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0530" windowHeight="4500" firstSheet="1" activeTab="3"/>
  </bookViews>
  <sheets>
    <sheet name="acap temperatura 20 06-07-21.xl" sheetId="1" r:id="rId1"/>
    <sheet name="Dados planilhados" sheetId="2" r:id="rId2"/>
    <sheet name="Dados com e sem ABAP" sheetId="3" r:id="rId3"/>
    <sheet name="ESSA" sheetId="6" r:id="rId4"/>
    <sheet name="resultados" sheetId="4" r:id="rId5"/>
  </sheets>
  <definedNames>
    <definedName name="_xlnm._FilterDatabase" localSheetId="1" hidden="1">'Dados planilhados'!$A$1:$I$625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8" roundtripDataSignature="AMtx7mhRbnuxTRA8TN/UeNmQX9CxiGeDPA=="/>
    </ext>
  </extLst>
</workbook>
</file>

<file path=xl/calcChain.xml><?xml version="1.0" encoding="utf-8"?>
<calcChain xmlns="http://schemas.openxmlformats.org/spreadsheetml/2006/main">
  <c r="F7" i="6" l="1"/>
  <c r="F17" i="6" l="1"/>
  <c r="E17" i="6"/>
  <c r="G17" i="6" s="1"/>
  <c r="G3" i="4"/>
  <c r="F8" i="6"/>
  <c r="K3" i="4"/>
  <c r="E8" i="6"/>
  <c r="E9" i="6"/>
  <c r="I5" i="4"/>
  <c r="G25" i="6"/>
  <c r="F25" i="6"/>
  <c r="E25" i="6"/>
  <c r="F9" i="6"/>
  <c r="G8" i="6" l="1"/>
  <c r="G9" i="6"/>
  <c r="J8" i="3" l="1"/>
  <c r="I8" i="3"/>
  <c r="H8" i="3"/>
  <c r="F23" i="3"/>
  <c r="E23" i="3"/>
  <c r="G23" i="3" s="1"/>
  <c r="F15" i="3"/>
  <c r="E15" i="3"/>
  <c r="E16" i="3"/>
  <c r="G16" i="3" s="1"/>
  <c r="F19" i="3"/>
  <c r="F127" i="2"/>
  <c r="E19" i="3"/>
  <c r="G19" i="3" s="1"/>
  <c r="F244" i="2"/>
  <c r="G244" i="2" s="1"/>
  <c r="I4" i="4"/>
  <c r="F16" i="3"/>
  <c r="G5" i="4"/>
  <c r="G6" i="4"/>
  <c r="G7" i="4"/>
  <c r="G8" i="4"/>
  <c r="G4" i="4"/>
  <c r="C4" i="4"/>
  <c r="E6" i="3"/>
  <c r="F7" i="3"/>
  <c r="F6" i="3"/>
  <c r="G6" i="3" s="1"/>
  <c r="I3" i="4"/>
  <c r="E7" i="3"/>
  <c r="F97" i="3"/>
  <c r="E97" i="3"/>
  <c r="G89" i="3"/>
  <c r="B13" i="4" s="1"/>
  <c r="C13" i="4" s="1"/>
  <c r="F89" i="3"/>
  <c r="E89" i="3"/>
  <c r="G81" i="3"/>
  <c r="B12" i="4" s="1"/>
  <c r="C12" i="4" s="1"/>
  <c r="F81" i="3"/>
  <c r="E81" i="3"/>
  <c r="F73" i="3"/>
  <c r="G73" i="3" s="1"/>
  <c r="B11" i="4" s="1"/>
  <c r="C11" i="4" s="1"/>
  <c r="E73" i="3"/>
  <c r="F65" i="3"/>
  <c r="E65" i="3"/>
  <c r="F57" i="3"/>
  <c r="E57" i="3"/>
  <c r="F49" i="3"/>
  <c r="G49" i="3" s="1"/>
  <c r="B8" i="4" s="1"/>
  <c r="C8" i="4" s="1"/>
  <c r="E49" i="3"/>
  <c r="F41" i="3"/>
  <c r="G41" i="3" s="1"/>
  <c r="B7" i="4" s="1"/>
  <c r="C7" i="4" s="1"/>
  <c r="E41" i="3"/>
  <c r="G33" i="3"/>
  <c r="B6" i="4" s="1"/>
  <c r="C6" i="4" s="1"/>
  <c r="F33" i="3"/>
  <c r="E33" i="3"/>
  <c r="G25" i="3"/>
  <c r="B5" i="4" s="1"/>
  <c r="C5" i="4" s="1"/>
  <c r="F25" i="3"/>
  <c r="E25" i="3"/>
  <c r="F17" i="3"/>
  <c r="G17" i="3" s="1"/>
  <c r="E17" i="3"/>
  <c r="F9" i="3"/>
  <c r="E9" i="3"/>
  <c r="F625" i="2"/>
  <c r="D625" i="2"/>
  <c r="F622" i="2"/>
  <c r="G622" i="2" s="1"/>
  <c r="D622" i="2"/>
  <c r="F619" i="2"/>
  <c r="D619" i="2"/>
  <c r="F616" i="2"/>
  <c r="G616" i="2" s="1"/>
  <c r="D616" i="2"/>
  <c r="F613" i="2"/>
  <c r="D613" i="2"/>
  <c r="F610" i="2"/>
  <c r="G610" i="2" s="1"/>
  <c r="D610" i="2"/>
  <c r="F607" i="2"/>
  <c r="D607" i="2"/>
  <c r="F604" i="2"/>
  <c r="G604" i="2" s="1"/>
  <c r="D604" i="2"/>
  <c r="F601" i="2"/>
  <c r="D601" i="2"/>
  <c r="F598" i="2"/>
  <c r="G598" i="2" s="1"/>
  <c r="D598" i="2"/>
  <c r="F595" i="2"/>
  <c r="D595" i="2"/>
  <c r="F592" i="2"/>
  <c r="G592" i="2" s="1"/>
  <c r="D592" i="2"/>
  <c r="F589" i="2"/>
  <c r="G589" i="2" s="1"/>
  <c r="D589" i="2"/>
  <c r="F586" i="2"/>
  <c r="G586" i="2" s="1"/>
  <c r="D586" i="2"/>
  <c r="F583" i="2"/>
  <c r="G583" i="2" s="1"/>
  <c r="D583" i="2"/>
  <c r="F580" i="2"/>
  <c r="G580" i="2" s="1"/>
  <c r="D580" i="2"/>
  <c r="F577" i="2"/>
  <c r="G577" i="2" s="1"/>
  <c r="D577" i="2"/>
  <c r="F574" i="2"/>
  <c r="D574" i="2"/>
  <c r="F571" i="2"/>
  <c r="G571" i="2" s="1"/>
  <c r="D571" i="2"/>
  <c r="F568" i="2"/>
  <c r="G568" i="2" s="1"/>
  <c r="D568" i="2"/>
  <c r="F565" i="2"/>
  <c r="G565" i="2" s="1"/>
  <c r="D565" i="2"/>
  <c r="F562" i="2"/>
  <c r="G562" i="2" s="1"/>
  <c r="D562" i="2"/>
  <c r="F559" i="2"/>
  <c r="G559" i="2" s="1"/>
  <c r="D559" i="2"/>
  <c r="F556" i="2"/>
  <c r="G556" i="2" s="1"/>
  <c r="D556" i="2"/>
  <c r="F553" i="2"/>
  <c r="G553" i="2" s="1"/>
  <c r="D553" i="2"/>
  <c r="F550" i="2"/>
  <c r="G550" i="2" s="1"/>
  <c r="D550" i="2"/>
  <c r="F547" i="2"/>
  <c r="G547" i="2" s="1"/>
  <c r="D547" i="2"/>
  <c r="F544" i="2"/>
  <c r="D544" i="2"/>
  <c r="F541" i="2"/>
  <c r="G541" i="2" s="1"/>
  <c r="D541" i="2"/>
  <c r="F538" i="2"/>
  <c r="D538" i="2"/>
  <c r="F535" i="2"/>
  <c r="G535" i="2" s="1"/>
  <c r="D535" i="2"/>
  <c r="F532" i="2"/>
  <c r="D532" i="2"/>
  <c r="F529" i="2"/>
  <c r="G529" i="2" s="1"/>
  <c r="D529" i="2"/>
  <c r="F526" i="2"/>
  <c r="D526" i="2"/>
  <c r="F523" i="2"/>
  <c r="G523" i="2" s="1"/>
  <c r="D523" i="2"/>
  <c r="F520" i="2"/>
  <c r="D520" i="2"/>
  <c r="F517" i="2"/>
  <c r="D517" i="2"/>
  <c r="F514" i="2"/>
  <c r="D514" i="2"/>
  <c r="F511" i="2"/>
  <c r="G511" i="2" s="1"/>
  <c r="D511" i="2"/>
  <c r="F508" i="2"/>
  <c r="G508" i="2" s="1"/>
  <c r="D508" i="2"/>
  <c r="F505" i="2"/>
  <c r="D505" i="2"/>
  <c r="F502" i="2"/>
  <c r="G502" i="2" s="1"/>
  <c r="D502" i="2"/>
  <c r="F499" i="2"/>
  <c r="D499" i="2"/>
  <c r="F496" i="2"/>
  <c r="G496" i="2" s="1"/>
  <c r="D496" i="2"/>
  <c r="F493" i="2"/>
  <c r="D493" i="2"/>
  <c r="F490" i="2"/>
  <c r="G490" i="2" s="1"/>
  <c r="D490" i="2"/>
  <c r="F487" i="2"/>
  <c r="D487" i="2"/>
  <c r="F484" i="2"/>
  <c r="G484" i="2" s="1"/>
  <c r="D484" i="2"/>
  <c r="F481" i="2"/>
  <c r="D481" i="2"/>
  <c r="F478" i="2"/>
  <c r="G478" i="2" s="1"/>
  <c r="D478" i="2"/>
  <c r="F475" i="2"/>
  <c r="D475" i="2"/>
  <c r="F472" i="2"/>
  <c r="D472" i="2"/>
  <c r="F469" i="2"/>
  <c r="D469" i="2"/>
  <c r="F466" i="2"/>
  <c r="G466" i="2" s="1"/>
  <c r="D466" i="2"/>
  <c r="F463" i="2"/>
  <c r="D463" i="2"/>
  <c r="F460" i="2"/>
  <c r="G460" i="2" s="1"/>
  <c r="D460" i="2"/>
  <c r="F457" i="2"/>
  <c r="G457" i="2" s="1"/>
  <c r="D457" i="2"/>
  <c r="F454" i="2"/>
  <c r="G454" i="2" s="1"/>
  <c r="D454" i="2"/>
  <c r="F451" i="2"/>
  <c r="G451" i="2" s="1"/>
  <c r="D451" i="2"/>
  <c r="F448" i="2"/>
  <c r="G448" i="2" s="1"/>
  <c r="D448" i="2"/>
  <c r="F445" i="2"/>
  <c r="G445" i="2" s="1"/>
  <c r="D445" i="2"/>
  <c r="F442" i="2"/>
  <c r="G442" i="2" s="1"/>
  <c r="D442" i="2"/>
  <c r="F439" i="2"/>
  <c r="G439" i="2" s="1"/>
  <c r="D439" i="2"/>
  <c r="F436" i="2"/>
  <c r="G436" i="2" s="1"/>
  <c r="D436" i="2"/>
  <c r="F433" i="2"/>
  <c r="G433" i="2" s="1"/>
  <c r="D433" i="2"/>
  <c r="F430" i="2"/>
  <c r="G430" i="2" s="1"/>
  <c r="D430" i="2"/>
  <c r="F427" i="2"/>
  <c r="G427" i="2" s="1"/>
  <c r="D427" i="2"/>
  <c r="F424" i="2"/>
  <c r="D424" i="2"/>
  <c r="F421" i="2"/>
  <c r="G421" i="2" s="1"/>
  <c r="D421" i="2"/>
  <c r="F418" i="2"/>
  <c r="G418" i="2" s="1"/>
  <c r="D418" i="2"/>
  <c r="F415" i="2"/>
  <c r="G415" i="2" s="1"/>
  <c r="D415" i="2"/>
  <c r="F412" i="2"/>
  <c r="G412" i="2" s="1"/>
  <c r="D412" i="2"/>
  <c r="F409" i="2"/>
  <c r="G409" i="2" s="1"/>
  <c r="D409" i="2"/>
  <c r="F406" i="2"/>
  <c r="G406" i="2" s="1"/>
  <c r="D406" i="2"/>
  <c r="F403" i="2"/>
  <c r="G403" i="2" s="1"/>
  <c r="D403" i="2"/>
  <c r="F400" i="2"/>
  <c r="G400" i="2" s="1"/>
  <c r="D400" i="2"/>
  <c r="F397" i="2"/>
  <c r="G397" i="2" s="1"/>
  <c r="D397" i="2"/>
  <c r="F394" i="2"/>
  <c r="D394" i="2"/>
  <c r="F391" i="2"/>
  <c r="G391" i="2" s="1"/>
  <c r="D391" i="2"/>
  <c r="F388" i="2"/>
  <c r="G388" i="2" s="1"/>
  <c r="D388" i="2"/>
  <c r="F385" i="2"/>
  <c r="G385" i="2" s="1"/>
  <c r="D385" i="2"/>
  <c r="F382" i="2"/>
  <c r="G382" i="2" s="1"/>
  <c r="D382" i="2"/>
  <c r="F379" i="2"/>
  <c r="D379" i="2"/>
  <c r="F376" i="2"/>
  <c r="D376" i="2"/>
  <c r="F373" i="2"/>
  <c r="G373" i="2" s="1"/>
  <c r="D373" i="2"/>
  <c r="F370" i="2"/>
  <c r="G370" i="2" s="1"/>
  <c r="D370" i="2"/>
  <c r="F367" i="2"/>
  <c r="G367" i="2" s="1"/>
  <c r="D367" i="2"/>
  <c r="F364" i="2"/>
  <c r="G364" i="2" s="1"/>
  <c r="D364" i="2"/>
  <c r="F361" i="2"/>
  <c r="G361" i="2" s="1"/>
  <c r="D361" i="2"/>
  <c r="F358" i="2"/>
  <c r="G358" i="2" s="1"/>
  <c r="D358" i="2"/>
  <c r="F355" i="2"/>
  <c r="G355" i="2" s="1"/>
  <c r="D355" i="2"/>
  <c r="F352" i="2"/>
  <c r="G352" i="2" s="1"/>
  <c r="D352" i="2"/>
  <c r="F349" i="2"/>
  <c r="D349" i="2"/>
  <c r="F346" i="2"/>
  <c r="G346" i="2" s="1"/>
  <c r="D346" i="2"/>
  <c r="F343" i="2"/>
  <c r="D343" i="2"/>
  <c r="F340" i="2"/>
  <c r="D340" i="2"/>
  <c r="F337" i="2"/>
  <c r="D337" i="2"/>
  <c r="F334" i="2"/>
  <c r="D334" i="2"/>
  <c r="F331" i="2"/>
  <c r="D331" i="2"/>
  <c r="F328" i="2"/>
  <c r="D328" i="2"/>
  <c r="F325" i="2"/>
  <c r="D325" i="2"/>
  <c r="F322" i="2"/>
  <c r="D322" i="2"/>
  <c r="F319" i="2"/>
  <c r="D319" i="2"/>
  <c r="F316" i="2"/>
  <c r="G316" i="2" s="1"/>
  <c r="D316" i="2"/>
  <c r="F313" i="2"/>
  <c r="G313" i="2" s="1"/>
  <c r="D313" i="2"/>
  <c r="F310" i="2"/>
  <c r="D310" i="2"/>
  <c r="F307" i="2"/>
  <c r="G307" i="2" s="1"/>
  <c r="D307" i="2"/>
  <c r="F304" i="2"/>
  <c r="D304" i="2"/>
  <c r="F301" i="2"/>
  <c r="G301" i="2" s="1"/>
  <c r="D301" i="2"/>
  <c r="F298" i="2"/>
  <c r="D298" i="2"/>
  <c r="F295" i="2"/>
  <c r="G295" i="2" s="1"/>
  <c r="D295" i="2"/>
  <c r="F292" i="2"/>
  <c r="D292" i="2"/>
  <c r="F289" i="2"/>
  <c r="G289" i="2" s="1"/>
  <c r="D289" i="2"/>
  <c r="F286" i="2"/>
  <c r="D286" i="2"/>
  <c r="F283" i="2"/>
  <c r="G283" i="2" s="1"/>
  <c r="D283" i="2"/>
  <c r="F280" i="2"/>
  <c r="D280" i="2"/>
  <c r="F277" i="2"/>
  <c r="D277" i="2"/>
  <c r="F274" i="2"/>
  <c r="D274" i="2"/>
  <c r="F271" i="2"/>
  <c r="G271" i="2" s="1"/>
  <c r="D271" i="2"/>
  <c r="F268" i="2"/>
  <c r="D268" i="2"/>
  <c r="F265" i="2"/>
  <c r="G265" i="2" s="1"/>
  <c r="D265" i="2"/>
  <c r="F262" i="2"/>
  <c r="G262" i="2" s="1"/>
  <c r="D262" i="2"/>
  <c r="F259" i="2"/>
  <c r="G259" i="2" s="1"/>
  <c r="D259" i="2"/>
  <c r="F256" i="2"/>
  <c r="D256" i="2"/>
  <c r="F253" i="2"/>
  <c r="G253" i="2" s="1"/>
  <c r="D253" i="2"/>
  <c r="F250" i="2"/>
  <c r="D250" i="2"/>
  <c r="F247" i="2"/>
  <c r="G247" i="2" s="1"/>
  <c r="D247" i="2"/>
  <c r="D244" i="2"/>
  <c r="F241" i="2"/>
  <c r="G241" i="2" s="1"/>
  <c r="D241" i="2"/>
  <c r="F238" i="2"/>
  <c r="G238" i="2" s="1"/>
  <c r="D238" i="2"/>
  <c r="F235" i="2"/>
  <c r="D235" i="2"/>
  <c r="F232" i="2"/>
  <c r="G232" i="2" s="1"/>
  <c r="D232" i="2"/>
  <c r="F229" i="2"/>
  <c r="G229" i="2" s="1"/>
  <c r="D229" i="2"/>
  <c r="F226" i="2"/>
  <c r="G226" i="2" s="1"/>
  <c r="D226" i="2"/>
  <c r="F223" i="2"/>
  <c r="G223" i="2" s="1"/>
  <c r="D223" i="2"/>
  <c r="F220" i="2"/>
  <c r="G220" i="2" s="1"/>
  <c r="D220" i="2"/>
  <c r="F217" i="2"/>
  <c r="G217" i="2" s="1"/>
  <c r="D217" i="2"/>
  <c r="F214" i="2"/>
  <c r="G214" i="2" s="1"/>
  <c r="D214" i="2"/>
  <c r="F211" i="2"/>
  <c r="G211" i="2" s="1"/>
  <c r="D211" i="2"/>
  <c r="F208" i="2"/>
  <c r="G208" i="2" s="1"/>
  <c r="D208" i="2"/>
  <c r="F205" i="2"/>
  <c r="G205" i="2" s="1"/>
  <c r="D205" i="2"/>
  <c r="F202" i="2"/>
  <c r="D202" i="2"/>
  <c r="F199" i="2"/>
  <c r="G199" i="2" s="1"/>
  <c r="D199" i="2"/>
  <c r="F196" i="2"/>
  <c r="D196" i="2"/>
  <c r="F193" i="2"/>
  <c r="D193" i="2"/>
  <c r="F190" i="2"/>
  <c r="D190" i="2"/>
  <c r="F187" i="2"/>
  <c r="D187" i="2"/>
  <c r="F184" i="2"/>
  <c r="D184" i="2"/>
  <c r="F181" i="2"/>
  <c r="G181" i="2" s="1"/>
  <c r="D181" i="2"/>
  <c r="F178" i="2"/>
  <c r="D178" i="2"/>
  <c r="F175" i="2"/>
  <c r="G175" i="2" s="1"/>
  <c r="D175" i="2"/>
  <c r="F172" i="2"/>
  <c r="D172" i="2"/>
  <c r="F169" i="2"/>
  <c r="D169" i="2"/>
  <c r="F166" i="2"/>
  <c r="D166" i="2"/>
  <c r="F163" i="2"/>
  <c r="D163" i="2"/>
  <c r="F160" i="2"/>
  <c r="G160" i="2" s="1"/>
  <c r="D160" i="2"/>
  <c r="F157" i="2"/>
  <c r="D157" i="2"/>
  <c r="F154" i="2"/>
  <c r="G154" i="2" s="1"/>
  <c r="D154" i="2"/>
  <c r="F151" i="2"/>
  <c r="D151" i="2"/>
  <c r="F148" i="2"/>
  <c r="G148" i="2" s="1"/>
  <c r="D148" i="2"/>
  <c r="F145" i="2"/>
  <c r="D145" i="2"/>
  <c r="F142" i="2"/>
  <c r="G142" i="2" s="1"/>
  <c r="D142" i="2"/>
  <c r="F139" i="2"/>
  <c r="D139" i="2"/>
  <c r="F136" i="2"/>
  <c r="G136" i="2" s="1"/>
  <c r="D136" i="2"/>
  <c r="F133" i="2"/>
  <c r="D133" i="2"/>
  <c r="F130" i="2"/>
  <c r="G130" i="2" s="1"/>
  <c r="D130" i="2"/>
  <c r="D127" i="2"/>
  <c r="F124" i="2"/>
  <c r="G124" i="2" s="1"/>
  <c r="D124" i="2"/>
  <c r="F121" i="2"/>
  <c r="G121" i="2" s="1"/>
  <c r="D121" i="2"/>
  <c r="F118" i="2"/>
  <c r="G118" i="2" s="1"/>
  <c r="D118" i="2"/>
  <c r="F115" i="2"/>
  <c r="D115" i="2"/>
  <c r="F112" i="2"/>
  <c r="G112" i="2" s="1"/>
  <c r="D112" i="2"/>
  <c r="F109" i="2"/>
  <c r="G109" i="2" s="1"/>
  <c r="D109" i="2"/>
  <c r="F106" i="2"/>
  <c r="G106" i="2" s="1"/>
  <c r="D106" i="2"/>
  <c r="F103" i="2"/>
  <c r="G103" i="2" s="1"/>
  <c r="D103" i="2"/>
  <c r="F100" i="2"/>
  <c r="G100" i="2" s="1"/>
  <c r="D100" i="2"/>
  <c r="F97" i="2"/>
  <c r="D97" i="2"/>
  <c r="F94" i="2"/>
  <c r="G94" i="2" s="1"/>
  <c r="D94" i="2"/>
  <c r="F91" i="2"/>
  <c r="G91" i="2" s="1"/>
  <c r="D91" i="2"/>
  <c r="F88" i="2"/>
  <c r="G88" i="2" s="1"/>
  <c r="D88" i="2"/>
  <c r="F85" i="2"/>
  <c r="D85" i="2"/>
  <c r="F82" i="2"/>
  <c r="D82" i="2"/>
  <c r="F79" i="2"/>
  <c r="G79" i="2" s="1"/>
  <c r="D79" i="2"/>
  <c r="F76" i="2"/>
  <c r="G76" i="2" s="1"/>
  <c r="D76" i="2"/>
  <c r="F73" i="2"/>
  <c r="G73" i="2" s="1"/>
  <c r="D73" i="2"/>
  <c r="F70" i="2"/>
  <c r="G70" i="2" s="1"/>
  <c r="D70" i="2"/>
  <c r="F67" i="2"/>
  <c r="D67" i="2"/>
  <c r="F64" i="2"/>
  <c r="G64" i="2" s="1"/>
  <c r="D64" i="2"/>
  <c r="F61" i="2"/>
  <c r="G61" i="2" s="1"/>
  <c r="D61" i="2"/>
  <c r="F58" i="2"/>
  <c r="G58" i="2" s="1"/>
  <c r="D58" i="2"/>
  <c r="F55" i="2"/>
  <c r="G55" i="2" s="1"/>
  <c r="D55" i="2"/>
  <c r="F52" i="2"/>
  <c r="D52" i="2"/>
  <c r="F49" i="2"/>
  <c r="D49" i="2"/>
  <c r="F46" i="2"/>
  <c r="G46" i="2" s="1"/>
  <c r="D46" i="2"/>
  <c r="F43" i="2"/>
  <c r="G43" i="2" s="1"/>
  <c r="D43" i="2"/>
  <c r="F40" i="2"/>
  <c r="G40" i="2" s="1"/>
  <c r="D40" i="2"/>
  <c r="F37" i="2"/>
  <c r="D37" i="2"/>
  <c r="F34" i="2"/>
  <c r="D34" i="2"/>
  <c r="F31" i="2"/>
  <c r="D31" i="2"/>
  <c r="F28" i="2"/>
  <c r="D28" i="2"/>
  <c r="F25" i="2"/>
  <c r="D25" i="2"/>
  <c r="F22" i="2"/>
  <c r="D22" i="2"/>
  <c r="F19" i="2"/>
  <c r="D19" i="2"/>
  <c r="F16" i="2"/>
  <c r="G16" i="2" s="1"/>
  <c r="D16" i="2"/>
  <c r="F13" i="2"/>
  <c r="D13" i="2"/>
  <c r="F10" i="2"/>
  <c r="G10" i="2" s="1"/>
  <c r="D10" i="2"/>
  <c r="F7" i="2"/>
  <c r="D7" i="2"/>
  <c r="F4" i="2"/>
  <c r="G4" i="2" s="1"/>
  <c r="D4" i="2"/>
  <c r="H313" i="2" l="1"/>
  <c r="D93" i="3" s="1"/>
  <c r="G57" i="3"/>
  <c r="B9" i="4" s="1"/>
  <c r="C9" i="4" s="1"/>
  <c r="G97" i="3"/>
  <c r="B14" i="4" s="1"/>
  <c r="C14" i="4" s="1"/>
  <c r="G15" i="3"/>
  <c r="H163" i="2"/>
  <c r="C4" i="3" s="1"/>
  <c r="G7" i="3"/>
  <c r="B3" i="4" s="1"/>
  <c r="C3" i="4" s="1"/>
  <c r="E8" i="4" s="1"/>
  <c r="H112" i="2"/>
  <c r="C75" i="3" s="1"/>
  <c r="H250" i="2"/>
  <c r="C29" i="3" s="1"/>
  <c r="H379" i="2"/>
  <c r="D62" i="3" s="1"/>
  <c r="H262" i="2"/>
  <c r="C61" i="3" s="1"/>
  <c r="H274" i="2"/>
  <c r="C93" i="3" s="1"/>
  <c r="H394" i="2"/>
  <c r="H469" i="2"/>
  <c r="D95" i="3" s="1"/>
  <c r="H52" i="2"/>
  <c r="D18" i="6" s="1"/>
  <c r="G394" i="2"/>
  <c r="H253" i="2"/>
  <c r="C37" i="3" s="1"/>
  <c r="G274" i="2"/>
  <c r="H364" i="2"/>
  <c r="D22" i="3" s="1"/>
  <c r="H376" i="2"/>
  <c r="D54" i="3" s="1"/>
  <c r="H235" i="2"/>
  <c r="D92" i="3" s="1"/>
  <c r="H256" i="2"/>
  <c r="C45" i="3" s="1"/>
  <c r="H49" i="2"/>
  <c r="D10" i="3" s="1"/>
  <c r="H424" i="2"/>
  <c r="C79" i="3" s="1"/>
  <c r="H100" i="2"/>
  <c r="C43" i="6" s="1"/>
  <c r="H448" i="2"/>
  <c r="D39" i="3" s="1"/>
  <c r="H109" i="2"/>
  <c r="C67" i="3" s="1"/>
  <c r="G235" i="2"/>
  <c r="G52" i="2"/>
  <c r="G82" i="2"/>
  <c r="G256" i="2"/>
  <c r="G469" i="2"/>
  <c r="H103" i="2"/>
  <c r="C51" i="3" s="1"/>
  <c r="H268" i="2"/>
  <c r="C77" i="3" s="1"/>
  <c r="H412" i="2"/>
  <c r="C47" i="3" s="1"/>
  <c r="H451" i="2"/>
  <c r="D47" i="3" s="1"/>
  <c r="H85" i="2"/>
  <c r="C3" i="3" s="1"/>
  <c r="G85" i="2"/>
  <c r="H115" i="2"/>
  <c r="C83" i="3" s="1"/>
  <c r="H202" i="2"/>
  <c r="D4" i="6" s="1"/>
  <c r="G376" i="2"/>
  <c r="H463" i="2"/>
  <c r="D79" i="3" s="1"/>
  <c r="H517" i="2"/>
  <c r="D16" i="3" s="1"/>
  <c r="H97" i="2"/>
  <c r="C35" i="3" s="1"/>
  <c r="G424" i="2"/>
  <c r="G517" i="2"/>
  <c r="H592" i="2"/>
  <c r="D9" i="6" s="1"/>
  <c r="H193" i="2"/>
  <c r="C84" i="3" s="1"/>
  <c r="H328" i="2"/>
  <c r="C30" i="3" s="1"/>
  <c r="H574" i="2"/>
  <c r="C65" i="3" s="1"/>
  <c r="H67" i="2"/>
  <c r="D58" i="3" s="1"/>
  <c r="G97" i="2"/>
  <c r="G163" i="2"/>
  <c r="G250" i="2"/>
  <c r="H361" i="2"/>
  <c r="D14" i="3" s="1"/>
  <c r="H391" i="2"/>
  <c r="D94" i="3" s="1"/>
  <c r="H442" i="2"/>
  <c r="D23" i="3" s="1"/>
  <c r="G463" i="2"/>
  <c r="H565" i="2"/>
  <c r="C41" i="3" s="1"/>
  <c r="G574" i="2"/>
  <c r="H613" i="2"/>
  <c r="D65" i="3" s="1"/>
  <c r="H622" i="2"/>
  <c r="D89" i="3" s="1"/>
  <c r="H340" i="2"/>
  <c r="C62" i="3" s="1"/>
  <c r="H118" i="2"/>
  <c r="C91" i="3" s="1"/>
  <c r="H175" i="2"/>
  <c r="C36" i="6" s="1"/>
  <c r="H271" i="2"/>
  <c r="C85" i="3" s="1"/>
  <c r="H436" i="2"/>
  <c r="D7" i="6" s="1"/>
  <c r="H595" i="2"/>
  <c r="D17" i="3" s="1"/>
  <c r="H604" i="2"/>
  <c r="D41" i="3" s="1"/>
  <c r="H91" i="2"/>
  <c r="C19" i="3" s="1"/>
  <c r="H244" i="2"/>
  <c r="C13" i="3" s="1"/>
  <c r="H265" i="2"/>
  <c r="C69" i="3" s="1"/>
  <c r="H457" i="2"/>
  <c r="D63" i="3" s="1"/>
  <c r="H508" i="2"/>
  <c r="C96" i="3" s="1"/>
  <c r="H559" i="2"/>
  <c r="C25" i="3" s="1"/>
  <c r="H625" i="2"/>
  <c r="D97" i="3" s="1"/>
  <c r="H22" i="2"/>
  <c r="C42" i="3" s="1"/>
  <c r="H106" i="2"/>
  <c r="H154" i="2"/>
  <c r="D83" i="3" s="1"/>
  <c r="H187" i="2"/>
  <c r="C68" i="3" s="1"/>
  <c r="H259" i="2"/>
  <c r="C53" i="6" s="1"/>
  <c r="H334" i="2"/>
  <c r="C46" i="3" s="1"/>
  <c r="H409" i="2"/>
  <c r="C39" i="3" s="1"/>
  <c r="H523" i="2"/>
  <c r="D32" i="3" s="1"/>
  <c r="H607" i="2"/>
  <c r="D49" i="3" s="1"/>
  <c r="H616" i="2"/>
  <c r="D73" i="3" s="1"/>
  <c r="H169" i="2"/>
  <c r="C20" i="3" s="1"/>
  <c r="H445" i="2"/>
  <c r="D31" i="3" s="1"/>
  <c r="H466" i="2"/>
  <c r="D87" i="3" s="1"/>
  <c r="H598" i="2"/>
  <c r="D25" i="3" s="1"/>
  <c r="H94" i="2"/>
  <c r="C27" i="3" s="1"/>
  <c r="G115" i="2"/>
  <c r="G169" i="2"/>
  <c r="H247" i="2"/>
  <c r="C21" i="3" s="1"/>
  <c r="G268" i="2"/>
  <c r="G379" i="2"/>
  <c r="H439" i="2"/>
  <c r="D15" i="3" s="1"/>
  <c r="H460" i="2"/>
  <c r="D71" i="3" s="1"/>
  <c r="H619" i="2"/>
  <c r="D81" i="3" s="1"/>
  <c r="H28" i="2"/>
  <c r="C58" i="3" s="1"/>
  <c r="H88" i="2"/>
  <c r="C11" i="3" s="1"/>
  <c r="H181" i="2"/>
  <c r="C52" i="3" s="1"/>
  <c r="G202" i="2"/>
  <c r="H241" i="2"/>
  <c r="C5" i="3" s="1"/>
  <c r="H454" i="2"/>
  <c r="D55" i="3" s="1"/>
  <c r="H601" i="2"/>
  <c r="D33" i="3" s="1"/>
  <c r="H610" i="2"/>
  <c r="D57" i="3" s="1"/>
  <c r="G145" i="2"/>
  <c r="H145" i="2"/>
  <c r="D59" i="3" s="1"/>
  <c r="H13" i="2"/>
  <c r="C18" i="3" s="1"/>
  <c r="G13" i="2"/>
  <c r="G22" i="2"/>
  <c r="G49" i="2"/>
  <c r="H76" i="2"/>
  <c r="G127" i="2"/>
  <c r="H127" i="2"/>
  <c r="D11" i="3" s="1"/>
  <c r="H184" i="2"/>
  <c r="C60" i="3" s="1"/>
  <c r="G184" i="2"/>
  <c r="G193" i="2"/>
  <c r="H229" i="2"/>
  <c r="D76" i="3" s="1"/>
  <c r="G280" i="2"/>
  <c r="H280" i="2"/>
  <c r="D5" i="6" s="1"/>
  <c r="H319" i="2"/>
  <c r="C6" i="3" s="1"/>
  <c r="G319" i="2"/>
  <c r="G328" i="2"/>
  <c r="H370" i="2"/>
  <c r="D38" i="3" s="1"/>
  <c r="H385" i="2"/>
  <c r="D78" i="3" s="1"/>
  <c r="H418" i="2"/>
  <c r="C63" i="3" s="1"/>
  <c r="G505" i="2"/>
  <c r="H505" i="2"/>
  <c r="C88" i="3" s="1"/>
  <c r="H535" i="2"/>
  <c r="D64" i="3" s="1"/>
  <c r="H544" i="2"/>
  <c r="D88" i="3" s="1"/>
  <c r="G544" i="2"/>
  <c r="H553" i="2"/>
  <c r="C9" i="3" s="1"/>
  <c r="H562" i="2"/>
  <c r="C33" i="3" s="1"/>
  <c r="H577" i="2"/>
  <c r="C73" i="3" s="1"/>
  <c r="H586" i="2"/>
  <c r="C97" i="3" s="1"/>
  <c r="G65" i="3"/>
  <c r="B10" i="4" s="1"/>
  <c r="C10" i="4" s="1"/>
  <c r="E14" i="4" s="1"/>
  <c r="G475" i="2"/>
  <c r="H475" i="2"/>
  <c r="C8" i="3" s="1"/>
  <c r="H34" i="2"/>
  <c r="C74" i="3" s="1"/>
  <c r="H70" i="2"/>
  <c r="D66" i="3" s="1"/>
  <c r="G157" i="2"/>
  <c r="H157" i="2"/>
  <c r="D91" i="3" s="1"/>
  <c r="H166" i="2"/>
  <c r="C12" i="3" s="1"/>
  <c r="G166" i="2"/>
  <c r="H223" i="2"/>
  <c r="D60" i="3" s="1"/>
  <c r="G310" i="2"/>
  <c r="H310" i="2"/>
  <c r="D85" i="3" s="1"/>
  <c r="H349" i="2"/>
  <c r="C86" i="3" s="1"/>
  <c r="G349" i="2"/>
  <c r="H427" i="2"/>
  <c r="C87" i="3" s="1"/>
  <c r="G487" i="2"/>
  <c r="H487" i="2"/>
  <c r="C40" i="3" s="1"/>
  <c r="H526" i="2"/>
  <c r="D40" i="3" s="1"/>
  <c r="G526" i="2"/>
  <c r="H514" i="2"/>
  <c r="D8" i="6" s="1"/>
  <c r="G514" i="2"/>
  <c r="H16" i="2"/>
  <c r="C26" i="3" s="1"/>
  <c r="H25" i="2"/>
  <c r="C50" i="3" s="1"/>
  <c r="G25" i="2"/>
  <c r="G34" i="2"/>
  <c r="H64" i="2"/>
  <c r="D50" i="3" s="1"/>
  <c r="H79" i="2"/>
  <c r="D90" i="3" s="1"/>
  <c r="G139" i="2"/>
  <c r="H139" i="2"/>
  <c r="D43" i="3" s="1"/>
  <c r="H196" i="2"/>
  <c r="C92" i="3" s="1"/>
  <c r="G196" i="2"/>
  <c r="H217" i="2"/>
  <c r="D44" i="3" s="1"/>
  <c r="H232" i="2"/>
  <c r="D84" i="3" s="1"/>
  <c r="G292" i="2"/>
  <c r="H292" i="2"/>
  <c r="D37" i="3" s="1"/>
  <c r="H322" i="2"/>
  <c r="C14" i="3" s="1"/>
  <c r="H331" i="2"/>
  <c r="C38" i="3" s="1"/>
  <c r="G331" i="2"/>
  <c r="G340" i="2"/>
  <c r="H358" i="2"/>
  <c r="D6" i="6" s="1"/>
  <c r="H373" i="2"/>
  <c r="D46" i="3" s="1"/>
  <c r="H406" i="2"/>
  <c r="C31" i="3" s="1"/>
  <c r="H421" i="2"/>
  <c r="C71" i="3" s="1"/>
  <c r="H547" i="2"/>
  <c r="D96" i="3" s="1"/>
  <c r="H556" i="2"/>
  <c r="C17" i="3" s="1"/>
  <c r="H571" i="2"/>
  <c r="C57" i="3" s="1"/>
  <c r="H580" i="2"/>
  <c r="C81" i="3" s="1"/>
  <c r="C36" i="3"/>
  <c r="G298" i="2"/>
  <c r="H298" i="2"/>
  <c r="D53" i="3" s="1"/>
  <c r="H337" i="2"/>
  <c r="C54" i="3" s="1"/>
  <c r="G337" i="2"/>
  <c r="H7" i="2"/>
  <c r="C2" i="3" s="1"/>
  <c r="G7" i="2"/>
  <c r="H58" i="2"/>
  <c r="D34" i="3" s="1"/>
  <c r="H73" i="2"/>
  <c r="D74" i="3" s="1"/>
  <c r="H178" i="2"/>
  <c r="C44" i="3" s="1"/>
  <c r="G178" i="2"/>
  <c r="G187" i="2"/>
  <c r="H211" i="2"/>
  <c r="D28" i="3" s="1"/>
  <c r="H226" i="2"/>
  <c r="D68" i="3" s="1"/>
  <c r="G322" i="2"/>
  <c r="H352" i="2"/>
  <c r="C94" i="3" s="1"/>
  <c r="H367" i="2"/>
  <c r="D30" i="3" s="1"/>
  <c r="H400" i="2"/>
  <c r="C15" i="3" s="1"/>
  <c r="H415" i="2"/>
  <c r="C55" i="3" s="1"/>
  <c r="G499" i="2"/>
  <c r="H499" i="2"/>
  <c r="C72" i="3" s="1"/>
  <c r="H529" i="2"/>
  <c r="D48" i="3" s="1"/>
  <c r="H538" i="2"/>
  <c r="D72" i="3" s="1"/>
  <c r="G538" i="2"/>
  <c r="G9" i="3"/>
  <c r="G481" i="2"/>
  <c r="H481" i="2"/>
  <c r="C24" i="3" s="1"/>
  <c r="H520" i="2"/>
  <c r="D24" i="3" s="1"/>
  <c r="G520" i="2"/>
  <c r="H31" i="2"/>
  <c r="C66" i="3" s="1"/>
  <c r="G31" i="2"/>
  <c r="H205" i="2"/>
  <c r="D12" i="3" s="1"/>
  <c r="H10" i="2"/>
  <c r="C10" i="3" s="1"/>
  <c r="H19" i="2"/>
  <c r="C34" i="3" s="1"/>
  <c r="G19" i="2"/>
  <c r="G28" i="2"/>
  <c r="H46" i="2"/>
  <c r="D2" i="6" s="1"/>
  <c r="H61" i="2"/>
  <c r="D42" i="3" s="1"/>
  <c r="G67" i="2"/>
  <c r="G133" i="2"/>
  <c r="H133" i="2"/>
  <c r="D27" i="3" s="1"/>
  <c r="H190" i="2"/>
  <c r="C76" i="3" s="1"/>
  <c r="G190" i="2"/>
  <c r="H214" i="2"/>
  <c r="D36" i="3" s="1"/>
  <c r="G286" i="2"/>
  <c r="H286" i="2"/>
  <c r="D21" i="3" s="1"/>
  <c r="H325" i="2"/>
  <c r="C22" i="3" s="1"/>
  <c r="G325" i="2"/>
  <c r="G334" i="2"/>
  <c r="H388" i="2"/>
  <c r="D86" i="3" s="1"/>
  <c r="H403" i="2"/>
  <c r="C23" i="3" s="1"/>
  <c r="H541" i="2"/>
  <c r="D80" i="3" s="1"/>
  <c r="H37" i="2"/>
  <c r="C82" i="3" s="1"/>
  <c r="G37" i="2"/>
  <c r="G151" i="2"/>
  <c r="H151" i="2"/>
  <c r="D75" i="3" s="1"/>
  <c r="H220" i="2"/>
  <c r="D52" i="3" s="1"/>
  <c r="G304" i="2"/>
  <c r="H304" i="2"/>
  <c r="D69" i="3" s="1"/>
  <c r="H343" i="2"/>
  <c r="C70" i="3" s="1"/>
  <c r="G343" i="2"/>
  <c r="H40" i="2"/>
  <c r="C90" i="3" s="1"/>
  <c r="H55" i="2"/>
  <c r="D26" i="3" s="1"/>
  <c r="H172" i="2"/>
  <c r="C28" i="3" s="1"/>
  <c r="G172" i="2"/>
  <c r="H208" i="2"/>
  <c r="D20" i="3" s="1"/>
  <c r="H346" i="2"/>
  <c r="C78" i="3" s="1"/>
  <c r="H382" i="2"/>
  <c r="D70" i="3" s="1"/>
  <c r="H397" i="2"/>
  <c r="C7" i="3" s="1"/>
  <c r="H430" i="2"/>
  <c r="C95" i="3" s="1"/>
  <c r="G493" i="2"/>
  <c r="H493" i="2"/>
  <c r="C56" i="3" s="1"/>
  <c r="H532" i="2"/>
  <c r="D56" i="3" s="1"/>
  <c r="G532" i="2"/>
  <c r="H568" i="2"/>
  <c r="C49" i="3" s="1"/>
  <c r="H583" i="2"/>
  <c r="C89" i="3" s="1"/>
  <c r="H124" i="2"/>
  <c r="D3" i="6" s="1"/>
  <c r="H130" i="2"/>
  <c r="D19" i="3" s="1"/>
  <c r="H136" i="2"/>
  <c r="D35" i="3" s="1"/>
  <c r="H142" i="2"/>
  <c r="D51" i="3" s="1"/>
  <c r="H148" i="2"/>
  <c r="D67" i="3" s="1"/>
  <c r="G277" i="2"/>
  <c r="H283" i="2"/>
  <c r="D13" i="3" s="1"/>
  <c r="H289" i="2"/>
  <c r="D29" i="3" s="1"/>
  <c r="H295" i="2"/>
  <c r="D45" i="3" s="1"/>
  <c r="H301" i="2"/>
  <c r="D61" i="3" s="1"/>
  <c r="H307" i="2"/>
  <c r="D77" i="3" s="1"/>
  <c r="G472" i="2"/>
  <c r="H478" i="2"/>
  <c r="C16" i="3" s="1"/>
  <c r="H484" i="2"/>
  <c r="C32" i="3" s="1"/>
  <c r="H490" i="2"/>
  <c r="C48" i="3" s="1"/>
  <c r="H496" i="2"/>
  <c r="C64" i="3" s="1"/>
  <c r="H502" i="2"/>
  <c r="C80" i="3" s="1"/>
  <c r="G595" i="2"/>
  <c r="G601" i="2"/>
  <c r="G607" i="2"/>
  <c r="G613" i="2"/>
  <c r="G619" i="2"/>
  <c r="G625" i="2"/>
  <c r="D10" i="6" l="1"/>
  <c r="D17" i="6"/>
  <c r="D41" i="6"/>
  <c r="D97" i="6"/>
  <c r="C7" i="6"/>
  <c r="D91" i="6"/>
  <c r="D84" i="6"/>
  <c r="D78" i="6"/>
  <c r="C3" i="6"/>
  <c r="D15" i="6"/>
  <c r="C83" i="6"/>
  <c r="C23" i="6"/>
  <c r="D80" i="6"/>
  <c r="D45" i="6"/>
  <c r="C51" i="6"/>
  <c r="D24" i="6"/>
  <c r="C14" i="6"/>
  <c r="D59" i="6"/>
  <c r="D32" i="6"/>
  <c r="C75" i="6"/>
  <c r="C11" i="6"/>
  <c r="D89" i="6"/>
  <c r="D43" i="6"/>
  <c r="D13" i="6"/>
  <c r="D95" i="6"/>
  <c r="D51" i="6"/>
  <c r="D69" i="6"/>
  <c r="C89" i="6"/>
  <c r="C48" i="6"/>
  <c r="C8" i="6"/>
  <c r="C24" i="6"/>
  <c r="C78" i="6"/>
  <c r="C46" i="6"/>
  <c r="C54" i="6"/>
  <c r="C70" i="6"/>
  <c r="C37" i="6"/>
  <c r="C45" i="6"/>
  <c r="C76" i="6"/>
  <c r="C84" i="6"/>
  <c r="C74" i="6"/>
  <c r="C2" i="6"/>
  <c r="C42" i="6"/>
  <c r="D14" i="6"/>
  <c r="C55" i="6"/>
  <c r="C88" i="6"/>
  <c r="D22" i="6"/>
  <c r="C15" i="6"/>
  <c r="D47" i="6"/>
  <c r="C80" i="6"/>
  <c r="C20" i="6"/>
  <c r="C52" i="6"/>
  <c r="C85" i="6"/>
  <c r="D28" i="6"/>
  <c r="C61" i="6"/>
  <c r="D93" i="6"/>
  <c r="C41" i="6"/>
  <c r="D73" i="6"/>
  <c r="D56" i="6"/>
  <c r="D21" i="6"/>
  <c r="C82" i="6"/>
  <c r="C26" i="6"/>
  <c r="C58" i="6"/>
  <c r="C91" i="6"/>
  <c r="D26" i="6"/>
  <c r="C71" i="6"/>
  <c r="D25" i="6"/>
  <c r="C31" i="6"/>
  <c r="D63" i="6"/>
  <c r="C96" i="6"/>
  <c r="D42" i="6"/>
  <c r="D23" i="6"/>
  <c r="D55" i="6"/>
  <c r="D88" i="6"/>
  <c r="C28" i="6"/>
  <c r="D60" i="6"/>
  <c r="C93" i="6"/>
  <c r="D36" i="6"/>
  <c r="C69" i="6"/>
  <c r="C49" i="6"/>
  <c r="D81" i="6"/>
  <c r="D58" i="6"/>
  <c r="C50" i="6"/>
  <c r="D16" i="6"/>
  <c r="C65" i="6"/>
  <c r="C53" i="3"/>
  <c r="D33" i="6"/>
  <c r="D86" i="6"/>
  <c r="C30" i="6"/>
  <c r="D62" i="6"/>
  <c r="C95" i="6"/>
  <c r="D38" i="6"/>
  <c r="C35" i="6"/>
  <c r="D67" i="6"/>
  <c r="D12" i="6"/>
  <c r="D27" i="6"/>
  <c r="C60" i="6"/>
  <c r="D92" i="6"/>
  <c r="C32" i="6"/>
  <c r="D64" i="6"/>
  <c r="C97" i="6"/>
  <c r="D40" i="6"/>
  <c r="C73" i="6"/>
  <c r="C21" i="6"/>
  <c r="C86" i="6"/>
  <c r="C22" i="6"/>
  <c r="C92" i="6"/>
  <c r="C43" i="3"/>
  <c r="D49" i="6"/>
  <c r="D90" i="6"/>
  <c r="C34" i="6"/>
  <c r="D66" i="6"/>
  <c r="C12" i="6"/>
  <c r="D46" i="6"/>
  <c r="C79" i="6"/>
  <c r="D57" i="6"/>
  <c r="C39" i="6"/>
  <c r="D71" i="6"/>
  <c r="C17" i="6"/>
  <c r="C19" i="6"/>
  <c r="D31" i="6"/>
  <c r="C64" i="6"/>
  <c r="D96" i="6"/>
  <c r="D68" i="6"/>
  <c r="C6" i="6"/>
  <c r="D44" i="6"/>
  <c r="C77" i="6"/>
  <c r="C25" i="6"/>
  <c r="C57" i="6"/>
  <c r="C90" i="6"/>
  <c r="C63" i="6"/>
  <c r="C87" i="6"/>
  <c r="C67" i="6"/>
  <c r="D19" i="6"/>
  <c r="C56" i="6"/>
  <c r="C62" i="6"/>
  <c r="D94" i="6"/>
  <c r="C38" i="6"/>
  <c r="D70" i="6"/>
  <c r="C13" i="6"/>
  <c r="D50" i="6"/>
  <c r="D83" i="6"/>
  <c r="C18" i="6"/>
  <c r="D75" i="6"/>
  <c r="D37" i="6"/>
  <c r="C27" i="6"/>
  <c r="D35" i="6"/>
  <c r="C68" i="6"/>
  <c r="C5" i="6"/>
  <c r="C40" i="6"/>
  <c r="D72" i="6"/>
  <c r="C16" i="6"/>
  <c r="D48" i="6"/>
  <c r="C81" i="6"/>
  <c r="C29" i="6"/>
  <c r="D61" i="6"/>
  <c r="C94" i="6"/>
  <c r="C10" i="6"/>
  <c r="D30" i="6"/>
  <c r="D77" i="6"/>
  <c r="C66" i="6"/>
  <c r="C9" i="6"/>
  <c r="D74" i="6"/>
  <c r="D29" i="6"/>
  <c r="D54" i="6"/>
  <c r="D87" i="6"/>
  <c r="D34" i="6"/>
  <c r="C47" i="6"/>
  <c r="D79" i="6"/>
  <c r="D53" i="6"/>
  <c r="C4" i="6"/>
  <c r="D39" i="6"/>
  <c r="C72" i="6"/>
  <c r="D11" i="6"/>
  <c r="C44" i="6"/>
  <c r="D76" i="6"/>
  <c r="D20" i="6"/>
  <c r="D52" i="6"/>
  <c r="D85" i="6"/>
  <c r="C33" i="6"/>
  <c r="D65" i="6"/>
  <c r="C59" i="3"/>
  <c r="C59" i="6"/>
  <c r="D82" i="3"/>
  <c r="D82" i="6"/>
  <c r="D18" i="3"/>
  <c r="D8" i="4"/>
  <c r="D14" i="4"/>
</calcChain>
</file>

<file path=xl/sharedStrings.xml><?xml version="1.0" encoding="utf-8"?>
<sst xmlns="http://schemas.openxmlformats.org/spreadsheetml/2006/main" count="1515" uniqueCount="63">
  <si>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</si>
  <si>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</si>
  <si>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</si>
  <si>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</si>
  <si>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</si>
  <si>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</si>
  <si>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</si>
  <si>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</si>
  <si>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</si>
  <si>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</si>
  <si>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</si>
  <si>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temperatura 20 06-07-21; Date Last Saved: 06/07/2021 12:18:46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</si>
  <si>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</si>
  <si>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</si>
  <si>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</si>
  <si>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</si>
  <si>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</si>
  <si>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</si>
  <si>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</si>
  <si>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</si>
  <si>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 xml:space="preserve">branco </t>
  </si>
  <si>
    <t>C20_1</t>
  </si>
  <si>
    <t>C20_2</t>
  </si>
  <si>
    <t>C20_3</t>
  </si>
  <si>
    <t>C20_4</t>
  </si>
  <si>
    <t>C20_5</t>
  </si>
  <si>
    <t>C20_6</t>
  </si>
  <si>
    <t>BP20_1</t>
  </si>
  <si>
    <t>BP20_2</t>
  </si>
  <si>
    <t>BP20_3</t>
  </si>
  <si>
    <t>BP20_4</t>
  </si>
  <si>
    <t>BP20_5</t>
  </si>
  <si>
    <t>BP20_6</t>
  </si>
  <si>
    <t>Com ABAP</t>
  </si>
  <si>
    <t>Minuto da leitura</t>
  </si>
  <si>
    <t>Área relativa</t>
  </si>
  <si>
    <t xml:space="preserve">-533938,431 + (426782,314 * 35) + (7785,443 * 35^2) </t>
  </si>
  <si>
    <t>-9169896,156 + (4031276,303 * 35) + (198238,541 * 35^2)</t>
  </si>
  <si>
    <t xml:space="preserve">-9169896,156 + (4031276,303 * 35) + (198238,541 * 35^2) </t>
  </si>
  <si>
    <t>Área relativa -1</t>
  </si>
  <si>
    <t xml:space="preserve">média </t>
  </si>
  <si>
    <t>Erro Pd</t>
  </si>
  <si>
    <r>
      <t>5E+06x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+ 1E+07x - 2E+07</t>
    </r>
  </si>
  <si>
    <r>
      <t>194636x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+ 2E+06x - 2E+06</t>
    </r>
  </si>
  <si>
    <r>
      <t>= 156928x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+ 752432x - 1E+06</t>
    </r>
  </si>
  <si>
    <r>
      <t>5E+06x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+ 6E+06x - 2E+07</t>
    </r>
  </si>
  <si>
    <t>valor q deu</t>
  </si>
  <si>
    <t>do sigma</t>
  </si>
  <si>
    <t>NO SIGMA</t>
  </si>
  <si>
    <t>TIRANDO OUTLIER DO SEM ABAP</t>
  </si>
  <si>
    <r>
      <t>y = 5E+06x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+ 1E+07x - 2E+07</t>
    </r>
  </si>
  <si>
    <t>R² = 0,995</t>
  </si>
  <si>
    <r>
      <t>y = 194636x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+ 2E+06x - 2E+06</t>
    </r>
  </si>
  <si>
    <t>R² = 0,9965</t>
  </si>
  <si>
    <r>
      <t>y = 5E+06x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+ 6E+06x - 2E+07</t>
    </r>
  </si>
  <si>
    <t>R² = 0,9957</t>
  </si>
  <si>
    <t>R² = 0,9959</t>
  </si>
  <si>
    <r>
      <t>y = 141864x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+ 752591x - 1E+06</t>
    </r>
  </si>
  <si>
    <r>
      <t>y = 4E+06x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+ 2E+07x - 4E+07</t>
    </r>
  </si>
  <si>
    <t>R² = 0,9926</t>
  </si>
  <si>
    <r>
      <t>y = 102826x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+ 2E+06x - 3E+06</t>
    </r>
  </si>
  <si>
    <t>R² = 0,9961</t>
  </si>
  <si>
    <t>valor q tinha q dar =1/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</si>
</sst>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.m"/>
    <numFmt numFmtId="165" formatCode="0.0000"/>
    <numFmt numFmtId="166" formatCode="0.000000000"/>
  </numFmts>
  <fonts count="2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rgb="FFF48E3A"/>
      <name val="Calibri"/>
    </font>
    <font>
      <sz val="11"/>
      <color rgb="FF44546A"/>
      <name val="Calibri"/>
    </font>
    <font>
      <sz val="11"/>
      <name val="Calibri"/>
    </font>
    <font>
      <sz val="11"/>
      <color theme="1"/>
      <name val="Calibri"/>
    </font>
    <font>
      <b/>
      <sz val="11"/>
      <color rgb="FFA8D08D"/>
      <name val="Calibri"/>
    </font>
    <font>
      <b/>
      <sz val="11"/>
      <color rgb="FF7030A0"/>
      <name val="Calibri"/>
    </font>
    <font>
      <sz val="11"/>
      <color rgb="FFFF0000"/>
      <name val="Calibri"/>
    </font>
    <font>
      <sz val="10"/>
      <name val="Arial"/>
    </font>
    <font>
      <b/>
      <sz val="11"/>
      <name val="Calibri"/>
    </font>
    <font>
      <b/>
      <sz val="11"/>
      <color rgb="FFFFFFFF"/>
      <name val="Calibri"/>
    </font>
    <font>
      <vertAlign val="superscript"/>
      <sz val="10"/>
      <color rgb="FF000000"/>
      <name val="Arial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sz val="11"/>
      <name val="Calibri"/>
      <family val="2"/>
    </font>
    <font>
      <sz val="11"/>
      <color theme="4" tint="-0.249977111117893"/>
      <name val="Arial"/>
      <family val="2"/>
      <scheme val="minor"/>
    </font>
    <font>
      <sz val="9"/>
      <color rgb="FF595959"/>
      <name val="Arial"/>
      <family val="2"/>
    </font>
    <font>
      <vertAlign val="superscript"/>
      <sz val="9"/>
      <color rgb="FF59595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A8D08D"/>
        <bgColor rgb="FFA8D08D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/>
    <xf numFmtId="3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3" fillId="0" borderId="0" xfId="0" applyNumberFormat="1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/>
    <xf numFmtId="2" fontId="2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/>
    <xf numFmtId="0" fontId="7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2" fontId="1" fillId="0" borderId="0" xfId="0" applyNumberFormat="1" applyFont="1"/>
    <xf numFmtId="0" fontId="2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/>
    <xf numFmtId="0" fontId="1" fillId="3" borderId="0" xfId="0" applyFont="1" applyFill="1" applyAlignment="1"/>
    <xf numFmtId="0" fontId="9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5" fontId="12" fillId="5" borderId="0" xfId="0" applyNumberFormat="1" applyFont="1" applyFill="1" applyAlignment="1">
      <alignment horizontal="center"/>
    </xf>
    <xf numFmtId="165" fontId="12" fillId="6" borderId="0" xfId="0" applyNumberFormat="1" applyFont="1" applyFill="1" applyAlignment="1">
      <alignment horizontal="center"/>
    </xf>
    <xf numFmtId="165" fontId="1" fillId="0" borderId="0" xfId="0" applyNumberFormat="1" applyFont="1"/>
    <xf numFmtId="0" fontId="1" fillId="7" borderId="0" xfId="0" applyFont="1" applyFill="1"/>
    <xf numFmtId="165" fontId="2" fillId="0" borderId="0" xfId="0" applyNumberFormat="1" applyFont="1"/>
    <xf numFmtId="0" fontId="11" fillId="0" borderId="3" xfId="0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6" fontId="6" fillId="0" borderId="4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6" fontId="6" fillId="0" borderId="5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5" fillId="0" borderId="0" xfId="0" applyNumberFormat="1" applyFont="1" applyAlignment="1"/>
    <xf numFmtId="1" fontId="1" fillId="0" borderId="0" xfId="0" applyNumberFormat="1" applyFont="1" applyAlignment="1">
      <alignment horizontal="right"/>
    </xf>
    <xf numFmtId="0" fontId="0" fillId="8" borderId="0" xfId="0" applyFont="1" applyFill="1" applyAlignment="1"/>
    <xf numFmtId="0" fontId="1" fillId="8" borderId="0" xfId="0" applyFont="1" applyFill="1" applyAlignment="1"/>
    <xf numFmtId="0" fontId="1" fillId="8" borderId="0" xfId="0" applyFont="1" applyFill="1"/>
    <xf numFmtId="0" fontId="1" fillId="9" borderId="0" xfId="0" applyFont="1" applyFill="1"/>
    <xf numFmtId="0" fontId="14" fillId="0" borderId="0" xfId="0" applyFont="1" applyAlignment="1"/>
    <xf numFmtId="2" fontId="0" fillId="0" borderId="0" xfId="0" applyNumberFormat="1" applyFont="1" applyAlignment="1"/>
    <xf numFmtId="166" fontId="16" fillId="0" borderId="4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1" fillId="0" borderId="7" xfId="0" applyNumberFormat="1" applyFont="1" applyBorder="1"/>
    <xf numFmtId="1" fontId="1" fillId="0" borderId="8" xfId="0" applyNumberFormat="1" applyFont="1" applyBorder="1"/>
    <xf numFmtId="0" fontId="5" fillId="0" borderId="9" xfId="0" applyFont="1" applyBorder="1" applyAlignment="1">
      <alignment horizontal="center"/>
    </xf>
    <xf numFmtId="1" fontId="1" fillId="0" borderId="0" xfId="0" applyNumberFormat="1" applyFont="1" applyBorder="1"/>
    <xf numFmtId="1" fontId="1" fillId="0" borderId="10" xfId="0" applyNumberFormat="1" applyFont="1" applyBorder="1"/>
    <xf numFmtId="0" fontId="5" fillId="0" borderId="11" xfId="0" applyFont="1" applyBorder="1" applyAlignment="1">
      <alignment horizontal="center"/>
    </xf>
    <xf numFmtId="1" fontId="1" fillId="0" borderId="12" xfId="0" applyNumberFormat="1" applyFont="1" applyBorder="1"/>
    <xf numFmtId="1" fontId="1" fillId="0" borderId="13" xfId="0" applyNumberFormat="1" applyFont="1" applyBorder="1"/>
    <xf numFmtId="166" fontId="16" fillId="0" borderId="14" xfId="0" applyNumberFormat="1" applyFont="1" applyFill="1" applyBorder="1" applyAlignment="1">
      <alignment horizontal="center"/>
    </xf>
    <xf numFmtId="0" fontId="0" fillId="10" borderId="0" xfId="0" applyFont="1" applyFill="1" applyAlignment="1"/>
    <xf numFmtId="0" fontId="1" fillId="11" borderId="0" xfId="0" applyFont="1" applyFill="1"/>
    <xf numFmtId="0" fontId="14" fillId="10" borderId="0" xfId="0" applyFont="1" applyFill="1" applyAlignment="1"/>
    <xf numFmtId="1" fontId="17" fillId="0" borderId="0" xfId="0" applyNumberFormat="1" applyFont="1"/>
    <xf numFmtId="0" fontId="18" fillId="0" borderId="0" xfId="0" applyFont="1" applyAlignment="1">
      <alignment horizontal="center" vertical="center" readingOrder="1"/>
    </xf>
    <xf numFmtId="165" fontId="6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165" fontId="1" fillId="0" borderId="0" xfId="0" applyNumberFormat="1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01805262147105"/>
          <c:y val="9.1503267973856203E-2"/>
          <c:w val="0.6884534920939761"/>
          <c:h val="0.61830682929339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881889763779468E-2"/>
                  <c:y val="-8.696876125778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'Dados com e sem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com e sem ABAP'!$C$2:$C$9</c:f>
              <c:numCache>
                <c:formatCode>0</c:formatCode>
                <c:ptCount val="8"/>
                <c:pt idx="0">
                  <c:v>99106.5</c:v>
                </c:pt>
                <c:pt idx="1">
                  <c:v>1120983.8333333333</c:v>
                </c:pt>
                <c:pt idx="2">
                  <c:v>3793604.5</c:v>
                </c:pt>
                <c:pt idx="3">
                  <c:v>7238480</c:v>
                </c:pt>
                <c:pt idx="4">
                  <c:v>11191416</c:v>
                </c:pt>
                <c:pt idx="5">
                  <c:v>15343739.5</c:v>
                </c:pt>
                <c:pt idx="6">
                  <c:v>19428852.333333332</c:v>
                </c:pt>
                <c:pt idx="7">
                  <c:v>23470839.5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32-4242-9B99-7CFDFB2A93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71173420395621"/>
                  <c:y val="-2.6143790849673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'Dados com e sem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com e sem ABAP'!$D$2:$D$9</c:f>
              <c:numCache>
                <c:formatCode>0</c:formatCode>
                <c:ptCount val="8"/>
                <c:pt idx="0">
                  <c:v>582585.33333333349</c:v>
                </c:pt>
                <c:pt idx="1">
                  <c:v>10582283</c:v>
                </c:pt>
                <c:pt idx="2">
                  <c:v>39966025</c:v>
                </c:pt>
                <c:pt idx="3">
                  <c:v>89595953</c:v>
                </c:pt>
                <c:pt idx="4">
                  <c:v>154711340.33333334</c:v>
                </c:pt>
                <c:pt idx="5">
                  <c:v>227079354.66666666</c:v>
                </c:pt>
                <c:pt idx="6">
                  <c:v>299290658.33333331</c:v>
                </c:pt>
                <c:pt idx="7">
                  <c:v>363046205.33333337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32-4242-9B99-7CFDFB2A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48768"/>
        <c:axId val="102862848"/>
      </c:lineChart>
      <c:catAx>
        <c:axId val="1028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2848"/>
        <c:crosses val="autoZero"/>
        <c:auto val="1"/>
        <c:lblAlgn val="ctr"/>
        <c:lblOffset val="100"/>
        <c:noMultiLvlLbl val="0"/>
      </c:catAx>
      <c:valAx>
        <c:axId val="1028628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218478998011355"/>
                  <c:y val="-0.13650212902938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ESSA!$B$10:$B$17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ESSA!$C$10:$C$17</c:f>
              <c:numCache>
                <c:formatCode>0</c:formatCode>
                <c:ptCount val="8"/>
                <c:pt idx="0">
                  <c:v>39717.166666666744</c:v>
                </c:pt>
                <c:pt idx="1">
                  <c:v>553403.99999999977</c:v>
                </c:pt>
                <c:pt idx="2">
                  <c:v>1969536.1666666665</c:v>
                </c:pt>
                <c:pt idx="3">
                  <c:v>4141191.5</c:v>
                </c:pt>
                <c:pt idx="4">
                  <c:v>6670739.666666666</c:v>
                </c:pt>
                <c:pt idx="5">
                  <c:v>9313194.5</c:v>
                </c:pt>
                <c:pt idx="6">
                  <c:v>11789794.333333334</c:v>
                </c:pt>
                <c:pt idx="7">
                  <c:v>14492867.833333334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D2-4709-A58B-446518A603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ESSA!$B$10:$B$17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ESSA!$D$10:$D$17</c:f>
              <c:numCache>
                <c:formatCode>0</c:formatCode>
                <c:ptCount val="8"/>
                <c:pt idx="0">
                  <c:v>476752.33333333326</c:v>
                </c:pt>
                <c:pt idx="1">
                  <c:v>8547513.666666666</c:v>
                </c:pt>
                <c:pt idx="2">
                  <c:v>33447145.166666664</c:v>
                </c:pt>
                <c:pt idx="3">
                  <c:v>76942854.833333328</c:v>
                </c:pt>
                <c:pt idx="4">
                  <c:v>134988220.83333334</c:v>
                </c:pt>
                <c:pt idx="5">
                  <c:v>200427896.5</c:v>
                </c:pt>
                <c:pt idx="6">
                  <c:v>266015097.83333334</c:v>
                </c:pt>
                <c:pt idx="7">
                  <c:v>327015675.16666669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D2-4709-A58B-446518A6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2464"/>
        <c:axId val="108872448"/>
      </c:lineChart>
      <c:catAx>
        <c:axId val="1088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72448"/>
        <c:crosses val="autoZero"/>
        <c:auto val="1"/>
        <c:lblAlgn val="ctr"/>
        <c:lblOffset val="100"/>
        <c:noMultiLvlLbl val="0"/>
      </c:catAx>
      <c:valAx>
        <c:axId val="1088724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5338887625551066E-2"/>
                  <c:y val="-0.10790711648468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ESSA!$B$18:$B$25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ESSA!$C$18:$C$25</c:f>
              <c:numCache>
                <c:formatCode>0.0000</c:formatCode>
                <c:ptCount val="8"/>
                <c:pt idx="0">
                  <c:v>101797.16666666674</c:v>
                </c:pt>
                <c:pt idx="1">
                  <c:v>1564347.6666666667</c:v>
                </c:pt>
                <c:pt idx="2">
                  <c:v>4648028.833333333</c:v>
                </c:pt>
                <c:pt idx="3">
                  <c:v>8298686.5</c:v>
                </c:pt>
                <c:pt idx="4">
                  <c:v>12163912.666666666</c:v>
                </c:pt>
                <c:pt idx="5">
                  <c:v>15967972.833333332</c:v>
                </c:pt>
                <c:pt idx="6">
                  <c:v>19560245.666666668</c:v>
                </c:pt>
                <c:pt idx="7">
                  <c:v>22791832.833333332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16-4FB7-AD8D-9577790316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4710735991472241E-2"/>
                  <c:y val="2.6739586431238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ESSA!$B$18:$B$25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ESSA!$D$18:$D$25</c:f>
              <c:numCache>
                <c:formatCode>0.0000</c:formatCode>
                <c:ptCount val="8"/>
                <c:pt idx="0">
                  <c:v>498854.5</c:v>
                </c:pt>
                <c:pt idx="1">
                  <c:v>12466369</c:v>
                </c:pt>
                <c:pt idx="2">
                  <c:v>49976947.166666664</c:v>
                </c:pt>
                <c:pt idx="3">
                  <c:v>109666769.5</c:v>
                </c:pt>
                <c:pt idx="4">
                  <c:v>184651199.5</c:v>
                </c:pt>
                <c:pt idx="5">
                  <c:v>262523181.83333334</c:v>
                </c:pt>
                <c:pt idx="6">
                  <c:v>337195407.16666669</c:v>
                </c:pt>
                <c:pt idx="7">
                  <c:v>397396059.16666669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16-4FB7-AD8D-95777903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89728"/>
        <c:axId val="108900352"/>
      </c:lineChart>
      <c:catAx>
        <c:axId val="1028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00352"/>
        <c:crosses val="autoZero"/>
        <c:auto val="1"/>
        <c:lblAlgn val="ctr"/>
        <c:lblOffset val="100"/>
        <c:noMultiLvlLbl val="0"/>
      </c:catAx>
      <c:valAx>
        <c:axId val="108900352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89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8996214881611548E-2"/>
                  <c:y val="-9.6783073002361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ESSA!$C$2:$C$9</c:f>
              <c:numCache>
                <c:formatCode>0</c:formatCode>
                <c:ptCount val="8"/>
                <c:pt idx="0">
                  <c:v>99106.5</c:v>
                </c:pt>
                <c:pt idx="1">
                  <c:v>1120983.8333333333</c:v>
                </c:pt>
                <c:pt idx="2">
                  <c:v>3793604.5</c:v>
                </c:pt>
                <c:pt idx="3">
                  <c:v>7238480</c:v>
                </c:pt>
                <c:pt idx="4">
                  <c:v>11191416</c:v>
                </c:pt>
                <c:pt idx="5">
                  <c:v>15343739.5</c:v>
                </c:pt>
                <c:pt idx="6">
                  <c:v>19428852.333333332</c:v>
                </c:pt>
                <c:pt idx="7">
                  <c:v>23470839.5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D2-4FF6-8E75-CB1465CB5A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163401193011986"/>
                  <c:y val="-4.9417648061989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ESSA!$D$2:$D$9</c:f>
              <c:numCache>
                <c:formatCode>0</c:formatCode>
                <c:ptCount val="8"/>
                <c:pt idx="0">
                  <c:v>604000.33333333349</c:v>
                </c:pt>
                <c:pt idx="1">
                  <c:v>10890686.5</c:v>
                </c:pt>
                <c:pt idx="2">
                  <c:v>41184708.5</c:v>
                </c:pt>
                <c:pt idx="3">
                  <c:v>92477973.5</c:v>
                </c:pt>
                <c:pt idx="4">
                  <c:v>159414743.5</c:v>
                </c:pt>
                <c:pt idx="5">
                  <c:v>233296824.5</c:v>
                </c:pt>
                <c:pt idx="6">
                  <c:v>307800068.5</c:v>
                </c:pt>
                <c:pt idx="7">
                  <c:v>372348064.5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D2-4FF6-8E75-CB1465CB5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0832"/>
        <c:axId val="118046720"/>
      </c:lineChart>
      <c:catAx>
        <c:axId val="1180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0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ESSA!$B$2:$B$9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ESSA!$C$2:$C$9</c:f>
              <c:numCache>
                <c:formatCode>0</c:formatCode>
                <c:ptCount val="8"/>
                <c:pt idx="0">
                  <c:v>99106.5</c:v>
                </c:pt>
                <c:pt idx="1">
                  <c:v>1120983.8333333333</c:v>
                </c:pt>
                <c:pt idx="2">
                  <c:v>3793604.5</c:v>
                </c:pt>
                <c:pt idx="3">
                  <c:v>7238480</c:v>
                </c:pt>
                <c:pt idx="4">
                  <c:v>11191416</c:v>
                </c:pt>
                <c:pt idx="5">
                  <c:v>15343739.5</c:v>
                </c:pt>
                <c:pt idx="6">
                  <c:v>19428852.333333332</c:v>
                </c:pt>
                <c:pt idx="7">
                  <c:v>23470839.5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ESSA!$D$2:$D$9</c:f>
              <c:numCache>
                <c:formatCode>0</c:formatCode>
                <c:ptCount val="8"/>
                <c:pt idx="0">
                  <c:v>604000.33333333349</c:v>
                </c:pt>
                <c:pt idx="1">
                  <c:v>10890686.5</c:v>
                </c:pt>
                <c:pt idx="2">
                  <c:v>41184708.5</c:v>
                </c:pt>
                <c:pt idx="3">
                  <c:v>92477973.5</c:v>
                </c:pt>
                <c:pt idx="4">
                  <c:v>159414743.5</c:v>
                </c:pt>
                <c:pt idx="5">
                  <c:v>233296824.5</c:v>
                </c:pt>
                <c:pt idx="6">
                  <c:v>307800068.5</c:v>
                </c:pt>
                <c:pt idx="7">
                  <c:v>372348064.5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51904"/>
        <c:axId val="72653440"/>
      </c:lineChart>
      <c:catAx>
        <c:axId val="726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2653440"/>
        <c:crosses val="autoZero"/>
        <c:auto val="1"/>
        <c:lblAlgn val="ctr"/>
        <c:lblOffset val="100"/>
        <c:noMultiLvlLbl val="0"/>
      </c:catAx>
      <c:valAx>
        <c:axId val="726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5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133350</xdr:rowOff>
    </xdr:from>
    <xdr:to>
      <xdr:col>3</xdr:col>
      <xdr:colOff>123825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6C3C565C-5A28-4CCF-B658-4D6DD40D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30307</xdr:colOff>
      <xdr:row>9</xdr:row>
      <xdr:rowOff>161058</xdr:rowOff>
    </xdr:from>
    <xdr:to>
      <xdr:col>9</xdr:col>
      <xdr:colOff>190500</xdr:colOff>
      <xdr:row>17</xdr:row>
      <xdr:rowOff>164522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65B89177-4D9D-4C0B-9E2E-E4AC1320A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1130012</xdr:colOff>
      <xdr:row>18</xdr:row>
      <xdr:rowOff>5196</xdr:rowOff>
    </xdr:from>
    <xdr:to>
      <xdr:col>9</xdr:col>
      <xdr:colOff>727364</xdr:colOff>
      <xdr:row>28</xdr:row>
      <xdr:rowOff>86592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C403B74D-1CA3-40BE-92D9-9BBE71E80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95252</xdr:colOff>
      <xdr:row>1</xdr:row>
      <xdr:rowOff>17317</xdr:rowOff>
    </xdr:from>
    <xdr:to>
      <xdr:col>9</xdr:col>
      <xdr:colOff>588819</xdr:colOff>
      <xdr:row>9</xdr:row>
      <xdr:rowOff>112566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B79D678A-0500-4553-AF07-844A736A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762000</xdr:colOff>
      <xdr:row>9</xdr:row>
      <xdr:rowOff>130751</xdr:rowOff>
    </xdr:from>
    <xdr:to>
      <xdr:col>5</xdr:col>
      <xdr:colOff>1047750</xdr:colOff>
      <xdr:row>23</xdr:row>
      <xdr:rowOff>111701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31"/>
  <sheetViews>
    <sheetView topLeftCell="A58" workbookViewId="0">
      <selection activeCell="F74" sqref="F74"/>
    </sheetView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1623782</v>
      </c>
      <c r="D4" s="4">
        <v>1714450</v>
      </c>
      <c r="E4" s="4">
        <v>1751237</v>
      </c>
      <c r="F4" s="5">
        <v>1803902</v>
      </c>
      <c r="G4" s="5">
        <v>1861072</v>
      </c>
      <c r="H4" s="5">
        <v>1830876</v>
      </c>
      <c r="I4" s="5">
        <v>1774301</v>
      </c>
      <c r="J4" s="5">
        <v>1763794</v>
      </c>
      <c r="K4" s="5">
        <v>1779587</v>
      </c>
      <c r="L4" s="5">
        <v>1849844</v>
      </c>
      <c r="M4" s="5">
        <v>1832662</v>
      </c>
      <c r="N4" s="5">
        <v>1821416</v>
      </c>
    </row>
    <row r="5" spans="1:31" x14ac:dyDescent="0.2">
      <c r="C5" s="5">
        <v>1877687</v>
      </c>
      <c r="D5" s="5">
        <v>1869777</v>
      </c>
      <c r="E5" s="5">
        <v>1930649</v>
      </c>
      <c r="F5" s="5">
        <v>1863265</v>
      </c>
      <c r="G5" s="5">
        <v>1881055</v>
      </c>
      <c r="H5" s="5">
        <v>1858727</v>
      </c>
      <c r="I5" s="5">
        <v>1954017</v>
      </c>
      <c r="J5" s="5">
        <v>1931306</v>
      </c>
      <c r="K5" s="5">
        <v>2011328</v>
      </c>
      <c r="L5" s="6">
        <v>1963439</v>
      </c>
      <c r="M5" s="6">
        <v>1743985</v>
      </c>
      <c r="N5" s="6">
        <v>1714398</v>
      </c>
    </row>
    <row r="6" spans="1:31" x14ac:dyDescent="0.2">
      <c r="C6" s="6">
        <v>1946848</v>
      </c>
      <c r="D6" s="6">
        <v>1933668</v>
      </c>
      <c r="E6" s="6">
        <v>2130897</v>
      </c>
      <c r="F6" s="6">
        <v>1950995</v>
      </c>
      <c r="G6" s="6">
        <v>2014301</v>
      </c>
      <c r="H6" s="6">
        <v>1996533</v>
      </c>
      <c r="I6" s="6">
        <v>1954770</v>
      </c>
      <c r="J6" s="6">
        <v>1977978</v>
      </c>
      <c r="K6" s="6">
        <v>1990882</v>
      </c>
      <c r="L6" s="6">
        <v>1979848</v>
      </c>
      <c r="M6" s="6">
        <v>1788207</v>
      </c>
      <c r="N6" s="6">
        <v>1749476</v>
      </c>
    </row>
    <row r="7" spans="1:31" x14ac:dyDescent="0.2">
      <c r="C7" s="6">
        <v>1885205</v>
      </c>
      <c r="D7" s="6">
        <v>1933364</v>
      </c>
      <c r="E7" s="6">
        <v>1927469</v>
      </c>
      <c r="F7" s="1">
        <v>1675185</v>
      </c>
      <c r="G7" s="1">
        <v>1696768</v>
      </c>
      <c r="H7" s="1">
        <v>1708642</v>
      </c>
      <c r="I7" s="1">
        <v>1726694</v>
      </c>
      <c r="J7" s="1">
        <v>1721573</v>
      </c>
      <c r="K7" s="1">
        <v>1734848</v>
      </c>
      <c r="L7" s="1">
        <v>1792111</v>
      </c>
      <c r="M7" s="1">
        <v>1564353</v>
      </c>
      <c r="N7" s="1">
        <v>1544288</v>
      </c>
    </row>
    <row r="8" spans="1:31" x14ac:dyDescent="0.2">
      <c r="C8" s="4">
        <v>1593571</v>
      </c>
      <c r="D8" s="4">
        <v>1616219</v>
      </c>
      <c r="E8" s="4">
        <v>1669140</v>
      </c>
      <c r="F8" s="5">
        <v>2132385</v>
      </c>
      <c r="G8" s="5">
        <v>2128416</v>
      </c>
      <c r="H8" s="5">
        <v>2365885</v>
      </c>
      <c r="I8" s="5">
        <v>2103555</v>
      </c>
      <c r="J8" s="5">
        <v>2082077</v>
      </c>
      <c r="K8" s="5">
        <v>2059310</v>
      </c>
      <c r="L8" s="5">
        <v>2529487</v>
      </c>
      <c r="M8" s="5">
        <v>2104310</v>
      </c>
      <c r="N8" s="5">
        <v>2103189</v>
      </c>
    </row>
    <row r="9" spans="1:31" x14ac:dyDescent="0.2">
      <c r="C9" s="5">
        <v>2861065</v>
      </c>
      <c r="D9" s="5">
        <v>2816832</v>
      </c>
      <c r="E9" s="5">
        <v>2612371</v>
      </c>
      <c r="F9" s="5">
        <v>2519788</v>
      </c>
      <c r="G9" s="5">
        <v>2423178</v>
      </c>
      <c r="H9" s="5">
        <v>2423876</v>
      </c>
      <c r="I9" s="5">
        <v>2365848</v>
      </c>
      <c r="J9" s="5">
        <v>2613342</v>
      </c>
      <c r="K9" s="5">
        <v>2571186</v>
      </c>
      <c r="L9" s="6">
        <v>2626852</v>
      </c>
      <c r="M9" s="6">
        <v>2476920</v>
      </c>
      <c r="N9" s="6">
        <v>2348366</v>
      </c>
    </row>
    <row r="10" spans="1:31" x14ac:dyDescent="0.2">
      <c r="C10" s="6">
        <v>2659191</v>
      </c>
      <c r="D10" s="6">
        <v>3033614</v>
      </c>
      <c r="E10" s="6">
        <v>3078462</v>
      </c>
      <c r="F10" s="6">
        <v>2765822</v>
      </c>
      <c r="G10" s="6">
        <v>2638737</v>
      </c>
      <c r="H10" s="6">
        <v>2774334</v>
      </c>
      <c r="I10" s="6">
        <v>2562605</v>
      </c>
      <c r="J10" s="6">
        <v>2806940</v>
      </c>
      <c r="K10" s="6">
        <v>2575246</v>
      </c>
      <c r="L10" s="6">
        <v>2426036</v>
      </c>
      <c r="M10" s="6">
        <v>2064532</v>
      </c>
      <c r="N10" s="6">
        <v>2178509</v>
      </c>
    </row>
    <row r="11" spans="1:31" x14ac:dyDescent="0.2">
      <c r="C11" s="6">
        <v>3390104</v>
      </c>
      <c r="D11" s="6">
        <v>3440251</v>
      </c>
      <c r="E11" s="6">
        <v>3778625</v>
      </c>
      <c r="F11" s="7">
        <v>1563752</v>
      </c>
      <c r="G11" s="7">
        <v>1590735</v>
      </c>
      <c r="H11" s="7">
        <v>1611619</v>
      </c>
      <c r="I11" s="7">
        <v>1614845</v>
      </c>
      <c r="J11" s="7">
        <v>1592252</v>
      </c>
      <c r="K11" s="7">
        <v>1576056</v>
      </c>
      <c r="L11" s="7">
        <v>1623875</v>
      </c>
      <c r="M11" s="7">
        <v>1626566</v>
      </c>
      <c r="N11" s="7">
        <v>1630208</v>
      </c>
    </row>
    <row r="13" spans="1:31" x14ac:dyDescent="0.2">
      <c r="A13" s="3">
        <v>3.4375E-3</v>
      </c>
      <c r="B13" s="1">
        <v>37</v>
      </c>
      <c r="C13" s="4">
        <v>1703958</v>
      </c>
      <c r="D13" s="4">
        <v>1777805</v>
      </c>
      <c r="E13" s="4">
        <v>1787283</v>
      </c>
      <c r="F13" s="5">
        <v>2889328</v>
      </c>
      <c r="G13" s="5">
        <v>2865337</v>
      </c>
      <c r="H13" s="5">
        <v>3002641</v>
      </c>
      <c r="I13" s="5">
        <v>2356366</v>
      </c>
      <c r="J13" s="5">
        <v>2290281</v>
      </c>
      <c r="K13" s="5">
        <v>2282611</v>
      </c>
      <c r="L13" s="5">
        <v>3236180</v>
      </c>
      <c r="M13" s="5">
        <v>3252047</v>
      </c>
      <c r="N13" s="5">
        <v>3473862</v>
      </c>
    </row>
    <row r="14" spans="1:31" x14ac:dyDescent="0.2">
      <c r="C14" s="5">
        <v>4053789</v>
      </c>
      <c r="D14" s="5">
        <v>3769387</v>
      </c>
      <c r="E14" s="5">
        <v>4219086</v>
      </c>
      <c r="F14" s="5">
        <v>2811164</v>
      </c>
      <c r="G14" s="5">
        <v>3008958</v>
      </c>
      <c r="H14" s="5">
        <v>2897753</v>
      </c>
      <c r="I14" s="5">
        <v>4576706</v>
      </c>
      <c r="J14" s="5">
        <v>4327102</v>
      </c>
      <c r="K14" s="5">
        <v>4814998</v>
      </c>
      <c r="L14" s="6">
        <v>3255531</v>
      </c>
      <c r="M14" s="6">
        <v>2828359</v>
      </c>
      <c r="N14" s="6">
        <v>2825917</v>
      </c>
    </row>
    <row r="15" spans="1:31" x14ac:dyDescent="0.2">
      <c r="C15" s="6">
        <v>5139653</v>
      </c>
      <c r="D15" s="6">
        <v>4443646</v>
      </c>
      <c r="E15" s="6">
        <v>5492118</v>
      </c>
      <c r="F15" s="6">
        <v>5284903</v>
      </c>
      <c r="G15" s="6">
        <v>6084764</v>
      </c>
      <c r="H15" s="6">
        <v>5681502</v>
      </c>
      <c r="I15" s="6">
        <v>4356825</v>
      </c>
      <c r="J15" s="6">
        <v>4873867</v>
      </c>
      <c r="K15" s="6">
        <v>4209075</v>
      </c>
      <c r="L15" s="6">
        <v>2844759</v>
      </c>
      <c r="M15" s="6">
        <v>2644011</v>
      </c>
      <c r="N15" s="6">
        <v>2656005</v>
      </c>
    </row>
    <row r="16" spans="1:31" x14ac:dyDescent="0.2">
      <c r="C16" s="6">
        <v>4884937</v>
      </c>
      <c r="D16" s="6">
        <v>5256166</v>
      </c>
      <c r="E16" s="6">
        <v>5002170</v>
      </c>
      <c r="F16" s="7">
        <v>1637658</v>
      </c>
      <c r="G16" s="7">
        <v>1649254</v>
      </c>
      <c r="H16" s="7">
        <v>1660140</v>
      </c>
      <c r="I16" s="7">
        <v>1677719</v>
      </c>
      <c r="J16" s="7">
        <v>1669106</v>
      </c>
      <c r="K16" s="7">
        <v>1689676</v>
      </c>
      <c r="L16" s="7">
        <v>1746970</v>
      </c>
      <c r="M16" s="7">
        <v>1517945</v>
      </c>
      <c r="N16" s="7">
        <v>1488291</v>
      </c>
    </row>
    <row r="17" spans="1:14" x14ac:dyDescent="0.2">
      <c r="C17" s="4">
        <v>1560046</v>
      </c>
      <c r="D17" s="4">
        <v>1584278</v>
      </c>
      <c r="E17" s="4">
        <v>1635948</v>
      </c>
      <c r="F17" s="5">
        <v>12372863</v>
      </c>
      <c r="G17" s="5">
        <v>11601424</v>
      </c>
      <c r="H17" s="5">
        <v>12552834</v>
      </c>
      <c r="I17" s="5">
        <v>10764095</v>
      </c>
      <c r="J17" s="5">
        <v>9669056</v>
      </c>
      <c r="K17" s="5">
        <v>9925876</v>
      </c>
      <c r="L17" s="5">
        <v>17128636</v>
      </c>
      <c r="M17" s="5">
        <v>13747218</v>
      </c>
      <c r="N17" s="5">
        <v>14329844</v>
      </c>
    </row>
    <row r="18" spans="1:14" x14ac:dyDescent="0.2">
      <c r="C18" s="5">
        <v>25311380</v>
      </c>
      <c r="D18" s="5">
        <v>23168272</v>
      </c>
      <c r="E18" s="5">
        <v>19344438</v>
      </c>
      <c r="F18" s="5">
        <v>18950426</v>
      </c>
      <c r="G18" s="5">
        <v>17003452</v>
      </c>
      <c r="H18" s="5">
        <v>16625376</v>
      </c>
      <c r="I18" s="5">
        <v>16386127</v>
      </c>
      <c r="J18" s="5">
        <v>20318222</v>
      </c>
      <c r="K18" s="5">
        <v>19055452</v>
      </c>
      <c r="L18" s="6">
        <v>18316946</v>
      </c>
      <c r="M18" s="6">
        <v>17784448</v>
      </c>
      <c r="N18" s="6">
        <v>16964254</v>
      </c>
    </row>
    <row r="19" spans="1:14" x14ac:dyDescent="0.2">
      <c r="C19" s="6">
        <v>25504482</v>
      </c>
      <c r="D19" s="6">
        <v>27748130</v>
      </c>
      <c r="E19" s="6">
        <v>28000298</v>
      </c>
      <c r="F19" s="6">
        <v>24266872</v>
      </c>
      <c r="G19" s="6">
        <v>22886346</v>
      </c>
      <c r="H19" s="6">
        <v>24131304</v>
      </c>
      <c r="I19" s="6">
        <v>20275198</v>
      </c>
      <c r="J19" s="6">
        <v>23625876</v>
      </c>
      <c r="K19" s="6">
        <v>19845804</v>
      </c>
      <c r="L19" s="6">
        <v>14181286</v>
      </c>
      <c r="M19" s="6">
        <v>12602517</v>
      </c>
      <c r="N19" s="6">
        <v>15521725</v>
      </c>
    </row>
    <row r="20" spans="1:14" x14ac:dyDescent="0.2">
      <c r="C20" s="6">
        <v>31782498</v>
      </c>
      <c r="D20" s="6">
        <v>31663334</v>
      </c>
      <c r="E20" s="6">
        <v>36269292</v>
      </c>
      <c r="F20" s="7">
        <v>1530054</v>
      </c>
      <c r="G20" s="7">
        <v>1565182</v>
      </c>
      <c r="H20" s="7">
        <v>1578419</v>
      </c>
      <c r="I20" s="7">
        <v>1578393</v>
      </c>
      <c r="J20" s="7">
        <v>1550843</v>
      </c>
      <c r="K20" s="7">
        <v>1539908</v>
      </c>
      <c r="L20" s="7">
        <v>1585840</v>
      </c>
      <c r="M20" s="7">
        <v>1591312</v>
      </c>
      <c r="N20" s="7">
        <v>1582889</v>
      </c>
    </row>
    <row r="22" spans="1:14" x14ac:dyDescent="0.2">
      <c r="A22" s="3">
        <v>6.9444444444444441E-3</v>
      </c>
      <c r="B22" s="1">
        <v>37</v>
      </c>
      <c r="C22" s="4">
        <v>1681565</v>
      </c>
      <c r="D22" s="4">
        <v>1745934</v>
      </c>
      <c r="E22" s="4">
        <v>1765343</v>
      </c>
      <c r="F22" s="5">
        <v>5601122</v>
      </c>
      <c r="G22" s="5">
        <v>5497364</v>
      </c>
      <c r="H22" s="5">
        <v>5994282</v>
      </c>
      <c r="I22" s="5">
        <v>3932638</v>
      </c>
      <c r="J22" s="5">
        <v>3689016</v>
      </c>
      <c r="K22" s="5">
        <v>3553870</v>
      </c>
      <c r="L22" s="5">
        <v>6151798</v>
      </c>
      <c r="M22" s="5">
        <v>6243360</v>
      </c>
      <c r="N22" s="5">
        <v>6815844</v>
      </c>
    </row>
    <row r="23" spans="1:14" x14ac:dyDescent="0.2">
      <c r="C23" s="5">
        <v>8866049</v>
      </c>
      <c r="D23" s="5">
        <v>8136463</v>
      </c>
      <c r="E23" s="5">
        <v>9273040</v>
      </c>
      <c r="F23" s="5">
        <v>5370311</v>
      </c>
      <c r="G23" s="5">
        <v>5931460</v>
      </c>
      <c r="H23" s="5">
        <v>5649052</v>
      </c>
      <c r="I23" s="5">
        <v>11025924</v>
      </c>
      <c r="J23" s="5">
        <v>10466949</v>
      </c>
      <c r="K23" s="5">
        <v>11593636</v>
      </c>
      <c r="L23" s="6">
        <v>6229132</v>
      </c>
      <c r="M23" s="6">
        <v>5326078</v>
      </c>
      <c r="N23" s="6">
        <v>5337218</v>
      </c>
    </row>
    <row r="24" spans="1:14" x14ac:dyDescent="0.2">
      <c r="C24" s="6">
        <v>10935532</v>
      </c>
      <c r="D24" s="6">
        <v>9580168</v>
      </c>
      <c r="E24" s="6">
        <v>11526001</v>
      </c>
      <c r="F24" s="6">
        <v>13602119</v>
      </c>
      <c r="G24" s="6">
        <v>16428865</v>
      </c>
      <c r="H24" s="6">
        <v>15462671</v>
      </c>
      <c r="I24" s="6">
        <v>10545054</v>
      </c>
      <c r="J24" s="6">
        <v>12054543</v>
      </c>
      <c r="K24" s="6">
        <v>10033692</v>
      </c>
      <c r="L24" s="6">
        <v>5132171</v>
      </c>
      <c r="M24" s="6">
        <v>4838950</v>
      </c>
      <c r="N24" s="6">
        <v>4968560</v>
      </c>
    </row>
    <row r="25" spans="1:14" x14ac:dyDescent="0.2">
      <c r="C25" s="6">
        <v>10221542</v>
      </c>
      <c r="D25" s="6">
        <v>11180887</v>
      </c>
      <c r="E25" s="6">
        <v>10658507</v>
      </c>
      <c r="F25" s="7">
        <v>1617790</v>
      </c>
      <c r="G25" s="7">
        <v>1632507</v>
      </c>
      <c r="H25" s="7">
        <v>1645643</v>
      </c>
      <c r="I25" s="7">
        <v>1660657</v>
      </c>
      <c r="J25" s="7">
        <v>1650254</v>
      </c>
      <c r="K25" s="7">
        <v>1670884</v>
      </c>
      <c r="L25" s="7">
        <v>1723725</v>
      </c>
      <c r="M25" s="7">
        <v>1503589</v>
      </c>
      <c r="N25" s="7">
        <v>1479138</v>
      </c>
    </row>
    <row r="26" spans="1:14" x14ac:dyDescent="0.2">
      <c r="C26" s="4">
        <v>1546278</v>
      </c>
      <c r="D26" s="4">
        <v>1566569</v>
      </c>
      <c r="E26" s="4">
        <v>1627178</v>
      </c>
      <c r="F26" s="5">
        <v>42958056</v>
      </c>
      <c r="G26" s="5">
        <v>39155836</v>
      </c>
      <c r="H26" s="5">
        <v>42524208</v>
      </c>
      <c r="I26" s="5">
        <v>37287564</v>
      </c>
      <c r="J26" s="5">
        <v>33400702</v>
      </c>
      <c r="K26" s="5">
        <v>34322440</v>
      </c>
      <c r="L26" s="5">
        <v>55725744</v>
      </c>
      <c r="M26" s="5">
        <v>47749072</v>
      </c>
      <c r="N26" s="5">
        <v>51125296</v>
      </c>
    </row>
    <row r="27" spans="1:14" x14ac:dyDescent="0.2">
      <c r="C27" s="5">
        <v>79890136</v>
      </c>
      <c r="D27" s="5">
        <v>70808432</v>
      </c>
      <c r="E27" s="5">
        <v>61024632</v>
      </c>
      <c r="F27" s="5">
        <v>61372184</v>
      </c>
      <c r="G27" s="5">
        <v>55917972</v>
      </c>
      <c r="H27" s="5">
        <v>54834796</v>
      </c>
      <c r="I27" s="5">
        <v>55176128</v>
      </c>
      <c r="J27" s="5">
        <v>67310344</v>
      </c>
      <c r="K27" s="5">
        <v>63074544</v>
      </c>
      <c r="L27" s="6">
        <v>58981640</v>
      </c>
      <c r="M27" s="6">
        <v>60315756</v>
      </c>
      <c r="N27" s="6">
        <v>59883568</v>
      </c>
    </row>
    <row r="28" spans="1:14" x14ac:dyDescent="0.2">
      <c r="C28" s="6">
        <v>87360128</v>
      </c>
      <c r="D28" s="6">
        <v>86068920</v>
      </c>
      <c r="E28" s="6">
        <v>86591496</v>
      </c>
      <c r="F28" s="6">
        <v>78386520</v>
      </c>
      <c r="G28" s="6">
        <v>75966368</v>
      </c>
      <c r="H28" s="6">
        <v>78985536</v>
      </c>
      <c r="I28" s="6">
        <v>69121968</v>
      </c>
      <c r="J28" s="6">
        <v>77042376</v>
      </c>
      <c r="K28" s="6">
        <v>66886064</v>
      </c>
      <c r="L28" s="6">
        <v>49306948</v>
      </c>
      <c r="M28" s="6">
        <v>46254248</v>
      </c>
      <c r="N28" s="6">
        <v>56474212</v>
      </c>
    </row>
    <row r="29" spans="1:14" x14ac:dyDescent="0.2">
      <c r="C29" s="6">
        <v>98839536</v>
      </c>
      <c r="D29" s="6">
        <v>96514760</v>
      </c>
      <c r="E29" s="6">
        <v>108109632</v>
      </c>
      <c r="F29" s="7">
        <v>1517320</v>
      </c>
      <c r="G29" s="7">
        <v>1549133</v>
      </c>
      <c r="H29" s="7">
        <v>1559914</v>
      </c>
      <c r="I29" s="7">
        <v>1562533</v>
      </c>
      <c r="J29" s="7">
        <v>1539679</v>
      </c>
      <c r="K29" s="7">
        <v>1521753</v>
      </c>
      <c r="L29" s="7">
        <v>1565830</v>
      </c>
      <c r="M29" s="7">
        <v>1561723</v>
      </c>
      <c r="N29" s="7">
        <v>1550224</v>
      </c>
    </row>
    <row r="31" spans="1:14" x14ac:dyDescent="0.2">
      <c r="A31" s="3">
        <v>1.0416666666666666E-2</v>
      </c>
      <c r="B31" s="1">
        <v>37</v>
      </c>
      <c r="C31" s="4">
        <v>1675906</v>
      </c>
      <c r="D31" s="4">
        <v>1740965</v>
      </c>
      <c r="E31" s="4">
        <v>1765708</v>
      </c>
      <c r="F31" s="5">
        <v>9043008</v>
      </c>
      <c r="G31" s="5">
        <v>8940625</v>
      </c>
      <c r="H31" s="5">
        <v>9712732</v>
      </c>
      <c r="I31" s="5">
        <v>6315020</v>
      </c>
      <c r="J31" s="5">
        <v>5827297</v>
      </c>
      <c r="K31" s="5">
        <v>5541267</v>
      </c>
      <c r="L31" s="5">
        <v>9779220</v>
      </c>
      <c r="M31" s="5">
        <v>9777925</v>
      </c>
      <c r="N31" s="5">
        <v>10598924</v>
      </c>
    </row>
    <row r="32" spans="1:14" x14ac:dyDescent="0.2">
      <c r="C32" s="5">
        <v>14027764</v>
      </c>
      <c r="D32" s="5">
        <v>13100564</v>
      </c>
      <c r="E32" s="5">
        <v>15001214</v>
      </c>
      <c r="F32" s="5">
        <v>8905487</v>
      </c>
      <c r="G32" s="5">
        <v>9728878</v>
      </c>
      <c r="H32" s="5">
        <v>9333833</v>
      </c>
      <c r="I32" s="5">
        <v>18227142</v>
      </c>
      <c r="J32" s="5">
        <v>17510832</v>
      </c>
      <c r="K32" s="5">
        <v>19063294</v>
      </c>
      <c r="L32" s="6">
        <v>9857771</v>
      </c>
      <c r="M32" s="6">
        <v>8229706</v>
      </c>
      <c r="N32" s="6">
        <v>8193995</v>
      </c>
    </row>
    <row r="33" spans="1:14" x14ac:dyDescent="0.2">
      <c r="C33" s="6">
        <v>16458071</v>
      </c>
      <c r="D33" s="6">
        <v>14870362</v>
      </c>
      <c r="E33" s="6">
        <v>17494140</v>
      </c>
      <c r="F33" s="6">
        <v>23742762</v>
      </c>
      <c r="G33" s="6">
        <v>28535794</v>
      </c>
      <c r="H33" s="6">
        <v>27443112</v>
      </c>
      <c r="I33" s="6">
        <v>18327434</v>
      </c>
      <c r="J33" s="6">
        <v>20846226</v>
      </c>
      <c r="K33" s="6">
        <v>17337328</v>
      </c>
      <c r="L33" s="6">
        <v>8056792</v>
      </c>
      <c r="M33" s="6">
        <v>7610232</v>
      </c>
      <c r="N33" s="6">
        <v>7737362</v>
      </c>
    </row>
    <row r="34" spans="1:14" x14ac:dyDescent="0.2">
      <c r="C34" s="6">
        <v>15529391</v>
      </c>
      <c r="D34" s="6">
        <v>17155870</v>
      </c>
      <c r="E34" s="6">
        <v>16490908</v>
      </c>
      <c r="F34" s="7">
        <v>1609971</v>
      </c>
      <c r="G34" s="7">
        <v>1623018</v>
      </c>
      <c r="H34" s="7">
        <v>1628678</v>
      </c>
      <c r="I34" s="7">
        <v>1648384</v>
      </c>
      <c r="J34" s="7">
        <v>1641711</v>
      </c>
      <c r="K34" s="7">
        <v>1657742</v>
      </c>
      <c r="L34" s="7">
        <v>1709767</v>
      </c>
      <c r="M34" s="7">
        <v>1486666</v>
      </c>
      <c r="N34" s="7">
        <v>1462974</v>
      </c>
    </row>
    <row r="35" spans="1:14" x14ac:dyDescent="0.2">
      <c r="C35" s="4">
        <v>1556921</v>
      </c>
      <c r="D35" s="4">
        <v>1581220</v>
      </c>
      <c r="E35" s="4">
        <v>1632336</v>
      </c>
      <c r="F35" s="5">
        <v>94600616</v>
      </c>
      <c r="G35" s="5">
        <v>85464248</v>
      </c>
      <c r="H35" s="5">
        <v>93493472</v>
      </c>
      <c r="I35" s="5">
        <v>83215736</v>
      </c>
      <c r="J35" s="5">
        <v>75018072</v>
      </c>
      <c r="K35" s="5">
        <v>77301968</v>
      </c>
      <c r="L35" s="5">
        <v>116720720</v>
      </c>
      <c r="M35" s="5">
        <v>104692824</v>
      </c>
      <c r="N35" s="5">
        <v>112293976</v>
      </c>
    </row>
    <row r="36" spans="1:14" x14ac:dyDescent="0.2">
      <c r="C36" s="5">
        <v>157109680</v>
      </c>
      <c r="D36" s="5">
        <v>139175872</v>
      </c>
      <c r="E36" s="5">
        <v>123628520</v>
      </c>
      <c r="F36" s="5">
        <v>127860688</v>
      </c>
      <c r="G36" s="5">
        <v>118150152</v>
      </c>
      <c r="H36" s="5">
        <v>116279048</v>
      </c>
      <c r="I36" s="5">
        <v>117595880</v>
      </c>
      <c r="J36" s="5">
        <v>140217968</v>
      </c>
      <c r="K36" s="5">
        <v>132360200</v>
      </c>
      <c r="L36" s="6">
        <v>122075912</v>
      </c>
      <c r="M36" s="6">
        <v>130472048</v>
      </c>
      <c r="N36" s="6">
        <v>129920088</v>
      </c>
    </row>
    <row r="37" spans="1:14" x14ac:dyDescent="0.2">
      <c r="C37" s="6">
        <v>177192112</v>
      </c>
      <c r="D37" s="6">
        <v>169298688</v>
      </c>
      <c r="E37" s="6">
        <v>170758592</v>
      </c>
      <c r="F37" s="6">
        <v>157196448</v>
      </c>
      <c r="G37" s="6">
        <v>154083952</v>
      </c>
      <c r="H37" s="6">
        <v>159464192</v>
      </c>
      <c r="I37" s="6">
        <v>144529824</v>
      </c>
      <c r="J37" s="6">
        <v>155792560</v>
      </c>
      <c r="K37" s="6">
        <v>138486576</v>
      </c>
      <c r="L37" s="6">
        <v>107288976</v>
      </c>
      <c r="M37" s="6">
        <v>104488528</v>
      </c>
      <c r="N37" s="6">
        <v>123274544</v>
      </c>
    </row>
    <row r="38" spans="1:14" x14ac:dyDescent="0.2">
      <c r="C38" s="6">
        <v>191929568</v>
      </c>
      <c r="D38" s="6">
        <v>187427952</v>
      </c>
      <c r="E38" s="6">
        <v>204151968</v>
      </c>
      <c r="F38" s="7">
        <v>1514701</v>
      </c>
      <c r="G38" s="7">
        <v>1548324</v>
      </c>
      <c r="H38" s="7">
        <v>1564432</v>
      </c>
      <c r="I38" s="7">
        <v>1561676</v>
      </c>
      <c r="J38" s="7">
        <v>1527855</v>
      </c>
      <c r="K38" s="7">
        <v>1520610</v>
      </c>
      <c r="L38" s="7">
        <v>1561388</v>
      </c>
      <c r="M38" s="7">
        <v>1551789</v>
      </c>
      <c r="N38" s="7">
        <v>1532641</v>
      </c>
    </row>
    <row r="40" spans="1:14" x14ac:dyDescent="0.2">
      <c r="A40" s="3">
        <v>1.3888888888888888E-2</v>
      </c>
      <c r="B40" s="1">
        <v>37</v>
      </c>
      <c r="C40" s="4">
        <v>1676263</v>
      </c>
      <c r="D40" s="4">
        <v>1738273</v>
      </c>
      <c r="E40" s="4">
        <v>1761263</v>
      </c>
      <c r="F40" s="5">
        <v>12964708</v>
      </c>
      <c r="G40" s="5">
        <v>12917660</v>
      </c>
      <c r="H40" s="5">
        <v>13659516</v>
      </c>
      <c r="I40" s="5">
        <v>9154319</v>
      </c>
      <c r="J40" s="5">
        <v>8281521</v>
      </c>
      <c r="K40" s="5">
        <v>7825683</v>
      </c>
      <c r="L40" s="5">
        <v>13503387</v>
      </c>
      <c r="M40" s="5">
        <v>13419078</v>
      </c>
      <c r="N40" s="5">
        <v>14818577</v>
      </c>
    </row>
    <row r="41" spans="1:14" x14ac:dyDescent="0.2">
      <c r="C41" s="5">
        <v>18989088</v>
      </c>
      <c r="D41" s="5">
        <v>17858626</v>
      </c>
      <c r="E41" s="5">
        <v>20507018</v>
      </c>
      <c r="F41" s="5">
        <v>12441246</v>
      </c>
      <c r="G41" s="5">
        <v>13621234</v>
      </c>
      <c r="H41" s="5">
        <v>13243008</v>
      </c>
      <c r="I41" s="5">
        <v>24550672</v>
      </c>
      <c r="J41" s="5">
        <v>23750052</v>
      </c>
      <c r="K41" s="5">
        <v>25472608</v>
      </c>
      <c r="L41" s="6">
        <v>13535420</v>
      </c>
      <c r="M41" s="6">
        <v>11239760</v>
      </c>
      <c r="N41" s="6">
        <v>11121224</v>
      </c>
    </row>
    <row r="42" spans="1:14" x14ac:dyDescent="0.2">
      <c r="C42" s="6">
        <v>21203404</v>
      </c>
      <c r="D42" s="6">
        <v>19642328</v>
      </c>
      <c r="E42" s="6">
        <v>22572576</v>
      </c>
      <c r="F42" s="6">
        <v>32655304</v>
      </c>
      <c r="G42" s="6">
        <v>39010412</v>
      </c>
      <c r="H42" s="6">
        <v>37799036</v>
      </c>
      <c r="I42" s="6">
        <v>25855582</v>
      </c>
      <c r="J42" s="6">
        <v>29008634</v>
      </c>
      <c r="K42" s="6">
        <v>24480198</v>
      </c>
      <c r="L42" s="6">
        <v>11233155</v>
      </c>
      <c r="M42" s="6">
        <v>10665083</v>
      </c>
      <c r="N42" s="6">
        <v>10661283</v>
      </c>
    </row>
    <row r="43" spans="1:14" x14ac:dyDescent="0.2">
      <c r="C43" s="6">
        <v>20437010</v>
      </c>
      <c r="D43" s="6">
        <v>22608850</v>
      </c>
      <c r="E43" s="6">
        <v>21889134</v>
      </c>
      <c r="F43" s="7">
        <v>1607132</v>
      </c>
      <c r="G43" s="7">
        <v>1622556</v>
      </c>
      <c r="H43" s="7">
        <v>1629941</v>
      </c>
      <c r="I43" s="7">
        <v>1653940</v>
      </c>
      <c r="J43" s="7">
        <v>1639107</v>
      </c>
      <c r="K43" s="7">
        <v>1650042</v>
      </c>
      <c r="L43" s="7">
        <v>1712537</v>
      </c>
      <c r="M43" s="7">
        <v>1481847</v>
      </c>
      <c r="N43" s="7">
        <v>1464179</v>
      </c>
    </row>
    <row r="44" spans="1:14" x14ac:dyDescent="0.2">
      <c r="C44" s="4">
        <v>1598240</v>
      </c>
      <c r="D44" s="4">
        <v>1607969</v>
      </c>
      <c r="E44" s="4">
        <v>1658858</v>
      </c>
      <c r="F44" s="5">
        <v>162120560</v>
      </c>
      <c r="G44" s="5">
        <v>146963392</v>
      </c>
      <c r="H44" s="5">
        <v>159915136</v>
      </c>
      <c r="I44" s="5">
        <v>144617520</v>
      </c>
      <c r="J44" s="5">
        <v>130898104</v>
      </c>
      <c r="K44" s="5">
        <v>134258352</v>
      </c>
      <c r="L44" s="5">
        <v>192046688</v>
      </c>
      <c r="M44" s="5">
        <v>179214384</v>
      </c>
      <c r="N44" s="5">
        <v>187501840</v>
      </c>
    </row>
    <row r="45" spans="1:14" x14ac:dyDescent="0.2">
      <c r="C45" s="5">
        <v>242275520</v>
      </c>
      <c r="D45" s="5">
        <v>217253584</v>
      </c>
      <c r="E45" s="5">
        <v>197898144</v>
      </c>
      <c r="F45" s="5">
        <v>208206240</v>
      </c>
      <c r="G45" s="5">
        <v>194674048</v>
      </c>
      <c r="H45" s="5">
        <v>192369904</v>
      </c>
      <c r="I45" s="5">
        <v>196414736</v>
      </c>
      <c r="J45" s="5">
        <v>227717536</v>
      </c>
      <c r="K45" s="5">
        <v>216627888</v>
      </c>
      <c r="L45" s="6">
        <v>199965264</v>
      </c>
      <c r="M45" s="6">
        <v>216871632</v>
      </c>
      <c r="N45" s="6">
        <v>217189216</v>
      </c>
    </row>
    <row r="46" spans="1:14" x14ac:dyDescent="0.2">
      <c r="C46" s="6">
        <v>275823520</v>
      </c>
      <c r="D46" s="6">
        <v>260939584</v>
      </c>
      <c r="E46" s="6">
        <v>265006368</v>
      </c>
      <c r="F46" s="6">
        <v>246433312</v>
      </c>
      <c r="G46" s="6">
        <v>242645184</v>
      </c>
      <c r="H46" s="6">
        <v>250186304</v>
      </c>
      <c r="I46" s="6">
        <v>231933184</v>
      </c>
      <c r="J46" s="6">
        <v>245155904</v>
      </c>
      <c r="K46" s="6">
        <v>221453104</v>
      </c>
      <c r="L46" s="6">
        <v>179325152</v>
      </c>
      <c r="M46" s="6">
        <v>178075200</v>
      </c>
      <c r="N46" s="6">
        <v>203248960</v>
      </c>
    </row>
    <row r="47" spans="1:14" x14ac:dyDescent="0.2">
      <c r="C47" s="6">
        <v>289864384</v>
      </c>
      <c r="D47" s="6">
        <v>285200640</v>
      </c>
      <c r="E47" s="6">
        <v>308690944</v>
      </c>
      <c r="F47" s="7">
        <v>1515343</v>
      </c>
      <c r="G47" s="7">
        <v>1544026</v>
      </c>
      <c r="H47" s="7">
        <v>1555671</v>
      </c>
      <c r="I47" s="7">
        <v>1557122</v>
      </c>
      <c r="J47" s="7">
        <v>1526858</v>
      </c>
      <c r="K47" s="7">
        <v>1512091</v>
      </c>
      <c r="L47" s="7">
        <v>1551055</v>
      </c>
      <c r="M47" s="7">
        <v>1539222</v>
      </c>
      <c r="N47" s="7">
        <v>1516777</v>
      </c>
    </row>
    <row r="49" spans="1:14" x14ac:dyDescent="0.2">
      <c r="A49" s="3">
        <v>1.7361111111111112E-2</v>
      </c>
      <c r="B49" s="1">
        <v>37</v>
      </c>
      <c r="C49" s="4">
        <v>1686159</v>
      </c>
      <c r="D49" s="4">
        <v>1738660</v>
      </c>
      <c r="E49" s="4">
        <v>1771463</v>
      </c>
      <c r="F49" s="5">
        <v>16844608</v>
      </c>
      <c r="G49" s="5">
        <v>17049080</v>
      </c>
      <c r="H49" s="5">
        <v>17624312</v>
      </c>
      <c r="I49" s="5">
        <v>11949083</v>
      </c>
      <c r="J49" s="5">
        <v>10707270</v>
      </c>
      <c r="K49" s="5">
        <v>10092544</v>
      </c>
      <c r="L49" s="5">
        <v>16902804</v>
      </c>
      <c r="M49" s="5">
        <v>17196080</v>
      </c>
      <c r="N49" s="5">
        <v>18614348</v>
      </c>
    </row>
    <row r="50" spans="1:14" x14ac:dyDescent="0.2">
      <c r="C50" s="5">
        <v>23258568</v>
      </c>
      <c r="D50" s="5">
        <v>22526612</v>
      </c>
      <c r="E50" s="5">
        <v>25012134</v>
      </c>
      <c r="F50" s="5">
        <v>16048221</v>
      </c>
      <c r="G50" s="5">
        <v>17458106</v>
      </c>
      <c r="H50" s="5">
        <v>17276318</v>
      </c>
      <c r="I50" s="5">
        <v>29764406</v>
      </c>
      <c r="J50" s="5">
        <v>28989958</v>
      </c>
      <c r="K50" s="5">
        <v>30915774</v>
      </c>
      <c r="L50" s="6">
        <v>16926158</v>
      </c>
      <c r="M50" s="6">
        <v>14263645</v>
      </c>
      <c r="N50" s="6">
        <v>14115719</v>
      </c>
    </row>
    <row r="51" spans="1:14" x14ac:dyDescent="0.2">
      <c r="C51" s="6">
        <v>25378144</v>
      </c>
      <c r="D51" s="6">
        <v>23783564</v>
      </c>
      <c r="E51" s="6">
        <v>27038934</v>
      </c>
      <c r="F51" s="6">
        <v>39940592</v>
      </c>
      <c r="G51" s="6">
        <v>46852236</v>
      </c>
      <c r="H51" s="6">
        <v>45978508</v>
      </c>
      <c r="I51" s="6">
        <v>32514660</v>
      </c>
      <c r="J51" s="6">
        <v>35841744</v>
      </c>
      <c r="K51" s="6">
        <v>30717840</v>
      </c>
      <c r="L51" s="6">
        <v>14540625</v>
      </c>
      <c r="M51" s="6">
        <v>13678220</v>
      </c>
      <c r="N51" s="6">
        <v>13702012</v>
      </c>
    </row>
    <row r="52" spans="1:14" x14ac:dyDescent="0.2">
      <c r="C52" s="6">
        <v>25227522</v>
      </c>
      <c r="D52" s="6">
        <v>27683842</v>
      </c>
      <c r="E52" s="6">
        <v>26985460</v>
      </c>
      <c r="F52" s="7">
        <v>1609470</v>
      </c>
      <c r="G52" s="7">
        <v>1625433</v>
      </c>
      <c r="H52" s="7">
        <v>1629049</v>
      </c>
      <c r="I52" s="7">
        <v>1655343</v>
      </c>
      <c r="J52" s="7">
        <v>1637940</v>
      </c>
      <c r="K52" s="7">
        <v>1655841</v>
      </c>
      <c r="L52" s="7">
        <v>1710466</v>
      </c>
      <c r="M52" s="7">
        <v>1482943</v>
      </c>
      <c r="N52" s="7">
        <v>1459438</v>
      </c>
    </row>
    <row r="53" spans="1:14" x14ac:dyDescent="0.2">
      <c r="C53" s="4">
        <v>1672687</v>
      </c>
      <c r="D53" s="4">
        <v>1668320</v>
      </c>
      <c r="E53" s="4">
        <v>1718097</v>
      </c>
      <c r="F53" s="5">
        <v>235633728</v>
      </c>
      <c r="G53" s="5">
        <v>216362512</v>
      </c>
      <c r="H53" s="5">
        <v>234300928</v>
      </c>
      <c r="I53" s="5">
        <v>212048480</v>
      </c>
      <c r="J53" s="5">
        <v>194953040</v>
      </c>
      <c r="K53" s="5">
        <v>199293680</v>
      </c>
      <c r="L53" s="5">
        <v>270416896</v>
      </c>
      <c r="M53" s="5">
        <v>255921456</v>
      </c>
      <c r="N53" s="5">
        <v>266242704</v>
      </c>
    </row>
    <row r="54" spans="1:14" x14ac:dyDescent="0.2">
      <c r="C54" s="5">
        <v>326656032</v>
      </c>
      <c r="D54" s="5">
        <v>295373376</v>
      </c>
      <c r="E54" s="5">
        <v>274925536</v>
      </c>
      <c r="F54" s="5">
        <v>290914560</v>
      </c>
      <c r="G54" s="5">
        <v>274918624</v>
      </c>
      <c r="H54" s="5">
        <v>273295200</v>
      </c>
      <c r="I54" s="5">
        <v>280379328</v>
      </c>
      <c r="J54" s="5">
        <v>317634656</v>
      </c>
      <c r="K54" s="5">
        <v>304659360</v>
      </c>
      <c r="L54" s="6">
        <v>280810528</v>
      </c>
      <c r="M54" s="6">
        <v>304774784</v>
      </c>
      <c r="N54" s="6">
        <v>304085088</v>
      </c>
    </row>
    <row r="55" spans="1:14" x14ac:dyDescent="0.2">
      <c r="C55" s="6">
        <v>367337984</v>
      </c>
      <c r="D55" s="6">
        <v>348895680</v>
      </c>
      <c r="E55" s="6">
        <v>353709984</v>
      </c>
      <c r="F55" s="6">
        <v>339677504</v>
      </c>
      <c r="G55" s="6">
        <v>329682208</v>
      </c>
      <c r="H55" s="6">
        <v>336799200</v>
      </c>
      <c r="I55" s="6">
        <v>318146848</v>
      </c>
      <c r="J55" s="6">
        <v>331665152</v>
      </c>
      <c r="K55" s="6">
        <v>304303840</v>
      </c>
      <c r="L55" s="6">
        <v>256193888</v>
      </c>
      <c r="M55" s="6">
        <v>256227344</v>
      </c>
      <c r="N55" s="6">
        <v>281319584</v>
      </c>
    </row>
    <row r="56" spans="1:14" x14ac:dyDescent="0.2">
      <c r="C56" s="6">
        <v>379768576</v>
      </c>
      <c r="D56" s="6">
        <v>374843936</v>
      </c>
      <c r="E56" s="6">
        <v>396911040</v>
      </c>
      <c r="F56" s="7">
        <v>1517048</v>
      </c>
      <c r="G56" s="7">
        <v>1545076</v>
      </c>
      <c r="H56" s="7">
        <v>1557190</v>
      </c>
      <c r="I56" s="7">
        <v>1555742</v>
      </c>
      <c r="J56" s="7">
        <v>1530556</v>
      </c>
      <c r="K56" s="7">
        <v>1513875</v>
      </c>
      <c r="L56" s="7">
        <v>1549529</v>
      </c>
      <c r="M56" s="7">
        <v>1539488</v>
      </c>
      <c r="N56" s="7">
        <v>1516574</v>
      </c>
    </row>
    <row r="58" spans="1:14" x14ac:dyDescent="0.2">
      <c r="A58" s="3">
        <v>2.0833333333333332E-2</v>
      </c>
      <c r="B58" s="1">
        <v>37</v>
      </c>
      <c r="C58" s="4">
        <v>1694386</v>
      </c>
      <c r="D58" s="4">
        <v>1753609</v>
      </c>
      <c r="E58" s="4">
        <v>1780449</v>
      </c>
      <c r="F58" s="5">
        <v>20841972</v>
      </c>
      <c r="G58" s="5">
        <v>21167456</v>
      </c>
      <c r="H58" s="5">
        <v>21578216</v>
      </c>
      <c r="I58" s="5">
        <v>14989434</v>
      </c>
      <c r="J58" s="5">
        <v>13153668</v>
      </c>
      <c r="K58" s="5">
        <v>12527368</v>
      </c>
      <c r="L58" s="5">
        <v>20459294</v>
      </c>
      <c r="M58" s="5">
        <v>21182848</v>
      </c>
      <c r="N58" s="5">
        <v>22339682</v>
      </c>
    </row>
    <row r="59" spans="1:14" x14ac:dyDescent="0.2">
      <c r="C59" s="5">
        <v>27262186</v>
      </c>
      <c r="D59" s="5">
        <v>26291184</v>
      </c>
      <c r="E59" s="5">
        <v>29204156</v>
      </c>
      <c r="F59" s="5">
        <v>19608044</v>
      </c>
      <c r="G59" s="5">
        <v>21059730</v>
      </c>
      <c r="H59" s="5">
        <v>21099484</v>
      </c>
      <c r="I59" s="5">
        <v>34420256</v>
      </c>
      <c r="J59" s="5">
        <v>33764036</v>
      </c>
      <c r="K59" s="5">
        <v>35825424</v>
      </c>
      <c r="L59" s="6">
        <v>20425210</v>
      </c>
      <c r="M59" s="6">
        <v>17691680</v>
      </c>
      <c r="N59" s="6">
        <v>17448462</v>
      </c>
    </row>
    <row r="60" spans="1:14" x14ac:dyDescent="0.2">
      <c r="C60" s="6">
        <v>29115580</v>
      </c>
      <c r="D60" s="6">
        <v>27393706</v>
      </c>
      <c r="E60" s="6">
        <v>30896802</v>
      </c>
      <c r="F60" s="6">
        <v>45454512</v>
      </c>
      <c r="G60" s="6">
        <v>52804952</v>
      </c>
      <c r="H60" s="6">
        <v>52370760</v>
      </c>
      <c r="I60" s="6">
        <v>37971552</v>
      </c>
      <c r="J60" s="6">
        <v>41686376</v>
      </c>
      <c r="K60" s="6">
        <v>36270108</v>
      </c>
      <c r="L60" s="6">
        <v>17710238</v>
      </c>
      <c r="M60" s="6">
        <v>16628100</v>
      </c>
      <c r="N60" s="6">
        <v>16680398</v>
      </c>
    </row>
    <row r="61" spans="1:14" x14ac:dyDescent="0.2">
      <c r="C61" s="6">
        <v>29476950</v>
      </c>
      <c r="D61" s="6">
        <v>32226990</v>
      </c>
      <c r="E61" s="6">
        <v>31435552</v>
      </c>
      <c r="F61" s="7">
        <v>1613670</v>
      </c>
      <c r="G61" s="7">
        <v>1629088</v>
      </c>
      <c r="H61" s="7">
        <v>1635203</v>
      </c>
      <c r="I61" s="7">
        <v>1654916</v>
      </c>
      <c r="J61" s="7">
        <v>1640347</v>
      </c>
      <c r="K61" s="7">
        <v>1657828</v>
      </c>
      <c r="L61" s="7">
        <v>1710158</v>
      </c>
      <c r="M61" s="7">
        <v>1484127</v>
      </c>
      <c r="N61" s="7">
        <v>1461484</v>
      </c>
    </row>
    <row r="62" spans="1:14" x14ac:dyDescent="0.2">
      <c r="C62" s="4">
        <v>1778802</v>
      </c>
      <c r="D62" s="4">
        <v>1757701</v>
      </c>
      <c r="E62" s="4">
        <v>1802786</v>
      </c>
      <c r="F62" s="5">
        <v>307511584</v>
      </c>
      <c r="G62" s="5">
        <v>284074624</v>
      </c>
      <c r="H62" s="5">
        <v>311625056</v>
      </c>
      <c r="I62" s="5">
        <v>279729728</v>
      </c>
      <c r="J62" s="5">
        <v>259382256</v>
      </c>
      <c r="K62" s="5">
        <v>264238064</v>
      </c>
      <c r="L62" s="5">
        <v>342929664</v>
      </c>
      <c r="M62" s="5">
        <v>328908896</v>
      </c>
      <c r="N62" s="5">
        <v>345052416</v>
      </c>
    </row>
    <row r="63" spans="1:14" x14ac:dyDescent="0.2">
      <c r="C63" s="5">
        <v>399229856</v>
      </c>
      <c r="D63" s="5">
        <v>363912128</v>
      </c>
      <c r="E63" s="5">
        <v>346133248</v>
      </c>
      <c r="F63" s="5">
        <v>365286400</v>
      </c>
      <c r="G63" s="5">
        <v>348616960</v>
      </c>
      <c r="H63" s="5">
        <v>347408704</v>
      </c>
      <c r="I63" s="5">
        <v>362491936</v>
      </c>
      <c r="J63" s="5">
        <v>398943296</v>
      </c>
      <c r="K63" s="5">
        <v>384457024</v>
      </c>
      <c r="L63" s="6">
        <v>356635232</v>
      </c>
      <c r="M63" s="6">
        <v>384839008</v>
      </c>
      <c r="N63" s="6">
        <v>383504640</v>
      </c>
    </row>
    <row r="64" spans="1:14" x14ac:dyDescent="0.2">
      <c r="C64" s="6">
        <v>440639744</v>
      </c>
      <c r="D64" s="6">
        <v>422479232</v>
      </c>
      <c r="E64" s="6">
        <v>427979808</v>
      </c>
      <c r="F64" s="6">
        <v>410573664</v>
      </c>
      <c r="G64" s="6">
        <v>404509984</v>
      </c>
      <c r="H64" s="6">
        <v>412137856</v>
      </c>
      <c r="I64" s="6">
        <v>393172032</v>
      </c>
      <c r="J64" s="6">
        <v>405748992</v>
      </c>
      <c r="K64" s="6">
        <v>377324640</v>
      </c>
      <c r="L64" s="6">
        <v>328053056</v>
      </c>
      <c r="M64" s="6">
        <v>330735872</v>
      </c>
      <c r="N64" s="6">
        <v>353578080</v>
      </c>
    </row>
    <row r="65" spans="1:14" x14ac:dyDescent="0.2">
      <c r="C65" s="6">
        <v>449288832</v>
      </c>
      <c r="D65" s="6">
        <v>446632544</v>
      </c>
      <c r="E65" s="6">
        <v>465789184</v>
      </c>
      <c r="F65" s="7">
        <v>1518722</v>
      </c>
      <c r="G65" s="7">
        <v>1549022</v>
      </c>
      <c r="H65" s="7">
        <v>1558767</v>
      </c>
      <c r="I65" s="7">
        <v>1557223</v>
      </c>
      <c r="J65" s="7">
        <v>1528855</v>
      </c>
      <c r="K65" s="7">
        <v>1516345</v>
      </c>
      <c r="L65" s="7">
        <v>1550867</v>
      </c>
      <c r="M65" s="7">
        <v>1537666</v>
      </c>
      <c r="N65" s="7">
        <v>1513986</v>
      </c>
    </row>
    <row r="67" spans="1:14" x14ac:dyDescent="0.2">
      <c r="A67" s="3">
        <v>2.4305555555555556E-2</v>
      </c>
      <c r="B67" s="1">
        <v>37</v>
      </c>
      <c r="C67" s="4">
        <v>1698591</v>
      </c>
      <c r="D67" s="4">
        <v>1763387</v>
      </c>
      <c r="E67" s="4">
        <v>1798010</v>
      </c>
      <c r="F67" s="5">
        <v>24780108</v>
      </c>
      <c r="G67" s="5">
        <v>25294276</v>
      </c>
      <c r="H67" s="5">
        <v>25680230</v>
      </c>
      <c r="I67" s="5">
        <v>18106682</v>
      </c>
      <c r="J67" s="5">
        <v>15721900</v>
      </c>
      <c r="K67" s="5">
        <v>14992117</v>
      </c>
      <c r="L67" s="5">
        <v>23712544</v>
      </c>
      <c r="M67" s="5">
        <v>24155166</v>
      </c>
      <c r="N67" s="5">
        <v>25849884</v>
      </c>
    </row>
    <row r="68" spans="1:14" x14ac:dyDescent="0.2">
      <c r="C68" s="5">
        <v>31049864</v>
      </c>
      <c r="D68" s="5">
        <v>30026458</v>
      </c>
      <c r="E68" s="5">
        <v>33172572</v>
      </c>
      <c r="F68" s="5">
        <v>22952968</v>
      </c>
      <c r="G68" s="5">
        <v>24510974</v>
      </c>
      <c r="H68" s="5">
        <v>24294930</v>
      </c>
      <c r="I68" s="5">
        <v>38940956</v>
      </c>
      <c r="J68" s="5">
        <v>37368252</v>
      </c>
      <c r="K68" s="5">
        <v>39796924</v>
      </c>
      <c r="L68" s="6">
        <v>23741428</v>
      </c>
      <c r="M68" s="6">
        <v>20426480</v>
      </c>
      <c r="N68" s="6">
        <v>20058236</v>
      </c>
    </row>
    <row r="69" spans="1:14" x14ac:dyDescent="0.2">
      <c r="C69" s="6">
        <v>32652298</v>
      </c>
      <c r="D69" s="6">
        <v>30828366</v>
      </c>
      <c r="E69" s="6">
        <v>34607308</v>
      </c>
      <c r="F69" s="6">
        <v>49831832</v>
      </c>
      <c r="G69" s="6">
        <v>57361740</v>
      </c>
      <c r="H69" s="6">
        <v>56773672</v>
      </c>
      <c r="I69" s="6">
        <v>42728756</v>
      </c>
      <c r="J69" s="6">
        <v>46582280</v>
      </c>
      <c r="K69" s="6">
        <v>40693264</v>
      </c>
      <c r="L69" s="6">
        <v>20660902</v>
      </c>
      <c r="M69" s="6">
        <v>19461550</v>
      </c>
      <c r="N69" s="6">
        <v>19540384</v>
      </c>
    </row>
    <row r="70" spans="1:14" x14ac:dyDescent="0.2">
      <c r="C70" s="6">
        <v>33543558</v>
      </c>
      <c r="D70" s="6">
        <v>36575056</v>
      </c>
      <c r="E70" s="6">
        <v>35692488</v>
      </c>
      <c r="F70" s="7">
        <v>1609923</v>
      </c>
      <c r="G70" s="7">
        <v>1630181</v>
      </c>
      <c r="H70" s="7">
        <v>1635697</v>
      </c>
      <c r="I70" s="7">
        <v>1649962</v>
      </c>
      <c r="J70" s="7">
        <v>1638333</v>
      </c>
      <c r="K70" s="7">
        <v>1660195</v>
      </c>
      <c r="L70" s="7">
        <v>1710945</v>
      </c>
      <c r="M70" s="7">
        <v>1479166</v>
      </c>
      <c r="N70" s="7">
        <v>1460451</v>
      </c>
    </row>
    <row r="71" spans="1:14" x14ac:dyDescent="0.2">
      <c r="C71" s="4">
        <v>1939261</v>
      </c>
      <c r="D71" s="4">
        <v>1880041</v>
      </c>
      <c r="E71" s="4">
        <v>1920482</v>
      </c>
      <c r="F71" s="5">
        <v>371318368</v>
      </c>
      <c r="G71" s="5">
        <v>346322528</v>
      </c>
      <c r="H71" s="5">
        <v>377237504</v>
      </c>
      <c r="I71" s="5">
        <v>341914112</v>
      </c>
      <c r="J71" s="5">
        <v>320087552</v>
      </c>
      <c r="K71" s="5">
        <v>324834976</v>
      </c>
      <c r="L71" s="5">
        <v>403534208</v>
      </c>
      <c r="M71" s="5">
        <v>390861280</v>
      </c>
      <c r="N71" s="5">
        <v>403582304</v>
      </c>
    </row>
    <row r="72" spans="1:14" x14ac:dyDescent="0.2">
      <c r="C72" s="5">
        <v>455522016</v>
      </c>
      <c r="D72" s="5">
        <v>425103232</v>
      </c>
      <c r="E72" s="5">
        <v>404813152</v>
      </c>
      <c r="F72" s="5">
        <v>427862048</v>
      </c>
      <c r="G72" s="5">
        <v>411541376</v>
      </c>
      <c r="H72" s="5">
        <v>410445408</v>
      </c>
      <c r="I72" s="5">
        <v>426771680</v>
      </c>
      <c r="J72" s="5">
        <v>462218848</v>
      </c>
      <c r="K72" s="5">
        <v>451675392</v>
      </c>
      <c r="L72" s="6">
        <v>420140992</v>
      </c>
      <c r="M72" s="6">
        <v>449110080</v>
      </c>
      <c r="N72" s="6">
        <v>446581760</v>
      </c>
    </row>
    <row r="73" spans="1:14" x14ac:dyDescent="0.2">
      <c r="C73" s="6">
        <v>494723520</v>
      </c>
      <c r="D73" s="6">
        <v>480450144</v>
      </c>
      <c r="E73" s="6">
        <v>485501408</v>
      </c>
      <c r="F73" s="6">
        <v>467856608</v>
      </c>
      <c r="G73" s="6">
        <v>463443520</v>
      </c>
      <c r="H73" s="6">
        <v>469945568</v>
      </c>
      <c r="I73" s="6">
        <v>452040160</v>
      </c>
      <c r="J73" s="6">
        <v>464394496</v>
      </c>
      <c r="K73" s="6">
        <v>438302272</v>
      </c>
      <c r="L73" s="6">
        <v>392148640</v>
      </c>
      <c r="M73" s="6">
        <v>395403904</v>
      </c>
      <c r="N73" s="6">
        <v>417838784</v>
      </c>
    </row>
    <row r="74" spans="1:14" x14ac:dyDescent="0.2">
      <c r="C74" s="6">
        <v>500343040</v>
      </c>
      <c r="D74" s="6">
        <v>499173312</v>
      </c>
      <c r="E74" s="6">
        <v>514233216</v>
      </c>
      <c r="F74" s="7">
        <v>1525005</v>
      </c>
      <c r="G74" s="7">
        <v>1553166</v>
      </c>
      <c r="H74" s="7">
        <v>1562052</v>
      </c>
      <c r="I74" s="7">
        <v>1561270</v>
      </c>
      <c r="J74" s="7">
        <v>1529359</v>
      </c>
      <c r="K74" s="7">
        <v>1514159</v>
      </c>
      <c r="L74" s="7">
        <v>1550177</v>
      </c>
      <c r="M74" s="7">
        <v>1538316</v>
      </c>
      <c r="N74" s="7">
        <v>1505998</v>
      </c>
    </row>
    <row r="76" spans="1:14" x14ac:dyDescent="0.2">
      <c r="A76" s="3">
        <v>2.7777777777777776E-2</v>
      </c>
      <c r="B76" s="1">
        <v>37</v>
      </c>
      <c r="C76" s="4">
        <v>1766418</v>
      </c>
      <c r="D76" s="4">
        <v>1809573</v>
      </c>
      <c r="E76" s="4">
        <v>1830798</v>
      </c>
      <c r="F76" s="5">
        <v>29062986</v>
      </c>
      <c r="G76" s="5">
        <v>29704364</v>
      </c>
      <c r="H76" s="5">
        <v>29781100</v>
      </c>
      <c r="I76" s="5">
        <v>21349744</v>
      </c>
      <c r="J76" s="5">
        <v>18240852</v>
      </c>
      <c r="K76" s="5">
        <v>17428472</v>
      </c>
      <c r="L76" s="5">
        <v>27052592</v>
      </c>
      <c r="M76" s="5">
        <v>27413324</v>
      </c>
      <c r="N76" s="5">
        <v>29323956</v>
      </c>
    </row>
    <row r="77" spans="1:14" x14ac:dyDescent="0.2">
      <c r="C77" s="5">
        <v>34797260</v>
      </c>
      <c r="D77" s="5">
        <v>33628184</v>
      </c>
      <c r="E77" s="5">
        <v>37027256</v>
      </c>
      <c r="F77" s="5">
        <v>26171542</v>
      </c>
      <c r="G77" s="5">
        <v>27917330</v>
      </c>
      <c r="H77" s="5">
        <v>27649690</v>
      </c>
      <c r="I77" s="5">
        <v>42596940</v>
      </c>
      <c r="J77" s="5">
        <v>41119000</v>
      </c>
      <c r="K77" s="5">
        <v>43557504</v>
      </c>
      <c r="L77" s="6">
        <v>26832474</v>
      </c>
      <c r="M77" s="6">
        <v>23272370</v>
      </c>
      <c r="N77" s="6">
        <v>22955246</v>
      </c>
    </row>
    <row r="78" spans="1:14" x14ac:dyDescent="0.2">
      <c r="C78" s="6">
        <v>36083596</v>
      </c>
      <c r="D78" s="6">
        <v>34090664</v>
      </c>
      <c r="E78" s="6">
        <v>38083572</v>
      </c>
      <c r="F78" s="6">
        <v>53692516</v>
      </c>
      <c r="G78" s="6">
        <v>61436544</v>
      </c>
      <c r="H78" s="6">
        <v>60653992</v>
      </c>
      <c r="I78" s="6">
        <v>46964444</v>
      </c>
      <c r="J78" s="6">
        <v>50678112</v>
      </c>
      <c r="K78" s="6">
        <v>44566632</v>
      </c>
      <c r="L78" s="6">
        <v>23613872</v>
      </c>
      <c r="M78" s="6">
        <v>22335270</v>
      </c>
      <c r="N78" s="6">
        <v>22384312</v>
      </c>
    </row>
    <row r="79" spans="1:14" x14ac:dyDescent="0.2">
      <c r="C79" s="6">
        <v>37410540</v>
      </c>
      <c r="D79" s="6">
        <v>40716264</v>
      </c>
      <c r="E79" s="6">
        <v>39740880</v>
      </c>
      <c r="F79" s="7">
        <v>1610859</v>
      </c>
      <c r="G79" s="7">
        <v>1630235</v>
      </c>
      <c r="H79" s="7">
        <v>1637426</v>
      </c>
      <c r="I79" s="7">
        <v>1653445</v>
      </c>
      <c r="J79" s="7">
        <v>1643168</v>
      </c>
      <c r="K79" s="7">
        <v>1662013</v>
      </c>
      <c r="L79" s="7">
        <v>1716098</v>
      </c>
      <c r="M79" s="7">
        <v>1486853</v>
      </c>
      <c r="N79" s="7">
        <v>1458778</v>
      </c>
    </row>
    <row r="80" spans="1:14" x14ac:dyDescent="0.2">
      <c r="C80" s="4">
        <v>2166948</v>
      </c>
      <c r="D80" s="4">
        <v>2064366</v>
      </c>
      <c r="E80" s="4">
        <v>2091551</v>
      </c>
      <c r="F80" s="5">
        <v>424795072</v>
      </c>
      <c r="G80" s="5">
        <v>399954912</v>
      </c>
      <c r="H80" s="5">
        <v>430344704</v>
      </c>
      <c r="I80" s="5">
        <v>396648832</v>
      </c>
      <c r="J80" s="5">
        <v>375910592</v>
      </c>
      <c r="K80" s="5">
        <v>379775744</v>
      </c>
      <c r="L80" s="5">
        <v>450627168</v>
      </c>
      <c r="M80" s="5">
        <v>440215584</v>
      </c>
      <c r="N80" s="5">
        <v>452784960</v>
      </c>
    </row>
    <row r="81" spans="1:14" x14ac:dyDescent="0.2">
      <c r="C81" s="5">
        <v>495580096</v>
      </c>
      <c r="D81" s="5">
        <v>470182912</v>
      </c>
      <c r="E81" s="5">
        <v>454160864</v>
      </c>
      <c r="F81" s="5">
        <v>474878496</v>
      </c>
      <c r="G81" s="5">
        <v>460056256</v>
      </c>
      <c r="H81" s="5">
        <v>459454368</v>
      </c>
      <c r="I81" s="5">
        <v>477267776</v>
      </c>
      <c r="J81" s="5">
        <v>504516992</v>
      </c>
      <c r="K81" s="5">
        <v>497271328</v>
      </c>
      <c r="L81" s="6">
        <v>468717120</v>
      </c>
      <c r="M81" s="6">
        <v>493629216</v>
      </c>
      <c r="N81" s="6">
        <v>490014496</v>
      </c>
    </row>
    <row r="82" spans="1:14" x14ac:dyDescent="0.2">
      <c r="C82" s="6">
        <v>-1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505110528</v>
      </c>
      <c r="J82" s="6">
        <v>506964960</v>
      </c>
      <c r="K82" s="6">
        <v>483169568</v>
      </c>
      <c r="L82" s="6">
        <v>446924256</v>
      </c>
      <c r="M82" s="6">
        <v>449797664</v>
      </c>
      <c r="N82" s="6">
        <v>468896736</v>
      </c>
    </row>
    <row r="83" spans="1:14" x14ac:dyDescent="0.2">
      <c r="C83" s="6">
        <v>-1</v>
      </c>
      <c r="D83" s="6">
        <v>-1</v>
      </c>
      <c r="E83" s="6">
        <v>-1</v>
      </c>
      <c r="F83" s="7">
        <v>1525020</v>
      </c>
      <c r="G83" s="7">
        <v>1551374</v>
      </c>
      <c r="H83" s="7">
        <v>1566881</v>
      </c>
      <c r="I83" s="7">
        <v>1565743</v>
      </c>
      <c r="J83" s="7">
        <v>1534223</v>
      </c>
      <c r="K83" s="7">
        <v>1517276</v>
      </c>
      <c r="L83" s="7">
        <v>1551275</v>
      </c>
      <c r="M83" s="7">
        <v>1543514</v>
      </c>
      <c r="N83" s="7">
        <v>1511390</v>
      </c>
    </row>
    <row r="85" spans="1:14" x14ac:dyDescent="0.2">
      <c r="A85" s="3">
        <v>3.125E-2</v>
      </c>
      <c r="B85" s="1">
        <v>37</v>
      </c>
      <c r="C85" s="4">
        <v>1851385</v>
      </c>
      <c r="D85" s="4">
        <v>1899932</v>
      </c>
      <c r="E85" s="4">
        <v>1904529</v>
      </c>
      <c r="F85" s="5">
        <v>33935360</v>
      </c>
      <c r="G85" s="5">
        <v>34844984</v>
      </c>
      <c r="H85" s="5">
        <v>34476372</v>
      </c>
      <c r="I85" s="5">
        <v>25035622</v>
      </c>
      <c r="J85" s="5">
        <v>21207680</v>
      </c>
      <c r="K85" s="5">
        <v>20373562</v>
      </c>
      <c r="L85" s="5">
        <v>30794064</v>
      </c>
      <c r="M85" s="5">
        <v>31275752</v>
      </c>
      <c r="N85" s="5">
        <v>33373094</v>
      </c>
    </row>
    <row r="86" spans="1:14" x14ac:dyDescent="0.2">
      <c r="C86" s="5">
        <v>38907752</v>
      </c>
      <c r="D86" s="5">
        <v>37630936</v>
      </c>
      <c r="E86" s="5">
        <v>41203324</v>
      </c>
      <c r="F86" s="5">
        <v>29911012</v>
      </c>
      <c r="G86" s="5">
        <v>31828466</v>
      </c>
      <c r="H86" s="5">
        <v>31367018</v>
      </c>
      <c r="I86" s="5">
        <v>47059060</v>
      </c>
      <c r="J86" s="5">
        <v>45591288</v>
      </c>
      <c r="K86" s="5">
        <v>48182448</v>
      </c>
      <c r="L86" s="6">
        <v>30484118</v>
      </c>
      <c r="M86" s="6">
        <v>26615664</v>
      </c>
      <c r="N86" s="6">
        <v>26288850</v>
      </c>
    </row>
    <row r="87" spans="1:14" x14ac:dyDescent="0.2">
      <c r="C87" s="6">
        <v>39963816</v>
      </c>
      <c r="D87" s="6">
        <v>37842364</v>
      </c>
      <c r="E87" s="6">
        <v>42088368</v>
      </c>
      <c r="F87" s="6">
        <v>57922948</v>
      </c>
      <c r="G87" s="6">
        <v>65782356</v>
      </c>
      <c r="H87" s="6">
        <v>65057368</v>
      </c>
      <c r="I87" s="6">
        <v>51564260</v>
      </c>
      <c r="J87" s="6">
        <v>55416916</v>
      </c>
      <c r="K87" s="6">
        <v>48970724</v>
      </c>
      <c r="L87" s="6">
        <v>26789500</v>
      </c>
      <c r="M87" s="6">
        <v>25492256</v>
      </c>
      <c r="N87" s="6">
        <v>25545498</v>
      </c>
    </row>
    <row r="88" spans="1:14" x14ac:dyDescent="0.2">
      <c r="C88" s="6">
        <v>41764124</v>
      </c>
      <c r="D88" s="6">
        <v>45357788</v>
      </c>
      <c r="E88" s="6">
        <v>44332284</v>
      </c>
      <c r="F88" s="7">
        <v>1639415</v>
      </c>
      <c r="G88" s="7">
        <v>1656640</v>
      </c>
      <c r="H88" s="7">
        <v>1663740</v>
      </c>
      <c r="I88" s="7">
        <v>1681750</v>
      </c>
      <c r="J88" s="7">
        <v>1669706</v>
      </c>
      <c r="K88" s="7">
        <v>1686535</v>
      </c>
      <c r="L88" s="7">
        <v>1737448</v>
      </c>
      <c r="M88" s="7">
        <v>1507716</v>
      </c>
      <c r="N88" s="7">
        <v>1480809</v>
      </c>
    </row>
    <row r="89" spans="1:14" x14ac:dyDescent="0.2">
      <c r="C89" s="4">
        <v>2485861</v>
      </c>
      <c r="D89" s="4">
        <v>2328422</v>
      </c>
      <c r="E89" s="4">
        <v>2343886</v>
      </c>
      <c r="F89" s="5">
        <v>476080800</v>
      </c>
      <c r="G89" s="5">
        <v>451379712</v>
      </c>
      <c r="H89" s="5">
        <v>481711584</v>
      </c>
      <c r="I89" s="5">
        <v>450938368</v>
      </c>
      <c r="J89" s="5">
        <v>431930400</v>
      </c>
      <c r="K89" s="5">
        <v>434272704</v>
      </c>
      <c r="L89" s="5">
        <v>498840704</v>
      </c>
      <c r="M89" s="5">
        <v>487823168</v>
      </c>
      <c r="N89" s="5">
        <v>498975904</v>
      </c>
    </row>
    <row r="90" spans="1:14" x14ac:dyDescent="0.2">
      <c r="C90" s="5">
        <v>535412160</v>
      </c>
      <c r="D90" s="5">
        <v>514362048</v>
      </c>
      <c r="E90" s="5">
        <v>500284960</v>
      </c>
      <c r="F90" s="5">
        <v>519940608</v>
      </c>
      <c r="G90" s="5">
        <v>506596544</v>
      </c>
      <c r="H90" s="5">
        <v>507069504</v>
      </c>
      <c r="I90" s="5">
        <v>529096672</v>
      </c>
      <c r="J90" s="5">
        <v>-1</v>
      </c>
      <c r="K90" s="5">
        <v>540327808</v>
      </c>
      <c r="L90" s="6">
        <v>514280768</v>
      </c>
      <c r="M90" s="6">
        <v>536308224</v>
      </c>
      <c r="N90" s="6">
        <v>532564704</v>
      </c>
    </row>
    <row r="91" spans="1:14" x14ac:dyDescent="0.2">
      <c r="C91" s="6">
        <v>-1</v>
      </c>
      <c r="D91" s="6">
        <v>-1</v>
      </c>
      <c r="E91" s="6">
        <v>-1</v>
      </c>
      <c r="F91" s="6">
        <v>-1</v>
      </c>
      <c r="G91" s="6">
        <v>-1</v>
      </c>
      <c r="H91" s="6">
        <v>-1</v>
      </c>
      <c r="I91" s="6">
        <v>-1</v>
      </c>
      <c r="J91" s="6">
        <v>-1</v>
      </c>
      <c r="K91" s="6">
        <v>-1</v>
      </c>
      <c r="L91" s="6">
        <v>509309024</v>
      </c>
      <c r="M91" s="6">
        <v>502634080</v>
      </c>
      <c r="N91" s="6">
        <v>517717824</v>
      </c>
    </row>
    <row r="92" spans="1:14" x14ac:dyDescent="0.2">
      <c r="C92" s="6">
        <v>-1</v>
      </c>
      <c r="D92" s="6">
        <v>-1</v>
      </c>
      <c r="E92" s="6">
        <v>-1</v>
      </c>
      <c r="F92" s="7">
        <v>1546036</v>
      </c>
      <c r="G92" s="7">
        <v>1571152</v>
      </c>
      <c r="H92" s="7">
        <v>1586277</v>
      </c>
      <c r="I92" s="7">
        <v>1585667</v>
      </c>
      <c r="J92" s="7">
        <v>1556484</v>
      </c>
      <c r="K92" s="7">
        <v>1541085</v>
      </c>
      <c r="L92" s="7">
        <v>1577872</v>
      </c>
      <c r="M92" s="7">
        <v>1569447</v>
      </c>
      <c r="N92" s="7">
        <v>1541062</v>
      </c>
    </row>
    <row r="94" spans="1:14" x14ac:dyDescent="0.2">
      <c r="A94" s="3">
        <v>3.4722222222222224E-2</v>
      </c>
      <c r="B94" s="1">
        <v>37</v>
      </c>
      <c r="C94" s="4">
        <v>1872254</v>
      </c>
      <c r="D94" s="4">
        <v>1916226</v>
      </c>
      <c r="E94" s="4">
        <v>1930787</v>
      </c>
      <c r="F94" s="5">
        <v>37810432</v>
      </c>
      <c r="G94" s="5">
        <v>38893604</v>
      </c>
      <c r="H94" s="5">
        <v>38369532</v>
      </c>
      <c r="I94" s="5">
        <v>28196452</v>
      </c>
      <c r="J94" s="5">
        <v>23690866</v>
      </c>
      <c r="K94" s="5">
        <v>22713786</v>
      </c>
      <c r="L94" s="5">
        <v>34077772</v>
      </c>
      <c r="M94" s="5">
        <v>34461364</v>
      </c>
      <c r="N94" s="5">
        <v>36546352</v>
      </c>
    </row>
    <row r="95" spans="1:14" x14ac:dyDescent="0.2">
      <c r="C95" s="5">
        <v>42179028</v>
      </c>
      <c r="D95" s="5">
        <v>40894204</v>
      </c>
      <c r="E95" s="5">
        <v>44518756</v>
      </c>
      <c r="F95" s="5">
        <v>32849324</v>
      </c>
      <c r="G95" s="5">
        <v>34871968</v>
      </c>
      <c r="H95" s="5">
        <v>34495596</v>
      </c>
      <c r="I95" s="5">
        <v>50507460</v>
      </c>
      <c r="J95" s="5">
        <v>48760528</v>
      </c>
      <c r="K95" s="5">
        <v>51608384</v>
      </c>
      <c r="L95" s="6">
        <v>33512090</v>
      </c>
      <c r="M95" s="6">
        <v>29327792</v>
      </c>
      <c r="N95" s="6">
        <v>29095204</v>
      </c>
    </row>
    <row r="96" spans="1:14" x14ac:dyDescent="0.2">
      <c r="C96" s="6">
        <v>43098172</v>
      </c>
      <c r="D96" s="6">
        <v>40833556</v>
      </c>
      <c r="E96" s="6">
        <v>45261028</v>
      </c>
      <c r="F96" s="6">
        <v>60867568</v>
      </c>
      <c r="G96" s="6">
        <v>68780640</v>
      </c>
      <c r="H96" s="6">
        <v>68190416</v>
      </c>
      <c r="I96" s="6">
        <v>55204380</v>
      </c>
      <c r="J96" s="6">
        <v>58955056</v>
      </c>
      <c r="K96" s="6">
        <v>52327992</v>
      </c>
      <c r="L96" s="6">
        <v>29614596</v>
      </c>
      <c r="M96" s="6">
        <v>28228268</v>
      </c>
      <c r="N96" s="6">
        <v>28363490</v>
      </c>
    </row>
    <row r="97" spans="1:14" x14ac:dyDescent="0.2">
      <c r="C97" s="6">
        <v>45407440</v>
      </c>
      <c r="D97" s="6">
        <v>49250100</v>
      </c>
      <c r="E97" s="6">
        <v>48051172</v>
      </c>
      <c r="F97" s="7">
        <v>1640213</v>
      </c>
      <c r="G97" s="7">
        <v>1658250</v>
      </c>
      <c r="H97" s="7">
        <v>1665116</v>
      </c>
      <c r="I97" s="7">
        <v>1684463</v>
      </c>
      <c r="J97" s="7">
        <v>1669356</v>
      </c>
      <c r="K97" s="7">
        <v>1690452</v>
      </c>
      <c r="L97" s="7">
        <v>1743790</v>
      </c>
      <c r="M97" s="7">
        <v>1512745</v>
      </c>
      <c r="N97" s="7">
        <v>1478090</v>
      </c>
    </row>
    <row r="98" spans="1:14" x14ac:dyDescent="0.2">
      <c r="C98" s="4">
        <v>2866573</v>
      </c>
      <c r="D98" s="4">
        <v>2626087</v>
      </c>
      <c r="E98" s="4">
        <v>2632649</v>
      </c>
      <c r="F98" s="5">
        <v>503101888</v>
      </c>
      <c r="G98" s="5">
        <v>483230464</v>
      </c>
      <c r="H98" s="5">
        <v>507718432</v>
      </c>
      <c r="I98" s="5">
        <v>486072864</v>
      </c>
      <c r="J98" s="5">
        <v>471691360</v>
      </c>
      <c r="K98" s="5">
        <v>472614560</v>
      </c>
      <c r="L98" s="5">
        <v>519906336</v>
      </c>
      <c r="M98" s="5">
        <v>511472896</v>
      </c>
      <c r="N98" s="5">
        <v>521162336</v>
      </c>
    </row>
    <row r="99" spans="1:14" x14ac:dyDescent="0.2">
      <c r="C99" s="5">
        <v>-1</v>
      </c>
      <c r="D99" s="5">
        <v>-1</v>
      </c>
      <c r="E99" s="5">
        <v>-1</v>
      </c>
      <c r="F99" s="5">
        <v>-1</v>
      </c>
      <c r="G99" s="5">
        <v>-1</v>
      </c>
      <c r="H99" s="5">
        <v>-1</v>
      </c>
      <c r="I99" s="5">
        <v>-1</v>
      </c>
      <c r="J99" s="5">
        <v>-1</v>
      </c>
      <c r="K99" s="5">
        <v>-1</v>
      </c>
      <c r="L99" s="6">
        <v>-1</v>
      </c>
      <c r="M99" s="6">
        <v>-1</v>
      </c>
      <c r="N99" s="6">
        <v>-1</v>
      </c>
    </row>
    <row r="100" spans="1:14" x14ac:dyDescent="0.2">
      <c r="C100" s="6">
        <v>-1</v>
      </c>
      <c r="D100" s="6">
        <v>-1</v>
      </c>
      <c r="E100" s="6">
        <v>-1</v>
      </c>
      <c r="F100" s="6">
        <v>-1</v>
      </c>
      <c r="G100" s="6">
        <v>-1</v>
      </c>
      <c r="H100" s="6">
        <v>-1</v>
      </c>
      <c r="I100" s="6">
        <v>-1</v>
      </c>
      <c r="J100" s="6">
        <v>-1</v>
      </c>
      <c r="K100" s="6">
        <v>-1</v>
      </c>
      <c r="L100" s="6">
        <v>-1</v>
      </c>
      <c r="M100" s="6">
        <v>-1</v>
      </c>
      <c r="N100" s="6">
        <v>-1</v>
      </c>
    </row>
    <row r="101" spans="1:14" x14ac:dyDescent="0.2">
      <c r="C101" s="6">
        <v>-1</v>
      </c>
      <c r="D101" s="6">
        <v>-1</v>
      </c>
      <c r="E101" s="6">
        <v>-1</v>
      </c>
      <c r="F101" s="7">
        <v>1577992</v>
      </c>
      <c r="G101" s="7">
        <v>1609278</v>
      </c>
      <c r="H101" s="7">
        <v>1629475</v>
      </c>
      <c r="I101" s="7">
        <v>1629460</v>
      </c>
      <c r="J101" s="7">
        <v>1601975</v>
      </c>
      <c r="K101" s="7">
        <v>1595223</v>
      </c>
      <c r="L101" s="7">
        <v>1648081</v>
      </c>
      <c r="M101" s="7">
        <v>1655077</v>
      </c>
      <c r="N101" s="7">
        <v>1667331</v>
      </c>
    </row>
    <row r="103" spans="1:14" x14ac:dyDescent="0.2">
      <c r="A103" s="3">
        <v>3.8194444444444448E-2</v>
      </c>
      <c r="B103" s="1">
        <v>37</v>
      </c>
      <c r="C103" s="4">
        <v>1895418</v>
      </c>
      <c r="D103" s="4">
        <v>1928944</v>
      </c>
      <c r="E103" s="4">
        <v>1953476</v>
      </c>
      <c r="F103" s="5">
        <v>41679892</v>
      </c>
      <c r="G103" s="5">
        <v>43017112</v>
      </c>
      <c r="H103" s="5">
        <v>42019472</v>
      </c>
      <c r="I103" s="5">
        <v>31230332</v>
      </c>
      <c r="J103" s="5">
        <v>26119608</v>
      </c>
      <c r="K103" s="5">
        <v>25088196</v>
      </c>
      <c r="L103" s="5">
        <v>36945788</v>
      </c>
      <c r="M103" s="5">
        <v>37358424</v>
      </c>
      <c r="N103" s="5">
        <v>39748120</v>
      </c>
    </row>
    <row r="104" spans="1:14" x14ac:dyDescent="0.2">
      <c r="C104" s="5">
        <v>45557660</v>
      </c>
      <c r="D104" s="5">
        <v>44026200</v>
      </c>
      <c r="E104" s="5">
        <v>47995952</v>
      </c>
      <c r="F104" s="5">
        <v>35831716</v>
      </c>
      <c r="G104" s="5">
        <v>37912308</v>
      </c>
      <c r="H104" s="5">
        <v>37392456</v>
      </c>
      <c r="I104" s="5">
        <v>53831600</v>
      </c>
      <c r="J104" s="5">
        <v>52080524</v>
      </c>
      <c r="K104" s="5">
        <v>55012928</v>
      </c>
      <c r="L104" s="6">
        <v>36313332</v>
      </c>
      <c r="M104" s="6">
        <v>32048192</v>
      </c>
      <c r="N104" s="6">
        <v>31830762</v>
      </c>
    </row>
    <row r="105" spans="1:14" x14ac:dyDescent="0.2">
      <c r="C105" s="6">
        <v>46090312</v>
      </c>
      <c r="D105" s="6">
        <v>43768680</v>
      </c>
      <c r="E105" s="6">
        <v>48323192</v>
      </c>
      <c r="F105" s="6">
        <v>63740728</v>
      </c>
      <c r="G105" s="6">
        <v>71818960</v>
      </c>
      <c r="H105" s="6">
        <v>71124104</v>
      </c>
      <c r="I105" s="6">
        <v>58531188</v>
      </c>
      <c r="J105" s="6">
        <v>62284044</v>
      </c>
      <c r="K105" s="6">
        <v>55664116</v>
      </c>
      <c r="L105" s="6">
        <v>32346732</v>
      </c>
      <c r="M105" s="6">
        <v>30893172</v>
      </c>
      <c r="N105" s="6">
        <v>30981094</v>
      </c>
    </row>
    <row r="106" spans="1:14" x14ac:dyDescent="0.2">
      <c r="C106" s="6">
        <v>48859580</v>
      </c>
      <c r="D106" s="6">
        <v>52952428</v>
      </c>
      <c r="E106" s="6">
        <v>51929568</v>
      </c>
      <c r="F106" s="7">
        <v>1643245</v>
      </c>
      <c r="G106" s="7">
        <v>1658552</v>
      </c>
      <c r="H106" s="7">
        <v>1669153</v>
      </c>
      <c r="I106" s="7">
        <v>1685837</v>
      </c>
      <c r="J106" s="7">
        <v>1668263</v>
      </c>
      <c r="K106" s="7">
        <v>1686351</v>
      </c>
      <c r="L106" s="7">
        <v>1742327</v>
      </c>
      <c r="M106" s="7">
        <v>1511588</v>
      </c>
      <c r="N106" s="7">
        <v>1479321</v>
      </c>
    </row>
    <row r="107" spans="1:14" x14ac:dyDescent="0.2">
      <c r="C107" s="4">
        <v>3323276</v>
      </c>
      <c r="D107" s="4">
        <v>2996421</v>
      </c>
      <c r="E107" s="4">
        <v>2985662</v>
      </c>
      <c r="F107" s="5">
        <v>-1</v>
      </c>
      <c r="G107" s="5">
        <v>-1</v>
      </c>
      <c r="H107" s="5">
        <v>-1</v>
      </c>
      <c r="I107" s="5">
        <v>-1</v>
      </c>
      <c r="J107" s="5">
        <v>-1</v>
      </c>
      <c r="K107" s="5">
        <v>-1</v>
      </c>
      <c r="L107" s="5">
        <v>-1</v>
      </c>
      <c r="M107" s="5">
        <v>-1</v>
      </c>
      <c r="N107" s="5">
        <v>-1</v>
      </c>
    </row>
    <row r="108" spans="1:14" x14ac:dyDescent="0.2">
      <c r="C108" s="5">
        <v>-1</v>
      </c>
      <c r="D108" s="5">
        <v>-1</v>
      </c>
      <c r="E108" s="5">
        <v>-1</v>
      </c>
      <c r="F108" s="5">
        <v>-1</v>
      </c>
      <c r="G108" s="5">
        <v>-1</v>
      </c>
      <c r="H108" s="5">
        <v>-1</v>
      </c>
      <c r="I108" s="5">
        <v>-1</v>
      </c>
      <c r="J108" s="5">
        <v>-1</v>
      </c>
      <c r="K108" s="5">
        <v>-1</v>
      </c>
      <c r="L108" s="6">
        <v>-1</v>
      </c>
      <c r="M108" s="6">
        <v>-1</v>
      </c>
      <c r="N108" s="6">
        <v>-1</v>
      </c>
    </row>
    <row r="109" spans="1:14" x14ac:dyDescent="0.2">
      <c r="C109" s="6">
        <v>-1</v>
      </c>
      <c r="D109" s="6">
        <v>-1</v>
      </c>
      <c r="E109" s="6">
        <v>-1</v>
      </c>
      <c r="F109" s="6">
        <v>-1</v>
      </c>
      <c r="G109" s="6">
        <v>-1</v>
      </c>
      <c r="H109" s="6">
        <v>-1</v>
      </c>
      <c r="I109" s="6">
        <v>-1</v>
      </c>
      <c r="J109" s="6">
        <v>-1</v>
      </c>
      <c r="K109" s="6">
        <v>-1</v>
      </c>
      <c r="L109" s="6">
        <v>-1</v>
      </c>
      <c r="M109" s="6">
        <v>-1</v>
      </c>
      <c r="N109" s="6">
        <v>-1</v>
      </c>
    </row>
    <row r="110" spans="1:14" x14ac:dyDescent="0.2">
      <c r="C110" s="6">
        <v>-1</v>
      </c>
      <c r="D110" s="6">
        <v>-1</v>
      </c>
      <c r="E110" s="6">
        <v>-1</v>
      </c>
      <c r="F110" s="7">
        <v>1576598</v>
      </c>
      <c r="G110" s="7">
        <v>1611809</v>
      </c>
      <c r="H110" s="7">
        <v>1628823</v>
      </c>
      <c r="I110" s="7">
        <v>1628833</v>
      </c>
      <c r="J110" s="7">
        <v>1602099</v>
      </c>
      <c r="K110" s="7">
        <v>1599380</v>
      </c>
      <c r="L110" s="7">
        <v>1648958</v>
      </c>
      <c r="M110" s="7">
        <v>1657299</v>
      </c>
      <c r="N110" s="7">
        <v>1668301</v>
      </c>
    </row>
    <row r="112" spans="1:14" x14ac:dyDescent="0.2">
      <c r="A112" s="3">
        <v>4.1666666666666664E-2</v>
      </c>
      <c r="B112" s="1">
        <v>37</v>
      </c>
      <c r="C112" s="4">
        <v>1915276</v>
      </c>
      <c r="D112" s="4">
        <v>1947430</v>
      </c>
      <c r="E112" s="4">
        <v>1967592</v>
      </c>
      <c r="F112" s="5">
        <v>45120052</v>
      </c>
      <c r="G112" s="5">
        <v>46625892</v>
      </c>
      <c r="H112" s="5">
        <v>45553328</v>
      </c>
      <c r="I112" s="5">
        <v>34117300</v>
      </c>
      <c r="J112" s="5">
        <v>28239260</v>
      </c>
      <c r="K112" s="5">
        <v>27242316</v>
      </c>
      <c r="L112" s="5">
        <v>39667568</v>
      </c>
      <c r="M112" s="5">
        <v>40192304</v>
      </c>
      <c r="N112" s="5">
        <v>42733960</v>
      </c>
    </row>
    <row r="113" spans="3:14" x14ac:dyDescent="0.2">
      <c r="C113" s="5">
        <v>48476236</v>
      </c>
      <c r="D113" s="5">
        <v>46841320</v>
      </c>
      <c r="E113" s="5">
        <v>50941028</v>
      </c>
      <c r="F113" s="5">
        <v>38384484</v>
      </c>
      <c r="G113" s="5">
        <v>40605456</v>
      </c>
      <c r="H113" s="5">
        <v>40041224</v>
      </c>
      <c r="I113" s="5">
        <v>56742496</v>
      </c>
      <c r="J113" s="5">
        <v>54865128</v>
      </c>
      <c r="K113" s="5">
        <v>57987172</v>
      </c>
      <c r="L113" s="6">
        <v>38888832</v>
      </c>
      <c r="M113" s="6">
        <v>34512616</v>
      </c>
      <c r="N113" s="6">
        <v>34265032</v>
      </c>
    </row>
    <row r="114" spans="3:14" x14ac:dyDescent="0.2">
      <c r="C114" s="6">
        <v>48985860</v>
      </c>
      <c r="D114" s="6">
        <v>46390244</v>
      </c>
      <c r="E114" s="6">
        <v>51255188</v>
      </c>
      <c r="F114" s="6">
        <v>66192228</v>
      </c>
      <c r="G114" s="6">
        <v>74457688</v>
      </c>
      <c r="H114" s="6">
        <v>73641808</v>
      </c>
      <c r="I114" s="6">
        <v>61442992</v>
      </c>
      <c r="J114" s="6">
        <v>65359616</v>
      </c>
      <c r="K114" s="6">
        <v>58508176</v>
      </c>
      <c r="L114" s="6">
        <v>34640952</v>
      </c>
      <c r="M114" s="6">
        <v>33251592</v>
      </c>
      <c r="N114" s="6">
        <v>33503946</v>
      </c>
    </row>
    <row r="115" spans="3:14" x14ac:dyDescent="0.2">
      <c r="C115" s="6">
        <v>52257912</v>
      </c>
      <c r="D115" s="6">
        <v>56390704</v>
      </c>
      <c r="E115" s="6">
        <v>55236056</v>
      </c>
      <c r="F115" s="7">
        <v>1634846</v>
      </c>
      <c r="G115" s="7">
        <v>1656666</v>
      </c>
      <c r="H115" s="7">
        <v>1659431</v>
      </c>
      <c r="I115" s="7">
        <v>1681025</v>
      </c>
      <c r="J115" s="7">
        <v>1663924</v>
      </c>
      <c r="K115" s="7">
        <v>1685925</v>
      </c>
      <c r="L115" s="7">
        <v>1738256</v>
      </c>
      <c r="M115" s="7">
        <v>1508045</v>
      </c>
      <c r="N115" s="7">
        <v>1473159</v>
      </c>
    </row>
    <row r="116" spans="3:14" x14ac:dyDescent="0.2">
      <c r="C116" s="4">
        <v>3877871</v>
      </c>
      <c r="D116" s="4">
        <v>3454670</v>
      </c>
      <c r="E116" s="4">
        <v>3415773</v>
      </c>
      <c r="F116" s="5">
        <v>-1</v>
      </c>
      <c r="G116" s="5">
        <v>-1</v>
      </c>
      <c r="H116" s="5">
        <v>-1</v>
      </c>
      <c r="I116" s="5">
        <v>-1</v>
      </c>
      <c r="J116" s="5">
        <v>-1</v>
      </c>
      <c r="K116" s="5">
        <v>-1</v>
      </c>
      <c r="L116" s="5">
        <v>-1</v>
      </c>
      <c r="M116" s="5">
        <v>-1</v>
      </c>
      <c r="N116" s="5">
        <v>-1</v>
      </c>
    </row>
    <row r="117" spans="3:14" x14ac:dyDescent="0.2">
      <c r="C117" s="5">
        <v>-1</v>
      </c>
      <c r="D117" s="5">
        <v>-1</v>
      </c>
      <c r="E117" s="5">
        <v>-1</v>
      </c>
      <c r="F117" s="5">
        <v>-1</v>
      </c>
      <c r="G117" s="5">
        <v>-1</v>
      </c>
      <c r="H117" s="5">
        <v>-1</v>
      </c>
      <c r="I117" s="5">
        <v>-1</v>
      </c>
      <c r="J117" s="5">
        <v>-1</v>
      </c>
      <c r="K117" s="5">
        <v>-1</v>
      </c>
      <c r="L117" s="6">
        <v>-1</v>
      </c>
      <c r="M117" s="6">
        <v>-1</v>
      </c>
      <c r="N117" s="6">
        <v>-1</v>
      </c>
    </row>
    <row r="118" spans="3:14" x14ac:dyDescent="0.2">
      <c r="C118" s="6">
        <v>-1</v>
      </c>
      <c r="D118" s="6">
        <v>-1</v>
      </c>
      <c r="E118" s="6">
        <v>-1</v>
      </c>
      <c r="F118" s="6">
        <v>-1</v>
      </c>
      <c r="G118" s="6">
        <v>-1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-1</v>
      </c>
    </row>
    <row r="119" spans="3:14" x14ac:dyDescent="0.2">
      <c r="C119" s="6">
        <v>-1</v>
      </c>
      <c r="D119" s="6">
        <v>-1</v>
      </c>
      <c r="E119" s="6">
        <v>-1</v>
      </c>
      <c r="F119" s="7">
        <v>1574233</v>
      </c>
      <c r="G119" s="7">
        <v>1605533</v>
      </c>
      <c r="H119" s="7">
        <v>1624776</v>
      </c>
      <c r="I119" s="7">
        <v>1629098</v>
      </c>
      <c r="J119" s="7">
        <v>1599092</v>
      </c>
      <c r="K119" s="7">
        <v>1590275</v>
      </c>
      <c r="L119" s="7">
        <v>1641566</v>
      </c>
      <c r="M119" s="7">
        <v>1651447</v>
      </c>
      <c r="N119" s="7">
        <v>1666335</v>
      </c>
    </row>
    <row r="121" spans="3:14" x14ac:dyDescent="0.2">
      <c r="C121" s="1">
        <v>1</v>
      </c>
      <c r="D121" s="1">
        <v>2</v>
      </c>
      <c r="E121" s="1">
        <v>3</v>
      </c>
      <c r="F121" s="1">
        <v>4</v>
      </c>
      <c r="G121" s="1">
        <v>5</v>
      </c>
      <c r="H121" s="1">
        <v>6</v>
      </c>
      <c r="I121" s="1">
        <v>7</v>
      </c>
      <c r="J121" s="1">
        <v>8</v>
      </c>
      <c r="K121" s="1">
        <v>9</v>
      </c>
      <c r="L121" s="1">
        <v>10</v>
      </c>
      <c r="M121" s="1">
        <v>11</v>
      </c>
      <c r="N121" s="1">
        <v>12</v>
      </c>
    </row>
    <row r="122" spans="3:14" x14ac:dyDescent="0.2">
      <c r="C122" s="8">
        <v>7667308532602440</v>
      </c>
      <c r="D122" s="8">
        <v>6368751644277450</v>
      </c>
      <c r="E122" s="8">
        <v>6.1749212689961E+16</v>
      </c>
      <c r="F122" s="8">
        <v>1.27710788669956E+16</v>
      </c>
      <c r="G122" s="8">
        <v>1.32282166748222E+16</v>
      </c>
      <c r="H122" s="8">
        <v>1.28446277864993E+16</v>
      </c>
      <c r="I122" s="8">
        <v>9.5612282041536E+16</v>
      </c>
      <c r="J122" s="8">
        <v>7.8564120887250496E+16</v>
      </c>
      <c r="K122" s="8">
        <v>7.5444781612636896E+16</v>
      </c>
      <c r="L122" s="8">
        <v>1.10613485814563E+16</v>
      </c>
      <c r="M122" s="8">
        <v>1.12241616363674E+16</v>
      </c>
      <c r="N122" s="8">
        <v>1.19077863125739E+16</v>
      </c>
    </row>
    <row r="123" spans="3:14" x14ac:dyDescent="0.2">
      <c r="C123" s="8">
        <v>1.34473780152971E+16</v>
      </c>
      <c r="D123" s="8">
        <v>1.30878187699421E+16</v>
      </c>
      <c r="E123" s="8">
        <v>1.41675097317147E+16</v>
      </c>
      <c r="F123" s="8">
        <v>1.08309419414253E+16</v>
      </c>
      <c r="G123" s="8">
        <v>1.14359611283515E+16</v>
      </c>
      <c r="H123" s="8">
        <v>1.13319053429562E+16</v>
      </c>
      <c r="I123" s="8">
        <v>1.58332186719205E+16</v>
      </c>
      <c r="J123" s="8">
        <v>1532429648058020</v>
      </c>
      <c r="K123" s="8">
        <v>1.61008801984865E+16</v>
      </c>
      <c r="L123" s="8">
        <v>1.08261078231475E+16</v>
      </c>
      <c r="M123" s="8">
        <v>95963794053752</v>
      </c>
      <c r="N123" s="8">
        <v>9.50759373926168E+16</v>
      </c>
    </row>
    <row r="124" spans="3:14" x14ac:dyDescent="0.2">
      <c r="C124" s="8">
        <v>1.32420390189047E+16</v>
      </c>
      <c r="D124" s="8">
        <v>1.26935542932179E+16</v>
      </c>
      <c r="E124" s="8">
        <v>1.38467653769617E+16</v>
      </c>
      <c r="F124" s="8">
        <v>1.87010293770813E+16</v>
      </c>
      <c r="G124" s="8">
        <v>2.0871926227216E+16</v>
      </c>
      <c r="H124" s="8">
        <v>2.08261745929077E+16</v>
      </c>
      <c r="I124" s="8">
        <v>1.75522841069259E+16</v>
      </c>
      <c r="J124" s="8">
        <v>1.8543997558922E+16</v>
      </c>
      <c r="K124" s="8">
        <v>1.66737984975183E+16</v>
      </c>
      <c r="L124" s="8">
        <v>9.67661703370628E+16</v>
      </c>
      <c r="M124" s="8">
        <v>927134880664953</v>
      </c>
      <c r="N124" s="8">
        <v>9.3095746280616896E+16</v>
      </c>
    </row>
    <row r="125" spans="3:14" x14ac:dyDescent="0.2">
      <c r="C125" s="8">
        <v>1.43520653917352E+16</v>
      </c>
      <c r="D125" s="8">
        <v>1.55128711624725E+16</v>
      </c>
      <c r="E125" s="8">
        <v>1.52341734044094E+16</v>
      </c>
      <c r="F125" s="8">
        <v>-5.1758766480581296E+16</v>
      </c>
      <c r="G125" s="8">
        <v>5.4488835922808E+16</v>
      </c>
      <c r="H125" s="8">
        <v>-8.3457146616295904E+16</v>
      </c>
      <c r="I125" s="8">
        <v>-8.1543083744476608E+16</v>
      </c>
      <c r="J125" s="8">
        <v>-3.3189255061136E+16</v>
      </c>
      <c r="K125" s="8">
        <v>-2.14813188959647E+16</v>
      </c>
      <c r="L125" s="8">
        <v>-3.21448057954489E+16</v>
      </c>
      <c r="M125" s="8">
        <v>-4.8285209334578896E+16</v>
      </c>
      <c r="N125" s="8">
        <v>-7.9117855528199504E+16</v>
      </c>
    </row>
    <row r="126" spans="3:14" x14ac:dyDescent="0.2">
      <c r="C126" s="8">
        <v>5.8575573649014304E+16</v>
      </c>
      <c r="D126" s="8">
        <v>4.7044337336541696E+16</v>
      </c>
      <c r="E126" s="8">
        <v>4.4768760198322E+16</v>
      </c>
      <c r="F126" s="8">
        <v>1.87932451587645E+16</v>
      </c>
      <c r="G126" s="8">
        <v>1.78899282852842E+16</v>
      </c>
      <c r="H126" s="8">
        <v>1.90417242659655E+16</v>
      </c>
      <c r="I126" s="8">
        <v>1.7905907563471E+16</v>
      </c>
      <c r="J126" s="8">
        <v>1.72154756024607E+16</v>
      </c>
      <c r="K126" s="8">
        <v>1.7301314319183E+16</v>
      </c>
      <c r="L126" s="8">
        <v>1945669697340200</v>
      </c>
      <c r="M126" s="8">
        <v>1.92131375163758E+16</v>
      </c>
      <c r="N126" s="8">
        <v>1.96264327251122E+16</v>
      </c>
    </row>
    <row r="127" spans="3:14" x14ac:dyDescent="0.2">
      <c r="C127" s="8">
        <v>2.17566166620423E+16</v>
      </c>
      <c r="D127" s="8">
        <v>2.07124899018841E+16</v>
      </c>
      <c r="E127" s="8">
        <v>2.01659689401856E+16</v>
      </c>
      <c r="F127" s="8">
        <v>2.11544221003755E+16</v>
      </c>
      <c r="G127" s="8">
        <v>2.05747054211438E+16</v>
      </c>
      <c r="H127" s="8">
        <v>2.05853572902891E+16</v>
      </c>
      <c r="I127" s="8">
        <v>2.14928102268065E+16</v>
      </c>
      <c r="J127" s="8">
        <v>2.31777619142779E+16</v>
      </c>
      <c r="K127" s="8">
        <v>2.21619595451654E+16</v>
      </c>
      <c r="L127" s="8">
        <v>2.08964392344088E+16</v>
      </c>
      <c r="M127" s="8">
        <v>2.20725774495986E+16</v>
      </c>
      <c r="N127" s="8">
        <v>219394739896735</v>
      </c>
    </row>
    <row r="128" spans="3:14" x14ac:dyDescent="0.2">
      <c r="C128" s="8">
        <v>2.56157199873543E+16</v>
      </c>
      <c r="D128" s="8">
        <v>2.45724209982519E+16</v>
      </c>
      <c r="E128" s="8">
        <v>2.48768922382543E+16</v>
      </c>
      <c r="F128" s="8">
        <v>2.40352723500476E+16</v>
      </c>
      <c r="G128" s="8">
        <v>2.37305980113497E+16</v>
      </c>
      <c r="H128" s="8">
        <v>2.40913011839947E+16</v>
      </c>
      <c r="I128" s="8">
        <v>2.29180219301669E+16</v>
      </c>
      <c r="J128" s="8">
        <v>2.31681675831068E+16</v>
      </c>
      <c r="K128" s="8">
        <v>2.2014192281002E+16</v>
      </c>
      <c r="L128" s="8">
        <v>2.02833814819304E+16</v>
      </c>
      <c r="M128" s="8">
        <v>2.03310886836423E+16</v>
      </c>
      <c r="N128" s="8">
        <v>2.09798581774909E+16</v>
      </c>
    </row>
    <row r="129" spans="1:14" x14ac:dyDescent="0.2">
      <c r="C129" s="8">
        <v>2.58071263402444E+16</v>
      </c>
      <c r="D129" s="8">
        <v>256912531915758</v>
      </c>
      <c r="E129" s="8">
        <v>2.654015185229E+16</v>
      </c>
      <c r="F129" s="8">
        <v>1.20756936492351E+16</v>
      </c>
      <c r="G129" s="8">
        <v>1.19679369345424E+16</v>
      </c>
      <c r="H129" s="8">
        <v>1.28514099937937E+16</v>
      </c>
      <c r="I129" s="8">
        <v>1.28175239663912E+16</v>
      </c>
      <c r="J129" s="8">
        <v>1.1824440576749E+16</v>
      </c>
      <c r="K129" s="8">
        <v>1370424307082960</v>
      </c>
      <c r="L129" s="8">
        <v>1.46672561565042E+16</v>
      </c>
      <c r="M129" s="8">
        <v>1.67110929244378E+16</v>
      </c>
      <c r="N129" s="8">
        <v>2.04288616223965E+16</v>
      </c>
    </row>
    <row r="130" spans="1:14" x14ac:dyDescent="0.2">
      <c r="A130" s="1" t="s">
        <v>10</v>
      </c>
    </row>
    <row r="131" spans="1:14" x14ac:dyDescent="0.2">
      <c r="A131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I1000"/>
  <sheetViews>
    <sheetView zoomScale="115" zoomScaleNormal="115" workbookViewId="0">
      <selection activeCell="I320" sqref="I320"/>
    </sheetView>
  </sheetViews>
  <sheetFormatPr defaultColWidth="14.42578125" defaultRowHeight="15.75" customHeight="1" x14ac:dyDescent="0.2"/>
  <cols>
    <col min="1" max="1" width="10.140625" customWidth="1"/>
    <col min="2" max="2" width="11.42578125" customWidth="1"/>
    <col min="3" max="3" width="19.7109375" customWidth="1"/>
    <col min="4" max="4" width="18.7109375" customWidth="1"/>
    <col min="5" max="5" width="10.7109375" customWidth="1"/>
    <col min="6" max="6" width="12.28515625" customWidth="1"/>
    <col min="7" max="7" width="14.140625" customWidth="1"/>
    <col min="8" max="8" width="17.85546875" customWidth="1"/>
  </cols>
  <sheetData>
    <row r="1" spans="1:9" ht="15" x14ac:dyDescent="0.25">
      <c r="A1" s="9" t="s">
        <v>12</v>
      </c>
      <c r="B1" s="10" t="s">
        <v>13</v>
      </c>
      <c r="C1" s="10" t="s">
        <v>14</v>
      </c>
      <c r="D1" s="10"/>
      <c r="E1" s="10" t="s">
        <v>15</v>
      </c>
      <c r="F1" s="11" t="s">
        <v>16</v>
      </c>
      <c r="G1" s="11" t="s">
        <v>17</v>
      </c>
      <c r="H1" s="12" t="s">
        <v>18</v>
      </c>
    </row>
    <row r="2" spans="1:9" ht="15" hidden="1" x14ac:dyDescent="0.25">
      <c r="A2" s="13" t="s">
        <v>19</v>
      </c>
      <c r="B2" s="13" t="s">
        <v>20</v>
      </c>
      <c r="C2" s="14">
        <v>0</v>
      </c>
      <c r="D2" s="14"/>
      <c r="F2" s="16"/>
      <c r="H2" s="17"/>
      <c r="I2" s="15">
        <v>1623782</v>
      </c>
    </row>
    <row r="3" spans="1:9" ht="15" hidden="1" x14ac:dyDescent="0.25">
      <c r="A3" s="13" t="s">
        <v>19</v>
      </c>
      <c r="B3" s="13" t="s">
        <v>20</v>
      </c>
      <c r="C3" s="14">
        <v>0</v>
      </c>
      <c r="D3" s="14"/>
      <c r="E3" s="15">
        <v>1714450</v>
      </c>
      <c r="F3" s="16"/>
      <c r="H3" s="17"/>
    </row>
    <row r="4" spans="1:9" ht="15" hidden="1" x14ac:dyDescent="0.25">
      <c r="A4" s="13" t="s">
        <v>19</v>
      </c>
      <c r="B4" s="13" t="s">
        <v>20</v>
      </c>
      <c r="C4" s="14">
        <v>0</v>
      </c>
      <c r="D4" s="18" t="str">
        <f>CONCATENATE(A4,B4,C4)</f>
        <v>Sem ABAPbranco 0</v>
      </c>
      <c r="E4" s="15">
        <v>1751237</v>
      </c>
      <c r="F4" s="19">
        <f>AVERAGE(E2:E4)</f>
        <v>1732843.5</v>
      </c>
      <c r="G4" s="20">
        <f>STDEV(E2:E4)/F4*100</f>
        <v>1.5011359744552537</v>
      </c>
      <c r="H4" s="17">
        <v>0</v>
      </c>
    </row>
    <row r="5" spans="1:9" ht="15" hidden="1" x14ac:dyDescent="0.25">
      <c r="A5" s="13" t="s">
        <v>19</v>
      </c>
      <c r="B5" s="21" t="s">
        <v>21</v>
      </c>
      <c r="C5" s="14">
        <v>0</v>
      </c>
      <c r="D5" s="14"/>
      <c r="E5" s="22">
        <v>1803902</v>
      </c>
      <c r="F5" s="16"/>
      <c r="H5" s="17"/>
    </row>
    <row r="6" spans="1:9" ht="15" hidden="1" x14ac:dyDescent="0.25">
      <c r="A6" s="13" t="s">
        <v>19</v>
      </c>
      <c r="B6" s="21" t="s">
        <v>21</v>
      </c>
      <c r="C6" s="14">
        <v>0</v>
      </c>
      <c r="D6" s="14"/>
      <c r="E6" s="22">
        <v>1861072</v>
      </c>
      <c r="F6" s="16"/>
      <c r="H6" s="17"/>
    </row>
    <row r="7" spans="1:9" ht="15" hidden="1" x14ac:dyDescent="0.25">
      <c r="A7" s="13" t="s">
        <v>19</v>
      </c>
      <c r="B7" s="21" t="s">
        <v>21</v>
      </c>
      <c r="C7" s="14">
        <v>0</v>
      </c>
      <c r="D7" s="18" t="str">
        <f>CONCATENATE(A7,B7,C7)</f>
        <v>Sem ABAPC20_10</v>
      </c>
      <c r="E7" s="22">
        <v>1830876</v>
      </c>
      <c r="F7" s="19">
        <f>AVERAGE(E5:E7)</f>
        <v>1831950</v>
      </c>
      <c r="G7" s="20">
        <f>STDEV(E5:E7)/F7*100</f>
        <v>1.5611849767477788</v>
      </c>
      <c r="H7" s="23">
        <f>F7-$F$4</f>
        <v>99106.5</v>
      </c>
    </row>
    <row r="8" spans="1:9" ht="15" x14ac:dyDescent="0.25">
      <c r="A8" s="13" t="s">
        <v>19</v>
      </c>
      <c r="B8" s="21" t="s">
        <v>22</v>
      </c>
      <c r="C8" s="14">
        <v>0</v>
      </c>
      <c r="D8" s="14"/>
      <c r="E8" s="22">
        <v>1774301</v>
      </c>
      <c r="F8" s="16"/>
      <c r="H8" s="17"/>
    </row>
    <row r="9" spans="1:9" ht="15" x14ac:dyDescent="0.25">
      <c r="A9" s="13" t="s">
        <v>19</v>
      </c>
      <c r="B9" s="21" t="s">
        <v>22</v>
      </c>
      <c r="C9" s="14">
        <v>0</v>
      </c>
      <c r="D9" s="14"/>
      <c r="E9" s="22">
        <v>1763794</v>
      </c>
      <c r="F9" s="16"/>
      <c r="H9" s="17"/>
    </row>
    <row r="10" spans="1:9" ht="15" x14ac:dyDescent="0.25">
      <c r="A10" s="13" t="s">
        <v>19</v>
      </c>
      <c r="B10" s="21" t="s">
        <v>22</v>
      </c>
      <c r="C10" s="14">
        <v>0</v>
      </c>
      <c r="D10" s="18" t="str">
        <f>CONCATENATE(A10,B10,C10)</f>
        <v>Sem ABAPC20_20</v>
      </c>
      <c r="E10" s="22">
        <v>1779587</v>
      </c>
      <c r="F10" s="19">
        <f>AVERAGE(E8:E10)</f>
        <v>1772560.6666666667</v>
      </c>
      <c r="G10" s="20">
        <f>STDEV(E8:E10)/F10*100</f>
        <v>0.45352734625822777</v>
      </c>
      <c r="H10" s="23">
        <f>F10-$F$4</f>
        <v>39717.166666666744</v>
      </c>
    </row>
    <row r="11" spans="1:9" ht="15" hidden="1" x14ac:dyDescent="0.25">
      <c r="A11" s="13" t="s">
        <v>19</v>
      </c>
      <c r="B11" s="21" t="s">
        <v>23</v>
      </c>
      <c r="C11" s="14">
        <v>0</v>
      </c>
      <c r="D11" s="14"/>
      <c r="E11" s="22">
        <v>1849844</v>
      </c>
      <c r="F11" s="16"/>
      <c r="H11" s="17"/>
    </row>
    <row r="12" spans="1:9" ht="15" hidden="1" x14ac:dyDescent="0.25">
      <c r="A12" s="13" t="s">
        <v>19</v>
      </c>
      <c r="B12" s="21" t="s">
        <v>23</v>
      </c>
      <c r="C12" s="14">
        <v>0</v>
      </c>
      <c r="D12" s="14"/>
      <c r="E12" s="22">
        <v>1832662</v>
      </c>
      <c r="F12" s="16"/>
      <c r="H12" s="17"/>
    </row>
    <row r="13" spans="1:9" ht="15" hidden="1" x14ac:dyDescent="0.25">
      <c r="A13" s="13" t="s">
        <v>19</v>
      </c>
      <c r="B13" s="21" t="s">
        <v>23</v>
      </c>
      <c r="C13" s="14">
        <v>0</v>
      </c>
      <c r="D13" s="18" t="str">
        <f>CONCATENATE(A13,B13,C13)</f>
        <v>Sem ABAPC20_30</v>
      </c>
      <c r="E13" s="22">
        <v>1821416</v>
      </c>
      <c r="F13" s="19">
        <f>AVERAGE(E11:E13)</f>
        <v>1834640.6666666667</v>
      </c>
      <c r="G13" s="20">
        <f>STDEV(E11:E13)/F13*100</f>
        <v>0.78036632085042934</v>
      </c>
      <c r="H13" s="23">
        <f>F13-$F$4</f>
        <v>101797.16666666674</v>
      </c>
    </row>
    <row r="14" spans="1:9" ht="15" hidden="1" x14ac:dyDescent="0.25">
      <c r="A14" s="13" t="s">
        <v>19</v>
      </c>
      <c r="B14" s="21" t="s">
        <v>24</v>
      </c>
      <c r="C14" s="14">
        <v>0</v>
      </c>
      <c r="D14" s="14"/>
      <c r="E14" s="22">
        <v>1877687</v>
      </c>
      <c r="F14" s="16"/>
      <c r="H14" s="17"/>
    </row>
    <row r="15" spans="1:9" ht="15" hidden="1" x14ac:dyDescent="0.25">
      <c r="A15" s="13" t="s">
        <v>19</v>
      </c>
      <c r="B15" s="21" t="s">
        <v>24</v>
      </c>
      <c r="C15" s="14">
        <v>0</v>
      </c>
      <c r="D15" s="14"/>
      <c r="E15" s="22">
        <v>1869777</v>
      </c>
      <c r="F15" s="16"/>
      <c r="H15" s="17"/>
    </row>
    <row r="16" spans="1:9" ht="15" hidden="1" x14ac:dyDescent="0.25">
      <c r="A16" s="13" t="s">
        <v>19</v>
      </c>
      <c r="B16" s="21" t="s">
        <v>24</v>
      </c>
      <c r="C16" s="14">
        <v>0</v>
      </c>
      <c r="D16" s="18" t="str">
        <f>CONCATENATE(A16,B16,C16)</f>
        <v>Sem ABAPC20_40</v>
      </c>
      <c r="E16" s="22">
        <v>1930649</v>
      </c>
      <c r="F16" s="19">
        <f>AVERAGE(E14:E16)</f>
        <v>1892704.3333333333</v>
      </c>
      <c r="G16" s="20">
        <f>STDEV(E14:E16)/F16*100</f>
        <v>1.7487249082107283</v>
      </c>
      <c r="H16" s="23">
        <f>F16-$F$4</f>
        <v>159860.83333333326</v>
      </c>
    </row>
    <row r="17" spans="1:8" ht="15" hidden="1" x14ac:dyDescent="0.25">
      <c r="A17" s="13" t="s">
        <v>19</v>
      </c>
      <c r="B17" s="21" t="s">
        <v>25</v>
      </c>
      <c r="C17" s="14">
        <v>0</v>
      </c>
      <c r="D17" s="14"/>
      <c r="E17" s="22">
        <v>1863265</v>
      </c>
      <c r="F17" s="16"/>
      <c r="H17" s="17"/>
    </row>
    <row r="18" spans="1:8" ht="15" hidden="1" x14ac:dyDescent="0.25">
      <c r="A18" s="13" t="s">
        <v>19</v>
      </c>
      <c r="B18" s="21" t="s">
        <v>25</v>
      </c>
      <c r="C18" s="14">
        <v>0</v>
      </c>
      <c r="D18" s="14"/>
      <c r="E18" s="22">
        <v>1881055</v>
      </c>
      <c r="F18" s="16"/>
      <c r="H18" s="17"/>
    </row>
    <row r="19" spans="1:8" ht="15" hidden="1" x14ac:dyDescent="0.25">
      <c r="A19" s="13" t="s">
        <v>19</v>
      </c>
      <c r="B19" s="21" t="s">
        <v>25</v>
      </c>
      <c r="C19" s="14">
        <v>0</v>
      </c>
      <c r="D19" s="18" t="str">
        <f>CONCATENATE(A19,B19,C19)</f>
        <v>Sem ABAPC20_50</v>
      </c>
      <c r="E19" s="22">
        <v>1858727</v>
      </c>
      <c r="F19" s="19">
        <f>AVERAGE(E17:E19)</f>
        <v>1867682.3333333333</v>
      </c>
      <c r="G19" s="20">
        <f>STDEV(E17:E19)/F19*100</f>
        <v>0.631866063464669</v>
      </c>
      <c r="H19" s="23">
        <f>F19-$F$4</f>
        <v>134838.83333333326</v>
      </c>
    </row>
    <row r="20" spans="1:8" ht="15" hidden="1" x14ac:dyDescent="0.25">
      <c r="A20" s="13" t="s">
        <v>19</v>
      </c>
      <c r="B20" s="21" t="s">
        <v>26</v>
      </c>
      <c r="C20" s="14">
        <v>0</v>
      </c>
      <c r="D20" s="14"/>
      <c r="E20" s="22">
        <v>1954017</v>
      </c>
      <c r="F20" s="16"/>
      <c r="H20" s="17"/>
    </row>
    <row r="21" spans="1:8" ht="15" hidden="1" x14ac:dyDescent="0.25">
      <c r="A21" s="13" t="s">
        <v>19</v>
      </c>
      <c r="B21" s="21" t="s">
        <v>26</v>
      </c>
      <c r="C21" s="14">
        <v>0</v>
      </c>
      <c r="D21" s="14"/>
      <c r="E21" s="22">
        <v>1931306</v>
      </c>
      <c r="F21" s="16"/>
      <c r="H21" s="17"/>
    </row>
    <row r="22" spans="1:8" ht="15" hidden="1" x14ac:dyDescent="0.25">
      <c r="A22" s="13" t="s">
        <v>19</v>
      </c>
      <c r="B22" s="21" t="s">
        <v>26</v>
      </c>
      <c r="C22" s="14">
        <v>0</v>
      </c>
      <c r="D22" s="18" t="str">
        <f>CONCATENATE(A22,B22,C22)</f>
        <v>Sem ABAPC20_60</v>
      </c>
      <c r="E22" s="22">
        <v>2011328</v>
      </c>
      <c r="F22" s="19">
        <f>AVERAGE(E20:E22)</f>
        <v>1965550.3333333333</v>
      </c>
      <c r="G22" s="20">
        <f>STDEV(E20:E22)/F22*100</f>
        <v>2.0980820408683929</v>
      </c>
      <c r="H22" s="23">
        <f>F22-$F$4</f>
        <v>232706.83333333326</v>
      </c>
    </row>
    <row r="23" spans="1:8" ht="15" hidden="1" x14ac:dyDescent="0.25">
      <c r="A23" s="13" t="s">
        <v>19</v>
      </c>
      <c r="B23" s="21" t="s">
        <v>27</v>
      </c>
      <c r="C23" s="14">
        <v>0</v>
      </c>
      <c r="D23" s="14"/>
      <c r="E23" s="24">
        <v>1963439</v>
      </c>
      <c r="F23" s="16"/>
      <c r="H23" s="17"/>
    </row>
    <row r="24" spans="1:8" ht="15" hidden="1" x14ac:dyDescent="0.25">
      <c r="A24" s="13" t="s">
        <v>19</v>
      </c>
      <c r="B24" s="21" t="s">
        <v>27</v>
      </c>
      <c r="C24" s="14">
        <v>0</v>
      </c>
      <c r="D24" s="14"/>
      <c r="E24" s="24">
        <v>1743985</v>
      </c>
      <c r="F24" s="16"/>
      <c r="H24" s="17"/>
    </row>
    <row r="25" spans="1:8" ht="15" hidden="1" x14ac:dyDescent="0.25">
      <c r="A25" s="13" t="s">
        <v>19</v>
      </c>
      <c r="B25" s="21" t="s">
        <v>27</v>
      </c>
      <c r="C25" s="14">
        <v>0</v>
      </c>
      <c r="D25" s="18" t="str">
        <f>CONCATENATE(A25,B25,C25)</f>
        <v>Sem ABAPBP20_10</v>
      </c>
      <c r="E25" s="24">
        <v>1714398</v>
      </c>
      <c r="F25" s="19">
        <f>AVERAGE(E23:E25)</f>
        <v>1807274</v>
      </c>
      <c r="G25" s="20">
        <f>STDEV(E23:E25)/F25*100</f>
        <v>7.5278868987792222</v>
      </c>
      <c r="H25" s="23">
        <f>F25-$F$4</f>
        <v>74430.5</v>
      </c>
    </row>
    <row r="26" spans="1:8" ht="15" hidden="1" x14ac:dyDescent="0.25">
      <c r="A26" s="13" t="s">
        <v>19</v>
      </c>
      <c r="B26" s="21" t="s">
        <v>28</v>
      </c>
      <c r="C26" s="14">
        <v>0</v>
      </c>
      <c r="D26" s="14"/>
      <c r="E26" s="24">
        <v>1946848</v>
      </c>
      <c r="F26" s="16"/>
      <c r="H26" s="17"/>
    </row>
    <row r="27" spans="1:8" ht="15" hidden="1" x14ac:dyDescent="0.25">
      <c r="A27" s="13" t="s">
        <v>19</v>
      </c>
      <c r="B27" s="21" t="s">
        <v>28</v>
      </c>
      <c r="C27" s="14">
        <v>0</v>
      </c>
      <c r="D27" s="14"/>
      <c r="E27" s="24">
        <v>1933668</v>
      </c>
      <c r="F27" s="16"/>
      <c r="H27" s="17"/>
    </row>
    <row r="28" spans="1:8" ht="15" hidden="1" x14ac:dyDescent="0.25">
      <c r="A28" s="13" t="s">
        <v>19</v>
      </c>
      <c r="B28" s="21" t="s">
        <v>28</v>
      </c>
      <c r="C28" s="14">
        <v>0</v>
      </c>
      <c r="D28" s="18" t="str">
        <f>CONCATENATE(A28,B28,C28)</f>
        <v>Sem ABAPBP20_20</v>
      </c>
      <c r="E28" s="24">
        <v>2130897</v>
      </c>
      <c r="F28" s="19">
        <f>AVERAGE(E26:E28)</f>
        <v>2003804.3333333333</v>
      </c>
      <c r="G28" s="20">
        <f>STDEV(E26:E28)/F28*100</f>
        <v>5.5026622442361743</v>
      </c>
      <c r="H28" s="23">
        <f>F28-$F$4</f>
        <v>270960.83333333326</v>
      </c>
    </row>
    <row r="29" spans="1:8" ht="15" hidden="1" x14ac:dyDescent="0.25">
      <c r="A29" s="13" t="s">
        <v>19</v>
      </c>
      <c r="B29" s="21" t="s">
        <v>29</v>
      </c>
      <c r="C29" s="14">
        <v>0</v>
      </c>
      <c r="D29" s="14"/>
      <c r="E29" s="24">
        <v>1950995</v>
      </c>
      <c r="F29" s="16"/>
      <c r="H29" s="17"/>
    </row>
    <row r="30" spans="1:8" ht="15" hidden="1" x14ac:dyDescent="0.25">
      <c r="A30" s="13" t="s">
        <v>19</v>
      </c>
      <c r="B30" s="21" t="s">
        <v>29</v>
      </c>
      <c r="C30" s="14">
        <v>0</v>
      </c>
      <c r="D30" s="14"/>
      <c r="E30" s="24">
        <v>2014301</v>
      </c>
      <c r="F30" s="16"/>
      <c r="H30" s="17"/>
    </row>
    <row r="31" spans="1:8" ht="15" hidden="1" x14ac:dyDescent="0.25">
      <c r="A31" s="13" t="s">
        <v>19</v>
      </c>
      <c r="B31" s="21" t="s">
        <v>29</v>
      </c>
      <c r="C31" s="14">
        <v>0</v>
      </c>
      <c r="D31" s="18" t="str">
        <f>CONCATENATE(A31,B31,C31)</f>
        <v>Sem ABAPBP20_30</v>
      </c>
      <c r="E31" s="24">
        <v>1996533</v>
      </c>
      <c r="F31" s="19">
        <f>AVERAGE(E29:E31)</f>
        <v>1987276.3333333333</v>
      </c>
      <c r="G31" s="20">
        <f>STDEV(E29:E31)/F31*100</f>
        <v>1.6430711005061882</v>
      </c>
      <c r="H31" s="23">
        <f>F31-$F$4</f>
        <v>254432.83333333326</v>
      </c>
    </row>
    <row r="32" spans="1:8" ht="15" hidden="1" x14ac:dyDescent="0.25">
      <c r="A32" s="13" t="s">
        <v>19</v>
      </c>
      <c r="B32" s="21" t="s">
        <v>30</v>
      </c>
      <c r="C32" s="14">
        <v>0</v>
      </c>
      <c r="D32" s="14"/>
      <c r="E32" s="24">
        <v>1954770</v>
      </c>
      <c r="F32" s="16"/>
      <c r="H32" s="17"/>
    </row>
    <row r="33" spans="1:9" ht="15" hidden="1" x14ac:dyDescent="0.25">
      <c r="A33" s="13" t="s">
        <v>19</v>
      </c>
      <c r="B33" s="21" t="s">
        <v>30</v>
      </c>
      <c r="C33" s="14">
        <v>0</v>
      </c>
      <c r="D33" s="14"/>
      <c r="E33" s="24">
        <v>1977978</v>
      </c>
      <c r="F33" s="16"/>
      <c r="H33" s="17"/>
    </row>
    <row r="34" spans="1:9" ht="15" hidden="1" x14ac:dyDescent="0.25">
      <c r="A34" s="13" t="s">
        <v>19</v>
      </c>
      <c r="B34" s="21" t="s">
        <v>30</v>
      </c>
      <c r="C34" s="14">
        <v>0</v>
      </c>
      <c r="D34" s="18" t="str">
        <f>CONCATENATE(A34,B34,C34)</f>
        <v>Sem ABAPBP20_40</v>
      </c>
      <c r="E34" s="24">
        <v>1990882</v>
      </c>
      <c r="F34" s="19">
        <f>AVERAGE(E32:E34)</f>
        <v>1974543.3333333333</v>
      </c>
      <c r="G34" s="20">
        <f>STDEV(E32:E34)/F34*100</f>
        <v>0.92676452425176947</v>
      </c>
      <c r="H34" s="23">
        <f>F34-$F$4</f>
        <v>241699.83333333326</v>
      </c>
    </row>
    <row r="35" spans="1:9" ht="15" hidden="1" x14ac:dyDescent="0.25">
      <c r="A35" s="13" t="s">
        <v>19</v>
      </c>
      <c r="B35" s="21" t="s">
        <v>31</v>
      </c>
      <c r="C35" s="14">
        <v>0</v>
      </c>
      <c r="D35" s="14"/>
      <c r="E35" s="24">
        <v>1979848</v>
      </c>
      <c r="F35" s="16"/>
      <c r="H35" s="17"/>
    </row>
    <row r="36" spans="1:9" ht="15" hidden="1" x14ac:dyDescent="0.25">
      <c r="A36" s="13" t="s">
        <v>19</v>
      </c>
      <c r="B36" s="21" t="s">
        <v>31</v>
      </c>
      <c r="C36" s="14">
        <v>0</v>
      </c>
      <c r="D36" s="14"/>
      <c r="E36" s="24">
        <v>1788207</v>
      </c>
      <c r="F36" s="16"/>
      <c r="H36" s="17"/>
    </row>
    <row r="37" spans="1:9" ht="15" hidden="1" x14ac:dyDescent="0.25">
      <c r="A37" s="13" t="s">
        <v>19</v>
      </c>
      <c r="B37" s="21" t="s">
        <v>31</v>
      </c>
      <c r="C37" s="14">
        <v>0</v>
      </c>
      <c r="D37" s="18" t="str">
        <f>CONCATENATE(A37,B37,C37)</f>
        <v>Sem ABAPBP20_50</v>
      </c>
      <c r="E37" s="24">
        <v>1749476</v>
      </c>
      <c r="F37" s="19">
        <f>AVERAGE(E35:E37)</f>
        <v>1839177</v>
      </c>
      <c r="G37" s="20">
        <f>STDEV(E35:E37)/F37*100</f>
        <v>6.7070351071819578</v>
      </c>
      <c r="H37" s="23">
        <f>F37-$F$4</f>
        <v>106333.5</v>
      </c>
    </row>
    <row r="38" spans="1:9" ht="15" hidden="1" x14ac:dyDescent="0.25">
      <c r="A38" s="13" t="s">
        <v>19</v>
      </c>
      <c r="B38" s="21" t="s">
        <v>32</v>
      </c>
      <c r="C38" s="14">
        <v>0</v>
      </c>
      <c r="D38" s="14"/>
      <c r="E38" s="24">
        <v>1885205</v>
      </c>
      <c r="F38" s="16"/>
      <c r="H38" s="17"/>
    </row>
    <row r="39" spans="1:9" ht="15" hidden="1" x14ac:dyDescent="0.25">
      <c r="A39" s="13" t="s">
        <v>19</v>
      </c>
      <c r="B39" s="21" t="s">
        <v>32</v>
      </c>
      <c r="C39" s="14">
        <v>0</v>
      </c>
      <c r="D39" s="14"/>
      <c r="E39" s="24">
        <v>1933364</v>
      </c>
      <c r="F39" s="16"/>
      <c r="H39" s="17"/>
    </row>
    <row r="40" spans="1:9" ht="15" hidden="1" x14ac:dyDescent="0.25">
      <c r="A40" s="13" t="s">
        <v>19</v>
      </c>
      <c r="B40" s="21" t="s">
        <v>32</v>
      </c>
      <c r="C40" s="14">
        <v>0</v>
      </c>
      <c r="D40" s="18" t="str">
        <f>CONCATENATE(A40,B40,C40)</f>
        <v>Sem ABAPBP20_60</v>
      </c>
      <c r="E40" s="24">
        <v>1927469</v>
      </c>
      <c r="F40" s="19">
        <f>AVERAGE(E38:E40)</f>
        <v>1915346</v>
      </c>
      <c r="G40" s="20">
        <f>STDEV(E38:E40)/F40*100</f>
        <v>1.3714889311537606</v>
      </c>
      <c r="H40" s="23">
        <f>F40-$F$4</f>
        <v>182502.5</v>
      </c>
    </row>
    <row r="41" spans="1:9" ht="15" hidden="1" x14ac:dyDescent="0.25">
      <c r="A41" s="13" t="s">
        <v>33</v>
      </c>
      <c r="B41" s="13" t="s">
        <v>20</v>
      </c>
      <c r="C41" s="14">
        <v>0</v>
      </c>
      <c r="D41" s="14"/>
      <c r="E41" s="15">
        <v>1593571</v>
      </c>
      <c r="F41" s="16"/>
      <c r="H41" s="17"/>
    </row>
    <row r="42" spans="1:9" ht="15" hidden="1" x14ac:dyDescent="0.25">
      <c r="A42" s="13" t="s">
        <v>33</v>
      </c>
      <c r="B42" s="13" t="s">
        <v>20</v>
      </c>
      <c r="C42" s="14">
        <v>0</v>
      </c>
      <c r="D42" s="14"/>
      <c r="E42" s="15">
        <v>1616219</v>
      </c>
      <c r="F42" s="16"/>
      <c r="H42" s="17"/>
    </row>
    <row r="43" spans="1:9" ht="15" hidden="1" x14ac:dyDescent="0.25">
      <c r="A43" s="13" t="s">
        <v>33</v>
      </c>
      <c r="B43" s="13" t="s">
        <v>20</v>
      </c>
      <c r="C43" s="14">
        <v>0</v>
      </c>
      <c r="D43" s="18" t="str">
        <f>CONCATENATE(A43,B43,C43)</f>
        <v>Com ABAPbranco 0</v>
      </c>
      <c r="F43" s="19">
        <f>AVERAGE(E41:E43)</f>
        <v>1604895</v>
      </c>
      <c r="G43" s="20">
        <f>STDEV(E41:E43)/F43*100</f>
        <v>0.99785683052865926</v>
      </c>
      <c r="H43" s="17">
        <v>0</v>
      </c>
      <c r="I43" s="15">
        <v>1669140</v>
      </c>
    </row>
    <row r="44" spans="1:9" ht="15" hidden="1" x14ac:dyDescent="0.25">
      <c r="A44" s="13" t="s">
        <v>33</v>
      </c>
      <c r="B44" s="25" t="s">
        <v>21</v>
      </c>
      <c r="C44" s="14">
        <v>0</v>
      </c>
      <c r="D44" s="14"/>
      <c r="E44" s="22">
        <v>2132385</v>
      </c>
      <c r="F44" s="16"/>
      <c r="H44" s="17"/>
    </row>
    <row r="45" spans="1:9" ht="15" hidden="1" x14ac:dyDescent="0.25">
      <c r="A45" s="13" t="s">
        <v>33</v>
      </c>
      <c r="B45" s="25" t="s">
        <v>21</v>
      </c>
      <c r="C45" s="14">
        <v>0</v>
      </c>
      <c r="D45" s="14"/>
      <c r="E45" s="22">
        <v>2128416</v>
      </c>
      <c r="F45" s="16"/>
      <c r="H45" s="17"/>
    </row>
    <row r="46" spans="1:9" ht="15" hidden="1" x14ac:dyDescent="0.25">
      <c r="A46" s="13" t="s">
        <v>33</v>
      </c>
      <c r="B46" s="25" t="s">
        <v>21</v>
      </c>
      <c r="C46" s="14">
        <v>0</v>
      </c>
      <c r="D46" s="18" t="str">
        <f>CONCATENATE(A46,B46,C46)</f>
        <v>Com ABAPC20_10</v>
      </c>
      <c r="E46" s="22">
        <v>2365885</v>
      </c>
      <c r="F46" s="19">
        <f>AVERAGE(E44:E46)</f>
        <v>2208895.3333333335</v>
      </c>
      <c r="G46" s="20">
        <f>STDEV(E44:E46)/F46*100</f>
        <v>6.1556344495500319</v>
      </c>
      <c r="H46" s="23">
        <f>F46-$F$43</f>
        <v>604000.33333333349</v>
      </c>
    </row>
    <row r="47" spans="1:9" ht="15" hidden="1" x14ac:dyDescent="0.25">
      <c r="A47" s="13" t="s">
        <v>33</v>
      </c>
      <c r="B47" s="25" t="s">
        <v>22</v>
      </c>
      <c r="C47" s="14">
        <v>0</v>
      </c>
      <c r="D47" s="14"/>
      <c r="E47" s="22">
        <v>2103555</v>
      </c>
      <c r="F47" s="16"/>
      <c r="H47" s="17"/>
    </row>
    <row r="48" spans="1:9" ht="15" hidden="1" x14ac:dyDescent="0.25">
      <c r="A48" s="13" t="s">
        <v>33</v>
      </c>
      <c r="B48" s="25" t="s">
        <v>22</v>
      </c>
      <c r="C48" s="14">
        <v>0</v>
      </c>
      <c r="D48" s="14"/>
      <c r="E48" s="22">
        <v>2082077</v>
      </c>
      <c r="F48" s="16"/>
      <c r="H48" s="17"/>
    </row>
    <row r="49" spans="1:9" ht="15" hidden="1" x14ac:dyDescent="0.25">
      <c r="A49" s="13" t="s">
        <v>33</v>
      </c>
      <c r="B49" s="25" t="s">
        <v>22</v>
      </c>
      <c r="C49" s="14">
        <v>0</v>
      </c>
      <c r="D49" s="18" t="str">
        <f>CONCATENATE(A49,B49,C49)</f>
        <v>Com ABAPC20_20</v>
      </c>
      <c r="E49" s="22">
        <v>2059310</v>
      </c>
      <c r="F49" s="19">
        <f>AVERAGE(E47:E49)</f>
        <v>2081647.3333333333</v>
      </c>
      <c r="G49" s="20">
        <f>STDEV(E47:E49)/F49*100</f>
        <v>1.0628903762626567</v>
      </c>
      <c r="H49" s="23">
        <f>F49-$F$43</f>
        <v>476752.33333333326</v>
      </c>
    </row>
    <row r="50" spans="1:9" ht="15" hidden="1" x14ac:dyDescent="0.25">
      <c r="A50" s="13" t="s">
        <v>33</v>
      </c>
      <c r="B50" s="25" t="s">
        <v>23</v>
      </c>
      <c r="C50" s="14">
        <v>0</v>
      </c>
      <c r="D50" s="14"/>
      <c r="F50" s="16"/>
      <c r="H50" s="17"/>
      <c r="I50" s="22">
        <v>2529487</v>
      </c>
    </row>
    <row r="51" spans="1:9" ht="15" hidden="1" x14ac:dyDescent="0.25">
      <c r="A51" s="13" t="s">
        <v>33</v>
      </c>
      <c r="B51" s="25" t="s">
        <v>23</v>
      </c>
      <c r="C51" s="14">
        <v>0</v>
      </c>
      <c r="D51" s="14"/>
      <c r="E51" s="22">
        <v>2104310</v>
      </c>
      <c r="F51" s="16"/>
      <c r="H51" s="17"/>
    </row>
    <row r="52" spans="1:9" ht="15" hidden="1" x14ac:dyDescent="0.25">
      <c r="A52" s="13" t="s">
        <v>33</v>
      </c>
      <c r="B52" s="25" t="s">
        <v>23</v>
      </c>
      <c r="C52" s="14">
        <v>0</v>
      </c>
      <c r="D52" s="18" t="str">
        <f>CONCATENATE(A52,B52,C52)</f>
        <v>Com ABAPC20_30</v>
      </c>
      <c r="E52" s="22">
        <v>2103189</v>
      </c>
      <c r="F52" s="19">
        <f>AVERAGE(E50:E52)</f>
        <v>2103749.5</v>
      </c>
      <c r="G52" s="20">
        <f>STDEV(E50:E52)/F52*100</f>
        <v>3.767875888788659E-2</v>
      </c>
      <c r="H52" s="23">
        <f>F52-$F$43</f>
        <v>498854.5</v>
      </c>
    </row>
    <row r="53" spans="1:9" ht="15" hidden="1" x14ac:dyDescent="0.25">
      <c r="A53" s="13" t="s">
        <v>33</v>
      </c>
      <c r="B53" s="25" t="s">
        <v>24</v>
      </c>
      <c r="C53" s="14">
        <v>0</v>
      </c>
      <c r="D53" s="14"/>
      <c r="E53" s="22">
        <v>2861065</v>
      </c>
      <c r="F53" s="16"/>
      <c r="H53" s="17"/>
    </row>
    <row r="54" spans="1:9" ht="15" hidden="1" x14ac:dyDescent="0.25">
      <c r="A54" s="13" t="s">
        <v>33</v>
      </c>
      <c r="B54" s="25" t="s">
        <v>24</v>
      </c>
      <c r="C54" s="14">
        <v>0</v>
      </c>
      <c r="D54" s="14"/>
      <c r="E54" s="22">
        <v>2816832</v>
      </c>
      <c r="F54" s="16"/>
      <c r="H54" s="17"/>
    </row>
    <row r="55" spans="1:9" ht="15" hidden="1" x14ac:dyDescent="0.25">
      <c r="A55" s="13" t="s">
        <v>33</v>
      </c>
      <c r="B55" s="25" t="s">
        <v>24</v>
      </c>
      <c r="C55" s="14">
        <v>0</v>
      </c>
      <c r="D55" s="18" t="str">
        <f>CONCATENATE(A55,B55,C55)</f>
        <v>Com ABAPC20_40</v>
      </c>
      <c r="E55" s="22">
        <v>2612371</v>
      </c>
      <c r="F55" s="19">
        <f>AVERAGE(E53:E55)</f>
        <v>2763422.6666666665</v>
      </c>
      <c r="G55" s="20">
        <f>STDEV(E53:E55)/F55*100</f>
        <v>4.8009666046458257</v>
      </c>
      <c r="H55" s="23">
        <f>F55-$F$43</f>
        <v>1158527.6666666665</v>
      </c>
    </row>
    <row r="56" spans="1:9" ht="15" hidden="1" x14ac:dyDescent="0.25">
      <c r="A56" s="13" t="s">
        <v>33</v>
      </c>
      <c r="B56" s="25" t="s">
        <v>25</v>
      </c>
      <c r="C56" s="14">
        <v>0</v>
      </c>
      <c r="D56" s="14"/>
      <c r="E56" s="22">
        <v>2519788</v>
      </c>
      <c r="F56" s="16"/>
      <c r="H56" s="17"/>
    </row>
    <row r="57" spans="1:9" ht="15" hidden="1" x14ac:dyDescent="0.25">
      <c r="A57" s="13" t="s">
        <v>33</v>
      </c>
      <c r="B57" s="25" t="s">
        <v>25</v>
      </c>
      <c r="C57" s="14">
        <v>0</v>
      </c>
      <c r="D57" s="14"/>
      <c r="E57" s="22">
        <v>2423178</v>
      </c>
      <c r="F57" s="16"/>
      <c r="H57" s="17"/>
    </row>
    <row r="58" spans="1:9" ht="15" hidden="1" x14ac:dyDescent="0.25">
      <c r="A58" s="13" t="s">
        <v>33</v>
      </c>
      <c r="B58" s="25" t="s">
        <v>25</v>
      </c>
      <c r="C58" s="14">
        <v>0</v>
      </c>
      <c r="D58" s="18" t="str">
        <f>CONCATENATE(A58,B58,C58)</f>
        <v>Com ABAPC20_50</v>
      </c>
      <c r="E58" s="22">
        <v>2423876</v>
      </c>
      <c r="F58" s="19">
        <f>AVERAGE(E56:E58)</f>
        <v>2455614</v>
      </c>
      <c r="G58" s="20">
        <f>STDEV(E56:E58)/F58*100</f>
        <v>2.2632795728973263</v>
      </c>
      <c r="H58" s="23">
        <f>F58-$F$43</f>
        <v>850719</v>
      </c>
    </row>
    <row r="59" spans="1:9" ht="15" hidden="1" x14ac:dyDescent="0.25">
      <c r="A59" s="13" t="s">
        <v>33</v>
      </c>
      <c r="B59" s="25" t="s">
        <v>26</v>
      </c>
      <c r="C59" s="14">
        <v>0</v>
      </c>
      <c r="D59" s="14"/>
      <c r="E59" s="22">
        <v>2365848</v>
      </c>
      <c r="F59" s="16"/>
      <c r="H59" s="17"/>
    </row>
    <row r="60" spans="1:9" ht="15" hidden="1" x14ac:dyDescent="0.25">
      <c r="A60" s="13" t="s">
        <v>33</v>
      </c>
      <c r="B60" s="25" t="s">
        <v>26</v>
      </c>
      <c r="C60" s="14">
        <v>0</v>
      </c>
      <c r="D60" s="14"/>
      <c r="E60" s="22">
        <v>2613342</v>
      </c>
      <c r="F60" s="16"/>
      <c r="H60" s="17"/>
    </row>
    <row r="61" spans="1:9" ht="15" hidden="1" x14ac:dyDescent="0.25">
      <c r="A61" s="13" t="s">
        <v>33</v>
      </c>
      <c r="B61" s="25" t="s">
        <v>26</v>
      </c>
      <c r="C61" s="14">
        <v>0</v>
      </c>
      <c r="D61" s="18" t="str">
        <f>CONCATENATE(A61,B61,C61)</f>
        <v>Com ABAPC20_60</v>
      </c>
      <c r="E61" s="22">
        <v>2571186</v>
      </c>
      <c r="F61" s="19">
        <f>AVERAGE(E59:E61)</f>
        <v>2516792</v>
      </c>
      <c r="G61" s="20">
        <f>STDEV(E59:E61)/F61*100</f>
        <v>5.261053843619842</v>
      </c>
      <c r="H61" s="23">
        <f>F61-$F$43</f>
        <v>911897</v>
      </c>
    </row>
    <row r="62" spans="1:9" ht="15" hidden="1" x14ac:dyDescent="0.25">
      <c r="A62" s="13" t="s">
        <v>33</v>
      </c>
      <c r="B62" s="25" t="s">
        <v>27</v>
      </c>
      <c r="C62" s="14">
        <v>0</v>
      </c>
      <c r="D62" s="14"/>
      <c r="E62" s="24">
        <v>2626852</v>
      </c>
      <c r="F62" s="16"/>
      <c r="H62" s="17"/>
    </row>
    <row r="63" spans="1:9" ht="15" hidden="1" x14ac:dyDescent="0.25">
      <c r="A63" s="13" t="s">
        <v>33</v>
      </c>
      <c r="B63" s="25" t="s">
        <v>27</v>
      </c>
      <c r="C63" s="14">
        <v>0</v>
      </c>
      <c r="D63" s="14"/>
      <c r="E63" s="24">
        <v>2476920</v>
      </c>
      <c r="F63" s="16"/>
      <c r="H63" s="17"/>
    </row>
    <row r="64" spans="1:9" ht="15" hidden="1" x14ac:dyDescent="0.25">
      <c r="A64" s="13" t="s">
        <v>33</v>
      </c>
      <c r="B64" s="25" t="s">
        <v>27</v>
      </c>
      <c r="C64" s="14">
        <v>0</v>
      </c>
      <c r="D64" s="18" t="str">
        <f>CONCATENATE(A64,B64,C64)</f>
        <v>Com ABAPBP20_10</v>
      </c>
      <c r="E64" s="24">
        <v>2348366</v>
      </c>
      <c r="F64" s="19">
        <f>AVERAGE(E62:E64)</f>
        <v>2484046</v>
      </c>
      <c r="G64" s="20">
        <f>STDEV(E62:E64)/F64*100</f>
        <v>5.6109947198149825</v>
      </c>
      <c r="H64" s="23">
        <f>F64-$F$43</f>
        <v>879151</v>
      </c>
    </row>
    <row r="65" spans="1:8" ht="15" hidden="1" x14ac:dyDescent="0.25">
      <c r="A65" s="13" t="s">
        <v>33</v>
      </c>
      <c r="B65" s="25" t="s">
        <v>28</v>
      </c>
      <c r="C65" s="14">
        <v>0</v>
      </c>
      <c r="D65" s="14"/>
      <c r="E65" s="24">
        <v>2659191</v>
      </c>
      <c r="F65" s="16"/>
      <c r="H65" s="17"/>
    </row>
    <row r="66" spans="1:8" ht="15" hidden="1" x14ac:dyDescent="0.25">
      <c r="A66" s="13" t="s">
        <v>33</v>
      </c>
      <c r="B66" s="25" t="s">
        <v>28</v>
      </c>
      <c r="C66" s="14">
        <v>0</v>
      </c>
      <c r="D66" s="14"/>
      <c r="E66" s="24">
        <v>3033614</v>
      </c>
      <c r="F66" s="16"/>
      <c r="H66" s="17"/>
    </row>
    <row r="67" spans="1:8" ht="15" hidden="1" x14ac:dyDescent="0.25">
      <c r="A67" s="13" t="s">
        <v>33</v>
      </c>
      <c r="B67" s="25" t="s">
        <v>28</v>
      </c>
      <c r="C67" s="14">
        <v>0</v>
      </c>
      <c r="D67" s="18" t="str">
        <f>CONCATENATE(A67,B67,C67)</f>
        <v>Com ABAPBP20_20</v>
      </c>
      <c r="E67" s="24">
        <v>3078462</v>
      </c>
      <c r="F67" s="19">
        <f>AVERAGE(E65:E67)</f>
        <v>2923755.6666666665</v>
      </c>
      <c r="G67" s="20">
        <f>STDEV(E65:E67)/F67*100</f>
        <v>7.8739284113128667</v>
      </c>
      <c r="H67" s="23">
        <f>F67-$F$43</f>
        <v>1318860.6666666665</v>
      </c>
    </row>
    <row r="68" spans="1:8" ht="15" hidden="1" x14ac:dyDescent="0.25">
      <c r="A68" s="13" t="s">
        <v>33</v>
      </c>
      <c r="B68" s="25" t="s">
        <v>29</v>
      </c>
      <c r="C68" s="14">
        <v>0</v>
      </c>
      <c r="D68" s="14"/>
      <c r="E68" s="24">
        <v>2765822</v>
      </c>
      <c r="F68" s="16"/>
      <c r="H68" s="17"/>
    </row>
    <row r="69" spans="1:8" ht="15" hidden="1" x14ac:dyDescent="0.25">
      <c r="A69" s="13" t="s">
        <v>33</v>
      </c>
      <c r="B69" s="25" t="s">
        <v>29</v>
      </c>
      <c r="C69" s="14">
        <v>0</v>
      </c>
      <c r="D69" s="14"/>
      <c r="E69" s="24">
        <v>2638737</v>
      </c>
      <c r="F69" s="16"/>
      <c r="H69" s="17"/>
    </row>
    <row r="70" spans="1:8" ht="15" hidden="1" x14ac:dyDescent="0.25">
      <c r="A70" s="13" t="s">
        <v>33</v>
      </c>
      <c r="B70" s="25" t="s">
        <v>29</v>
      </c>
      <c r="C70" s="14">
        <v>0</v>
      </c>
      <c r="D70" s="18" t="str">
        <f>CONCATENATE(A70,B70,C70)</f>
        <v>Com ABAPBP20_30</v>
      </c>
      <c r="E70" s="24">
        <v>2774334</v>
      </c>
      <c r="F70" s="19">
        <f>AVERAGE(E68:E70)</f>
        <v>2726297.6666666665</v>
      </c>
      <c r="G70" s="20">
        <f>STDEV(E68:E70)/F70*100</f>
        <v>2.7857964394951824</v>
      </c>
      <c r="H70" s="23">
        <f>F70-$F$43</f>
        <v>1121402.6666666665</v>
      </c>
    </row>
    <row r="71" spans="1:8" ht="15" hidden="1" x14ac:dyDescent="0.25">
      <c r="A71" s="13" t="s">
        <v>33</v>
      </c>
      <c r="B71" s="25" t="s">
        <v>30</v>
      </c>
      <c r="C71" s="14">
        <v>0</v>
      </c>
      <c r="D71" s="14"/>
      <c r="E71" s="24">
        <v>2562605</v>
      </c>
      <c r="F71" s="16"/>
      <c r="H71" s="17"/>
    </row>
    <row r="72" spans="1:8" ht="15" hidden="1" x14ac:dyDescent="0.25">
      <c r="A72" s="13" t="s">
        <v>33</v>
      </c>
      <c r="B72" s="25" t="s">
        <v>30</v>
      </c>
      <c r="C72" s="14">
        <v>0</v>
      </c>
      <c r="D72" s="14"/>
      <c r="E72" s="24">
        <v>2806940</v>
      </c>
      <c r="F72" s="16"/>
      <c r="H72" s="17"/>
    </row>
    <row r="73" spans="1:8" ht="15" hidden="1" x14ac:dyDescent="0.25">
      <c r="A73" s="13" t="s">
        <v>33</v>
      </c>
      <c r="B73" s="25" t="s">
        <v>30</v>
      </c>
      <c r="C73" s="14">
        <v>0</v>
      </c>
      <c r="D73" s="18" t="str">
        <f>CONCATENATE(A73,B73,C73)</f>
        <v>Com ABAPBP20_40</v>
      </c>
      <c r="E73" s="24">
        <v>2575246</v>
      </c>
      <c r="F73" s="19">
        <f>AVERAGE(E71:E73)</f>
        <v>2648263.6666666665</v>
      </c>
      <c r="G73" s="20">
        <f>STDEV(E71:E73)/F73*100</f>
        <v>5.1944606430575586</v>
      </c>
      <c r="H73" s="23">
        <f>F73-$F$43</f>
        <v>1043368.6666666665</v>
      </c>
    </row>
    <row r="74" spans="1:8" ht="15" hidden="1" x14ac:dyDescent="0.25">
      <c r="A74" s="13" t="s">
        <v>33</v>
      </c>
      <c r="B74" s="25" t="s">
        <v>31</v>
      </c>
      <c r="C74" s="14">
        <v>0</v>
      </c>
      <c r="D74" s="14"/>
      <c r="E74" s="24">
        <v>2426036</v>
      </c>
      <c r="F74" s="16"/>
      <c r="H74" s="17"/>
    </row>
    <row r="75" spans="1:8" ht="15" hidden="1" x14ac:dyDescent="0.25">
      <c r="A75" s="13" t="s">
        <v>33</v>
      </c>
      <c r="B75" s="25" t="s">
        <v>31</v>
      </c>
      <c r="C75" s="14">
        <v>0</v>
      </c>
      <c r="D75" s="14"/>
      <c r="E75" s="24">
        <v>2064532</v>
      </c>
      <c r="F75" s="16"/>
      <c r="H75" s="17"/>
    </row>
    <row r="76" spans="1:8" ht="15" hidden="1" x14ac:dyDescent="0.25">
      <c r="A76" s="13" t="s">
        <v>33</v>
      </c>
      <c r="B76" s="25" t="s">
        <v>31</v>
      </c>
      <c r="C76" s="14">
        <v>0</v>
      </c>
      <c r="D76" s="18" t="str">
        <f>CONCATENATE(A76,B76,C76)</f>
        <v>Com ABAPBP20_50</v>
      </c>
      <c r="E76" s="24">
        <v>2178509</v>
      </c>
      <c r="F76" s="19">
        <f>AVERAGE(E74:E76)</f>
        <v>2223025.6666666665</v>
      </c>
      <c r="G76" s="20">
        <f>STDEV(E74:E76)/F76*100</f>
        <v>8.3137910723820241</v>
      </c>
      <c r="H76" s="23">
        <f>F76-$F$43</f>
        <v>618130.66666666651</v>
      </c>
    </row>
    <row r="77" spans="1:8" ht="15" hidden="1" x14ac:dyDescent="0.25">
      <c r="A77" s="13" t="s">
        <v>33</v>
      </c>
      <c r="B77" s="25" t="s">
        <v>32</v>
      </c>
      <c r="C77" s="14">
        <v>0</v>
      </c>
      <c r="D77" s="14"/>
      <c r="E77" s="24">
        <v>3390104</v>
      </c>
      <c r="F77" s="16"/>
      <c r="H77" s="17"/>
    </row>
    <row r="78" spans="1:8" ht="15" hidden="1" x14ac:dyDescent="0.25">
      <c r="A78" s="13" t="s">
        <v>33</v>
      </c>
      <c r="B78" s="25" t="s">
        <v>32</v>
      </c>
      <c r="C78" s="14">
        <v>0</v>
      </c>
      <c r="D78" s="14"/>
      <c r="E78" s="24">
        <v>3440251</v>
      </c>
      <c r="F78" s="16"/>
      <c r="H78" s="17"/>
    </row>
    <row r="79" spans="1:8" ht="15" hidden="1" x14ac:dyDescent="0.25">
      <c r="A79" s="13" t="s">
        <v>33</v>
      </c>
      <c r="B79" s="25" t="s">
        <v>32</v>
      </c>
      <c r="C79" s="14">
        <v>0</v>
      </c>
      <c r="D79" s="18" t="str">
        <f>CONCATENATE(A79,B79,C79)</f>
        <v>Com ABAPBP20_60</v>
      </c>
      <c r="E79" s="24">
        <v>3778625</v>
      </c>
      <c r="F79" s="19">
        <f>AVERAGE(E77:E79)</f>
        <v>3536326.6666666665</v>
      </c>
      <c r="G79" s="20">
        <f>STDEV(E77:E79)/F79*100</f>
        <v>5.9759532093232757</v>
      </c>
      <c r="H79" s="23">
        <f>F79-$F$43</f>
        <v>1931431.6666666665</v>
      </c>
    </row>
    <row r="80" spans="1:8" ht="15" hidden="1" x14ac:dyDescent="0.25">
      <c r="A80" s="13" t="s">
        <v>19</v>
      </c>
      <c r="B80" s="13" t="s">
        <v>20</v>
      </c>
      <c r="C80" s="14">
        <v>5</v>
      </c>
      <c r="D80" s="14"/>
      <c r="E80" s="4">
        <v>1703958</v>
      </c>
      <c r="F80" s="26"/>
      <c r="H80" s="17"/>
    </row>
    <row r="81" spans="1:9" ht="15" hidden="1" x14ac:dyDescent="0.25">
      <c r="A81" s="13" t="s">
        <v>19</v>
      </c>
      <c r="B81" s="13" t="s">
        <v>20</v>
      </c>
      <c r="C81" s="14">
        <v>5</v>
      </c>
      <c r="D81" s="14"/>
      <c r="E81" s="4">
        <v>1777805</v>
      </c>
      <c r="F81" s="26"/>
      <c r="H81" s="17"/>
    </row>
    <row r="82" spans="1:9" ht="15" hidden="1" x14ac:dyDescent="0.25">
      <c r="A82" s="13" t="s">
        <v>19</v>
      </c>
      <c r="B82" s="13" t="s">
        <v>20</v>
      </c>
      <c r="C82" s="14">
        <v>5</v>
      </c>
      <c r="D82" s="18" t="str">
        <f>CONCATENATE(A82,B82,C82)</f>
        <v>Sem ABAPbranco 5</v>
      </c>
      <c r="E82" s="4">
        <v>1787283</v>
      </c>
      <c r="F82" s="19">
        <f>AVERAGE(E80:E82)</f>
        <v>1756348.6666666667</v>
      </c>
      <c r="G82" s="20">
        <f>STDEV(E80:E82)/F82*100</f>
        <v>2.5973468974326024</v>
      </c>
      <c r="H82" s="17">
        <v>0</v>
      </c>
    </row>
    <row r="83" spans="1:9" ht="15" hidden="1" x14ac:dyDescent="0.25">
      <c r="A83" s="13" t="s">
        <v>19</v>
      </c>
      <c r="B83" s="21" t="s">
        <v>21</v>
      </c>
      <c r="C83" s="14">
        <v>5</v>
      </c>
      <c r="D83" s="14"/>
      <c r="E83" s="5">
        <v>2889328</v>
      </c>
      <c r="F83" s="26"/>
      <c r="H83" s="17"/>
    </row>
    <row r="84" spans="1:9" ht="15" hidden="1" x14ac:dyDescent="0.25">
      <c r="A84" s="13" t="s">
        <v>19</v>
      </c>
      <c r="B84" s="21" t="s">
        <v>21</v>
      </c>
      <c r="C84" s="14">
        <v>5</v>
      </c>
      <c r="D84" s="14"/>
      <c r="E84" s="5">
        <v>2865337</v>
      </c>
      <c r="F84" s="26"/>
      <c r="H84" s="17"/>
    </row>
    <row r="85" spans="1:9" ht="15" hidden="1" x14ac:dyDescent="0.25">
      <c r="A85" s="13" t="s">
        <v>19</v>
      </c>
      <c r="B85" s="21" t="s">
        <v>21</v>
      </c>
      <c r="C85" s="14">
        <v>5</v>
      </c>
      <c r="D85" s="18" t="str">
        <f>CONCATENATE(A85,B85,C85)</f>
        <v>Sem ABAPC20_15</v>
      </c>
      <c r="F85" s="19">
        <f>AVERAGE(E83:E85)</f>
        <v>2877332.5</v>
      </c>
      <c r="G85" s="20">
        <f>STDEV(E83:E85)/F85*100</f>
        <v>0.58958075882597716</v>
      </c>
      <c r="H85" s="23">
        <f>F85-$F$82</f>
        <v>1120983.8333333333</v>
      </c>
      <c r="I85" s="27">
        <v>3002641</v>
      </c>
    </row>
    <row r="86" spans="1:9" ht="15" x14ac:dyDescent="0.25">
      <c r="A86" s="13" t="s">
        <v>19</v>
      </c>
      <c r="B86" s="21" t="s">
        <v>22</v>
      </c>
      <c r="C86" s="14">
        <v>5</v>
      </c>
      <c r="D86" s="14"/>
      <c r="E86" s="5">
        <v>2356366</v>
      </c>
      <c r="F86" s="26"/>
      <c r="H86" s="17"/>
    </row>
    <row r="87" spans="1:9" ht="15" x14ac:dyDescent="0.25">
      <c r="A87" s="13" t="s">
        <v>19</v>
      </c>
      <c r="B87" s="21" t="s">
        <v>22</v>
      </c>
      <c r="C87" s="14">
        <v>5</v>
      </c>
      <c r="D87" s="14"/>
      <c r="E87" s="5">
        <v>2290281</v>
      </c>
      <c r="F87" s="26"/>
      <c r="H87" s="17"/>
    </row>
    <row r="88" spans="1:9" ht="15" x14ac:dyDescent="0.25">
      <c r="A88" s="13" t="s">
        <v>19</v>
      </c>
      <c r="B88" s="21" t="s">
        <v>22</v>
      </c>
      <c r="C88" s="14">
        <v>5</v>
      </c>
      <c r="D88" s="18" t="str">
        <f>CONCATENATE(A88,B88,C88)</f>
        <v>Sem ABAPC20_25</v>
      </c>
      <c r="E88" s="5">
        <v>2282611</v>
      </c>
      <c r="F88" s="19">
        <f>AVERAGE(E86:E88)</f>
        <v>2309752.6666666665</v>
      </c>
      <c r="G88" s="20">
        <f>STDEV(E86:E88)/F88*100</f>
        <v>1.7556028899324043</v>
      </c>
      <c r="H88" s="23">
        <f>F88-$F$82</f>
        <v>553403.99999999977</v>
      </c>
    </row>
    <row r="89" spans="1:9" ht="15" hidden="1" x14ac:dyDescent="0.25">
      <c r="A89" s="13" t="s">
        <v>19</v>
      </c>
      <c r="B89" s="21" t="s">
        <v>23</v>
      </c>
      <c r="C89" s="14">
        <v>5</v>
      </c>
      <c r="D89" s="14"/>
      <c r="E89" s="5">
        <v>3236180</v>
      </c>
      <c r="F89" s="26"/>
      <c r="H89" s="17"/>
    </row>
    <row r="90" spans="1:9" ht="15" hidden="1" x14ac:dyDescent="0.25">
      <c r="A90" s="13" t="s">
        <v>19</v>
      </c>
      <c r="B90" s="21" t="s">
        <v>23</v>
      </c>
      <c r="C90" s="14">
        <v>5</v>
      </c>
      <c r="D90" s="14"/>
      <c r="E90" s="5">
        <v>3252047</v>
      </c>
      <c r="F90" s="26"/>
      <c r="H90" s="17"/>
    </row>
    <row r="91" spans="1:9" ht="15" hidden="1" x14ac:dyDescent="0.25">
      <c r="A91" s="13" t="s">
        <v>19</v>
      </c>
      <c r="B91" s="21" t="s">
        <v>23</v>
      </c>
      <c r="C91" s="14">
        <v>5</v>
      </c>
      <c r="D91" s="18" t="str">
        <f>CONCATENATE(A91,B91,C91)</f>
        <v>Sem ABAPC20_35</v>
      </c>
      <c r="E91" s="5">
        <v>3473862</v>
      </c>
      <c r="F91" s="19">
        <f>AVERAGE(E89:E91)</f>
        <v>3320696.3333333335</v>
      </c>
      <c r="G91" s="20">
        <f>STDEV(E89:E91)/F91*100</f>
        <v>4.0016425453921558</v>
      </c>
      <c r="H91" s="23">
        <f>F91-$F$82</f>
        <v>1564347.6666666667</v>
      </c>
    </row>
    <row r="92" spans="1:9" ht="15" hidden="1" x14ac:dyDescent="0.25">
      <c r="A92" s="13" t="s">
        <v>19</v>
      </c>
      <c r="B92" s="21" t="s">
        <v>24</v>
      </c>
      <c r="C92" s="14">
        <v>5</v>
      </c>
      <c r="D92" s="14"/>
      <c r="E92" s="5">
        <v>4053789</v>
      </c>
      <c r="F92" s="26"/>
      <c r="H92" s="17"/>
    </row>
    <row r="93" spans="1:9" ht="15" hidden="1" x14ac:dyDescent="0.25">
      <c r="A93" s="13" t="s">
        <v>19</v>
      </c>
      <c r="B93" s="21" t="s">
        <v>24</v>
      </c>
      <c r="C93" s="14">
        <v>5</v>
      </c>
      <c r="D93" s="14"/>
      <c r="E93" s="5">
        <v>3769387</v>
      </c>
      <c r="F93" s="26"/>
      <c r="H93" s="17"/>
    </row>
    <row r="94" spans="1:9" ht="15" hidden="1" x14ac:dyDescent="0.25">
      <c r="A94" s="13" t="s">
        <v>19</v>
      </c>
      <c r="B94" s="21" t="s">
        <v>24</v>
      </c>
      <c r="C94" s="14">
        <v>5</v>
      </c>
      <c r="D94" s="18" t="str">
        <f>CONCATENATE(A94,B94,C94)</f>
        <v>Sem ABAPC20_45</v>
      </c>
      <c r="E94" s="5">
        <v>4219086</v>
      </c>
      <c r="F94" s="19">
        <f>AVERAGE(E92:E94)</f>
        <v>4014087.3333333335</v>
      </c>
      <c r="G94" s="20">
        <f>STDEV(E92:E94)/F94*100</f>
        <v>5.6666207457929358</v>
      </c>
      <c r="H94" s="23">
        <f>F94-$F$82</f>
        <v>2257738.666666667</v>
      </c>
    </row>
    <row r="95" spans="1:9" ht="15" hidden="1" x14ac:dyDescent="0.25">
      <c r="A95" s="13" t="s">
        <v>19</v>
      </c>
      <c r="B95" s="21" t="s">
        <v>25</v>
      </c>
      <c r="C95" s="14">
        <v>5</v>
      </c>
      <c r="D95" s="14"/>
      <c r="E95" s="5">
        <v>2811164</v>
      </c>
      <c r="F95" s="26"/>
      <c r="H95" s="17"/>
    </row>
    <row r="96" spans="1:9" ht="15" hidden="1" x14ac:dyDescent="0.25">
      <c r="A96" s="13" t="s">
        <v>19</v>
      </c>
      <c r="B96" s="21" t="s">
        <v>25</v>
      </c>
      <c r="C96" s="14">
        <v>5</v>
      </c>
      <c r="D96" s="14"/>
      <c r="E96" s="5">
        <v>3008958</v>
      </c>
      <c r="F96" s="26"/>
      <c r="H96" s="17"/>
    </row>
    <row r="97" spans="1:8" ht="15" hidden="1" x14ac:dyDescent="0.25">
      <c r="A97" s="13" t="s">
        <v>19</v>
      </c>
      <c r="B97" s="21" t="s">
        <v>25</v>
      </c>
      <c r="C97" s="14">
        <v>5</v>
      </c>
      <c r="D97" s="18" t="str">
        <f>CONCATENATE(A97,B97,C97)</f>
        <v>Sem ABAPC20_55</v>
      </c>
      <c r="E97" s="5">
        <v>2897753</v>
      </c>
      <c r="F97" s="19">
        <f>AVERAGE(E95:E97)</f>
        <v>2905958.3333333335</v>
      </c>
      <c r="G97" s="20">
        <f>STDEV(E95:E97)/F97*100</f>
        <v>3.4120229529922566</v>
      </c>
      <c r="H97" s="23">
        <f>F97-$F$82</f>
        <v>1149609.6666666667</v>
      </c>
    </row>
    <row r="98" spans="1:8" ht="15" hidden="1" x14ac:dyDescent="0.25">
      <c r="A98" s="13" t="s">
        <v>19</v>
      </c>
      <c r="B98" s="21" t="s">
        <v>26</v>
      </c>
      <c r="C98" s="14">
        <v>5</v>
      </c>
      <c r="D98" s="14"/>
      <c r="E98" s="5">
        <v>4576706</v>
      </c>
      <c r="F98" s="26"/>
      <c r="H98" s="17"/>
    </row>
    <row r="99" spans="1:8" ht="15" hidden="1" x14ac:dyDescent="0.25">
      <c r="A99" s="13" t="s">
        <v>19</v>
      </c>
      <c r="B99" s="21" t="s">
        <v>26</v>
      </c>
      <c r="C99" s="14">
        <v>5</v>
      </c>
      <c r="D99" s="14"/>
      <c r="E99" s="5">
        <v>4327102</v>
      </c>
      <c r="F99" s="26"/>
      <c r="H99" s="17"/>
    </row>
    <row r="100" spans="1:8" ht="15" hidden="1" x14ac:dyDescent="0.25">
      <c r="A100" s="13" t="s">
        <v>19</v>
      </c>
      <c r="B100" s="21" t="s">
        <v>26</v>
      </c>
      <c r="C100" s="14">
        <v>5</v>
      </c>
      <c r="D100" s="18" t="str">
        <f>CONCATENATE(A100,B100,C100)</f>
        <v>Sem ABAPC20_65</v>
      </c>
      <c r="E100" s="5">
        <v>4814998</v>
      </c>
      <c r="F100" s="19">
        <f>AVERAGE(E98:E100)</f>
        <v>4572935.333333333</v>
      </c>
      <c r="G100" s="20">
        <f>STDEV(E98:E100)/F100*100</f>
        <v>5.3350821128585437</v>
      </c>
      <c r="H100" s="23">
        <f>F100-$F$82</f>
        <v>2816586.666666666</v>
      </c>
    </row>
    <row r="101" spans="1:8" ht="15" hidden="1" x14ac:dyDescent="0.25">
      <c r="A101" s="13" t="s">
        <v>19</v>
      </c>
      <c r="B101" s="21" t="s">
        <v>27</v>
      </c>
      <c r="C101" s="14">
        <v>5</v>
      </c>
      <c r="D101" s="14"/>
      <c r="E101" s="6">
        <v>3255531</v>
      </c>
      <c r="F101" s="26"/>
      <c r="H101" s="17"/>
    </row>
    <row r="102" spans="1:8" ht="15" hidden="1" x14ac:dyDescent="0.25">
      <c r="A102" s="13" t="s">
        <v>19</v>
      </c>
      <c r="B102" s="21" t="s">
        <v>27</v>
      </c>
      <c r="C102" s="14">
        <v>5</v>
      </c>
      <c r="D102" s="14"/>
      <c r="E102" s="6">
        <v>2828359</v>
      </c>
      <c r="F102" s="26"/>
      <c r="H102" s="17"/>
    </row>
    <row r="103" spans="1:8" ht="15" hidden="1" x14ac:dyDescent="0.25">
      <c r="A103" s="13" t="s">
        <v>19</v>
      </c>
      <c r="B103" s="21" t="s">
        <v>27</v>
      </c>
      <c r="C103" s="14">
        <v>5</v>
      </c>
      <c r="D103" s="18" t="str">
        <f>CONCATENATE(A103,B103,C103)</f>
        <v>Sem ABAPBP20_15</v>
      </c>
      <c r="E103" s="6">
        <v>2825917</v>
      </c>
      <c r="F103" s="19">
        <f>AVERAGE(E101:E103)</f>
        <v>2969935.6666666665</v>
      </c>
      <c r="G103" s="20">
        <f>STDEV(E101:E103)/F103*100</f>
        <v>8.3279860389714599</v>
      </c>
      <c r="H103" s="23">
        <f>F103-$F$82</f>
        <v>1213586.9999999998</v>
      </c>
    </row>
    <row r="104" spans="1:8" ht="15" hidden="1" x14ac:dyDescent="0.25">
      <c r="A104" s="13" t="s">
        <v>19</v>
      </c>
      <c r="B104" s="21" t="s">
        <v>28</v>
      </c>
      <c r="C104" s="14">
        <v>5</v>
      </c>
      <c r="D104" s="14"/>
      <c r="E104" s="6">
        <v>5139653</v>
      </c>
      <c r="F104" s="26"/>
      <c r="H104" s="17"/>
    </row>
    <row r="105" spans="1:8" ht="15" hidden="1" x14ac:dyDescent="0.25">
      <c r="A105" s="13" t="s">
        <v>19</v>
      </c>
      <c r="B105" s="21" t="s">
        <v>28</v>
      </c>
      <c r="C105" s="14">
        <v>5</v>
      </c>
      <c r="D105" s="14"/>
      <c r="E105" s="6">
        <v>4443646</v>
      </c>
      <c r="F105" s="26"/>
      <c r="H105" s="17"/>
    </row>
    <row r="106" spans="1:8" ht="15" hidden="1" x14ac:dyDescent="0.25">
      <c r="A106" s="13" t="s">
        <v>19</v>
      </c>
      <c r="B106" s="21" t="s">
        <v>28</v>
      </c>
      <c r="C106" s="14">
        <v>5</v>
      </c>
      <c r="D106" s="18" t="str">
        <f>CONCATENATE(A106,B106,C106)</f>
        <v>Sem ABAPBP20_25</v>
      </c>
      <c r="E106" s="6">
        <v>5492118</v>
      </c>
      <c r="F106" s="19">
        <f>AVERAGE(E104:E106)</f>
        <v>5025139</v>
      </c>
      <c r="G106" s="20">
        <f>STDEV(E104:E106)/F106*100</f>
        <v>10.617297353125126</v>
      </c>
      <c r="H106" s="23">
        <f>F106-$F$82</f>
        <v>3268790.333333333</v>
      </c>
    </row>
    <row r="107" spans="1:8" ht="15" hidden="1" x14ac:dyDescent="0.25">
      <c r="A107" s="13" t="s">
        <v>19</v>
      </c>
      <c r="B107" s="21" t="s">
        <v>29</v>
      </c>
      <c r="C107" s="14">
        <v>5</v>
      </c>
      <c r="D107" s="14"/>
      <c r="E107" s="6">
        <v>5284903</v>
      </c>
      <c r="F107" s="26"/>
      <c r="H107" s="17"/>
    </row>
    <row r="108" spans="1:8" ht="15" hidden="1" x14ac:dyDescent="0.25">
      <c r="A108" s="13" t="s">
        <v>19</v>
      </c>
      <c r="B108" s="21" t="s">
        <v>29</v>
      </c>
      <c r="C108" s="14">
        <v>5</v>
      </c>
      <c r="D108" s="14"/>
      <c r="E108" s="6">
        <v>6084764</v>
      </c>
      <c r="F108" s="26"/>
      <c r="H108" s="17"/>
    </row>
    <row r="109" spans="1:8" ht="15" hidden="1" x14ac:dyDescent="0.25">
      <c r="A109" s="13" t="s">
        <v>19</v>
      </c>
      <c r="B109" s="21" t="s">
        <v>29</v>
      </c>
      <c r="C109" s="14">
        <v>5</v>
      </c>
      <c r="D109" s="18" t="str">
        <f>CONCATENATE(A109,B109,C109)</f>
        <v>Sem ABAPBP20_35</v>
      </c>
      <c r="E109" s="6">
        <v>5681502</v>
      </c>
      <c r="F109" s="19">
        <f>AVERAGE(E107:E109)</f>
        <v>5683723</v>
      </c>
      <c r="G109" s="20">
        <f>STDEV(E107:E109)/F109*100</f>
        <v>7.0364992332551068</v>
      </c>
      <c r="H109" s="23">
        <f>F109-$F$82</f>
        <v>3927374.333333333</v>
      </c>
    </row>
    <row r="110" spans="1:8" ht="15" hidden="1" x14ac:dyDescent="0.25">
      <c r="A110" s="13" t="s">
        <v>19</v>
      </c>
      <c r="B110" s="21" t="s">
        <v>30</v>
      </c>
      <c r="C110" s="14">
        <v>5</v>
      </c>
      <c r="D110" s="14"/>
      <c r="E110" s="6">
        <v>4356825</v>
      </c>
      <c r="F110" s="26"/>
      <c r="H110" s="17"/>
    </row>
    <row r="111" spans="1:8" ht="15" hidden="1" x14ac:dyDescent="0.25">
      <c r="A111" s="13" t="s">
        <v>19</v>
      </c>
      <c r="B111" s="21" t="s">
        <v>30</v>
      </c>
      <c r="C111" s="14">
        <v>5</v>
      </c>
      <c r="D111" s="14"/>
      <c r="E111" s="6">
        <v>4873867</v>
      </c>
      <c r="F111" s="26"/>
      <c r="H111" s="17"/>
    </row>
    <row r="112" spans="1:8" ht="15" hidden="1" x14ac:dyDescent="0.25">
      <c r="A112" s="13" t="s">
        <v>19</v>
      </c>
      <c r="B112" s="21" t="s">
        <v>30</v>
      </c>
      <c r="C112" s="14">
        <v>5</v>
      </c>
      <c r="D112" s="18" t="str">
        <f>CONCATENATE(A112,B112,C112)</f>
        <v>Sem ABAPBP20_45</v>
      </c>
      <c r="E112" s="6">
        <v>4209075</v>
      </c>
      <c r="F112" s="19">
        <f>AVERAGE(E110:E112)</f>
        <v>4479922.333333333</v>
      </c>
      <c r="G112" s="20">
        <f>STDEV(E110:E112)/F112*100</f>
        <v>7.791938534078656</v>
      </c>
      <c r="H112" s="23">
        <f>F112-$F$82</f>
        <v>2723573.666666666</v>
      </c>
    </row>
    <row r="113" spans="1:9" ht="15" hidden="1" x14ac:dyDescent="0.25">
      <c r="A113" s="13" t="s">
        <v>19</v>
      </c>
      <c r="B113" s="21" t="s">
        <v>31</v>
      </c>
      <c r="C113" s="14">
        <v>5</v>
      </c>
      <c r="D113" s="14"/>
      <c r="E113" s="6">
        <v>2844759</v>
      </c>
      <c r="F113" s="26"/>
      <c r="H113" s="17"/>
    </row>
    <row r="114" spans="1:9" ht="15" hidden="1" x14ac:dyDescent="0.25">
      <c r="A114" s="13" t="s">
        <v>19</v>
      </c>
      <c r="B114" s="21" t="s">
        <v>31</v>
      </c>
      <c r="C114" s="14">
        <v>5</v>
      </c>
      <c r="D114" s="14"/>
      <c r="E114" s="6">
        <v>2644011</v>
      </c>
      <c r="F114" s="26"/>
      <c r="H114" s="17"/>
    </row>
    <row r="115" spans="1:9" ht="15" hidden="1" x14ac:dyDescent="0.25">
      <c r="A115" s="13" t="s">
        <v>19</v>
      </c>
      <c r="B115" s="21" t="s">
        <v>31</v>
      </c>
      <c r="C115" s="14">
        <v>5</v>
      </c>
      <c r="D115" s="18" t="str">
        <f>CONCATENATE(A115,B115,C115)</f>
        <v>Sem ABAPBP20_55</v>
      </c>
      <c r="E115" s="6">
        <v>2656005</v>
      </c>
      <c r="F115" s="19">
        <f>AVERAGE(E113:E115)</f>
        <v>2714925</v>
      </c>
      <c r="G115" s="20">
        <f>STDEV(E113:E115)/F115*100</f>
        <v>4.1474204512948258</v>
      </c>
      <c r="H115" s="23">
        <f>F115-$F$82</f>
        <v>958576.33333333326</v>
      </c>
    </row>
    <row r="116" spans="1:9" ht="15" hidden="1" x14ac:dyDescent="0.25">
      <c r="A116" s="13" t="s">
        <v>19</v>
      </c>
      <c r="B116" s="21" t="s">
        <v>32</v>
      </c>
      <c r="C116" s="14">
        <v>5</v>
      </c>
      <c r="D116" s="14"/>
      <c r="E116" s="6">
        <v>4884937</v>
      </c>
      <c r="F116" s="26"/>
      <c r="H116" s="17"/>
    </row>
    <row r="117" spans="1:9" ht="15" hidden="1" x14ac:dyDescent="0.25">
      <c r="A117" s="13" t="s">
        <v>19</v>
      </c>
      <c r="B117" s="21" t="s">
        <v>32</v>
      </c>
      <c r="C117" s="14">
        <v>5</v>
      </c>
      <c r="D117" s="14"/>
      <c r="E117" s="6">
        <v>5256166</v>
      </c>
      <c r="F117" s="26"/>
      <c r="H117" s="17"/>
    </row>
    <row r="118" spans="1:9" ht="15" hidden="1" x14ac:dyDescent="0.25">
      <c r="A118" s="13" t="s">
        <v>19</v>
      </c>
      <c r="B118" s="21" t="s">
        <v>32</v>
      </c>
      <c r="C118" s="14">
        <v>5</v>
      </c>
      <c r="D118" s="18" t="str">
        <f>CONCATENATE(A118,B118,C118)</f>
        <v>Sem ABAPBP20_65</v>
      </c>
      <c r="E118" s="6">
        <v>5002170</v>
      </c>
      <c r="F118" s="19">
        <f>AVERAGE(E116:E118)</f>
        <v>5047757.666666667</v>
      </c>
      <c r="G118" s="20">
        <f>STDEV(E116:E118)/F118*100</f>
        <v>3.7594266957812934</v>
      </c>
      <c r="H118" s="23">
        <f>F118-$F$82</f>
        <v>3291409</v>
      </c>
    </row>
    <row r="119" spans="1:9" ht="15" hidden="1" x14ac:dyDescent="0.25">
      <c r="A119" s="13" t="s">
        <v>33</v>
      </c>
      <c r="B119" s="13" t="s">
        <v>20</v>
      </c>
      <c r="C119" s="14">
        <v>5</v>
      </c>
      <c r="D119" s="14"/>
      <c r="E119" s="4">
        <v>1560046</v>
      </c>
      <c r="F119" s="26"/>
      <c r="H119" s="17"/>
    </row>
    <row r="120" spans="1:9" ht="15" hidden="1" x14ac:dyDescent="0.25">
      <c r="A120" s="13" t="s">
        <v>33</v>
      </c>
      <c r="B120" s="13" t="s">
        <v>20</v>
      </c>
      <c r="C120" s="14">
        <v>5</v>
      </c>
      <c r="D120" s="14"/>
      <c r="E120" s="4">
        <v>1584278</v>
      </c>
      <c r="F120" s="26"/>
      <c r="H120" s="17"/>
    </row>
    <row r="121" spans="1:9" ht="15" hidden="1" x14ac:dyDescent="0.25">
      <c r="A121" s="13" t="s">
        <v>33</v>
      </c>
      <c r="B121" s="13" t="s">
        <v>20</v>
      </c>
      <c r="C121" s="14">
        <v>5</v>
      </c>
      <c r="D121" s="18" t="str">
        <f>CONCATENATE(A121,B121,C121)</f>
        <v>Com ABAPbranco 5</v>
      </c>
      <c r="F121" s="19">
        <f>AVERAGE(E119:E121)</f>
        <v>1572162</v>
      </c>
      <c r="G121" s="20">
        <f>STDEV(E119:E121)/F121*100</f>
        <v>1.0898756948528472</v>
      </c>
      <c r="H121" s="17">
        <v>0</v>
      </c>
      <c r="I121" s="4">
        <v>1635948</v>
      </c>
    </row>
    <row r="122" spans="1:9" ht="15" hidden="1" x14ac:dyDescent="0.25">
      <c r="A122" s="13" t="s">
        <v>33</v>
      </c>
      <c r="B122" s="25" t="s">
        <v>21</v>
      </c>
      <c r="C122" s="14">
        <v>5</v>
      </c>
      <c r="D122" s="14"/>
      <c r="E122" s="5">
        <v>12372863</v>
      </c>
      <c r="F122" s="26"/>
      <c r="H122" s="17"/>
    </row>
    <row r="123" spans="1:9" ht="15" hidden="1" x14ac:dyDescent="0.25">
      <c r="A123" s="13" t="s">
        <v>33</v>
      </c>
      <c r="B123" s="25" t="s">
        <v>21</v>
      </c>
      <c r="C123" s="14">
        <v>5</v>
      </c>
      <c r="D123" s="14"/>
      <c r="F123" s="26"/>
      <c r="H123" s="17"/>
      <c r="I123" s="5">
        <v>11601424</v>
      </c>
    </row>
    <row r="124" spans="1:9" ht="15" hidden="1" x14ac:dyDescent="0.25">
      <c r="A124" s="13" t="s">
        <v>33</v>
      </c>
      <c r="B124" s="25" t="s">
        <v>21</v>
      </c>
      <c r="C124" s="14">
        <v>5</v>
      </c>
      <c r="D124" s="18" t="str">
        <f>CONCATENATE(A124,B124,C124)</f>
        <v>Com ABAPC20_15</v>
      </c>
      <c r="E124" s="5">
        <v>12552834</v>
      </c>
      <c r="F124" s="19">
        <f>AVERAGE(E122:E124)</f>
        <v>12462848.5</v>
      </c>
      <c r="G124" s="20">
        <f>STDEV(E122:E124)/F124*100</f>
        <v>1.0211045614244942</v>
      </c>
      <c r="H124" s="23">
        <f>F124-$F$121</f>
        <v>10890686.5</v>
      </c>
    </row>
    <row r="125" spans="1:9" ht="15" hidden="1" x14ac:dyDescent="0.25">
      <c r="A125" s="13" t="s">
        <v>33</v>
      </c>
      <c r="B125" s="25" t="s">
        <v>22</v>
      </c>
      <c r="C125" s="14">
        <v>5</v>
      </c>
      <c r="D125" s="14"/>
      <c r="E125" s="5">
        <v>10764095</v>
      </c>
      <c r="F125" s="26"/>
      <c r="H125" s="17"/>
    </row>
    <row r="126" spans="1:9" ht="15" hidden="1" x14ac:dyDescent="0.25">
      <c r="A126" s="13" t="s">
        <v>33</v>
      </c>
      <c r="B126" s="25" t="s">
        <v>22</v>
      </c>
      <c r="C126" s="14">
        <v>5</v>
      </c>
      <c r="D126" s="14"/>
      <c r="E126" s="5">
        <v>9669056</v>
      </c>
      <c r="F126" s="26"/>
      <c r="H126" s="17"/>
    </row>
    <row r="127" spans="1:9" ht="15" hidden="1" x14ac:dyDescent="0.25">
      <c r="A127" s="13" t="s">
        <v>33</v>
      </c>
      <c r="B127" s="25" t="s">
        <v>22</v>
      </c>
      <c r="C127" s="14">
        <v>5</v>
      </c>
      <c r="D127" s="18" t="str">
        <f>CONCATENATE(A127,B127,C127)</f>
        <v>Com ABAPC20_25</v>
      </c>
      <c r="E127" s="5">
        <v>9925876</v>
      </c>
      <c r="F127" s="19">
        <f>AVERAGE(E125:E127)</f>
        <v>10119675.666666666</v>
      </c>
      <c r="G127" s="20">
        <f>STDEV(E125:E127)/F127*100</f>
        <v>5.658936202663984</v>
      </c>
      <c r="H127" s="23">
        <f>F127-$F$121</f>
        <v>8547513.666666666</v>
      </c>
    </row>
    <row r="128" spans="1:9" ht="15" hidden="1" x14ac:dyDescent="0.25">
      <c r="A128" s="13" t="s">
        <v>33</v>
      </c>
      <c r="B128" s="25" t="s">
        <v>23</v>
      </c>
      <c r="C128" s="14">
        <v>5</v>
      </c>
      <c r="D128" s="18"/>
      <c r="F128" s="26"/>
      <c r="H128" s="17"/>
      <c r="I128" s="27">
        <v>17128636</v>
      </c>
    </row>
    <row r="129" spans="1:9" ht="15" hidden="1" x14ac:dyDescent="0.25">
      <c r="A129" s="13" t="s">
        <v>33</v>
      </c>
      <c r="B129" s="25" t="s">
        <v>23</v>
      </c>
      <c r="C129" s="14">
        <v>5</v>
      </c>
      <c r="D129" s="14"/>
      <c r="E129" s="5">
        <v>13747218</v>
      </c>
      <c r="F129" s="26"/>
      <c r="H129" s="17"/>
    </row>
    <row r="130" spans="1:9" ht="15" hidden="1" x14ac:dyDescent="0.25">
      <c r="A130" s="13" t="s">
        <v>33</v>
      </c>
      <c r="B130" s="25" t="s">
        <v>23</v>
      </c>
      <c r="C130" s="14">
        <v>5</v>
      </c>
      <c r="D130" s="18" t="str">
        <f>CONCATENATE(A130,B130,C130)</f>
        <v>Com ABAPC20_35</v>
      </c>
      <c r="E130" s="5">
        <v>14329844</v>
      </c>
      <c r="F130" s="19">
        <f>AVERAGE(E128:E130)</f>
        <v>14038531</v>
      </c>
      <c r="G130" s="20">
        <f>STDEV(E128:E130)/F130*100</f>
        <v>2.9346289543798667</v>
      </c>
      <c r="H130" s="23">
        <f>F130-$F$121</f>
        <v>12466369</v>
      </c>
    </row>
    <row r="131" spans="1:9" ht="15" hidden="1" x14ac:dyDescent="0.25">
      <c r="A131" s="13" t="s">
        <v>33</v>
      </c>
      <c r="B131" s="25" t="s">
        <v>24</v>
      </c>
      <c r="C131" s="14">
        <v>5</v>
      </c>
      <c r="D131" s="14"/>
      <c r="E131" s="5">
        <v>25311380</v>
      </c>
      <c r="F131" s="26"/>
      <c r="H131" s="17"/>
    </row>
    <row r="132" spans="1:9" ht="15" hidden="1" x14ac:dyDescent="0.25">
      <c r="A132" s="13" t="s">
        <v>33</v>
      </c>
      <c r="B132" s="25" t="s">
        <v>24</v>
      </c>
      <c r="C132" s="14">
        <v>5</v>
      </c>
      <c r="D132" s="14"/>
      <c r="E132" s="5">
        <v>23168272</v>
      </c>
      <c r="F132" s="26"/>
      <c r="H132" s="17"/>
    </row>
    <row r="133" spans="1:9" ht="15" hidden="1" x14ac:dyDescent="0.25">
      <c r="A133" s="13" t="s">
        <v>33</v>
      </c>
      <c r="B133" s="25" t="s">
        <v>24</v>
      </c>
      <c r="C133" s="14">
        <v>5</v>
      </c>
      <c r="D133" s="18" t="str">
        <f>CONCATENATE(A133,B133,C133)</f>
        <v>Com ABAPC20_45</v>
      </c>
      <c r="F133" s="19">
        <f>AVERAGE(E131:E133)</f>
        <v>24239826</v>
      </c>
      <c r="G133" s="20">
        <f>STDEV(E131:E133)/F133*100</f>
        <v>6.2517206171988997</v>
      </c>
      <c r="H133" s="23">
        <f>F133-$F$121</f>
        <v>22667664</v>
      </c>
      <c r="I133" s="27">
        <v>19344438</v>
      </c>
    </row>
    <row r="134" spans="1:9" ht="15" hidden="1" x14ac:dyDescent="0.25">
      <c r="A134" s="13" t="s">
        <v>33</v>
      </c>
      <c r="B134" s="25" t="s">
        <v>25</v>
      </c>
      <c r="C134" s="14">
        <v>5</v>
      </c>
      <c r="D134" s="14"/>
      <c r="E134" s="5">
        <v>18950426</v>
      </c>
      <c r="F134" s="26"/>
      <c r="H134" s="17"/>
    </row>
    <row r="135" spans="1:9" ht="15" hidden="1" x14ac:dyDescent="0.25">
      <c r="A135" s="13" t="s">
        <v>33</v>
      </c>
      <c r="B135" s="25" t="s">
        <v>25</v>
      </c>
      <c r="C135" s="14">
        <v>5</v>
      </c>
      <c r="D135" s="14"/>
      <c r="E135" s="5">
        <v>17003452</v>
      </c>
      <c r="F135" s="26"/>
      <c r="H135" s="17"/>
    </row>
    <row r="136" spans="1:9" ht="15" hidden="1" x14ac:dyDescent="0.25">
      <c r="A136" s="13" t="s">
        <v>33</v>
      </c>
      <c r="B136" s="25" t="s">
        <v>25</v>
      </c>
      <c r="C136" s="14">
        <v>5</v>
      </c>
      <c r="D136" s="18" t="str">
        <f>CONCATENATE(A136,B136,C136)</f>
        <v>Com ABAPC20_55</v>
      </c>
      <c r="E136" s="5">
        <v>16625376</v>
      </c>
      <c r="F136" s="19">
        <f>AVERAGE(E134:E136)</f>
        <v>17526418</v>
      </c>
      <c r="G136" s="20">
        <f>STDEV(E134:E136)/F136*100</f>
        <v>7.1185768680802379</v>
      </c>
      <c r="H136" s="23">
        <f>F136-$F$121</f>
        <v>15954256</v>
      </c>
    </row>
    <row r="137" spans="1:9" ht="15" hidden="1" x14ac:dyDescent="0.25">
      <c r="A137" s="13" t="s">
        <v>33</v>
      </c>
      <c r="B137" s="25" t="s">
        <v>26</v>
      </c>
      <c r="C137" s="14">
        <v>5</v>
      </c>
      <c r="D137" s="14"/>
      <c r="E137" s="5">
        <v>16386127</v>
      </c>
      <c r="F137" s="26"/>
      <c r="H137" s="17"/>
    </row>
    <row r="138" spans="1:9" ht="15" hidden="1" x14ac:dyDescent="0.25">
      <c r="A138" s="13" t="s">
        <v>33</v>
      </c>
      <c r="B138" s="25" t="s">
        <v>26</v>
      </c>
      <c r="C138" s="14">
        <v>5</v>
      </c>
      <c r="D138" s="14"/>
      <c r="E138" s="5">
        <v>20318222</v>
      </c>
      <c r="F138" s="26"/>
      <c r="H138" s="17"/>
    </row>
    <row r="139" spans="1:9" ht="15" hidden="1" x14ac:dyDescent="0.25">
      <c r="A139" s="13" t="s">
        <v>33</v>
      </c>
      <c r="B139" s="25" t="s">
        <v>26</v>
      </c>
      <c r="C139" s="14">
        <v>5</v>
      </c>
      <c r="D139" s="18" t="str">
        <f>CONCATENATE(A139,B139,C139)</f>
        <v>Com ABAPC20_65</v>
      </c>
      <c r="E139" s="5">
        <v>19055452</v>
      </c>
      <c r="F139" s="19">
        <f>AVERAGE(E137:E139)</f>
        <v>18586600.333333332</v>
      </c>
      <c r="G139" s="20">
        <f>STDEV(E137:E139)/F139*100</f>
        <v>10.800996711920433</v>
      </c>
      <c r="H139" s="23">
        <f>F139-$F$121</f>
        <v>17014438.333333332</v>
      </c>
    </row>
    <row r="140" spans="1:9" ht="15" hidden="1" x14ac:dyDescent="0.25">
      <c r="A140" s="13" t="s">
        <v>33</v>
      </c>
      <c r="B140" s="25" t="s">
        <v>27</v>
      </c>
      <c r="C140" s="14">
        <v>5</v>
      </c>
      <c r="D140" s="14"/>
      <c r="E140" s="6">
        <v>18316946</v>
      </c>
      <c r="F140" s="26"/>
      <c r="H140" s="17"/>
    </row>
    <row r="141" spans="1:9" ht="15" hidden="1" x14ac:dyDescent="0.25">
      <c r="A141" s="13" t="s">
        <v>33</v>
      </c>
      <c r="B141" s="25" t="s">
        <v>27</v>
      </c>
      <c r="C141" s="14">
        <v>5</v>
      </c>
      <c r="D141" s="14"/>
      <c r="E141" s="6">
        <v>17784448</v>
      </c>
      <c r="F141" s="26"/>
      <c r="H141" s="17"/>
    </row>
    <row r="142" spans="1:9" ht="15" hidden="1" x14ac:dyDescent="0.25">
      <c r="A142" s="13" t="s">
        <v>33</v>
      </c>
      <c r="B142" s="25" t="s">
        <v>27</v>
      </c>
      <c r="C142" s="14">
        <v>5</v>
      </c>
      <c r="D142" s="18" t="str">
        <f>CONCATENATE(A142,B142,C142)</f>
        <v>Com ABAPBP20_15</v>
      </c>
      <c r="E142" s="6">
        <v>16964254</v>
      </c>
      <c r="F142" s="19">
        <f>AVERAGE(E140:E142)</f>
        <v>17688549.333333332</v>
      </c>
      <c r="G142" s="20">
        <f>STDEV(E140:E142)/F142*100</f>
        <v>3.852356339052502</v>
      </c>
      <c r="H142" s="23">
        <f>F142-$F$121</f>
        <v>16116387.333333332</v>
      </c>
    </row>
    <row r="143" spans="1:9" ht="15" hidden="1" x14ac:dyDescent="0.25">
      <c r="A143" s="13" t="s">
        <v>33</v>
      </c>
      <c r="B143" s="25" t="s">
        <v>28</v>
      </c>
      <c r="C143" s="14">
        <v>5</v>
      </c>
      <c r="D143" s="14"/>
      <c r="E143" s="6">
        <v>25504482</v>
      </c>
      <c r="F143" s="26"/>
      <c r="H143" s="17"/>
    </row>
    <row r="144" spans="1:9" ht="15" hidden="1" x14ac:dyDescent="0.25">
      <c r="A144" s="13" t="s">
        <v>33</v>
      </c>
      <c r="B144" s="25" t="s">
        <v>28</v>
      </c>
      <c r="C144" s="14">
        <v>5</v>
      </c>
      <c r="D144" s="14"/>
      <c r="E144" s="6">
        <v>27748130</v>
      </c>
      <c r="F144" s="26"/>
      <c r="H144" s="17"/>
    </row>
    <row r="145" spans="1:9" ht="15" hidden="1" x14ac:dyDescent="0.25">
      <c r="A145" s="13" t="s">
        <v>33</v>
      </c>
      <c r="B145" s="25" t="s">
        <v>28</v>
      </c>
      <c r="C145" s="14">
        <v>5</v>
      </c>
      <c r="D145" s="18" t="str">
        <f>CONCATENATE(A145,B145,C145)</f>
        <v>Com ABAPBP20_25</v>
      </c>
      <c r="E145" s="6">
        <v>28000298</v>
      </c>
      <c r="F145" s="19">
        <f>AVERAGE(E143:E145)</f>
        <v>27084303.333333332</v>
      </c>
      <c r="G145" s="20">
        <f>STDEV(E143:E145)/F145*100</f>
        <v>5.0729117045452572</v>
      </c>
      <c r="H145" s="23">
        <f>F145-$F$121</f>
        <v>25512141.333333332</v>
      </c>
    </row>
    <row r="146" spans="1:9" ht="15" hidden="1" x14ac:dyDescent="0.25">
      <c r="A146" s="13" t="s">
        <v>33</v>
      </c>
      <c r="B146" s="25" t="s">
        <v>29</v>
      </c>
      <c r="C146" s="14">
        <v>5</v>
      </c>
      <c r="D146" s="14"/>
      <c r="E146" s="6">
        <v>24266872</v>
      </c>
      <c r="F146" s="16"/>
      <c r="H146" s="17"/>
    </row>
    <row r="147" spans="1:9" ht="15" hidden="1" x14ac:dyDescent="0.25">
      <c r="A147" s="13" t="s">
        <v>33</v>
      </c>
      <c r="B147" s="25" t="s">
        <v>29</v>
      </c>
      <c r="C147" s="14">
        <v>5</v>
      </c>
      <c r="D147" s="14"/>
      <c r="E147" s="6">
        <v>22886346</v>
      </c>
      <c r="F147" s="16"/>
      <c r="H147" s="17"/>
    </row>
    <row r="148" spans="1:9" ht="15" hidden="1" x14ac:dyDescent="0.25">
      <c r="A148" s="13" t="s">
        <v>33</v>
      </c>
      <c r="B148" s="25" t="s">
        <v>29</v>
      </c>
      <c r="C148" s="14">
        <v>5</v>
      </c>
      <c r="D148" s="18" t="str">
        <f>CONCATENATE(A148,B148,C148)</f>
        <v>Com ABAPBP20_35</v>
      </c>
      <c r="E148" s="6">
        <v>24131304</v>
      </c>
      <c r="F148" s="19">
        <f>AVERAGE(E146:E148)</f>
        <v>23761507.333333332</v>
      </c>
      <c r="G148" s="20">
        <f>STDEV(E146:E148)/F148*100</f>
        <v>3.2023938413179671</v>
      </c>
      <c r="H148" s="23">
        <f>F148-$F$121</f>
        <v>22189345.333333332</v>
      </c>
    </row>
    <row r="149" spans="1:9" ht="15" hidden="1" x14ac:dyDescent="0.25">
      <c r="A149" s="13" t="s">
        <v>33</v>
      </c>
      <c r="B149" s="25" t="s">
        <v>30</v>
      </c>
      <c r="C149" s="14">
        <v>5</v>
      </c>
      <c r="D149" s="14"/>
      <c r="E149" s="6">
        <v>20275198</v>
      </c>
      <c r="F149" s="16"/>
      <c r="H149" s="17"/>
    </row>
    <row r="150" spans="1:9" ht="15" hidden="1" x14ac:dyDescent="0.25">
      <c r="A150" s="13" t="s">
        <v>33</v>
      </c>
      <c r="B150" s="25" t="s">
        <v>30</v>
      </c>
      <c r="C150" s="14">
        <v>5</v>
      </c>
      <c r="D150" s="14"/>
      <c r="E150" s="6">
        <v>23625876</v>
      </c>
      <c r="F150" s="16"/>
      <c r="H150" s="17"/>
    </row>
    <row r="151" spans="1:9" ht="15" hidden="1" x14ac:dyDescent="0.25">
      <c r="A151" s="13" t="s">
        <v>33</v>
      </c>
      <c r="B151" s="25" t="s">
        <v>30</v>
      </c>
      <c r="C151" s="14">
        <v>5</v>
      </c>
      <c r="D151" s="18" t="str">
        <f>CONCATENATE(A151,B151,C151)</f>
        <v>Com ABAPBP20_45</v>
      </c>
      <c r="E151" s="6">
        <v>19845804</v>
      </c>
      <c r="F151" s="19">
        <f>AVERAGE(E149:E151)</f>
        <v>21248959.333333332</v>
      </c>
      <c r="G151" s="20">
        <f>STDEV(E149:E151)/F151*100</f>
        <v>9.7399419511290777</v>
      </c>
      <c r="H151" s="23">
        <f>F151-$F$121</f>
        <v>19676797.333333332</v>
      </c>
    </row>
    <row r="152" spans="1:9" ht="15" hidden="1" x14ac:dyDescent="0.25">
      <c r="A152" s="13" t="s">
        <v>33</v>
      </c>
      <c r="B152" s="25" t="s">
        <v>31</v>
      </c>
      <c r="C152" s="14">
        <v>5</v>
      </c>
      <c r="D152" s="14"/>
      <c r="E152" s="6">
        <v>14181286</v>
      </c>
      <c r="F152" s="16"/>
      <c r="H152" s="17"/>
    </row>
    <row r="153" spans="1:9" ht="15" hidden="1" x14ac:dyDescent="0.25">
      <c r="A153" s="13" t="s">
        <v>33</v>
      </c>
      <c r="B153" s="25" t="s">
        <v>31</v>
      </c>
      <c r="C153" s="14">
        <v>5</v>
      </c>
      <c r="D153" s="14"/>
      <c r="E153" s="6">
        <v>12602517</v>
      </c>
      <c r="F153" s="16"/>
      <c r="H153" s="17"/>
    </row>
    <row r="154" spans="1:9" ht="15" hidden="1" x14ac:dyDescent="0.25">
      <c r="A154" s="13" t="s">
        <v>33</v>
      </c>
      <c r="B154" s="25" t="s">
        <v>31</v>
      </c>
      <c r="C154" s="14">
        <v>5</v>
      </c>
      <c r="D154" s="18" t="str">
        <f>CONCATENATE(A154,B154,C154)</f>
        <v>Com ABAPBP20_55</v>
      </c>
      <c r="E154" s="6">
        <v>15521725</v>
      </c>
      <c r="F154" s="28">
        <f>AVERAGE(E152:E154)</f>
        <v>14101842.666666666</v>
      </c>
      <c r="G154" s="20">
        <f>STDEV(E152:E154)/F154*100</f>
        <v>10.361940727752552</v>
      </c>
      <c r="H154" s="23">
        <f>F154-$F$121</f>
        <v>12529680.666666666</v>
      </c>
    </row>
    <row r="155" spans="1:9" ht="15" hidden="1" x14ac:dyDescent="0.25">
      <c r="A155" s="13" t="s">
        <v>33</v>
      </c>
      <c r="B155" s="25" t="s">
        <v>32</v>
      </c>
      <c r="C155" s="14">
        <v>5</v>
      </c>
      <c r="D155" s="14"/>
      <c r="E155" s="6">
        <v>31782498</v>
      </c>
      <c r="F155" s="16"/>
      <c r="H155" s="17"/>
    </row>
    <row r="156" spans="1:9" ht="15" hidden="1" x14ac:dyDescent="0.25">
      <c r="A156" s="13" t="s">
        <v>33</v>
      </c>
      <c r="B156" s="25" t="s">
        <v>32</v>
      </c>
      <c r="C156" s="14">
        <v>5</v>
      </c>
      <c r="D156" s="14"/>
      <c r="E156" s="6">
        <v>31663334</v>
      </c>
      <c r="F156" s="16"/>
      <c r="H156" s="17"/>
    </row>
    <row r="157" spans="1:9" ht="15" hidden="1" x14ac:dyDescent="0.25">
      <c r="A157" s="13" t="s">
        <v>33</v>
      </c>
      <c r="B157" s="25" t="s">
        <v>32</v>
      </c>
      <c r="C157" s="14">
        <v>5</v>
      </c>
      <c r="D157" s="18" t="str">
        <f>CONCATENATE(A157,B157,C157)</f>
        <v>Com ABAPBP20_65</v>
      </c>
      <c r="E157" s="6">
        <v>36269292</v>
      </c>
      <c r="F157" s="19">
        <f>AVERAGE(E155:E157)</f>
        <v>33238374.666666668</v>
      </c>
      <c r="G157" s="20">
        <f>STDEV(E155:E157)/F157*100</f>
        <v>7.8990852538439196</v>
      </c>
      <c r="H157" s="23">
        <f>F157-$F$121</f>
        <v>31666212.666666668</v>
      </c>
    </row>
    <row r="158" spans="1:9" ht="15" hidden="1" x14ac:dyDescent="0.25">
      <c r="A158" s="13" t="s">
        <v>19</v>
      </c>
      <c r="B158" s="13" t="s">
        <v>20</v>
      </c>
      <c r="C158" s="14">
        <v>10</v>
      </c>
      <c r="D158" s="14"/>
      <c r="F158" s="26"/>
      <c r="H158" s="17"/>
      <c r="I158" s="4">
        <v>1681565</v>
      </c>
    </row>
    <row r="159" spans="1:9" ht="15" hidden="1" x14ac:dyDescent="0.25">
      <c r="A159" s="13" t="s">
        <v>19</v>
      </c>
      <c r="B159" s="13" t="s">
        <v>20</v>
      </c>
      <c r="C159" s="14">
        <v>10</v>
      </c>
      <c r="D159" s="14"/>
      <c r="E159" s="4">
        <v>1745934</v>
      </c>
      <c r="F159" s="26"/>
      <c r="H159" s="17"/>
    </row>
    <row r="160" spans="1:9" ht="15" hidden="1" x14ac:dyDescent="0.25">
      <c r="A160" s="13" t="s">
        <v>19</v>
      </c>
      <c r="B160" s="13" t="s">
        <v>20</v>
      </c>
      <c r="C160" s="14">
        <v>10</v>
      </c>
      <c r="D160" s="18" t="str">
        <f>CONCATENATE(A160,B160,C160)</f>
        <v>Sem ABAPbranco 10</v>
      </c>
      <c r="E160" s="4">
        <v>1765343</v>
      </c>
      <c r="F160" s="19">
        <f>AVERAGE(E158:E160)</f>
        <v>1755638.5</v>
      </c>
      <c r="G160" s="20">
        <f>STDEV(E158:E160)/F160*100</f>
        <v>0.78172331696130504</v>
      </c>
      <c r="H160" s="17">
        <v>0</v>
      </c>
    </row>
    <row r="161" spans="1:9" ht="15" hidden="1" x14ac:dyDescent="0.25">
      <c r="A161" s="13" t="s">
        <v>19</v>
      </c>
      <c r="B161" s="21" t="s">
        <v>21</v>
      </c>
      <c r="C161" s="14">
        <v>10</v>
      </c>
      <c r="D161" s="14"/>
      <c r="E161" s="5">
        <v>5601122</v>
      </c>
      <c r="F161" s="26"/>
      <c r="H161" s="17"/>
    </row>
    <row r="162" spans="1:9" ht="15" hidden="1" x14ac:dyDescent="0.25">
      <c r="A162" s="13" t="s">
        <v>19</v>
      </c>
      <c r="B162" s="21" t="s">
        <v>21</v>
      </c>
      <c r="C162" s="14">
        <v>10</v>
      </c>
      <c r="D162" s="14"/>
      <c r="E162" s="5">
        <v>5497364</v>
      </c>
      <c r="F162" s="26"/>
      <c r="H162" s="17"/>
    </row>
    <row r="163" spans="1:9" ht="15" hidden="1" x14ac:dyDescent="0.25">
      <c r="A163" s="13" t="s">
        <v>19</v>
      </c>
      <c r="B163" s="21" t="s">
        <v>21</v>
      </c>
      <c r="C163" s="14">
        <v>10</v>
      </c>
      <c r="D163" s="18" t="str">
        <f>CONCATENATE(A163,B163,C163)</f>
        <v>Sem ABAPC20_110</v>
      </c>
      <c r="F163" s="19">
        <f>AVERAGE(E161:E163)</f>
        <v>5549243</v>
      </c>
      <c r="G163" s="20">
        <f>STDEV(E161:E163)/F163*100</f>
        <v>1.3221260161494783</v>
      </c>
      <c r="H163" s="23">
        <f>F163-$F$160</f>
        <v>3793604.5</v>
      </c>
      <c r="I163" s="5">
        <v>5994282</v>
      </c>
    </row>
    <row r="164" spans="1:9" ht="15" x14ac:dyDescent="0.25">
      <c r="A164" s="13" t="s">
        <v>19</v>
      </c>
      <c r="B164" s="21" t="s">
        <v>22</v>
      </c>
      <c r="C164" s="14">
        <v>10</v>
      </c>
      <c r="D164" s="14"/>
      <c r="E164" s="5">
        <v>3932638</v>
      </c>
      <c r="F164" s="26"/>
      <c r="H164" s="17"/>
    </row>
    <row r="165" spans="1:9" ht="15" x14ac:dyDescent="0.25">
      <c r="A165" s="13" t="s">
        <v>19</v>
      </c>
      <c r="B165" s="21" t="s">
        <v>22</v>
      </c>
      <c r="C165" s="14">
        <v>10</v>
      </c>
      <c r="D165" s="14"/>
      <c r="E165" s="5">
        <v>3689016</v>
      </c>
      <c r="F165" s="26"/>
      <c r="H165" s="17"/>
    </row>
    <row r="166" spans="1:9" ht="15" x14ac:dyDescent="0.25">
      <c r="A166" s="13" t="s">
        <v>19</v>
      </c>
      <c r="B166" s="21" t="s">
        <v>22</v>
      </c>
      <c r="C166" s="14">
        <v>10</v>
      </c>
      <c r="D166" s="18" t="str">
        <f>CONCATENATE(A166,B166,C166)</f>
        <v>Sem ABAPC20_210</v>
      </c>
      <c r="E166" s="5">
        <v>3553870</v>
      </c>
      <c r="F166" s="19">
        <f>AVERAGE(E164:E166)</f>
        <v>3725174.6666666665</v>
      </c>
      <c r="G166" s="20">
        <f>STDEV(E164:E166)/F166*100</f>
        <v>5.1529242296791464</v>
      </c>
      <c r="H166" s="23">
        <f>F166-$F$160</f>
        <v>1969536.1666666665</v>
      </c>
    </row>
    <row r="167" spans="1:9" ht="15" hidden="1" x14ac:dyDescent="0.25">
      <c r="A167" s="13" t="s">
        <v>19</v>
      </c>
      <c r="B167" s="21" t="s">
        <v>23</v>
      </c>
      <c r="C167" s="14">
        <v>10</v>
      </c>
      <c r="D167" s="14"/>
      <c r="E167" s="5">
        <v>6151798</v>
      </c>
      <c r="F167" s="26"/>
      <c r="H167" s="17"/>
    </row>
    <row r="168" spans="1:9" ht="15" hidden="1" x14ac:dyDescent="0.25">
      <c r="A168" s="13" t="s">
        <v>19</v>
      </c>
      <c r="B168" s="21" t="s">
        <v>23</v>
      </c>
      <c r="C168" s="14">
        <v>10</v>
      </c>
      <c r="D168" s="14"/>
      <c r="E168" s="5">
        <v>6243360</v>
      </c>
      <c r="F168" s="26"/>
      <c r="H168" s="17"/>
    </row>
    <row r="169" spans="1:9" ht="15" hidden="1" x14ac:dyDescent="0.25">
      <c r="A169" s="13" t="s">
        <v>19</v>
      </c>
      <c r="B169" s="21" t="s">
        <v>23</v>
      </c>
      <c r="C169" s="14">
        <v>10</v>
      </c>
      <c r="D169" s="18" t="str">
        <f>CONCATENATE(A169,B169,C169)</f>
        <v>Sem ABAPC20_310</v>
      </c>
      <c r="E169" s="5">
        <v>6815844</v>
      </c>
      <c r="F169" s="19">
        <f>AVERAGE(E167:E169)</f>
        <v>6403667.333333333</v>
      </c>
      <c r="G169" s="20">
        <f>STDEV(E167:E169)/F169*100</f>
        <v>5.6198935901076528</v>
      </c>
      <c r="H169" s="23">
        <f>F169-$F$160</f>
        <v>4648028.833333333</v>
      </c>
    </row>
    <row r="170" spans="1:9" ht="15" hidden="1" x14ac:dyDescent="0.25">
      <c r="A170" s="13" t="s">
        <v>19</v>
      </c>
      <c r="B170" s="21" t="s">
        <v>24</v>
      </c>
      <c r="C170" s="14">
        <v>10</v>
      </c>
      <c r="D170" s="14"/>
      <c r="E170" s="5">
        <v>8866049</v>
      </c>
      <c r="F170" s="26"/>
      <c r="H170" s="17"/>
    </row>
    <row r="171" spans="1:9" ht="15" hidden="1" x14ac:dyDescent="0.25">
      <c r="A171" s="13" t="s">
        <v>19</v>
      </c>
      <c r="B171" s="21" t="s">
        <v>24</v>
      </c>
      <c r="C171" s="14">
        <v>10</v>
      </c>
      <c r="D171" s="14"/>
      <c r="E171" s="5">
        <v>8136463</v>
      </c>
      <c r="F171" s="26"/>
      <c r="H171" s="17"/>
    </row>
    <row r="172" spans="1:9" ht="15" hidden="1" x14ac:dyDescent="0.25">
      <c r="A172" s="13" t="s">
        <v>19</v>
      </c>
      <c r="B172" s="21" t="s">
        <v>24</v>
      </c>
      <c r="C172" s="14">
        <v>10</v>
      </c>
      <c r="D172" s="18" t="str">
        <f>CONCATENATE(A172,B172,C172)</f>
        <v>Sem ABAPC20_410</v>
      </c>
      <c r="E172" s="5">
        <v>9273040</v>
      </c>
      <c r="F172" s="19">
        <f>AVERAGE(E170:E172)</f>
        <v>8758517.333333334</v>
      </c>
      <c r="G172" s="20">
        <f>STDEV(E170:E172)/F172*100</f>
        <v>6.5749500431826089</v>
      </c>
      <c r="H172" s="23">
        <f>F172-$F$160</f>
        <v>7002878.833333334</v>
      </c>
    </row>
    <row r="173" spans="1:9" ht="15" hidden="1" x14ac:dyDescent="0.25">
      <c r="A173" s="13" t="s">
        <v>19</v>
      </c>
      <c r="B173" s="21" t="s">
        <v>25</v>
      </c>
      <c r="C173" s="14">
        <v>10</v>
      </c>
      <c r="D173" s="14"/>
      <c r="E173" s="5">
        <v>5370311</v>
      </c>
      <c r="F173" s="26"/>
      <c r="H173" s="17"/>
    </row>
    <row r="174" spans="1:9" ht="15" hidden="1" x14ac:dyDescent="0.25">
      <c r="A174" s="13" t="s">
        <v>19</v>
      </c>
      <c r="B174" s="21" t="s">
        <v>25</v>
      </c>
      <c r="C174" s="14">
        <v>10</v>
      </c>
      <c r="D174" s="14"/>
      <c r="E174" s="5">
        <v>5931460</v>
      </c>
      <c r="F174" s="26"/>
      <c r="H174" s="17"/>
    </row>
    <row r="175" spans="1:9" ht="15" hidden="1" x14ac:dyDescent="0.25">
      <c r="A175" s="13" t="s">
        <v>19</v>
      </c>
      <c r="B175" s="21" t="s">
        <v>25</v>
      </c>
      <c r="C175" s="14">
        <v>10</v>
      </c>
      <c r="D175" s="18" t="str">
        <f>CONCATENATE(A175,B175,C175)</f>
        <v>Sem ABAPC20_510</v>
      </c>
      <c r="E175" s="5">
        <v>5649052</v>
      </c>
      <c r="F175" s="19">
        <f>AVERAGE(E173:E175)</f>
        <v>5650274.333333333</v>
      </c>
      <c r="G175" s="20">
        <f>STDEV(E173:E175)/F175*100</f>
        <v>4.9657145895649037</v>
      </c>
      <c r="H175" s="23">
        <f>F175-$F$160</f>
        <v>3894635.833333333</v>
      </c>
    </row>
    <row r="176" spans="1:9" ht="15" hidden="1" x14ac:dyDescent="0.25">
      <c r="A176" s="13" t="s">
        <v>19</v>
      </c>
      <c r="B176" s="21" t="s">
        <v>26</v>
      </c>
      <c r="C176" s="14">
        <v>10</v>
      </c>
      <c r="D176" s="14"/>
      <c r="E176" s="5">
        <v>11025924</v>
      </c>
      <c r="F176" s="26"/>
      <c r="H176" s="17"/>
    </row>
    <row r="177" spans="1:8" ht="15" hidden="1" x14ac:dyDescent="0.25">
      <c r="A177" s="13" t="s">
        <v>19</v>
      </c>
      <c r="B177" s="21" t="s">
        <v>26</v>
      </c>
      <c r="C177" s="14">
        <v>10</v>
      </c>
      <c r="D177" s="14"/>
      <c r="E177" s="5">
        <v>10466949</v>
      </c>
      <c r="F177" s="26"/>
      <c r="H177" s="17"/>
    </row>
    <row r="178" spans="1:8" ht="15" hidden="1" x14ac:dyDescent="0.25">
      <c r="A178" s="13" t="s">
        <v>19</v>
      </c>
      <c r="B178" s="21" t="s">
        <v>26</v>
      </c>
      <c r="C178" s="14">
        <v>10</v>
      </c>
      <c r="D178" s="18" t="str">
        <f>CONCATENATE(A178,B178,C178)</f>
        <v>Sem ABAPC20_610</v>
      </c>
      <c r="E178" s="5">
        <v>11593636</v>
      </c>
      <c r="F178" s="19">
        <f>AVERAGE(E176:E178)</f>
        <v>11028836.333333334</v>
      </c>
      <c r="G178" s="20">
        <f>STDEV(E176:E178)/F178*100</f>
        <v>5.1079654184325758</v>
      </c>
      <c r="H178" s="23">
        <f>F178-$F$160</f>
        <v>9273197.833333334</v>
      </c>
    </row>
    <row r="179" spans="1:8" ht="15" hidden="1" x14ac:dyDescent="0.25">
      <c r="A179" s="13" t="s">
        <v>19</v>
      </c>
      <c r="B179" s="21" t="s">
        <v>27</v>
      </c>
      <c r="C179" s="14">
        <v>10</v>
      </c>
      <c r="D179" s="14"/>
      <c r="E179" s="6">
        <v>6229132</v>
      </c>
      <c r="F179" s="26"/>
      <c r="H179" s="17"/>
    </row>
    <row r="180" spans="1:8" ht="15" hidden="1" x14ac:dyDescent="0.25">
      <c r="A180" s="13" t="s">
        <v>19</v>
      </c>
      <c r="B180" s="21" t="s">
        <v>27</v>
      </c>
      <c r="C180" s="14">
        <v>10</v>
      </c>
      <c r="D180" s="14"/>
      <c r="E180" s="6">
        <v>5326078</v>
      </c>
      <c r="F180" s="26"/>
      <c r="H180" s="17"/>
    </row>
    <row r="181" spans="1:8" ht="15" hidden="1" x14ac:dyDescent="0.25">
      <c r="A181" s="13" t="s">
        <v>19</v>
      </c>
      <c r="B181" s="21" t="s">
        <v>27</v>
      </c>
      <c r="C181" s="14">
        <v>10</v>
      </c>
      <c r="D181" s="18" t="str">
        <f>CONCATENATE(A181,B181,C181)</f>
        <v>Sem ABAPBP20_110</v>
      </c>
      <c r="E181" s="6">
        <v>5337218</v>
      </c>
      <c r="F181" s="19">
        <f>AVERAGE(E179:E181)</f>
        <v>5630809.333333333</v>
      </c>
      <c r="G181" s="20">
        <f>STDEV(E179:E181)/F181*100</f>
        <v>9.2028078890302485</v>
      </c>
      <c r="H181" s="23">
        <f>F181-$F$160</f>
        <v>3875170.833333333</v>
      </c>
    </row>
    <row r="182" spans="1:8" ht="15" hidden="1" x14ac:dyDescent="0.25">
      <c r="A182" s="13" t="s">
        <v>19</v>
      </c>
      <c r="B182" s="21" t="s">
        <v>28</v>
      </c>
      <c r="C182" s="14">
        <v>10</v>
      </c>
      <c r="D182" s="14"/>
      <c r="E182" s="6">
        <v>10935532</v>
      </c>
      <c r="F182" s="26"/>
      <c r="H182" s="17"/>
    </row>
    <row r="183" spans="1:8" ht="15" hidden="1" x14ac:dyDescent="0.25">
      <c r="A183" s="13" t="s">
        <v>19</v>
      </c>
      <c r="B183" s="21" t="s">
        <v>28</v>
      </c>
      <c r="C183" s="14">
        <v>10</v>
      </c>
      <c r="D183" s="14"/>
      <c r="E183" s="6">
        <v>9580168</v>
      </c>
      <c r="F183" s="26"/>
      <c r="H183" s="17"/>
    </row>
    <row r="184" spans="1:8" ht="15" hidden="1" x14ac:dyDescent="0.25">
      <c r="A184" s="13" t="s">
        <v>19</v>
      </c>
      <c r="B184" s="21" t="s">
        <v>28</v>
      </c>
      <c r="C184" s="14">
        <v>10</v>
      </c>
      <c r="D184" s="18" t="str">
        <f>CONCATENATE(A184,B184,C184)</f>
        <v>Sem ABAPBP20_210</v>
      </c>
      <c r="E184" s="6">
        <v>11526001</v>
      </c>
      <c r="F184" s="19">
        <f>AVERAGE(E182:E184)</f>
        <v>10680567</v>
      </c>
      <c r="G184" s="20">
        <f>STDEV(E182:E184)/F184*100</f>
        <v>9.3408729862041859</v>
      </c>
      <c r="H184" s="23">
        <f>F184-$F$160</f>
        <v>8924928.5</v>
      </c>
    </row>
    <row r="185" spans="1:8" ht="15" hidden="1" x14ac:dyDescent="0.25">
      <c r="A185" s="13" t="s">
        <v>19</v>
      </c>
      <c r="B185" s="21" t="s">
        <v>29</v>
      </c>
      <c r="C185" s="14">
        <v>10</v>
      </c>
      <c r="D185" s="14"/>
      <c r="E185" s="6">
        <v>13602119</v>
      </c>
      <c r="F185" s="26"/>
      <c r="H185" s="17"/>
    </row>
    <row r="186" spans="1:8" ht="15" hidden="1" x14ac:dyDescent="0.25">
      <c r="A186" s="13" t="s">
        <v>19</v>
      </c>
      <c r="B186" s="21" t="s">
        <v>29</v>
      </c>
      <c r="C186" s="14">
        <v>10</v>
      </c>
      <c r="D186" s="14"/>
      <c r="E186" s="6">
        <v>16428865</v>
      </c>
      <c r="F186" s="26"/>
      <c r="H186" s="17"/>
    </row>
    <row r="187" spans="1:8" ht="15" hidden="1" x14ac:dyDescent="0.25">
      <c r="A187" s="13" t="s">
        <v>19</v>
      </c>
      <c r="B187" s="21" t="s">
        <v>29</v>
      </c>
      <c r="C187" s="14">
        <v>10</v>
      </c>
      <c r="D187" s="18" t="str">
        <f>CONCATENATE(A187,B187,C187)</f>
        <v>Sem ABAPBP20_310</v>
      </c>
      <c r="E187" s="6">
        <v>15462671</v>
      </c>
      <c r="F187" s="19">
        <f>AVERAGE(E185:E187)</f>
        <v>15164551.666666666</v>
      </c>
      <c r="G187" s="20">
        <f>STDEV(E185:E187)/F187*100</f>
        <v>9.4744647469435499</v>
      </c>
      <c r="H187" s="23">
        <f>F187-$F$160</f>
        <v>13408913.166666666</v>
      </c>
    </row>
    <row r="188" spans="1:8" ht="15" hidden="1" x14ac:dyDescent="0.25">
      <c r="A188" s="13" t="s">
        <v>19</v>
      </c>
      <c r="B188" s="21" t="s">
        <v>30</v>
      </c>
      <c r="C188" s="14">
        <v>10</v>
      </c>
      <c r="D188" s="14"/>
      <c r="E188" s="6">
        <v>10545054</v>
      </c>
      <c r="F188" s="26"/>
      <c r="H188" s="17"/>
    </row>
    <row r="189" spans="1:8" ht="15" hidden="1" x14ac:dyDescent="0.25">
      <c r="A189" s="13" t="s">
        <v>19</v>
      </c>
      <c r="B189" s="21" t="s">
        <v>30</v>
      </c>
      <c r="C189" s="14">
        <v>10</v>
      </c>
      <c r="D189" s="14"/>
      <c r="E189" s="6">
        <v>12054543</v>
      </c>
      <c r="F189" s="26"/>
      <c r="H189" s="17"/>
    </row>
    <row r="190" spans="1:8" ht="15" hidden="1" x14ac:dyDescent="0.25">
      <c r="A190" s="13" t="s">
        <v>19</v>
      </c>
      <c r="B190" s="21" t="s">
        <v>30</v>
      </c>
      <c r="C190" s="14">
        <v>10</v>
      </c>
      <c r="D190" s="18" t="str">
        <f>CONCATENATE(A190,B190,C190)</f>
        <v>Sem ABAPBP20_410</v>
      </c>
      <c r="E190" s="6">
        <v>10033692</v>
      </c>
      <c r="F190" s="19">
        <f>AVERAGE(E188:E190)</f>
        <v>10877763</v>
      </c>
      <c r="G190" s="20">
        <f>STDEV(E188:E190)/F190*100</f>
        <v>9.6592017386790481</v>
      </c>
      <c r="H190" s="23">
        <f>F190-$F$160</f>
        <v>9122124.5</v>
      </c>
    </row>
    <row r="191" spans="1:8" ht="15" hidden="1" x14ac:dyDescent="0.25">
      <c r="A191" s="13" t="s">
        <v>19</v>
      </c>
      <c r="B191" s="21" t="s">
        <v>31</v>
      </c>
      <c r="C191" s="14">
        <v>10</v>
      </c>
      <c r="D191" s="14"/>
      <c r="E191" s="6">
        <v>5132171</v>
      </c>
      <c r="F191" s="26"/>
      <c r="H191" s="17"/>
    </row>
    <row r="192" spans="1:8" ht="15" hidden="1" x14ac:dyDescent="0.25">
      <c r="A192" s="13" t="s">
        <v>19</v>
      </c>
      <c r="B192" s="21" t="s">
        <v>31</v>
      </c>
      <c r="C192" s="14">
        <v>10</v>
      </c>
      <c r="D192" s="14"/>
      <c r="E192" s="6">
        <v>4838950</v>
      </c>
      <c r="F192" s="26"/>
      <c r="H192" s="17"/>
    </row>
    <row r="193" spans="1:9" ht="15" hidden="1" x14ac:dyDescent="0.25">
      <c r="A193" s="13" t="s">
        <v>19</v>
      </c>
      <c r="B193" s="21" t="s">
        <v>31</v>
      </c>
      <c r="C193" s="14">
        <v>10</v>
      </c>
      <c r="D193" s="18" t="str">
        <f>CONCATENATE(A193,B193,C193)</f>
        <v>Sem ABAPBP20_510</v>
      </c>
      <c r="E193" s="6">
        <v>4968560</v>
      </c>
      <c r="F193" s="28">
        <f>AVERAGE(E191:E193)</f>
        <v>4979893.666666667</v>
      </c>
      <c r="G193" s="20">
        <f>STDEV(E191:E193)/F193*100</f>
        <v>2.9506390446012785</v>
      </c>
      <c r="H193" s="23">
        <f>F193-$F$160</f>
        <v>3224255.166666667</v>
      </c>
    </row>
    <row r="194" spans="1:9" ht="15" hidden="1" x14ac:dyDescent="0.25">
      <c r="A194" s="13" t="s">
        <v>19</v>
      </c>
      <c r="B194" s="21" t="s">
        <v>32</v>
      </c>
      <c r="C194" s="14">
        <v>10</v>
      </c>
      <c r="D194" s="14"/>
      <c r="E194" s="6">
        <v>10221542</v>
      </c>
      <c r="F194" s="26"/>
      <c r="H194" s="17"/>
    </row>
    <row r="195" spans="1:9" ht="15" hidden="1" x14ac:dyDescent="0.25">
      <c r="A195" s="13" t="s">
        <v>19</v>
      </c>
      <c r="B195" s="21" t="s">
        <v>32</v>
      </c>
      <c r="C195" s="14">
        <v>10</v>
      </c>
      <c r="D195" s="14"/>
      <c r="E195" s="6">
        <v>11180887</v>
      </c>
      <c r="F195" s="26"/>
      <c r="H195" s="17"/>
    </row>
    <row r="196" spans="1:9" ht="15" hidden="1" x14ac:dyDescent="0.25">
      <c r="A196" s="13" t="s">
        <v>19</v>
      </c>
      <c r="B196" s="21" t="s">
        <v>32</v>
      </c>
      <c r="C196" s="14">
        <v>10</v>
      </c>
      <c r="D196" s="18" t="str">
        <f>CONCATENATE(A196,B196,C196)</f>
        <v>Sem ABAPBP20_610</v>
      </c>
      <c r="E196" s="6">
        <v>10658507</v>
      </c>
      <c r="F196" s="19">
        <f>AVERAGE(E194:E196)</f>
        <v>10686978.666666666</v>
      </c>
      <c r="G196" s="20">
        <f>STDEV(E194:E196)/F196*100</f>
        <v>4.4943088079632485</v>
      </c>
      <c r="H196" s="23">
        <f>F196-$F$160</f>
        <v>8931340.166666666</v>
      </c>
    </row>
    <row r="197" spans="1:9" ht="15" hidden="1" x14ac:dyDescent="0.25">
      <c r="A197" s="13" t="s">
        <v>33</v>
      </c>
      <c r="B197" s="13" t="s">
        <v>20</v>
      </c>
      <c r="C197" s="14">
        <v>10</v>
      </c>
      <c r="D197" s="14"/>
      <c r="E197" s="4">
        <v>1546278</v>
      </c>
      <c r="F197" s="26"/>
      <c r="H197" s="17"/>
    </row>
    <row r="198" spans="1:9" ht="15" hidden="1" x14ac:dyDescent="0.25">
      <c r="A198" s="13" t="s">
        <v>33</v>
      </c>
      <c r="B198" s="13" t="s">
        <v>20</v>
      </c>
      <c r="C198" s="14">
        <v>10</v>
      </c>
      <c r="D198" s="14"/>
      <c r="E198" s="4">
        <v>1566569</v>
      </c>
      <c r="F198" s="26"/>
      <c r="H198" s="17"/>
    </row>
    <row r="199" spans="1:9" ht="15" hidden="1" x14ac:dyDescent="0.25">
      <c r="A199" s="13" t="s">
        <v>33</v>
      </c>
      <c r="B199" s="13" t="s">
        <v>20</v>
      </c>
      <c r="C199" s="14">
        <v>10</v>
      </c>
      <c r="D199" s="18" t="str">
        <f>CONCATENATE(A199,B199,C199)</f>
        <v>Com ABAPbranco 10</v>
      </c>
      <c r="F199" s="19">
        <f>AVERAGE(E197:E199)</f>
        <v>1556423.5</v>
      </c>
      <c r="G199" s="20">
        <f>STDEV(E197:E199)/F199*100</f>
        <v>0.92185087780133323</v>
      </c>
      <c r="H199" s="17">
        <v>0</v>
      </c>
      <c r="I199" s="4">
        <v>1627178</v>
      </c>
    </row>
    <row r="200" spans="1:9" ht="15" hidden="1" x14ac:dyDescent="0.25">
      <c r="A200" s="13" t="s">
        <v>33</v>
      </c>
      <c r="B200" s="25" t="s">
        <v>21</v>
      </c>
      <c r="C200" s="14">
        <v>10</v>
      </c>
      <c r="D200" s="14"/>
      <c r="E200" s="5">
        <v>42958056</v>
      </c>
      <c r="F200" s="26"/>
      <c r="H200" s="17"/>
    </row>
    <row r="201" spans="1:9" ht="15" hidden="1" x14ac:dyDescent="0.25">
      <c r="A201" s="13" t="s">
        <v>33</v>
      </c>
      <c r="B201" s="25" t="s">
        <v>21</v>
      </c>
      <c r="C201" s="14">
        <v>10</v>
      </c>
      <c r="D201" s="14"/>
      <c r="F201" s="26"/>
      <c r="H201" s="17"/>
      <c r="I201" s="27">
        <v>39155836</v>
      </c>
    </row>
    <row r="202" spans="1:9" ht="15" hidden="1" x14ac:dyDescent="0.25">
      <c r="A202" s="13" t="s">
        <v>33</v>
      </c>
      <c r="B202" s="25" t="s">
        <v>21</v>
      </c>
      <c r="C202" s="14">
        <v>10</v>
      </c>
      <c r="D202" s="18" t="str">
        <f>CONCATENATE(A202,B202,C202)</f>
        <v>Com ABAPC20_110</v>
      </c>
      <c r="E202" s="5">
        <v>42524208</v>
      </c>
      <c r="F202" s="19">
        <f>AVERAGE(E200:E202)</f>
        <v>42741132</v>
      </c>
      <c r="G202" s="20">
        <f>STDEV(E200:E202)/F202*100</f>
        <v>0.71775558682961715</v>
      </c>
      <c r="H202" s="23">
        <f>F202-$F$199</f>
        <v>41184708.5</v>
      </c>
    </row>
    <row r="203" spans="1:9" ht="15" hidden="1" x14ac:dyDescent="0.25">
      <c r="A203" s="13" t="s">
        <v>33</v>
      </c>
      <c r="B203" s="25" t="s">
        <v>22</v>
      </c>
      <c r="C203" s="14">
        <v>10</v>
      </c>
      <c r="D203" s="14"/>
      <c r="E203" s="5">
        <v>37287564</v>
      </c>
      <c r="F203" s="26"/>
      <c r="H203" s="17"/>
    </row>
    <row r="204" spans="1:9" ht="15" hidden="1" x14ac:dyDescent="0.25">
      <c r="A204" s="13" t="s">
        <v>33</v>
      </c>
      <c r="B204" s="25" t="s">
        <v>22</v>
      </c>
      <c r="C204" s="14">
        <v>10</v>
      </c>
      <c r="D204" s="14"/>
      <c r="E204" s="5">
        <v>33400702</v>
      </c>
      <c r="F204" s="26"/>
      <c r="H204" s="17"/>
    </row>
    <row r="205" spans="1:9" ht="15" hidden="1" x14ac:dyDescent="0.25">
      <c r="A205" s="13" t="s">
        <v>33</v>
      </c>
      <c r="B205" s="25" t="s">
        <v>22</v>
      </c>
      <c r="C205" s="14">
        <v>10</v>
      </c>
      <c r="D205" s="18" t="str">
        <f>CONCATENATE(A205,B205,C205)</f>
        <v>Com ABAPC20_210</v>
      </c>
      <c r="E205" s="5">
        <v>34322440</v>
      </c>
      <c r="F205" s="19">
        <f>AVERAGE(E203:E205)</f>
        <v>35003568.666666664</v>
      </c>
      <c r="G205" s="20">
        <f>STDEV(E203:E205)/F205*100</f>
        <v>5.8022059248651594</v>
      </c>
      <c r="H205" s="23">
        <f>F205-$F$199</f>
        <v>33447145.166666664</v>
      </c>
    </row>
    <row r="206" spans="1:9" ht="15" hidden="1" x14ac:dyDescent="0.25">
      <c r="A206" s="13" t="s">
        <v>33</v>
      </c>
      <c r="B206" s="25" t="s">
        <v>23</v>
      </c>
      <c r="C206" s="14">
        <v>10</v>
      </c>
      <c r="D206" s="14"/>
      <c r="E206" s="5">
        <v>55725744</v>
      </c>
      <c r="F206" s="26"/>
      <c r="H206" s="17"/>
    </row>
    <row r="207" spans="1:9" ht="15" hidden="1" x14ac:dyDescent="0.25">
      <c r="A207" s="13" t="s">
        <v>33</v>
      </c>
      <c r="B207" s="25" t="s">
        <v>23</v>
      </c>
      <c r="C207" s="14">
        <v>10</v>
      </c>
      <c r="D207" s="14"/>
      <c r="E207" s="5">
        <v>47749072</v>
      </c>
      <c r="F207" s="26"/>
      <c r="H207" s="17"/>
    </row>
    <row r="208" spans="1:9" ht="15" hidden="1" x14ac:dyDescent="0.25">
      <c r="A208" s="13" t="s">
        <v>33</v>
      </c>
      <c r="B208" s="25" t="s">
        <v>23</v>
      </c>
      <c r="C208" s="14">
        <v>10</v>
      </c>
      <c r="D208" s="18" t="str">
        <f>CONCATENATE(A208,B208,C208)</f>
        <v>Com ABAPC20_310</v>
      </c>
      <c r="E208" s="5">
        <v>51125296</v>
      </c>
      <c r="F208" s="19">
        <f>AVERAGE(E206:E208)</f>
        <v>51533370.666666664</v>
      </c>
      <c r="G208" s="20">
        <f>STDEV(E206:E208)/F208*100</f>
        <v>7.7696504302123062</v>
      </c>
      <c r="H208" s="23">
        <f>F208-$F$199</f>
        <v>49976947.166666664</v>
      </c>
    </row>
    <row r="209" spans="1:9" ht="15" hidden="1" x14ac:dyDescent="0.25">
      <c r="A209" s="13" t="s">
        <v>33</v>
      </c>
      <c r="B209" s="25" t="s">
        <v>24</v>
      </c>
      <c r="C209" s="14">
        <v>10</v>
      </c>
      <c r="D209" s="14"/>
      <c r="E209" s="5">
        <v>79890136</v>
      </c>
      <c r="F209" s="26"/>
      <c r="H209" s="17"/>
    </row>
    <row r="210" spans="1:9" ht="15" hidden="1" x14ac:dyDescent="0.25">
      <c r="A210" s="13" t="s">
        <v>33</v>
      </c>
      <c r="B210" s="25" t="s">
        <v>24</v>
      </c>
      <c r="C210" s="14">
        <v>10</v>
      </c>
      <c r="D210" s="14"/>
      <c r="E210" s="5">
        <v>70808432</v>
      </c>
      <c r="F210" s="26"/>
      <c r="H210" s="17"/>
    </row>
    <row r="211" spans="1:9" ht="15" hidden="1" x14ac:dyDescent="0.25">
      <c r="A211" s="13" t="s">
        <v>33</v>
      </c>
      <c r="B211" s="25" t="s">
        <v>24</v>
      </c>
      <c r="C211" s="14">
        <v>10</v>
      </c>
      <c r="D211" s="18" t="str">
        <f>CONCATENATE(A211,B211,C211)</f>
        <v>Com ABAPC20_410</v>
      </c>
      <c r="F211" s="19">
        <f>AVERAGE(E209:E211)</f>
        <v>75349284</v>
      </c>
      <c r="G211" s="20">
        <f>STDEV(E209:E211)/F211*100</f>
        <v>8.5226217718658006</v>
      </c>
      <c r="H211" s="23">
        <f>F211-$F$199</f>
        <v>73792860.5</v>
      </c>
      <c r="I211" s="27">
        <v>61024632</v>
      </c>
    </row>
    <row r="212" spans="1:9" ht="15" hidden="1" x14ac:dyDescent="0.25">
      <c r="A212" s="13" t="s">
        <v>33</v>
      </c>
      <c r="B212" s="25" t="s">
        <v>25</v>
      </c>
      <c r="C212" s="14">
        <v>10</v>
      </c>
      <c r="D212" s="14"/>
      <c r="E212" s="5">
        <v>61372184</v>
      </c>
      <c r="F212" s="26"/>
      <c r="H212" s="17"/>
    </row>
    <row r="213" spans="1:9" ht="15" hidden="1" x14ac:dyDescent="0.25">
      <c r="A213" s="13" t="s">
        <v>33</v>
      </c>
      <c r="B213" s="25" t="s">
        <v>25</v>
      </c>
      <c r="C213" s="14">
        <v>10</v>
      </c>
      <c r="D213" s="14"/>
      <c r="E213" s="5">
        <v>55917972</v>
      </c>
      <c r="F213" s="26"/>
      <c r="H213" s="17"/>
    </row>
    <row r="214" spans="1:9" ht="15" hidden="1" x14ac:dyDescent="0.25">
      <c r="A214" s="13" t="s">
        <v>33</v>
      </c>
      <c r="B214" s="25" t="s">
        <v>25</v>
      </c>
      <c r="C214" s="14">
        <v>10</v>
      </c>
      <c r="D214" s="18" t="str">
        <f>CONCATENATE(A214,B214,C214)</f>
        <v>Com ABAPC20_510</v>
      </c>
      <c r="E214" s="5">
        <v>54834796</v>
      </c>
      <c r="F214" s="19">
        <f>AVERAGE(E212:E214)</f>
        <v>57374984</v>
      </c>
      <c r="G214" s="20">
        <f>STDEV(E212:E214)/F214*100</f>
        <v>6.1068200286100076</v>
      </c>
      <c r="H214" s="23">
        <f>F214-$F$199</f>
        <v>55818560.5</v>
      </c>
    </row>
    <row r="215" spans="1:9" ht="15" hidden="1" x14ac:dyDescent="0.25">
      <c r="A215" s="13" t="s">
        <v>33</v>
      </c>
      <c r="B215" s="25" t="s">
        <v>26</v>
      </c>
      <c r="C215" s="14">
        <v>10</v>
      </c>
      <c r="D215" s="14"/>
      <c r="E215" s="5">
        <v>55176128</v>
      </c>
      <c r="F215" s="26"/>
      <c r="H215" s="17"/>
    </row>
    <row r="216" spans="1:9" ht="15" hidden="1" x14ac:dyDescent="0.25">
      <c r="A216" s="13" t="s">
        <v>33</v>
      </c>
      <c r="B216" s="25" t="s">
        <v>26</v>
      </c>
      <c r="C216" s="14">
        <v>10</v>
      </c>
      <c r="D216" s="14"/>
      <c r="E216" s="5">
        <v>67310344</v>
      </c>
      <c r="F216" s="26"/>
      <c r="H216" s="17"/>
    </row>
    <row r="217" spans="1:9" ht="15" hidden="1" x14ac:dyDescent="0.25">
      <c r="A217" s="13" t="s">
        <v>33</v>
      </c>
      <c r="B217" s="25" t="s">
        <v>26</v>
      </c>
      <c r="C217" s="14">
        <v>10</v>
      </c>
      <c r="D217" s="18" t="str">
        <f>CONCATENATE(A217,B217,C217)</f>
        <v>Com ABAPC20_610</v>
      </c>
      <c r="E217" s="5">
        <v>63074544</v>
      </c>
      <c r="F217" s="19">
        <f>AVERAGE(E215:E217)</f>
        <v>61853672</v>
      </c>
      <c r="G217" s="20">
        <f>STDEV(E215:E217)/F217*100</f>
        <v>9.9566385754411826</v>
      </c>
      <c r="H217" s="23">
        <f>F217-$F$199</f>
        <v>60297248.5</v>
      </c>
    </row>
    <row r="218" spans="1:9" ht="15" hidden="1" x14ac:dyDescent="0.25">
      <c r="A218" s="13" t="s">
        <v>33</v>
      </c>
      <c r="B218" s="25" t="s">
        <v>27</v>
      </c>
      <c r="C218" s="14">
        <v>10</v>
      </c>
      <c r="D218" s="14"/>
      <c r="E218" s="6">
        <v>58981640</v>
      </c>
      <c r="F218" s="26"/>
      <c r="H218" s="17"/>
    </row>
    <row r="219" spans="1:9" ht="15" hidden="1" x14ac:dyDescent="0.25">
      <c r="A219" s="13" t="s">
        <v>33</v>
      </c>
      <c r="B219" s="25" t="s">
        <v>27</v>
      </c>
      <c r="C219" s="14">
        <v>10</v>
      </c>
      <c r="D219" s="14"/>
      <c r="E219" s="6">
        <v>60315756</v>
      </c>
      <c r="F219" s="26"/>
      <c r="H219" s="17"/>
    </row>
    <row r="220" spans="1:9" ht="15" hidden="1" x14ac:dyDescent="0.25">
      <c r="A220" s="13" t="s">
        <v>33</v>
      </c>
      <c r="B220" s="25" t="s">
        <v>27</v>
      </c>
      <c r="C220" s="14">
        <v>10</v>
      </c>
      <c r="D220" s="18" t="str">
        <f>CONCATENATE(A220,B220,C220)</f>
        <v>Com ABAPBP20_110</v>
      </c>
      <c r="E220" s="6">
        <v>59883568</v>
      </c>
      <c r="F220" s="19">
        <f>AVERAGE(E218:E220)</f>
        <v>59726988</v>
      </c>
      <c r="G220" s="20">
        <f>STDEV(E218:E220)/F220*100</f>
        <v>1.1396880829205489</v>
      </c>
      <c r="H220" s="23">
        <f>F220-$F$199</f>
        <v>58170564.5</v>
      </c>
    </row>
    <row r="221" spans="1:9" ht="15" hidden="1" x14ac:dyDescent="0.25">
      <c r="A221" s="13" t="s">
        <v>33</v>
      </c>
      <c r="B221" s="25" t="s">
        <v>28</v>
      </c>
      <c r="C221" s="14">
        <v>10</v>
      </c>
      <c r="D221" s="14"/>
      <c r="E221" s="6">
        <v>87360128</v>
      </c>
      <c r="F221" s="26"/>
      <c r="H221" s="17"/>
    </row>
    <row r="222" spans="1:9" ht="15" hidden="1" x14ac:dyDescent="0.25">
      <c r="A222" s="13" t="s">
        <v>33</v>
      </c>
      <c r="B222" s="25" t="s">
        <v>28</v>
      </c>
      <c r="C222" s="14">
        <v>10</v>
      </c>
      <c r="D222" s="14"/>
      <c r="E222" s="6">
        <v>86068920</v>
      </c>
      <c r="F222" s="26"/>
      <c r="H222" s="17"/>
    </row>
    <row r="223" spans="1:9" ht="15" hidden="1" x14ac:dyDescent="0.25">
      <c r="A223" s="13" t="s">
        <v>33</v>
      </c>
      <c r="B223" s="25" t="s">
        <v>28</v>
      </c>
      <c r="C223" s="14">
        <v>10</v>
      </c>
      <c r="D223" s="18" t="str">
        <f>CONCATENATE(A223,B223,C223)</f>
        <v>Com ABAPBP20_210</v>
      </c>
      <c r="E223" s="6">
        <v>86591496</v>
      </c>
      <c r="F223" s="19">
        <f>AVERAGE(E221:E223)</f>
        <v>86673514.666666672</v>
      </c>
      <c r="G223" s="20">
        <f>STDEV(E221:E223)/F223*100</f>
        <v>0.74936348468535718</v>
      </c>
      <c r="H223" s="23">
        <f>F223-$F$199</f>
        <v>85117091.166666672</v>
      </c>
    </row>
    <row r="224" spans="1:9" ht="15" hidden="1" x14ac:dyDescent="0.25">
      <c r="A224" s="13" t="s">
        <v>33</v>
      </c>
      <c r="B224" s="25" t="s">
        <v>29</v>
      </c>
      <c r="C224" s="14">
        <v>10</v>
      </c>
      <c r="D224" s="14"/>
      <c r="E224" s="6">
        <v>78386520</v>
      </c>
      <c r="F224" s="16"/>
      <c r="H224" s="17"/>
    </row>
    <row r="225" spans="1:9" ht="15" hidden="1" x14ac:dyDescent="0.25">
      <c r="A225" s="13" t="s">
        <v>33</v>
      </c>
      <c r="B225" s="25" t="s">
        <v>29</v>
      </c>
      <c r="C225" s="14">
        <v>10</v>
      </c>
      <c r="D225" s="14"/>
      <c r="E225" s="6">
        <v>75966368</v>
      </c>
      <c r="F225" s="16"/>
      <c r="H225" s="17"/>
    </row>
    <row r="226" spans="1:9" ht="15" hidden="1" x14ac:dyDescent="0.25">
      <c r="A226" s="13" t="s">
        <v>33</v>
      </c>
      <c r="B226" s="25" t="s">
        <v>29</v>
      </c>
      <c r="C226" s="14">
        <v>10</v>
      </c>
      <c r="D226" s="18" t="str">
        <f>CONCATENATE(A226,B226,C226)</f>
        <v>Com ABAPBP20_310</v>
      </c>
      <c r="E226" s="6">
        <v>78985536</v>
      </c>
      <c r="F226" s="28">
        <f>AVERAGE(E224:E226)</f>
        <v>77779474.666666672</v>
      </c>
      <c r="G226" s="20">
        <f>STDEV(E224:E226)/F226*100</f>
        <v>2.0551773422962971</v>
      </c>
      <c r="H226" s="23">
        <f>F226-$F$199</f>
        <v>76223051.166666672</v>
      </c>
    </row>
    <row r="227" spans="1:9" ht="15" hidden="1" x14ac:dyDescent="0.25">
      <c r="A227" s="13" t="s">
        <v>33</v>
      </c>
      <c r="B227" s="25" t="s">
        <v>30</v>
      </c>
      <c r="C227" s="14">
        <v>10</v>
      </c>
      <c r="D227" s="14"/>
      <c r="E227" s="6">
        <v>69121968</v>
      </c>
      <c r="F227" s="16"/>
      <c r="H227" s="17"/>
    </row>
    <row r="228" spans="1:9" ht="15" hidden="1" x14ac:dyDescent="0.25">
      <c r="A228" s="13" t="s">
        <v>33</v>
      </c>
      <c r="B228" s="25" t="s">
        <v>30</v>
      </c>
      <c r="C228" s="14">
        <v>10</v>
      </c>
      <c r="D228" s="14"/>
      <c r="E228" s="6">
        <v>77042376</v>
      </c>
      <c r="F228" s="16"/>
      <c r="H228" s="17"/>
    </row>
    <row r="229" spans="1:9" ht="15" hidden="1" x14ac:dyDescent="0.25">
      <c r="A229" s="13" t="s">
        <v>33</v>
      </c>
      <c r="B229" s="25" t="s">
        <v>30</v>
      </c>
      <c r="C229" s="14">
        <v>10</v>
      </c>
      <c r="D229" s="18" t="str">
        <f>CONCATENATE(A229,B229,C229)</f>
        <v>Com ABAPBP20_410</v>
      </c>
      <c r="E229" s="6">
        <v>66886064</v>
      </c>
      <c r="F229" s="19">
        <f>AVERAGE(E227:E229)</f>
        <v>71016802.666666672</v>
      </c>
      <c r="G229" s="20">
        <f>STDEV(E227:E229)/F229*100</f>
        <v>7.5147136945018929</v>
      </c>
      <c r="H229" s="23">
        <f>F229-$F$199</f>
        <v>69460379.166666672</v>
      </c>
    </row>
    <row r="230" spans="1:9" ht="15" hidden="1" x14ac:dyDescent="0.25">
      <c r="A230" s="13" t="s">
        <v>33</v>
      </c>
      <c r="B230" s="25" t="s">
        <v>31</v>
      </c>
      <c r="C230" s="14">
        <v>10</v>
      </c>
      <c r="D230" s="14"/>
      <c r="E230" s="6">
        <v>49306948</v>
      </c>
      <c r="F230" s="16"/>
      <c r="H230" s="17"/>
    </row>
    <row r="231" spans="1:9" ht="15" hidden="1" x14ac:dyDescent="0.25">
      <c r="A231" s="13" t="s">
        <v>33</v>
      </c>
      <c r="B231" s="25" t="s">
        <v>31</v>
      </c>
      <c r="C231" s="14">
        <v>10</v>
      </c>
      <c r="D231" s="14"/>
      <c r="E231" s="6">
        <v>46254248</v>
      </c>
      <c r="F231" s="16"/>
      <c r="H231" s="17"/>
    </row>
    <row r="232" spans="1:9" ht="15" hidden="1" x14ac:dyDescent="0.25">
      <c r="A232" s="13" t="s">
        <v>33</v>
      </c>
      <c r="B232" s="25" t="s">
        <v>31</v>
      </c>
      <c r="C232" s="14">
        <v>10</v>
      </c>
      <c r="D232" s="18" t="str">
        <f>CONCATENATE(A232,B232,C232)</f>
        <v>Com ABAPBP20_510</v>
      </c>
      <c r="E232" s="6">
        <v>56474212</v>
      </c>
      <c r="F232" s="28">
        <f>AVERAGE(E230:E232)</f>
        <v>50678469.333333336</v>
      </c>
      <c r="G232" s="20">
        <f>STDEV(E230:E232)/F232*100</f>
        <v>10.351950335878565</v>
      </c>
      <c r="H232" s="23">
        <f>F232-$F$199</f>
        <v>49122045.833333336</v>
      </c>
    </row>
    <row r="233" spans="1:9" ht="15" hidden="1" x14ac:dyDescent="0.25">
      <c r="A233" s="13" t="s">
        <v>33</v>
      </c>
      <c r="B233" s="25" t="s">
        <v>32</v>
      </c>
      <c r="C233" s="14">
        <v>10</v>
      </c>
      <c r="D233" s="14"/>
      <c r="E233" s="6">
        <v>98839536</v>
      </c>
      <c r="F233" s="16"/>
      <c r="H233" s="17"/>
    </row>
    <row r="234" spans="1:9" ht="15" hidden="1" x14ac:dyDescent="0.25">
      <c r="A234" s="13" t="s">
        <v>33</v>
      </c>
      <c r="B234" s="25" t="s">
        <v>32</v>
      </c>
      <c r="C234" s="14">
        <v>10</v>
      </c>
      <c r="D234" s="14"/>
      <c r="E234" s="6">
        <v>96514760</v>
      </c>
      <c r="F234" s="16"/>
      <c r="H234" s="17"/>
    </row>
    <row r="235" spans="1:9" ht="15" hidden="1" x14ac:dyDescent="0.25">
      <c r="A235" s="13" t="s">
        <v>33</v>
      </c>
      <c r="B235" s="25" t="s">
        <v>32</v>
      </c>
      <c r="C235" s="14">
        <v>10</v>
      </c>
      <c r="D235" s="18" t="str">
        <f>CONCATENATE(A235,B235,C235)</f>
        <v>Com ABAPBP20_610</v>
      </c>
      <c r="E235" s="6">
        <v>108109632</v>
      </c>
      <c r="F235" s="19">
        <f>AVERAGE(E233:E235)</f>
        <v>101154642.66666667</v>
      </c>
      <c r="G235" s="20">
        <f>STDEV(E233:E235)/F235*100</f>
        <v>6.0643128328784641</v>
      </c>
      <c r="H235" s="23">
        <f>F235-$F$199</f>
        <v>99598219.166666672</v>
      </c>
    </row>
    <row r="236" spans="1:9" ht="15" hidden="1" x14ac:dyDescent="0.25">
      <c r="A236" s="13" t="s">
        <v>19</v>
      </c>
      <c r="B236" s="13" t="s">
        <v>20</v>
      </c>
      <c r="C236" s="14">
        <v>15</v>
      </c>
      <c r="D236" s="14"/>
      <c r="F236" s="26"/>
      <c r="H236" s="17"/>
      <c r="I236" s="4">
        <v>1675906</v>
      </c>
    </row>
    <row r="237" spans="1:9" ht="15" hidden="1" x14ac:dyDescent="0.25">
      <c r="A237" s="13" t="s">
        <v>19</v>
      </c>
      <c r="B237" s="13" t="s">
        <v>20</v>
      </c>
      <c r="C237" s="14">
        <v>15</v>
      </c>
      <c r="D237" s="14"/>
      <c r="E237" s="4">
        <v>1740965</v>
      </c>
      <c r="F237" s="26"/>
      <c r="H237" s="17"/>
    </row>
    <row r="238" spans="1:9" ht="15" hidden="1" x14ac:dyDescent="0.25">
      <c r="A238" s="13" t="s">
        <v>19</v>
      </c>
      <c r="B238" s="13" t="s">
        <v>20</v>
      </c>
      <c r="C238" s="14">
        <v>15</v>
      </c>
      <c r="D238" s="18" t="str">
        <f>CONCATENATE(A238,B238,C238)</f>
        <v>Sem ABAPbranco 15</v>
      </c>
      <c r="E238" s="4">
        <v>1765708</v>
      </c>
      <c r="F238" s="19">
        <f>AVERAGE(E236:E238)</f>
        <v>1753336.5</v>
      </c>
      <c r="G238" s="20">
        <f>STDEV(E236:E238)/F238*100</f>
        <v>0.99786567421021255</v>
      </c>
      <c r="H238" s="17">
        <v>0</v>
      </c>
    </row>
    <row r="239" spans="1:9" ht="15" hidden="1" x14ac:dyDescent="0.25">
      <c r="A239" s="13" t="s">
        <v>19</v>
      </c>
      <c r="B239" s="21" t="s">
        <v>21</v>
      </c>
      <c r="C239" s="14">
        <v>15</v>
      </c>
      <c r="D239" s="14"/>
      <c r="E239" s="5">
        <v>9043008</v>
      </c>
      <c r="F239" s="26"/>
      <c r="H239" s="17"/>
    </row>
    <row r="240" spans="1:9" ht="15" hidden="1" x14ac:dyDescent="0.25">
      <c r="A240" s="13" t="s">
        <v>19</v>
      </c>
      <c r="B240" s="21" t="s">
        <v>21</v>
      </c>
      <c r="C240" s="14">
        <v>15</v>
      </c>
      <c r="D240" s="14"/>
      <c r="E240" s="5">
        <v>8940625</v>
      </c>
      <c r="F240" s="26"/>
      <c r="H240" s="17"/>
    </row>
    <row r="241" spans="1:9" ht="15" hidden="1" x14ac:dyDescent="0.25">
      <c r="A241" s="13" t="s">
        <v>19</v>
      </c>
      <c r="B241" s="21" t="s">
        <v>21</v>
      </c>
      <c r="C241" s="14">
        <v>15</v>
      </c>
      <c r="D241" s="18" t="str">
        <f>CONCATENATE(A241,B241,C241)</f>
        <v>Sem ABAPC20_115</v>
      </c>
      <c r="F241" s="19">
        <f>AVERAGE(E239:E241)</f>
        <v>8991816.5</v>
      </c>
      <c r="G241" s="20">
        <f>STDEV(E239:E241)/F241*100</f>
        <v>0.80512890335587128</v>
      </c>
      <c r="H241" s="23">
        <f>F241-$F$238</f>
        <v>7238480</v>
      </c>
      <c r="I241" s="5">
        <v>9712732</v>
      </c>
    </row>
    <row r="242" spans="1:9" ht="15" x14ac:dyDescent="0.25">
      <c r="A242" s="13" t="s">
        <v>19</v>
      </c>
      <c r="B242" s="21" t="s">
        <v>22</v>
      </c>
      <c r="C242" s="14">
        <v>15</v>
      </c>
      <c r="D242" s="14"/>
      <c r="E242" s="5">
        <v>6315020</v>
      </c>
      <c r="F242" s="26"/>
      <c r="H242" s="17"/>
    </row>
    <row r="243" spans="1:9" ht="15" x14ac:dyDescent="0.25">
      <c r="A243" s="13" t="s">
        <v>19</v>
      </c>
      <c r="B243" s="21" t="s">
        <v>22</v>
      </c>
      <c r="C243" s="14">
        <v>15</v>
      </c>
      <c r="D243" s="14"/>
      <c r="E243" s="5">
        <v>5827297</v>
      </c>
      <c r="F243" s="26"/>
      <c r="H243" s="17"/>
    </row>
    <row r="244" spans="1:9" ht="15" x14ac:dyDescent="0.25">
      <c r="A244" s="13" t="s">
        <v>19</v>
      </c>
      <c r="B244" s="21" t="s">
        <v>22</v>
      </c>
      <c r="C244" s="14">
        <v>15</v>
      </c>
      <c r="D244" s="18" t="str">
        <f>CONCATENATE(A244,B244,C244)</f>
        <v>Sem ABAPC20_215</v>
      </c>
      <c r="E244" s="5">
        <v>5541267</v>
      </c>
      <c r="F244" s="19">
        <f>AVERAGE(E242:E244)</f>
        <v>5894528</v>
      </c>
      <c r="G244" s="20">
        <f>STDEV(E242:E244)/F244*100</f>
        <v>6.6372272582018947</v>
      </c>
      <c r="H244" s="23">
        <f>F244-$F$238</f>
        <v>4141191.5</v>
      </c>
    </row>
    <row r="245" spans="1:9" ht="15" hidden="1" x14ac:dyDescent="0.25">
      <c r="A245" s="13" t="s">
        <v>19</v>
      </c>
      <c r="B245" s="21" t="s">
        <v>23</v>
      </c>
      <c r="C245" s="14">
        <v>15</v>
      </c>
      <c r="D245" s="14"/>
      <c r="E245" s="5">
        <v>9779220</v>
      </c>
      <c r="F245" s="26"/>
      <c r="H245" s="17"/>
    </row>
    <row r="246" spans="1:9" ht="15" hidden="1" x14ac:dyDescent="0.25">
      <c r="A246" s="13" t="s">
        <v>19</v>
      </c>
      <c r="B246" s="21" t="s">
        <v>23</v>
      </c>
      <c r="C246" s="14">
        <v>15</v>
      </c>
      <c r="D246" s="14"/>
      <c r="E246" s="5">
        <v>9777925</v>
      </c>
      <c r="F246" s="26"/>
      <c r="H246" s="17"/>
    </row>
    <row r="247" spans="1:9" ht="15" hidden="1" x14ac:dyDescent="0.25">
      <c r="A247" s="13" t="s">
        <v>19</v>
      </c>
      <c r="B247" s="21" t="s">
        <v>23</v>
      </c>
      <c r="C247" s="14">
        <v>15</v>
      </c>
      <c r="D247" s="18" t="str">
        <f>CONCATENATE(A247,B247,C247)</f>
        <v>Sem ABAPC20_315</v>
      </c>
      <c r="E247" s="5">
        <v>10598924</v>
      </c>
      <c r="F247" s="29">
        <f>AVERAGE(E245:E247)</f>
        <v>10052023</v>
      </c>
      <c r="G247" s="20">
        <f>STDEV(E245:E247)/F247*100</f>
        <v>4.7117938543681657</v>
      </c>
      <c r="H247" s="23">
        <f>F247-$F$238</f>
        <v>8298686.5</v>
      </c>
    </row>
    <row r="248" spans="1:9" ht="15" hidden="1" x14ac:dyDescent="0.25">
      <c r="A248" s="13" t="s">
        <v>19</v>
      </c>
      <c r="B248" s="21" t="s">
        <v>24</v>
      </c>
      <c r="C248" s="14">
        <v>15</v>
      </c>
      <c r="D248" s="14"/>
      <c r="E248" s="5">
        <v>14027764</v>
      </c>
      <c r="F248" s="26"/>
      <c r="H248" s="17"/>
    </row>
    <row r="249" spans="1:9" ht="15" hidden="1" x14ac:dyDescent="0.25">
      <c r="A249" s="13" t="s">
        <v>19</v>
      </c>
      <c r="B249" s="21" t="s">
        <v>24</v>
      </c>
      <c r="C249" s="14">
        <v>15</v>
      </c>
      <c r="D249" s="14"/>
      <c r="E249" s="5">
        <v>13100564</v>
      </c>
      <c r="F249" s="26"/>
      <c r="H249" s="17"/>
    </row>
    <row r="250" spans="1:9" ht="15" hidden="1" x14ac:dyDescent="0.25">
      <c r="A250" s="13" t="s">
        <v>19</v>
      </c>
      <c r="B250" s="21" t="s">
        <v>24</v>
      </c>
      <c r="C250" s="14">
        <v>15</v>
      </c>
      <c r="D250" s="18" t="str">
        <f>CONCATENATE(A250,B250,C250)</f>
        <v>Sem ABAPC20_415</v>
      </c>
      <c r="E250" s="5">
        <v>15001214</v>
      </c>
      <c r="F250" s="19">
        <f>AVERAGE(E248:E250)</f>
        <v>14043180.666666666</v>
      </c>
      <c r="G250" s="20">
        <f>STDEV(E248:E250)/F250*100</f>
        <v>6.767831336631799</v>
      </c>
      <c r="H250" s="23">
        <f>F250-$F$238</f>
        <v>12289844.166666666</v>
      </c>
    </row>
    <row r="251" spans="1:9" ht="15" hidden="1" x14ac:dyDescent="0.25">
      <c r="A251" s="13" t="s">
        <v>19</v>
      </c>
      <c r="B251" s="21" t="s">
        <v>25</v>
      </c>
      <c r="C251" s="14">
        <v>15</v>
      </c>
      <c r="D251" s="14"/>
      <c r="E251" s="5">
        <v>8905487</v>
      </c>
      <c r="F251" s="26"/>
      <c r="H251" s="17"/>
    </row>
    <row r="252" spans="1:9" ht="15" hidden="1" x14ac:dyDescent="0.25">
      <c r="A252" s="13" t="s">
        <v>19</v>
      </c>
      <c r="B252" s="21" t="s">
        <v>25</v>
      </c>
      <c r="C252" s="14">
        <v>15</v>
      </c>
      <c r="D252" s="14"/>
      <c r="E252" s="5">
        <v>9728878</v>
      </c>
      <c r="F252" s="26"/>
      <c r="H252" s="17"/>
    </row>
    <row r="253" spans="1:9" ht="15" hidden="1" x14ac:dyDescent="0.25">
      <c r="A253" s="13" t="s">
        <v>19</v>
      </c>
      <c r="B253" s="21" t="s">
        <v>25</v>
      </c>
      <c r="C253" s="14">
        <v>15</v>
      </c>
      <c r="D253" s="18" t="str">
        <f>CONCATENATE(A253,B253,C253)</f>
        <v>Sem ABAPC20_515</v>
      </c>
      <c r="E253" s="5">
        <v>9333833</v>
      </c>
      <c r="F253" s="19">
        <f>AVERAGE(E251:E253)</f>
        <v>9322732.666666666</v>
      </c>
      <c r="G253" s="20">
        <f>STDEV(E251:E253)/F253*100</f>
        <v>4.4172426062165444</v>
      </c>
      <c r="H253" s="23">
        <f>F253-$F$238</f>
        <v>7569396.166666666</v>
      </c>
    </row>
    <row r="254" spans="1:9" ht="15" hidden="1" x14ac:dyDescent="0.25">
      <c r="A254" s="13" t="s">
        <v>19</v>
      </c>
      <c r="B254" s="21" t="s">
        <v>26</v>
      </c>
      <c r="C254" s="14">
        <v>15</v>
      </c>
      <c r="D254" s="14"/>
      <c r="E254" s="5">
        <v>18227142</v>
      </c>
      <c r="F254" s="26"/>
      <c r="H254" s="17"/>
    </row>
    <row r="255" spans="1:9" ht="15" hidden="1" x14ac:dyDescent="0.25">
      <c r="A255" s="13" t="s">
        <v>19</v>
      </c>
      <c r="B255" s="21" t="s">
        <v>26</v>
      </c>
      <c r="C255" s="14">
        <v>15</v>
      </c>
      <c r="D255" s="14"/>
      <c r="E255" s="5">
        <v>17510832</v>
      </c>
      <c r="F255" s="26"/>
      <c r="H255" s="17"/>
    </row>
    <row r="256" spans="1:9" ht="15" hidden="1" x14ac:dyDescent="0.25">
      <c r="A256" s="13" t="s">
        <v>19</v>
      </c>
      <c r="B256" s="21" t="s">
        <v>26</v>
      </c>
      <c r="C256" s="14">
        <v>15</v>
      </c>
      <c r="D256" s="18" t="str">
        <f>CONCATENATE(A256,B256,C256)</f>
        <v>Sem ABAPC20_615</v>
      </c>
      <c r="E256" s="5">
        <v>19063294</v>
      </c>
      <c r="F256" s="19">
        <f>AVERAGE(E254:E256)</f>
        <v>18267089.333333332</v>
      </c>
      <c r="G256" s="20">
        <f>STDEV(E254:E256)/F256*100</f>
        <v>4.2535596942127478</v>
      </c>
      <c r="H256" s="23">
        <f>F256-$F$238</f>
        <v>16513752.833333332</v>
      </c>
    </row>
    <row r="257" spans="1:8" ht="15" hidden="1" x14ac:dyDescent="0.25">
      <c r="A257" s="13" t="s">
        <v>19</v>
      </c>
      <c r="B257" s="21" t="s">
        <v>27</v>
      </c>
      <c r="C257" s="14">
        <v>15</v>
      </c>
      <c r="D257" s="14"/>
      <c r="E257" s="6">
        <v>9857771</v>
      </c>
      <c r="F257" s="26"/>
      <c r="H257" s="17"/>
    </row>
    <row r="258" spans="1:8" ht="15" hidden="1" x14ac:dyDescent="0.25">
      <c r="A258" s="13" t="s">
        <v>19</v>
      </c>
      <c r="B258" s="21" t="s">
        <v>27</v>
      </c>
      <c r="C258" s="14">
        <v>15</v>
      </c>
      <c r="D258" s="14"/>
      <c r="E258" s="6">
        <v>8229706</v>
      </c>
      <c r="F258" s="26"/>
      <c r="H258" s="17"/>
    </row>
    <row r="259" spans="1:8" ht="15" hidden="1" x14ac:dyDescent="0.25">
      <c r="A259" s="13" t="s">
        <v>19</v>
      </c>
      <c r="B259" s="21" t="s">
        <v>27</v>
      </c>
      <c r="C259" s="14">
        <v>15</v>
      </c>
      <c r="D259" s="18" t="str">
        <f>CONCATENATE(A259,B259,C259)</f>
        <v>Sem ABAPBP20_115</v>
      </c>
      <c r="E259" s="6">
        <v>8193995</v>
      </c>
      <c r="F259" s="19">
        <f>AVERAGE(E257:E259)</f>
        <v>8760490.666666666</v>
      </c>
      <c r="G259" s="20">
        <f>STDEV(E257:E259)/F259*100</f>
        <v>10.849168344181248</v>
      </c>
      <c r="H259" s="23">
        <f>F259-$F$238</f>
        <v>7007154.166666666</v>
      </c>
    </row>
    <row r="260" spans="1:8" ht="15" hidden="1" x14ac:dyDescent="0.25">
      <c r="A260" s="13" t="s">
        <v>19</v>
      </c>
      <c r="B260" s="21" t="s">
        <v>28</v>
      </c>
      <c r="C260" s="14">
        <v>15</v>
      </c>
      <c r="D260" s="14"/>
      <c r="E260" s="6">
        <v>16458071</v>
      </c>
      <c r="F260" s="26"/>
      <c r="H260" s="17"/>
    </row>
    <row r="261" spans="1:8" ht="15" hidden="1" x14ac:dyDescent="0.25">
      <c r="A261" s="13" t="s">
        <v>19</v>
      </c>
      <c r="B261" s="21" t="s">
        <v>28</v>
      </c>
      <c r="C261" s="14">
        <v>15</v>
      </c>
      <c r="D261" s="14"/>
      <c r="E261" s="6">
        <v>14870362</v>
      </c>
      <c r="F261" s="26"/>
      <c r="H261" s="17"/>
    </row>
    <row r="262" spans="1:8" ht="15" hidden="1" x14ac:dyDescent="0.25">
      <c r="A262" s="13" t="s">
        <v>19</v>
      </c>
      <c r="B262" s="21" t="s">
        <v>28</v>
      </c>
      <c r="C262" s="14">
        <v>15</v>
      </c>
      <c r="D262" s="18" t="str">
        <f>CONCATENATE(A262,B262,C262)</f>
        <v>Sem ABAPBP20_215</v>
      </c>
      <c r="E262" s="6">
        <v>17494140</v>
      </c>
      <c r="F262" s="19">
        <f>AVERAGE(E260:E262)</f>
        <v>16274191</v>
      </c>
      <c r="G262" s="20">
        <f>STDEV(E260:E262)/F262*100</f>
        <v>8.1203341329427623</v>
      </c>
      <c r="H262" s="23">
        <f>F262-$F$238</f>
        <v>14520854.5</v>
      </c>
    </row>
    <row r="263" spans="1:8" ht="15" hidden="1" x14ac:dyDescent="0.25">
      <c r="A263" s="13" t="s">
        <v>19</v>
      </c>
      <c r="B263" s="21" t="s">
        <v>29</v>
      </c>
      <c r="C263" s="14">
        <v>15</v>
      </c>
      <c r="D263" s="14"/>
      <c r="E263" s="6">
        <v>23742762</v>
      </c>
      <c r="F263" s="26"/>
      <c r="H263" s="17"/>
    </row>
    <row r="264" spans="1:8" ht="15" hidden="1" x14ac:dyDescent="0.25">
      <c r="A264" s="13" t="s">
        <v>19</v>
      </c>
      <c r="B264" s="21" t="s">
        <v>29</v>
      </c>
      <c r="C264" s="14">
        <v>15</v>
      </c>
      <c r="D264" s="14"/>
      <c r="E264" s="6">
        <v>28535794</v>
      </c>
      <c r="F264" s="26"/>
      <c r="H264" s="17"/>
    </row>
    <row r="265" spans="1:8" ht="15" hidden="1" x14ac:dyDescent="0.25">
      <c r="A265" s="13" t="s">
        <v>19</v>
      </c>
      <c r="B265" s="21" t="s">
        <v>29</v>
      </c>
      <c r="C265" s="14">
        <v>15</v>
      </c>
      <c r="D265" s="18" t="str">
        <f>CONCATENATE(A265,B265,C265)</f>
        <v>Sem ABAPBP20_315</v>
      </c>
      <c r="E265" s="6">
        <v>27443112</v>
      </c>
      <c r="F265" s="19">
        <f>AVERAGE(E263:E265)</f>
        <v>26573889.333333332</v>
      </c>
      <c r="G265" s="20">
        <f>STDEV(E263:E265)/F265*100</f>
        <v>9.4527426823369467</v>
      </c>
      <c r="H265" s="23">
        <f>F265-$F$238</f>
        <v>24820552.833333332</v>
      </c>
    </row>
    <row r="266" spans="1:8" ht="15" hidden="1" x14ac:dyDescent="0.25">
      <c r="A266" s="13" t="s">
        <v>19</v>
      </c>
      <c r="B266" s="21" t="s">
        <v>30</v>
      </c>
      <c r="C266" s="14">
        <v>15</v>
      </c>
      <c r="D266" s="14"/>
      <c r="E266" s="6">
        <v>18327434</v>
      </c>
      <c r="F266" s="26"/>
      <c r="H266" s="17"/>
    </row>
    <row r="267" spans="1:8" ht="15" hidden="1" x14ac:dyDescent="0.25">
      <c r="A267" s="13" t="s">
        <v>19</v>
      </c>
      <c r="B267" s="21" t="s">
        <v>30</v>
      </c>
      <c r="C267" s="14">
        <v>15</v>
      </c>
      <c r="D267" s="14"/>
      <c r="E267" s="6">
        <v>20846226</v>
      </c>
      <c r="F267" s="26"/>
      <c r="H267" s="17"/>
    </row>
    <row r="268" spans="1:8" ht="15" hidden="1" x14ac:dyDescent="0.25">
      <c r="A268" s="13" t="s">
        <v>19</v>
      </c>
      <c r="B268" s="21" t="s">
        <v>30</v>
      </c>
      <c r="C268" s="14">
        <v>15</v>
      </c>
      <c r="D268" s="18" t="str">
        <f>CONCATENATE(A268,B268,C268)</f>
        <v>Sem ABAPBP20_415</v>
      </c>
      <c r="E268" s="6">
        <v>17337328</v>
      </c>
      <c r="F268" s="19">
        <f>AVERAGE(E266:E268)</f>
        <v>18836996</v>
      </c>
      <c r="G268" s="20">
        <f>STDEV(E266:E268)/F268*100</f>
        <v>9.6039561589794129</v>
      </c>
      <c r="H268" s="23">
        <f>F268-$F$238</f>
        <v>17083659.5</v>
      </c>
    </row>
    <row r="269" spans="1:8" ht="15" hidden="1" x14ac:dyDescent="0.25">
      <c r="A269" s="13" t="s">
        <v>19</v>
      </c>
      <c r="B269" s="21" t="s">
        <v>31</v>
      </c>
      <c r="C269" s="14">
        <v>15</v>
      </c>
      <c r="D269" s="14"/>
      <c r="E269" s="6">
        <v>8056792</v>
      </c>
      <c r="F269" s="26"/>
      <c r="H269" s="17"/>
    </row>
    <row r="270" spans="1:8" ht="15" hidden="1" x14ac:dyDescent="0.25">
      <c r="A270" s="13" t="s">
        <v>19</v>
      </c>
      <c r="B270" s="21" t="s">
        <v>31</v>
      </c>
      <c r="C270" s="14">
        <v>15</v>
      </c>
      <c r="D270" s="14"/>
      <c r="E270" s="6">
        <v>7610232</v>
      </c>
      <c r="F270" s="26"/>
      <c r="H270" s="17"/>
    </row>
    <row r="271" spans="1:8" ht="15" hidden="1" x14ac:dyDescent="0.25">
      <c r="A271" s="13" t="s">
        <v>19</v>
      </c>
      <c r="B271" s="21" t="s">
        <v>31</v>
      </c>
      <c r="C271" s="14">
        <v>15</v>
      </c>
      <c r="D271" s="18" t="str">
        <f>CONCATENATE(A271,B271,C271)</f>
        <v>Sem ABAPBP20_515</v>
      </c>
      <c r="E271" s="6">
        <v>7737362</v>
      </c>
      <c r="F271" s="19">
        <f>AVERAGE(E269:E271)</f>
        <v>7801462</v>
      </c>
      <c r="G271" s="20">
        <f>STDEV(E269:E271)/F271*100</f>
        <v>2.949156250235486</v>
      </c>
      <c r="H271" s="23">
        <f>F271-$F$238</f>
        <v>6048125.5</v>
      </c>
    </row>
    <row r="272" spans="1:8" ht="15" hidden="1" x14ac:dyDescent="0.25">
      <c r="A272" s="13" t="s">
        <v>19</v>
      </c>
      <c r="B272" s="21" t="s">
        <v>32</v>
      </c>
      <c r="C272" s="14">
        <v>15</v>
      </c>
      <c r="D272" s="14"/>
      <c r="E272" s="6">
        <v>15529391</v>
      </c>
      <c r="F272" s="26"/>
      <c r="H272" s="17"/>
    </row>
    <row r="273" spans="1:9" ht="15" hidden="1" x14ac:dyDescent="0.25">
      <c r="A273" s="13" t="s">
        <v>19</v>
      </c>
      <c r="B273" s="21" t="s">
        <v>32</v>
      </c>
      <c r="C273" s="14">
        <v>15</v>
      </c>
      <c r="D273" s="14"/>
      <c r="E273" s="6">
        <v>17155870</v>
      </c>
      <c r="F273" s="26"/>
      <c r="H273" s="17"/>
    </row>
    <row r="274" spans="1:9" ht="15" hidden="1" x14ac:dyDescent="0.25">
      <c r="A274" s="13" t="s">
        <v>19</v>
      </c>
      <c r="B274" s="21" t="s">
        <v>32</v>
      </c>
      <c r="C274" s="14">
        <v>15</v>
      </c>
      <c r="D274" s="18" t="str">
        <f>CONCATENATE(A274,B274,C274)</f>
        <v>Sem ABAPBP20_615</v>
      </c>
      <c r="E274" s="6">
        <v>16490908</v>
      </c>
      <c r="F274" s="19">
        <f>AVERAGE(E272:E274)</f>
        <v>16392056.333333334</v>
      </c>
      <c r="G274" s="20">
        <f>STDEV(E272:E274)/F274*100</f>
        <v>4.9885930197171167</v>
      </c>
      <c r="H274" s="23">
        <f>F274-$F$238</f>
        <v>14638719.833333334</v>
      </c>
    </row>
    <row r="275" spans="1:9" ht="15" hidden="1" x14ac:dyDescent="0.25">
      <c r="A275" s="13" t="s">
        <v>33</v>
      </c>
      <c r="B275" s="13" t="s">
        <v>20</v>
      </c>
      <c r="C275" s="14">
        <v>15</v>
      </c>
      <c r="D275" s="14"/>
      <c r="E275" s="4">
        <v>1556921</v>
      </c>
      <c r="F275" s="26"/>
      <c r="H275" s="17"/>
    </row>
    <row r="276" spans="1:9" ht="15" hidden="1" x14ac:dyDescent="0.25">
      <c r="A276" s="13" t="s">
        <v>33</v>
      </c>
      <c r="B276" s="13" t="s">
        <v>20</v>
      </c>
      <c r="C276" s="14">
        <v>15</v>
      </c>
      <c r="D276" s="14"/>
      <c r="E276" s="4">
        <v>1581220</v>
      </c>
      <c r="F276" s="26"/>
      <c r="H276" s="17"/>
    </row>
    <row r="277" spans="1:9" ht="15" hidden="1" x14ac:dyDescent="0.25">
      <c r="A277" s="13" t="s">
        <v>33</v>
      </c>
      <c r="B277" s="13" t="s">
        <v>20</v>
      </c>
      <c r="C277" s="14">
        <v>15</v>
      </c>
      <c r="D277" s="18" t="str">
        <f>CONCATENATE(A277,B277,C277)</f>
        <v>Com ABAPbranco 15</v>
      </c>
      <c r="F277" s="19">
        <f>AVERAGE(E275:E277)</f>
        <v>1569070.5</v>
      </c>
      <c r="G277" s="20">
        <f>STDEV(E275:E277)/F277*100</f>
        <v>1.0950424264589718</v>
      </c>
      <c r="H277" s="17">
        <v>0</v>
      </c>
      <c r="I277" s="4">
        <v>1632336</v>
      </c>
    </row>
    <row r="278" spans="1:9" ht="15" hidden="1" x14ac:dyDescent="0.25">
      <c r="A278" s="13" t="s">
        <v>33</v>
      </c>
      <c r="B278" s="25" t="s">
        <v>21</v>
      </c>
      <c r="C278" s="14">
        <v>15</v>
      </c>
      <c r="D278" s="14"/>
      <c r="E278" s="5">
        <v>94600616</v>
      </c>
      <c r="F278" s="26"/>
      <c r="H278" s="17"/>
    </row>
    <row r="279" spans="1:9" ht="15" hidden="1" x14ac:dyDescent="0.25">
      <c r="A279" s="13" t="s">
        <v>33</v>
      </c>
      <c r="B279" s="25" t="s">
        <v>21</v>
      </c>
      <c r="C279" s="14">
        <v>15</v>
      </c>
      <c r="D279" s="14"/>
      <c r="F279" s="26"/>
      <c r="H279" s="17"/>
      <c r="I279" s="27">
        <v>85464248</v>
      </c>
    </row>
    <row r="280" spans="1:9" ht="15" hidden="1" x14ac:dyDescent="0.25">
      <c r="A280" s="13" t="s">
        <v>33</v>
      </c>
      <c r="B280" s="25" t="s">
        <v>21</v>
      </c>
      <c r="C280" s="14">
        <v>15</v>
      </c>
      <c r="D280" s="18" t="str">
        <f>CONCATENATE(A280,B280,C280)</f>
        <v>Com ABAPC20_115</v>
      </c>
      <c r="E280" s="5">
        <v>93493472</v>
      </c>
      <c r="F280" s="19">
        <f>AVERAGE(E278:E280)</f>
        <v>94047044</v>
      </c>
      <c r="G280" s="20">
        <f>STDEV(E278:E280)/F280*100</f>
        <v>0.83242279273551545</v>
      </c>
      <c r="H280" s="23">
        <f>F280-$F$277</f>
        <v>92477973.5</v>
      </c>
    </row>
    <row r="281" spans="1:9" ht="15" hidden="1" x14ac:dyDescent="0.25">
      <c r="A281" s="13" t="s">
        <v>33</v>
      </c>
      <c r="B281" s="25" t="s">
        <v>22</v>
      </c>
      <c r="C281" s="14">
        <v>15</v>
      </c>
      <c r="D281" s="14"/>
      <c r="E281" s="5">
        <v>83215736</v>
      </c>
      <c r="F281" s="26"/>
      <c r="H281" s="17"/>
    </row>
    <row r="282" spans="1:9" ht="15" hidden="1" x14ac:dyDescent="0.25">
      <c r="A282" s="13" t="s">
        <v>33</v>
      </c>
      <c r="B282" s="25" t="s">
        <v>22</v>
      </c>
      <c r="C282" s="14">
        <v>15</v>
      </c>
      <c r="D282" s="14"/>
      <c r="E282" s="5">
        <v>75018072</v>
      </c>
      <c r="F282" s="26"/>
      <c r="H282" s="17"/>
    </row>
    <row r="283" spans="1:9" ht="15" hidden="1" x14ac:dyDescent="0.25">
      <c r="A283" s="13" t="s">
        <v>33</v>
      </c>
      <c r="B283" s="25" t="s">
        <v>22</v>
      </c>
      <c r="C283" s="14">
        <v>15</v>
      </c>
      <c r="D283" s="18" t="str">
        <f>CONCATENATE(A283,B283,C283)</f>
        <v>Com ABAPC20_215</v>
      </c>
      <c r="E283" s="5">
        <v>77301968</v>
      </c>
      <c r="F283" s="19">
        <f>AVERAGE(E281:E283)</f>
        <v>78511925.333333328</v>
      </c>
      <c r="G283" s="20">
        <f>STDEV(E281:E283)/F283*100</f>
        <v>5.3885477532964012</v>
      </c>
      <c r="H283" s="23">
        <f>F283-$F$277</f>
        <v>76942854.833333328</v>
      </c>
    </row>
    <row r="284" spans="1:9" ht="15" hidden="1" x14ac:dyDescent="0.25">
      <c r="A284" s="13" t="s">
        <v>33</v>
      </c>
      <c r="B284" s="25" t="s">
        <v>23</v>
      </c>
      <c r="C284" s="14">
        <v>15</v>
      </c>
      <c r="D284" s="14"/>
      <c r="E284" s="5">
        <v>116720720</v>
      </c>
      <c r="F284" s="26"/>
      <c r="H284" s="17"/>
    </row>
    <row r="285" spans="1:9" ht="15" hidden="1" x14ac:dyDescent="0.25">
      <c r="A285" s="13" t="s">
        <v>33</v>
      </c>
      <c r="B285" s="25" t="s">
        <v>23</v>
      </c>
      <c r="C285" s="14">
        <v>15</v>
      </c>
      <c r="D285" s="14"/>
      <c r="E285" s="5">
        <v>104692824</v>
      </c>
      <c r="F285" s="26"/>
      <c r="H285" s="17"/>
    </row>
    <row r="286" spans="1:9" ht="15" hidden="1" x14ac:dyDescent="0.25">
      <c r="A286" s="13" t="s">
        <v>33</v>
      </c>
      <c r="B286" s="25" t="s">
        <v>23</v>
      </c>
      <c r="C286" s="14">
        <v>15</v>
      </c>
      <c r="D286" s="18" t="str">
        <f>CONCATENATE(A286,B286,C286)</f>
        <v>Com ABAPC20_315</v>
      </c>
      <c r="E286" s="5">
        <v>112293976</v>
      </c>
      <c r="F286" s="19">
        <f>AVERAGE(E284:E286)</f>
        <v>111235840</v>
      </c>
      <c r="G286" s="20">
        <f>STDEV(E284:E286)/F286*100</f>
        <v>5.4688878413614015</v>
      </c>
      <c r="H286" s="23">
        <f>F286-$F$277</f>
        <v>109666769.5</v>
      </c>
    </row>
    <row r="287" spans="1:9" ht="15" hidden="1" x14ac:dyDescent="0.25">
      <c r="A287" s="13" t="s">
        <v>33</v>
      </c>
      <c r="B287" s="25" t="s">
        <v>24</v>
      </c>
      <c r="C287" s="14">
        <v>15</v>
      </c>
      <c r="D287" s="14"/>
      <c r="E287" s="5">
        <v>157109680</v>
      </c>
      <c r="F287" s="26"/>
      <c r="H287" s="17"/>
    </row>
    <row r="288" spans="1:9" ht="15" hidden="1" x14ac:dyDescent="0.25">
      <c r="A288" s="13" t="s">
        <v>33</v>
      </c>
      <c r="B288" s="25" t="s">
        <v>24</v>
      </c>
      <c r="C288" s="14">
        <v>15</v>
      </c>
      <c r="D288" s="14"/>
      <c r="E288" s="5">
        <v>139175872</v>
      </c>
      <c r="F288" s="26"/>
      <c r="H288" s="17"/>
    </row>
    <row r="289" spans="1:9" ht="15" hidden="1" x14ac:dyDescent="0.25">
      <c r="A289" s="13" t="s">
        <v>33</v>
      </c>
      <c r="B289" s="25" t="s">
        <v>24</v>
      </c>
      <c r="C289" s="14">
        <v>15</v>
      </c>
      <c r="D289" s="18" t="str">
        <f>CONCATENATE(A289,B289,C289)</f>
        <v>Com ABAPC20_415</v>
      </c>
      <c r="F289" s="19">
        <f>AVERAGE(E287:E289)</f>
        <v>148142776</v>
      </c>
      <c r="G289" s="20">
        <f>STDEV(E287:E289)/F289*100</f>
        <v>8.5600645483365021</v>
      </c>
      <c r="H289" s="23">
        <f>F289-$F$277</f>
        <v>146573705.5</v>
      </c>
      <c r="I289" s="27">
        <v>123628520</v>
      </c>
    </row>
    <row r="290" spans="1:9" ht="15" hidden="1" x14ac:dyDescent="0.25">
      <c r="A290" s="13" t="s">
        <v>33</v>
      </c>
      <c r="B290" s="25" t="s">
        <v>25</v>
      </c>
      <c r="C290" s="14">
        <v>15</v>
      </c>
      <c r="D290" s="14"/>
      <c r="E290" s="5">
        <v>127860688</v>
      </c>
      <c r="F290" s="26"/>
      <c r="H290" s="17"/>
    </row>
    <row r="291" spans="1:9" ht="15" hidden="1" x14ac:dyDescent="0.25">
      <c r="A291" s="13" t="s">
        <v>33</v>
      </c>
      <c r="B291" s="25" t="s">
        <v>25</v>
      </c>
      <c r="C291" s="14">
        <v>15</v>
      </c>
      <c r="D291" s="14"/>
      <c r="E291" s="5">
        <v>118150152</v>
      </c>
      <c r="F291" s="26"/>
      <c r="H291" s="17"/>
    </row>
    <row r="292" spans="1:9" ht="15" hidden="1" x14ac:dyDescent="0.25">
      <c r="A292" s="13" t="s">
        <v>33</v>
      </c>
      <c r="B292" s="25" t="s">
        <v>25</v>
      </c>
      <c r="C292" s="14">
        <v>15</v>
      </c>
      <c r="D292" s="18" t="str">
        <f>CONCATENATE(A292,B292,C292)</f>
        <v>Com ABAPC20_515</v>
      </c>
      <c r="E292" s="5">
        <v>116279048</v>
      </c>
      <c r="F292" s="19">
        <f>AVERAGE(E290:E292)</f>
        <v>120763296</v>
      </c>
      <c r="G292" s="20">
        <f>STDEV(E290:E292)/F292*100</f>
        <v>5.1483469971000044</v>
      </c>
      <c r="H292" s="23">
        <f>F292-$F$277</f>
        <v>119194225.5</v>
      </c>
    </row>
    <row r="293" spans="1:9" ht="15" hidden="1" x14ac:dyDescent="0.25">
      <c r="A293" s="13" t="s">
        <v>33</v>
      </c>
      <c r="B293" s="25" t="s">
        <v>26</v>
      </c>
      <c r="C293" s="14">
        <v>15</v>
      </c>
      <c r="D293" s="14"/>
      <c r="E293" s="5">
        <v>117595880</v>
      </c>
      <c r="F293" s="26"/>
      <c r="H293" s="17"/>
    </row>
    <row r="294" spans="1:9" ht="15" hidden="1" x14ac:dyDescent="0.25">
      <c r="A294" s="13" t="s">
        <v>33</v>
      </c>
      <c r="B294" s="25" t="s">
        <v>26</v>
      </c>
      <c r="C294" s="14">
        <v>15</v>
      </c>
      <c r="D294" s="14"/>
      <c r="E294" s="5">
        <v>140217968</v>
      </c>
      <c r="F294" s="26"/>
      <c r="H294" s="17"/>
    </row>
    <row r="295" spans="1:9" ht="15" hidden="1" x14ac:dyDescent="0.25">
      <c r="A295" s="13" t="s">
        <v>33</v>
      </c>
      <c r="B295" s="25" t="s">
        <v>26</v>
      </c>
      <c r="C295" s="14">
        <v>15</v>
      </c>
      <c r="D295" s="18" t="str">
        <f>CONCATENATE(A295,B295,C295)</f>
        <v>Com ABAPC20_615</v>
      </c>
      <c r="E295" s="5">
        <v>132360200</v>
      </c>
      <c r="F295" s="19">
        <f>AVERAGE(E293:E295)</f>
        <v>130058016</v>
      </c>
      <c r="G295" s="20">
        <f>STDEV(E293:E295)/F295*100</f>
        <v>8.8309934471800666</v>
      </c>
      <c r="H295" s="23">
        <f>F295-$F$277</f>
        <v>128488945.5</v>
      </c>
    </row>
    <row r="296" spans="1:9" ht="15" hidden="1" x14ac:dyDescent="0.25">
      <c r="A296" s="13" t="s">
        <v>33</v>
      </c>
      <c r="B296" s="25" t="s">
        <v>27</v>
      </c>
      <c r="C296" s="14">
        <v>15</v>
      </c>
      <c r="D296" s="14"/>
      <c r="E296" s="6">
        <v>122075912</v>
      </c>
      <c r="F296" s="26"/>
      <c r="H296" s="17"/>
    </row>
    <row r="297" spans="1:9" ht="15" hidden="1" x14ac:dyDescent="0.25">
      <c r="A297" s="13" t="s">
        <v>33</v>
      </c>
      <c r="B297" s="25" t="s">
        <v>27</v>
      </c>
      <c r="C297" s="14">
        <v>15</v>
      </c>
      <c r="D297" s="14"/>
      <c r="E297" s="6">
        <v>130472048</v>
      </c>
      <c r="F297" s="26"/>
      <c r="H297" s="17"/>
    </row>
    <row r="298" spans="1:9" ht="15" hidden="1" x14ac:dyDescent="0.25">
      <c r="A298" s="13" t="s">
        <v>33</v>
      </c>
      <c r="B298" s="25" t="s">
        <v>27</v>
      </c>
      <c r="C298" s="14">
        <v>15</v>
      </c>
      <c r="D298" s="18" t="str">
        <f>CONCATENATE(A298,B298,C298)</f>
        <v>Com ABAPBP20_115</v>
      </c>
      <c r="E298" s="6">
        <v>129920088</v>
      </c>
      <c r="F298" s="19">
        <f>AVERAGE(E296:E298)</f>
        <v>127489349.33333333</v>
      </c>
      <c r="G298" s="20">
        <f>STDEV(E296:E298)/F298*100</f>
        <v>3.6836726721472495</v>
      </c>
      <c r="H298" s="23">
        <f>F298-$F$277</f>
        <v>125920278.83333333</v>
      </c>
    </row>
    <row r="299" spans="1:9" ht="15" hidden="1" x14ac:dyDescent="0.25">
      <c r="A299" s="13" t="s">
        <v>33</v>
      </c>
      <c r="B299" s="25" t="s">
        <v>28</v>
      </c>
      <c r="C299" s="14">
        <v>15</v>
      </c>
      <c r="D299" s="14"/>
      <c r="E299" s="6">
        <v>177192112</v>
      </c>
      <c r="F299" s="26"/>
      <c r="H299" s="17"/>
    </row>
    <row r="300" spans="1:9" ht="15" hidden="1" x14ac:dyDescent="0.25">
      <c r="A300" s="13" t="s">
        <v>33</v>
      </c>
      <c r="B300" s="25" t="s">
        <v>28</v>
      </c>
      <c r="C300" s="14">
        <v>15</v>
      </c>
      <c r="D300" s="14"/>
      <c r="E300" s="6">
        <v>169298688</v>
      </c>
      <c r="F300" s="26"/>
      <c r="H300" s="17"/>
    </row>
    <row r="301" spans="1:9" ht="15" hidden="1" x14ac:dyDescent="0.25">
      <c r="A301" s="13" t="s">
        <v>33</v>
      </c>
      <c r="B301" s="25" t="s">
        <v>28</v>
      </c>
      <c r="C301" s="14">
        <v>15</v>
      </c>
      <c r="D301" s="18" t="str">
        <f>CONCATENATE(A301,B301,C301)</f>
        <v>Com ABAPBP20_215</v>
      </c>
      <c r="E301" s="6">
        <v>170758592</v>
      </c>
      <c r="F301" s="19">
        <f>AVERAGE(E299:E301)</f>
        <v>172416464</v>
      </c>
      <c r="G301" s="20">
        <f>STDEV(E299:E301)/F301*100</f>
        <v>2.4358200438102577</v>
      </c>
      <c r="H301" s="23">
        <f>F301-$F$277</f>
        <v>170847393.5</v>
      </c>
    </row>
    <row r="302" spans="1:9" ht="15" hidden="1" x14ac:dyDescent="0.25">
      <c r="A302" s="13" t="s">
        <v>33</v>
      </c>
      <c r="B302" s="25" t="s">
        <v>29</v>
      </c>
      <c r="C302" s="14">
        <v>15</v>
      </c>
      <c r="D302" s="14"/>
      <c r="E302" s="6">
        <v>157196448</v>
      </c>
      <c r="F302" s="16"/>
      <c r="H302" s="17"/>
    </row>
    <row r="303" spans="1:9" ht="15" hidden="1" x14ac:dyDescent="0.25">
      <c r="A303" s="13" t="s">
        <v>33</v>
      </c>
      <c r="B303" s="25" t="s">
        <v>29</v>
      </c>
      <c r="C303" s="14">
        <v>15</v>
      </c>
      <c r="D303" s="14"/>
      <c r="E303" s="6">
        <v>154083952</v>
      </c>
      <c r="F303" s="16"/>
      <c r="H303" s="17"/>
    </row>
    <row r="304" spans="1:9" ht="15" hidden="1" x14ac:dyDescent="0.25">
      <c r="A304" s="13" t="s">
        <v>33</v>
      </c>
      <c r="B304" s="25" t="s">
        <v>29</v>
      </c>
      <c r="C304" s="14">
        <v>15</v>
      </c>
      <c r="D304" s="18" t="str">
        <f>CONCATENATE(A304,B304,C304)</f>
        <v>Com ABAPBP20_315</v>
      </c>
      <c r="E304" s="6">
        <v>159464192</v>
      </c>
      <c r="F304" s="28">
        <f>AVERAGE(E302:E304)</f>
        <v>156914864</v>
      </c>
      <c r="G304" s="20">
        <f>STDEV(E302:E304)/F304*100</f>
        <v>1.7214113438530572</v>
      </c>
      <c r="H304" s="23">
        <f>F304-$F$277</f>
        <v>155345793.5</v>
      </c>
    </row>
    <row r="305" spans="1:9" ht="15" hidden="1" x14ac:dyDescent="0.25">
      <c r="A305" s="13" t="s">
        <v>33</v>
      </c>
      <c r="B305" s="25" t="s">
        <v>30</v>
      </c>
      <c r="C305" s="14">
        <v>15</v>
      </c>
      <c r="D305" s="14"/>
      <c r="E305" s="6">
        <v>144529824</v>
      </c>
      <c r="F305" s="16"/>
      <c r="H305" s="17"/>
    </row>
    <row r="306" spans="1:9" ht="15" hidden="1" x14ac:dyDescent="0.25">
      <c r="A306" s="13" t="s">
        <v>33</v>
      </c>
      <c r="B306" s="25" t="s">
        <v>30</v>
      </c>
      <c r="C306" s="14">
        <v>15</v>
      </c>
      <c r="D306" s="14"/>
      <c r="E306" s="6">
        <v>155792560</v>
      </c>
      <c r="F306" s="16"/>
      <c r="H306" s="17"/>
    </row>
    <row r="307" spans="1:9" ht="15" hidden="1" x14ac:dyDescent="0.25">
      <c r="A307" s="13" t="s">
        <v>33</v>
      </c>
      <c r="B307" s="25" t="s">
        <v>30</v>
      </c>
      <c r="C307" s="14">
        <v>15</v>
      </c>
      <c r="D307" s="18" t="str">
        <f>CONCATENATE(A307,B307,C307)</f>
        <v>Com ABAPBP20_415</v>
      </c>
      <c r="E307" s="6">
        <v>138486576</v>
      </c>
      <c r="F307" s="19">
        <f>AVERAGE(E305:E307)</f>
        <v>146269653.33333334</v>
      </c>
      <c r="G307" s="20">
        <f>STDEV(E305:E307)/F307*100</f>
        <v>6.0047969010873743</v>
      </c>
      <c r="H307" s="23">
        <f>F307-$F$277</f>
        <v>144700582.83333334</v>
      </c>
    </row>
    <row r="308" spans="1:9" ht="15" hidden="1" x14ac:dyDescent="0.25">
      <c r="A308" s="13" t="s">
        <v>33</v>
      </c>
      <c r="B308" s="25" t="s">
        <v>31</v>
      </c>
      <c r="C308" s="14">
        <v>15</v>
      </c>
      <c r="D308" s="14"/>
      <c r="E308" s="6">
        <v>107288976</v>
      </c>
      <c r="F308" s="16"/>
      <c r="H308" s="17"/>
    </row>
    <row r="309" spans="1:9" ht="15" hidden="1" x14ac:dyDescent="0.25">
      <c r="A309" s="13" t="s">
        <v>33</v>
      </c>
      <c r="B309" s="25" t="s">
        <v>31</v>
      </c>
      <c r="C309" s="14">
        <v>15</v>
      </c>
      <c r="D309" s="14"/>
      <c r="E309" s="6">
        <v>104488528</v>
      </c>
      <c r="F309" s="16"/>
      <c r="H309" s="17"/>
    </row>
    <row r="310" spans="1:9" ht="15" hidden="1" x14ac:dyDescent="0.25">
      <c r="A310" s="13" t="s">
        <v>33</v>
      </c>
      <c r="B310" s="25" t="s">
        <v>31</v>
      </c>
      <c r="C310" s="14">
        <v>15</v>
      </c>
      <c r="D310" s="18" t="str">
        <f>CONCATENATE(A310,B310,C310)</f>
        <v>Com ABAPBP20_515</v>
      </c>
      <c r="E310" s="6">
        <v>123274544</v>
      </c>
      <c r="F310" s="30">
        <f>AVERAGE(E308:E310)</f>
        <v>111684016</v>
      </c>
      <c r="G310" s="20">
        <f>STDEV(E308:E310)/F310*100</f>
        <v>9.0746059820559779</v>
      </c>
      <c r="H310" s="23">
        <f>F310-$F$277</f>
        <v>110114945.5</v>
      </c>
    </row>
    <row r="311" spans="1:9" ht="15" hidden="1" x14ac:dyDescent="0.25">
      <c r="A311" s="13" t="s">
        <v>33</v>
      </c>
      <c r="B311" s="25" t="s">
        <v>32</v>
      </c>
      <c r="C311" s="14">
        <v>15</v>
      </c>
      <c r="D311" s="14"/>
      <c r="E311" s="6">
        <v>191929568</v>
      </c>
      <c r="F311" s="16"/>
      <c r="H311" s="17"/>
    </row>
    <row r="312" spans="1:9" ht="15" hidden="1" x14ac:dyDescent="0.25">
      <c r="A312" s="13" t="s">
        <v>33</v>
      </c>
      <c r="B312" s="25" t="s">
        <v>32</v>
      </c>
      <c r="C312" s="14">
        <v>15</v>
      </c>
      <c r="D312" s="14"/>
      <c r="E312" s="6">
        <v>187427952</v>
      </c>
      <c r="F312" s="16"/>
      <c r="H312" s="17"/>
    </row>
    <row r="313" spans="1:9" ht="15" hidden="1" x14ac:dyDescent="0.25">
      <c r="A313" s="13" t="s">
        <v>33</v>
      </c>
      <c r="B313" s="25" t="s">
        <v>32</v>
      </c>
      <c r="C313" s="14">
        <v>15</v>
      </c>
      <c r="D313" s="18" t="str">
        <f>CONCATENATE(A313,B313,C313)</f>
        <v>Com ABAPBP20_615</v>
      </c>
      <c r="E313" s="6">
        <v>204151968</v>
      </c>
      <c r="F313" s="19">
        <f>AVERAGE(E311:E313)</f>
        <v>194503162.66666666</v>
      </c>
      <c r="G313" s="20">
        <f>STDEV(E311:E313)/F313*100</f>
        <v>4.4492553905478323</v>
      </c>
      <c r="H313" s="23">
        <f>F313-$F$277</f>
        <v>192934092.16666666</v>
      </c>
    </row>
    <row r="314" spans="1:9" ht="15" hidden="1" x14ac:dyDescent="0.25">
      <c r="A314" s="13" t="s">
        <v>19</v>
      </c>
      <c r="B314" s="13" t="s">
        <v>20</v>
      </c>
      <c r="C314" s="14">
        <v>20</v>
      </c>
      <c r="D314" s="14"/>
      <c r="F314" s="26"/>
      <c r="H314" s="17"/>
      <c r="I314" s="4">
        <v>1676263</v>
      </c>
    </row>
    <row r="315" spans="1:9" ht="15" hidden="1" x14ac:dyDescent="0.25">
      <c r="A315" s="13" t="s">
        <v>19</v>
      </c>
      <c r="B315" s="13" t="s">
        <v>20</v>
      </c>
      <c r="C315" s="14">
        <v>20</v>
      </c>
      <c r="D315" s="14"/>
      <c r="E315" s="4">
        <v>1738273</v>
      </c>
      <c r="F315" s="26"/>
      <c r="H315" s="17"/>
    </row>
    <row r="316" spans="1:9" ht="15" hidden="1" x14ac:dyDescent="0.25">
      <c r="A316" s="13" t="s">
        <v>19</v>
      </c>
      <c r="B316" s="13" t="s">
        <v>20</v>
      </c>
      <c r="C316" s="14">
        <v>20</v>
      </c>
      <c r="D316" s="18" t="str">
        <f>CONCATENATE(A316,B316,C316)</f>
        <v>Sem ABAPbranco 20</v>
      </c>
      <c r="E316" s="4">
        <v>1761263</v>
      </c>
      <c r="F316" s="19">
        <f>AVERAGE(E314:E316)</f>
        <v>1749768</v>
      </c>
      <c r="G316" s="20">
        <f>STDEV(E314:E316)/F316*100</f>
        <v>0.92905944670829099</v>
      </c>
      <c r="H316" s="17">
        <v>0</v>
      </c>
    </row>
    <row r="317" spans="1:9" ht="15" hidden="1" x14ac:dyDescent="0.25">
      <c r="A317" s="13" t="s">
        <v>19</v>
      </c>
      <c r="B317" s="21" t="s">
        <v>21</v>
      </c>
      <c r="C317" s="14">
        <v>20</v>
      </c>
      <c r="D317" s="14"/>
      <c r="E317" s="5">
        <v>12964708</v>
      </c>
      <c r="F317" s="26"/>
      <c r="H317" s="17"/>
    </row>
    <row r="318" spans="1:9" ht="15" hidden="1" x14ac:dyDescent="0.25">
      <c r="A318" s="13" t="s">
        <v>19</v>
      </c>
      <c r="B318" s="21" t="s">
        <v>21</v>
      </c>
      <c r="C318" s="14">
        <v>20</v>
      </c>
      <c r="D318" s="14"/>
      <c r="E318" s="5">
        <v>12917660</v>
      </c>
      <c r="F318" s="26"/>
      <c r="H318" s="17"/>
    </row>
    <row r="319" spans="1:9" ht="15" hidden="1" x14ac:dyDescent="0.25">
      <c r="A319" s="13" t="s">
        <v>19</v>
      </c>
      <c r="B319" s="21" t="s">
        <v>21</v>
      </c>
      <c r="C319" s="14">
        <v>20</v>
      </c>
      <c r="D319" s="18" t="str">
        <f>CONCATENATE(A319,B319,C319)</f>
        <v>Sem ABAPC20_120</v>
      </c>
      <c r="F319" s="19">
        <f>AVERAGE(E317:E319)</f>
        <v>12941184</v>
      </c>
      <c r="G319" s="20">
        <f>STDEV(E317:E319)/F319*100</f>
        <v>0.2570704492051476</v>
      </c>
      <c r="H319" s="23">
        <f>F319-$F$316</f>
        <v>11191416</v>
      </c>
      <c r="I319" s="5">
        <v>13659516</v>
      </c>
    </row>
    <row r="320" spans="1:9" ht="15" x14ac:dyDescent="0.25">
      <c r="A320" s="13" t="s">
        <v>19</v>
      </c>
      <c r="B320" s="21" t="s">
        <v>22</v>
      </c>
      <c r="C320" s="14">
        <v>20</v>
      </c>
      <c r="D320" s="14"/>
      <c r="E320" s="5">
        <v>9154319</v>
      </c>
      <c r="F320" s="26"/>
      <c r="H320" s="17"/>
    </row>
    <row r="321" spans="1:9" ht="15" x14ac:dyDescent="0.25">
      <c r="A321" s="13" t="s">
        <v>19</v>
      </c>
      <c r="B321" s="21" t="s">
        <v>22</v>
      </c>
      <c r="C321" s="14">
        <v>20</v>
      </c>
      <c r="D321" s="14"/>
      <c r="E321" s="5">
        <v>8281521</v>
      </c>
      <c r="F321" s="26"/>
      <c r="H321" s="17"/>
    </row>
    <row r="322" spans="1:9" ht="15" x14ac:dyDescent="0.25">
      <c r="A322" s="13" t="s">
        <v>19</v>
      </c>
      <c r="B322" s="21" t="s">
        <v>22</v>
      </c>
      <c r="C322" s="14">
        <v>20</v>
      </c>
      <c r="D322" s="18" t="str">
        <f>CONCATENATE(A322,B322,C322)</f>
        <v>Sem ABAPC20_220</v>
      </c>
      <c r="E322" s="5">
        <v>7825683</v>
      </c>
      <c r="F322" s="19">
        <f>AVERAGE(E320:E322)</f>
        <v>8420507.666666666</v>
      </c>
      <c r="G322" s="20">
        <f>STDEV(E320:E322)/F322*100</f>
        <v>8.0177391364061101</v>
      </c>
      <c r="H322" s="23">
        <f>F322-$F$316</f>
        <v>6670739.666666666</v>
      </c>
    </row>
    <row r="323" spans="1:9" ht="15" hidden="1" x14ac:dyDescent="0.25">
      <c r="A323" s="13" t="s">
        <v>19</v>
      </c>
      <c r="B323" s="21" t="s">
        <v>23</v>
      </c>
      <c r="C323" s="14">
        <v>20</v>
      </c>
      <c r="D323" s="14"/>
      <c r="E323" s="5">
        <v>13503387</v>
      </c>
      <c r="F323" s="26"/>
      <c r="H323" s="17"/>
    </row>
    <row r="324" spans="1:9" ht="15" hidden="1" x14ac:dyDescent="0.25">
      <c r="A324" s="13" t="s">
        <v>19</v>
      </c>
      <c r="B324" s="21" t="s">
        <v>23</v>
      </c>
      <c r="C324" s="14">
        <v>20</v>
      </c>
      <c r="D324" s="14"/>
      <c r="E324" s="5">
        <v>13419078</v>
      </c>
      <c r="F324" s="26"/>
      <c r="H324" s="17"/>
    </row>
    <row r="325" spans="1:9" ht="15" hidden="1" x14ac:dyDescent="0.25">
      <c r="A325" s="13" t="s">
        <v>19</v>
      </c>
      <c r="B325" s="21" t="s">
        <v>23</v>
      </c>
      <c r="C325" s="14">
        <v>20</v>
      </c>
      <c r="D325" s="18" t="str">
        <f>CONCATENATE(A325,B325,C325)</f>
        <v>Sem ABAPC20_320</v>
      </c>
      <c r="E325" s="5">
        <v>14818577</v>
      </c>
      <c r="F325" s="19">
        <f>AVERAGE(E323:E325)</f>
        <v>13913680.666666666</v>
      </c>
      <c r="G325" s="20">
        <f>STDEV(E323:E325)/F325*100</f>
        <v>5.6404641686090988</v>
      </c>
      <c r="H325" s="23">
        <f>F325-$F$316</f>
        <v>12163912.666666666</v>
      </c>
    </row>
    <row r="326" spans="1:9" ht="15" hidden="1" x14ac:dyDescent="0.25">
      <c r="A326" s="13" t="s">
        <v>19</v>
      </c>
      <c r="B326" s="21" t="s">
        <v>24</v>
      </c>
      <c r="C326" s="14">
        <v>20</v>
      </c>
      <c r="D326" s="14"/>
      <c r="E326" s="5">
        <v>18989088</v>
      </c>
      <c r="F326" s="26"/>
      <c r="H326" s="17"/>
    </row>
    <row r="327" spans="1:9" ht="15" hidden="1" x14ac:dyDescent="0.25">
      <c r="A327" s="13" t="s">
        <v>19</v>
      </c>
      <c r="B327" s="21" t="s">
        <v>24</v>
      </c>
      <c r="C327" s="14">
        <v>20</v>
      </c>
      <c r="D327" s="14"/>
      <c r="E327" s="5">
        <v>17858626</v>
      </c>
      <c r="F327" s="26"/>
      <c r="H327" s="17"/>
    </row>
    <row r="328" spans="1:9" ht="15" hidden="1" x14ac:dyDescent="0.25">
      <c r="A328" s="13" t="s">
        <v>19</v>
      </c>
      <c r="B328" s="21" t="s">
        <v>24</v>
      </c>
      <c r="C328" s="14">
        <v>20</v>
      </c>
      <c r="D328" s="18" t="str">
        <f>CONCATENATE(A328,B328,C328)</f>
        <v>Sem ABAPC20_420</v>
      </c>
      <c r="E328" s="5">
        <v>20507018</v>
      </c>
      <c r="F328" s="19">
        <f>AVERAGE(E326:E328)</f>
        <v>19118244</v>
      </c>
      <c r="G328" s="20">
        <f>STDEV(E326:E328)/F328*100</f>
        <v>6.9510127863740863</v>
      </c>
      <c r="H328" s="23">
        <f>F328-$F$316</f>
        <v>17368476</v>
      </c>
    </row>
    <row r="329" spans="1:9" ht="15" hidden="1" x14ac:dyDescent="0.25">
      <c r="A329" s="13" t="s">
        <v>19</v>
      </c>
      <c r="B329" s="21" t="s">
        <v>25</v>
      </c>
      <c r="C329" s="14">
        <v>20</v>
      </c>
      <c r="D329" s="14"/>
      <c r="E329" s="5">
        <v>12441246</v>
      </c>
      <c r="F329" s="26"/>
      <c r="H329" s="17"/>
    </row>
    <row r="330" spans="1:9" ht="15" hidden="1" x14ac:dyDescent="0.25">
      <c r="A330" s="13" t="s">
        <v>19</v>
      </c>
      <c r="B330" s="21" t="s">
        <v>25</v>
      </c>
      <c r="C330" s="14">
        <v>20</v>
      </c>
      <c r="D330" s="14"/>
      <c r="E330" s="5">
        <v>13621234</v>
      </c>
      <c r="F330" s="26"/>
      <c r="H330" s="17"/>
    </row>
    <row r="331" spans="1:9" ht="15" hidden="1" x14ac:dyDescent="0.25">
      <c r="A331" s="13" t="s">
        <v>19</v>
      </c>
      <c r="B331" s="21" t="s">
        <v>25</v>
      </c>
      <c r="C331" s="14">
        <v>20</v>
      </c>
      <c r="D331" s="18" t="str">
        <f>CONCATENATE(A331,B331,C331)</f>
        <v>Sem ABAPC20_520</v>
      </c>
      <c r="E331" s="5">
        <v>13243008</v>
      </c>
      <c r="F331" s="19">
        <f>AVERAGE(E329:E331)</f>
        <v>13101829.333333334</v>
      </c>
      <c r="G331" s="20">
        <f>STDEV(E329:E331)/F331*100</f>
        <v>4.5988176316197551</v>
      </c>
      <c r="H331" s="23">
        <f>F331-$F$316</f>
        <v>11352061.333333334</v>
      </c>
    </row>
    <row r="332" spans="1:9" ht="15" hidden="1" x14ac:dyDescent="0.25">
      <c r="A332" s="13" t="s">
        <v>19</v>
      </c>
      <c r="B332" s="21" t="s">
        <v>26</v>
      </c>
      <c r="C332" s="14">
        <v>20</v>
      </c>
      <c r="D332" s="14"/>
      <c r="E332" s="5">
        <v>24550672</v>
      </c>
      <c r="F332" s="26"/>
      <c r="H332" s="17"/>
    </row>
    <row r="333" spans="1:9" ht="15" hidden="1" x14ac:dyDescent="0.25">
      <c r="A333" s="13" t="s">
        <v>19</v>
      </c>
      <c r="B333" s="21" t="s">
        <v>26</v>
      </c>
      <c r="C333" s="14">
        <v>20</v>
      </c>
      <c r="D333" s="14"/>
      <c r="E333" s="5">
        <v>23750052</v>
      </c>
      <c r="F333" s="26"/>
      <c r="H333" s="17"/>
    </row>
    <row r="334" spans="1:9" ht="15" hidden="1" x14ac:dyDescent="0.25">
      <c r="A334" s="13" t="s">
        <v>19</v>
      </c>
      <c r="B334" s="21" t="s">
        <v>26</v>
      </c>
      <c r="C334" s="14">
        <v>20</v>
      </c>
      <c r="D334" s="18" t="str">
        <f>CONCATENATE(A334,B334,C334)</f>
        <v>Sem ABAPC20_620</v>
      </c>
      <c r="E334" s="5">
        <v>25472608</v>
      </c>
      <c r="F334" s="19">
        <f>AVERAGE(E332:E334)</f>
        <v>24591110.666666668</v>
      </c>
      <c r="G334" s="20">
        <f>STDEV(E332:E334)/F334*100</f>
        <v>3.5052898594563073</v>
      </c>
      <c r="H334" s="23">
        <f>F334-$F$316</f>
        <v>22841342.666666668</v>
      </c>
    </row>
    <row r="335" spans="1:9" ht="15" hidden="1" x14ac:dyDescent="0.25">
      <c r="A335" s="13" t="s">
        <v>19</v>
      </c>
      <c r="B335" s="21" t="s">
        <v>27</v>
      </c>
      <c r="C335" s="14">
        <v>20</v>
      </c>
      <c r="D335" s="18"/>
      <c r="F335" s="26"/>
      <c r="H335" s="17"/>
      <c r="I335" s="31">
        <v>13535420</v>
      </c>
    </row>
    <row r="336" spans="1:9" ht="15" hidden="1" x14ac:dyDescent="0.25">
      <c r="A336" s="13" t="s">
        <v>19</v>
      </c>
      <c r="B336" s="21" t="s">
        <v>27</v>
      </c>
      <c r="C336" s="14">
        <v>20</v>
      </c>
      <c r="D336" s="14"/>
      <c r="E336" s="6">
        <v>11239760</v>
      </c>
      <c r="F336" s="26"/>
      <c r="H336" s="17"/>
    </row>
    <row r="337" spans="1:8" ht="15" hidden="1" x14ac:dyDescent="0.25">
      <c r="A337" s="13" t="s">
        <v>19</v>
      </c>
      <c r="B337" s="21" t="s">
        <v>27</v>
      </c>
      <c r="C337" s="14">
        <v>20</v>
      </c>
      <c r="D337" s="18" t="str">
        <f>CONCATENATE(A337,B337,C337)</f>
        <v>Sem ABAPBP20_120</v>
      </c>
      <c r="E337" s="6">
        <v>11121224</v>
      </c>
      <c r="F337" s="19">
        <f>AVERAGE(E335:E337)</f>
        <v>11180492</v>
      </c>
      <c r="G337" s="20">
        <f>STDEV(E335:E337)/F337*100</f>
        <v>0.74967728982524728</v>
      </c>
      <c r="H337" s="23">
        <f>F337-$F$316</f>
        <v>9430724</v>
      </c>
    </row>
    <row r="338" spans="1:8" ht="15" hidden="1" x14ac:dyDescent="0.25">
      <c r="A338" s="13" t="s">
        <v>19</v>
      </c>
      <c r="B338" s="21" t="s">
        <v>28</v>
      </c>
      <c r="C338" s="14">
        <v>20</v>
      </c>
      <c r="D338" s="14"/>
      <c r="E338" s="6">
        <v>21203404</v>
      </c>
      <c r="F338" s="26"/>
      <c r="H338" s="17"/>
    </row>
    <row r="339" spans="1:8" ht="15" hidden="1" x14ac:dyDescent="0.25">
      <c r="A339" s="13" t="s">
        <v>19</v>
      </c>
      <c r="B339" s="21" t="s">
        <v>28</v>
      </c>
      <c r="C339" s="14">
        <v>20</v>
      </c>
      <c r="D339" s="14"/>
      <c r="E339" s="6">
        <v>19642328</v>
      </c>
      <c r="F339" s="26"/>
      <c r="H339" s="17"/>
    </row>
    <row r="340" spans="1:8" ht="15" hidden="1" x14ac:dyDescent="0.25">
      <c r="A340" s="13" t="s">
        <v>19</v>
      </c>
      <c r="B340" s="21" t="s">
        <v>28</v>
      </c>
      <c r="C340" s="14">
        <v>20</v>
      </c>
      <c r="D340" s="18" t="str">
        <f>CONCATENATE(A340,B340,C340)</f>
        <v>Sem ABAPBP20_220</v>
      </c>
      <c r="E340" s="6">
        <v>22572576</v>
      </c>
      <c r="F340" s="19">
        <f>AVERAGE(E338:E340)</f>
        <v>21139436</v>
      </c>
      <c r="G340" s="20">
        <f>STDEV(E338:E340)/F340*100</f>
        <v>6.9357146200427726</v>
      </c>
      <c r="H340" s="23">
        <f>F340-$F$316</f>
        <v>19389668</v>
      </c>
    </row>
    <row r="341" spans="1:8" ht="15" hidden="1" x14ac:dyDescent="0.25">
      <c r="A341" s="13" t="s">
        <v>19</v>
      </c>
      <c r="B341" s="21" t="s">
        <v>29</v>
      </c>
      <c r="C341" s="14">
        <v>20</v>
      </c>
      <c r="D341" s="14"/>
      <c r="E341" s="6">
        <v>32655304</v>
      </c>
      <c r="F341" s="26"/>
      <c r="H341" s="17"/>
    </row>
    <row r="342" spans="1:8" ht="15" hidden="1" x14ac:dyDescent="0.25">
      <c r="A342" s="13" t="s">
        <v>19</v>
      </c>
      <c r="B342" s="21" t="s">
        <v>29</v>
      </c>
      <c r="C342" s="14">
        <v>20</v>
      </c>
      <c r="D342" s="14"/>
      <c r="E342" s="6">
        <v>39010412</v>
      </c>
      <c r="F342" s="26"/>
      <c r="H342" s="17"/>
    </row>
    <row r="343" spans="1:8" ht="15" hidden="1" x14ac:dyDescent="0.25">
      <c r="A343" s="13" t="s">
        <v>19</v>
      </c>
      <c r="B343" s="21" t="s">
        <v>29</v>
      </c>
      <c r="C343" s="14">
        <v>20</v>
      </c>
      <c r="D343" s="18" t="str">
        <f>CONCATENATE(A343,B343,C343)</f>
        <v>Sem ABAPBP20_320</v>
      </c>
      <c r="E343" s="6">
        <v>37799036</v>
      </c>
      <c r="F343" s="19">
        <f>AVERAGE(E341:E343)</f>
        <v>36488250.666666664</v>
      </c>
      <c r="G343" s="20">
        <f>STDEV(E341:E343)/F343*100</f>
        <v>9.2474587341397729</v>
      </c>
      <c r="H343" s="23">
        <f>F343-$F$316</f>
        <v>34738482.666666664</v>
      </c>
    </row>
    <row r="344" spans="1:8" ht="15" hidden="1" x14ac:dyDescent="0.25">
      <c r="A344" s="13" t="s">
        <v>19</v>
      </c>
      <c r="B344" s="21" t="s">
        <v>30</v>
      </c>
      <c r="C344" s="14">
        <v>20</v>
      </c>
      <c r="D344" s="14"/>
      <c r="E344" s="6">
        <v>25855582</v>
      </c>
      <c r="F344" s="26"/>
      <c r="H344" s="17"/>
    </row>
    <row r="345" spans="1:8" ht="15" hidden="1" x14ac:dyDescent="0.25">
      <c r="A345" s="13" t="s">
        <v>19</v>
      </c>
      <c r="B345" s="21" t="s">
        <v>30</v>
      </c>
      <c r="C345" s="14">
        <v>20</v>
      </c>
      <c r="D345" s="14"/>
      <c r="E345" s="6">
        <v>29008634</v>
      </c>
      <c r="F345" s="26"/>
      <c r="H345" s="17"/>
    </row>
    <row r="346" spans="1:8" ht="15" hidden="1" x14ac:dyDescent="0.25">
      <c r="A346" s="13" t="s">
        <v>19</v>
      </c>
      <c r="B346" s="21" t="s">
        <v>30</v>
      </c>
      <c r="C346" s="14">
        <v>20</v>
      </c>
      <c r="D346" s="18" t="str">
        <f>CONCATENATE(A346,B346,C346)</f>
        <v>Sem ABAPBP20_420</v>
      </c>
      <c r="E346" s="6">
        <v>24480198</v>
      </c>
      <c r="F346" s="19">
        <f>AVERAGE(E344:E346)</f>
        <v>26448138</v>
      </c>
      <c r="G346" s="20">
        <f>STDEV(E344:E346)/F346*100</f>
        <v>8.7780953099993422</v>
      </c>
      <c r="H346" s="23">
        <f>F346-$F$316</f>
        <v>24698370</v>
      </c>
    </row>
    <row r="347" spans="1:8" ht="15" hidden="1" x14ac:dyDescent="0.25">
      <c r="A347" s="13" t="s">
        <v>19</v>
      </c>
      <c r="B347" s="21" t="s">
        <v>31</v>
      </c>
      <c r="C347" s="14">
        <v>20</v>
      </c>
      <c r="D347" s="14"/>
      <c r="E347" s="6">
        <v>11233155</v>
      </c>
      <c r="F347" s="26"/>
      <c r="H347" s="17"/>
    </row>
    <row r="348" spans="1:8" ht="15" hidden="1" x14ac:dyDescent="0.25">
      <c r="A348" s="13" t="s">
        <v>19</v>
      </c>
      <c r="B348" s="21" t="s">
        <v>31</v>
      </c>
      <c r="C348" s="14">
        <v>20</v>
      </c>
      <c r="D348" s="14"/>
      <c r="E348" s="6">
        <v>10665083</v>
      </c>
      <c r="F348" s="26"/>
      <c r="H348" s="17"/>
    </row>
    <row r="349" spans="1:8" ht="15" hidden="1" x14ac:dyDescent="0.25">
      <c r="A349" s="13" t="s">
        <v>19</v>
      </c>
      <c r="B349" s="21" t="s">
        <v>31</v>
      </c>
      <c r="C349" s="14">
        <v>20</v>
      </c>
      <c r="D349" s="18" t="str">
        <f>CONCATENATE(A349,B349,C349)</f>
        <v>Sem ABAPBP20_520</v>
      </c>
      <c r="E349" s="6">
        <v>10661283</v>
      </c>
      <c r="F349" s="30">
        <f>AVERAGE(E347:E349)</f>
        <v>10853173.666666666</v>
      </c>
      <c r="G349" s="20">
        <f>STDEV(E347:E349)/F349*100</f>
        <v>3.0320990227267517</v>
      </c>
      <c r="H349" s="23">
        <f>F349-$F$316</f>
        <v>9103405.666666666</v>
      </c>
    </row>
    <row r="350" spans="1:8" ht="15" hidden="1" x14ac:dyDescent="0.25">
      <c r="A350" s="13" t="s">
        <v>19</v>
      </c>
      <c r="B350" s="21" t="s">
        <v>32</v>
      </c>
      <c r="C350" s="14">
        <v>20</v>
      </c>
      <c r="D350" s="14"/>
      <c r="E350" s="6">
        <v>20437010</v>
      </c>
      <c r="F350" s="26"/>
      <c r="H350" s="17"/>
    </row>
    <row r="351" spans="1:8" ht="15" hidden="1" x14ac:dyDescent="0.25">
      <c r="A351" s="13" t="s">
        <v>19</v>
      </c>
      <c r="B351" s="21" t="s">
        <v>32</v>
      </c>
      <c r="C351" s="14">
        <v>20</v>
      </c>
      <c r="D351" s="14"/>
      <c r="E351" s="6">
        <v>22608850</v>
      </c>
      <c r="F351" s="26"/>
      <c r="H351" s="17"/>
    </row>
    <row r="352" spans="1:8" ht="15" hidden="1" x14ac:dyDescent="0.25">
      <c r="A352" s="13" t="s">
        <v>19</v>
      </c>
      <c r="B352" s="21" t="s">
        <v>32</v>
      </c>
      <c r="C352" s="14">
        <v>20</v>
      </c>
      <c r="D352" s="18" t="str">
        <f>CONCATENATE(A352,B352,C352)</f>
        <v>Sem ABAPBP20_620</v>
      </c>
      <c r="E352" s="6">
        <v>21889134</v>
      </c>
      <c r="F352" s="19">
        <f>AVERAGE(E350:E352)</f>
        <v>21644998</v>
      </c>
      <c r="G352" s="20">
        <f>STDEV(E350:E352)/F352*100</f>
        <v>5.1111624192004701</v>
      </c>
      <c r="H352" s="23">
        <f>F352-$F$316</f>
        <v>19895230</v>
      </c>
    </row>
    <row r="353" spans="1:9" ht="15" hidden="1" x14ac:dyDescent="0.25">
      <c r="A353" s="13" t="s">
        <v>33</v>
      </c>
      <c r="B353" s="13" t="s">
        <v>20</v>
      </c>
      <c r="C353" s="14">
        <v>20</v>
      </c>
      <c r="D353" s="14"/>
      <c r="E353" s="4">
        <v>1598240</v>
      </c>
      <c r="F353" s="26"/>
      <c r="H353" s="17"/>
    </row>
    <row r="354" spans="1:9" ht="15" hidden="1" x14ac:dyDescent="0.25">
      <c r="A354" s="13" t="s">
        <v>33</v>
      </c>
      <c r="B354" s="13" t="s">
        <v>20</v>
      </c>
      <c r="C354" s="14">
        <v>20</v>
      </c>
      <c r="D354" s="14"/>
      <c r="E354" s="4">
        <v>1607969</v>
      </c>
      <c r="F354" s="26"/>
      <c r="H354" s="17"/>
    </row>
    <row r="355" spans="1:9" ht="15" hidden="1" x14ac:dyDescent="0.25">
      <c r="A355" s="13" t="s">
        <v>33</v>
      </c>
      <c r="B355" s="13" t="s">
        <v>20</v>
      </c>
      <c r="C355" s="14">
        <v>20</v>
      </c>
      <c r="D355" s="18" t="str">
        <f>CONCATENATE(A355,B355,C355)</f>
        <v>Com ABAPbranco 20</v>
      </c>
      <c r="F355" s="19">
        <f>AVERAGE(E353:E355)</f>
        <v>1603104.5</v>
      </c>
      <c r="G355" s="20">
        <f>STDEV(E353:E355)/F355*100</f>
        <v>0.42913246604721778</v>
      </c>
      <c r="H355" s="17">
        <v>0</v>
      </c>
      <c r="I355" s="4">
        <v>1658858</v>
      </c>
    </row>
    <row r="356" spans="1:9" ht="15" hidden="1" x14ac:dyDescent="0.25">
      <c r="A356" s="13" t="s">
        <v>33</v>
      </c>
      <c r="B356" s="25" t="s">
        <v>21</v>
      </c>
      <c r="C356" s="14">
        <v>20</v>
      </c>
      <c r="D356" s="14"/>
      <c r="E356" s="5">
        <v>162120560</v>
      </c>
      <c r="F356" s="26"/>
      <c r="H356" s="17"/>
    </row>
    <row r="357" spans="1:9" ht="15" hidden="1" x14ac:dyDescent="0.25">
      <c r="A357" s="13" t="s">
        <v>33</v>
      </c>
      <c r="B357" s="25" t="s">
        <v>21</v>
      </c>
      <c r="C357" s="14">
        <v>20</v>
      </c>
      <c r="D357" s="14"/>
      <c r="F357" s="26"/>
      <c r="H357" s="17"/>
      <c r="I357" s="5">
        <v>146963392</v>
      </c>
    </row>
    <row r="358" spans="1:9" ht="15" hidden="1" x14ac:dyDescent="0.25">
      <c r="A358" s="13" t="s">
        <v>33</v>
      </c>
      <c r="B358" s="25" t="s">
        <v>21</v>
      </c>
      <c r="C358" s="14">
        <v>20</v>
      </c>
      <c r="D358" s="18" t="str">
        <f>CONCATENATE(A358,B358,C358)</f>
        <v>Com ABAPC20_120</v>
      </c>
      <c r="E358" s="5">
        <v>159915136</v>
      </c>
      <c r="F358" s="19">
        <f>AVERAGE(E356:E358)</f>
        <v>161017848</v>
      </c>
      <c r="G358" s="20">
        <f>STDEV(E356:E358)/F358*100</f>
        <v>0.96850770592310997</v>
      </c>
      <c r="H358" s="23">
        <f>F358-$F$355</f>
        <v>159414743.5</v>
      </c>
    </row>
    <row r="359" spans="1:9" ht="15" hidden="1" x14ac:dyDescent="0.25">
      <c r="A359" s="13" t="s">
        <v>33</v>
      </c>
      <c r="B359" s="25" t="s">
        <v>22</v>
      </c>
      <c r="C359" s="14">
        <v>20</v>
      </c>
      <c r="D359" s="14"/>
      <c r="E359" s="5">
        <v>144617520</v>
      </c>
      <c r="F359" s="26"/>
      <c r="H359" s="17"/>
    </row>
    <row r="360" spans="1:9" ht="15" hidden="1" x14ac:dyDescent="0.25">
      <c r="A360" s="13" t="s">
        <v>33</v>
      </c>
      <c r="B360" s="25" t="s">
        <v>22</v>
      </c>
      <c r="C360" s="14">
        <v>20</v>
      </c>
      <c r="D360" s="14"/>
      <c r="E360" s="5">
        <v>130898104</v>
      </c>
      <c r="F360" s="26"/>
      <c r="H360" s="17"/>
    </row>
    <row r="361" spans="1:9" ht="15" hidden="1" x14ac:dyDescent="0.25">
      <c r="A361" s="13" t="s">
        <v>33</v>
      </c>
      <c r="B361" s="25" t="s">
        <v>22</v>
      </c>
      <c r="C361" s="14">
        <v>20</v>
      </c>
      <c r="D361" s="18" t="str">
        <f>CONCATENATE(A361,B361,C361)</f>
        <v>Com ABAPC20_220</v>
      </c>
      <c r="E361" s="5">
        <v>134258352</v>
      </c>
      <c r="F361" s="19">
        <f>AVERAGE(E359:E361)</f>
        <v>136591325.33333334</v>
      </c>
      <c r="G361" s="20">
        <f>STDEV(E359:E361)/F361*100</f>
        <v>5.2353694881779429</v>
      </c>
      <c r="H361" s="23">
        <f>F361-$F$355</f>
        <v>134988220.83333334</v>
      </c>
    </row>
    <row r="362" spans="1:9" ht="15" hidden="1" x14ac:dyDescent="0.25">
      <c r="A362" s="13" t="s">
        <v>33</v>
      </c>
      <c r="B362" s="25" t="s">
        <v>23</v>
      </c>
      <c r="C362" s="14">
        <v>20</v>
      </c>
      <c r="D362" s="14"/>
      <c r="E362" s="5">
        <v>192046688</v>
      </c>
      <c r="F362" s="26"/>
      <c r="H362" s="17"/>
    </row>
    <row r="363" spans="1:9" ht="15" hidden="1" x14ac:dyDescent="0.25">
      <c r="A363" s="13" t="s">
        <v>33</v>
      </c>
      <c r="B363" s="25" t="s">
        <v>23</v>
      </c>
      <c r="C363" s="14">
        <v>20</v>
      </c>
      <c r="D363" s="14"/>
      <c r="E363" s="5">
        <v>179214384</v>
      </c>
      <c r="F363" s="26"/>
      <c r="H363" s="17"/>
    </row>
    <row r="364" spans="1:9" ht="15" hidden="1" x14ac:dyDescent="0.25">
      <c r="A364" s="13" t="s">
        <v>33</v>
      </c>
      <c r="B364" s="25" t="s">
        <v>23</v>
      </c>
      <c r="C364" s="14">
        <v>20</v>
      </c>
      <c r="D364" s="18" t="str">
        <f>CONCATENATE(A364,B364,C364)</f>
        <v>Com ABAPC20_320</v>
      </c>
      <c r="E364" s="5">
        <v>187501840</v>
      </c>
      <c r="F364" s="19">
        <f>AVERAGE(E362:E364)</f>
        <v>186254304</v>
      </c>
      <c r="G364" s="20">
        <f>STDEV(E362:E364)/F364*100</f>
        <v>3.4933306960317343</v>
      </c>
      <c r="H364" s="23">
        <f>F364-$F$355</f>
        <v>184651199.5</v>
      </c>
    </row>
    <row r="365" spans="1:9" ht="15" hidden="1" x14ac:dyDescent="0.25">
      <c r="A365" s="13" t="s">
        <v>33</v>
      </c>
      <c r="B365" s="25" t="s">
        <v>24</v>
      </c>
      <c r="C365" s="14">
        <v>20</v>
      </c>
      <c r="D365" s="14"/>
      <c r="E365" s="5">
        <v>242275520</v>
      </c>
      <c r="F365" s="26"/>
      <c r="H365" s="17"/>
    </row>
    <row r="366" spans="1:9" ht="15" hidden="1" x14ac:dyDescent="0.25">
      <c r="A366" s="13" t="s">
        <v>33</v>
      </c>
      <c r="B366" s="25" t="s">
        <v>24</v>
      </c>
      <c r="C366" s="14">
        <v>20</v>
      </c>
      <c r="D366" s="14"/>
      <c r="E366" s="5">
        <v>217253584</v>
      </c>
      <c r="F366" s="26"/>
      <c r="H366" s="17"/>
    </row>
    <row r="367" spans="1:9" ht="15" hidden="1" x14ac:dyDescent="0.25">
      <c r="A367" s="13" t="s">
        <v>33</v>
      </c>
      <c r="B367" s="25" t="s">
        <v>24</v>
      </c>
      <c r="C367" s="14">
        <v>20</v>
      </c>
      <c r="D367" s="18" t="str">
        <f>CONCATENATE(A367,B367,C367)</f>
        <v>Com ABAPC20_420</v>
      </c>
      <c r="E367" s="5">
        <v>197898144</v>
      </c>
      <c r="F367" s="19">
        <f>AVERAGE(E365:E367)</f>
        <v>219142416</v>
      </c>
      <c r="G367" s="20">
        <f>STDEV(E365:E367)/F367*100</f>
        <v>10.152713655047755</v>
      </c>
      <c r="H367" s="23">
        <f>F367-$F$355</f>
        <v>217539311.5</v>
      </c>
    </row>
    <row r="368" spans="1:9" ht="15" hidden="1" x14ac:dyDescent="0.25">
      <c r="A368" s="13" t="s">
        <v>33</v>
      </c>
      <c r="B368" s="25" t="s">
        <v>25</v>
      </c>
      <c r="C368" s="14">
        <v>20</v>
      </c>
      <c r="D368" s="14"/>
      <c r="E368" s="5">
        <v>208206240</v>
      </c>
      <c r="F368" s="26"/>
      <c r="H368" s="17"/>
    </row>
    <row r="369" spans="1:8" ht="15" hidden="1" x14ac:dyDescent="0.25">
      <c r="A369" s="13" t="s">
        <v>33</v>
      </c>
      <c r="B369" s="25" t="s">
        <v>25</v>
      </c>
      <c r="C369" s="14">
        <v>20</v>
      </c>
      <c r="D369" s="14"/>
      <c r="E369" s="5">
        <v>194674048</v>
      </c>
      <c r="F369" s="26"/>
      <c r="H369" s="17"/>
    </row>
    <row r="370" spans="1:8" ht="15" hidden="1" x14ac:dyDescent="0.25">
      <c r="A370" s="13" t="s">
        <v>33</v>
      </c>
      <c r="B370" s="25" t="s">
        <v>25</v>
      </c>
      <c r="C370" s="14">
        <v>20</v>
      </c>
      <c r="D370" s="18" t="str">
        <f>CONCATENATE(A370,B370,C370)</f>
        <v>Com ABAPC20_520</v>
      </c>
      <c r="E370" s="5">
        <v>192369904</v>
      </c>
      <c r="F370" s="19">
        <f>AVERAGE(E368:E370)</f>
        <v>198416730.66666666</v>
      </c>
      <c r="G370" s="20">
        <f>STDEV(E368:E370)/F370*100</f>
        <v>4.3120775681380366</v>
      </c>
      <c r="H370" s="23">
        <f>F370-$F$355</f>
        <v>196813626.16666666</v>
      </c>
    </row>
    <row r="371" spans="1:8" ht="15" hidden="1" x14ac:dyDescent="0.25">
      <c r="A371" s="13" t="s">
        <v>33</v>
      </c>
      <c r="B371" s="25" t="s">
        <v>26</v>
      </c>
      <c r="C371" s="14">
        <v>20</v>
      </c>
      <c r="D371" s="14"/>
      <c r="E371" s="5">
        <v>196414736</v>
      </c>
      <c r="F371" s="26"/>
      <c r="H371" s="17"/>
    </row>
    <row r="372" spans="1:8" ht="15" hidden="1" x14ac:dyDescent="0.25">
      <c r="A372" s="13" t="s">
        <v>33</v>
      </c>
      <c r="B372" s="25" t="s">
        <v>26</v>
      </c>
      <c r="C372" s="14">
        <v>20</v>
      </c>
      <c r="D372" s="14"/>
      <c r="E372" s="5">
        <v>227717536</v>
      </c>
      <c r="F372" s="26"/>
      <c r="H372" s="17"/>
    </row>
    <row r="373" spans="1:8" ht="15" hidden="1" x14ac:dyDescent="0.25">
      <c r="A373" s="13" t="s">
        <v>33</v>
      </c>
      <c r="B373" s="25" t="s">
        <v>26</v>
      </c>
      <c r="C373" s="14">
        <v>20</v>
      </c>
      <c r="D373" s="18" t="str">
        <f>CONCATENATE(A373,B373,C373)</f>
        <v>Com ABAPC20_620</v>
      </c>
      <c r="E373" s="5">
        <v>216627888</v>
      </c>
      <c r="F373" s="19">
        <f>AVERAGE(E371:E373)</f>
        <v>213586720</v>
      </c>
      <c r="G373" s="20">
        <f>STDEV(E371:E373)/F373*100</f>
        <v>7.4309149953351721</v>
      </c>
      <c r="H373" s="23">
        <f>F373-$F$355</f>
        <v>211983615.5</v>
      </c>
    </row>
    <row r="374" spans="1:8" ht="15" hidden="1" x14ac:dyDescent="0.25">
      <c r="A374" s="13" t="s">
        <v>33</v>
      </c>
      <c r="B374" s="25" t="s">
        <v>27</v>
      </c>
      <c r="C374" s="14">
        <v>20</v>
      </c>
      <c r="D374" s="14"/>
      <c r="E374" s="6">
        <v>199965264</v>
      </c>
      <c r="F374" s="26"/>
      <c r="H374" s="17"/>
    </row>
    <row r="375" spans="1:8" ht="15" hidden="1" x14ac:dyDescent="0.25">
      <c r="A375" s="13" t="s">
        <v>33</v>
      </c>
      <c r="B375" s="25" t="s">
        <v>27</v>
      </c>
      <c r="C375" s="14">
        <v>20</v>
      </c>
      <c r="D375" s="14"/>
      <c r="E375" s="6">
        <v>216871632</v>
      </c>
      <c r="F375" s="26"/>
      <c r="H375" s="17"/>
    </row>
    <row r="376" spans="1:8" ht="15" hidden="1" x14ac:dyDescent="0.25">
      <c r="A376" s="13" t="s">
        <v>33</v>
      </c>
      <c r="B376" s="25" t="s">
        <v>27</v>
      </c>
      <c r="C376" s="14">
        <v>20</v>
      </c>
      <c r="D376" s="18" t="str">
        <f>CONCATENATE(A376,B376,C376)</f>
        <v>Com ABAPBP20_120</v>
      </c>
      <c r="E376" s="6">
        <v>217189216</v>
      </c>
      <c r="F376" s="19">
        <f>AVERAGE(E374:E376)</f>
        <v>211342037.33333334</v>
      </c>
      <c r="G376" s="20">
        <f>STDEV(E374:E376)/F376*100</f>
        <v>4.6625150257174219</v>
      </c>
      <c r="H376" s="23">
        <f>F376-$F$355</f>
        <v>209738932.83333334</v>
      </c>
    </row>
    <row r="377" spans="1:8" ht="15" hidden="1" x14ac:dyDescent="0.25">
      <c r="A377" s="13" t="s">
        <v>33</v>
      </c>
      <c r="B377" s="25" t="s">
        <v>28</v>
      </c>
      <c r="C377" s="14">
        <v>20</v>
      </c>
      <c r="D377" s="14"/>
      <c r="E377" s="6">
        <v>275823520</v>
      </c>
      <c r="F377" s="26"/>
      <c r="H377" s="17"/>
    </row>
    <row r="378" spans="1:8" ht="15" hidden="1" x14ac:dyDescent="0.25">
      <c r="A378" s="13" t="s">
        <v>33</v>
      </c>
      <c r="B378" s="25" t="s">
        <v>28</v>
      </c>
      <c r="C378" s="14">
        <v>20</v>
      </c>
      <c r="D378" s="14"/>
      <c r="E378" s="6">
        <v>260939584</v>
      </c>
      <c r="F378" s="26"/>
      <c r="H378" s="17"/>
    </row>
    <row r="379" spans="1:8" ht="15" hidden="1" x14ac:dyDescent="0.25">
      <c r="A379" s="13" t="s">
        <v>33</v>
      </c>
      <c r="B379" s="25" t="s">
        <v>28</v>
      </c>
      <c r="C379" s="14">
        <v>20</v>
      </c>
      <c r="D379" s="18" t="str">
        <f>CONCATENATE(A379,B379,C379)</f>
        <v>Com ABAPBP20_220</v>
      </c>
      <c r="E379" s="6">
        <v>265006368</v>
      </c>
      <c r="F379" s="19">
        <f>AVERAGE(E377:E379)</f>
        <v>267256490.66666666</v>
      </c>
      <c r="G379" s="20">
        <f>STDEV(E377:E379)/F379*100</f>
        <v>2.8784578042737436</v>
      </c>
      <c r="H379" s="23">
        <f>F379-$F$355</f>
        <v>265653386.16666666</v>
      </c>
    </row>
    <row r="380" spans="1:8" ht="15" hidden="1" x14ac:dyDescent="0.25">
      <c r="A380" s="13" t="s">
        <v>33</v>
      </c>
      <c r="B380" s="25" t="s">
        <v>29</v>
      </c>
      <c r="C380" s="14">
        <v>20</v>
      </c>
      <c r="D380" s="14"/>
      <c r="E380" s="6">
        <v>246433312</v>
      </c>
      <c r="F380" s="16"/>
      <c r="H380" s="17"/>
    </row>
    <row r="381" spans="1:8" ht="15" hidden="1" x14ac:dyDescent="0.25">
      <c r="A381" s="13" t="s">
        <v>33</v>
      </c>
      <c r="B381" s="25" t="s">
        <v>29</v>
      </c>
      <c r="C381" s="14">
        <v>20</v>
      </c>
      <c r="D381" s="14"/>
      <c r="E381" s="6">
        <v>242645184</v>
      </c>
      <c r="F381" s="16"/>
      <c r="H381" s="17"/>
    </row>
    <row r="382" spans="1:8" ht="15" hidden="1" x14ac:dyDescent="0.25">
      <c r="A382" s="13" t="s">
        <v>33</v>
      </c>
      <c r="B382" s="25" t="s">
        <v>29</v>
      </c>
      <c r="C382" s="14">
        <v>20</v>
      </c>
      <c r="D382" s="18" t="str">
        <f>CONCATENATE(A382,B382,C382)</f>
        <v>Com ABAPBP20_320</v>
      </c>
      <c r="E382" s="6">
        <v>250186304</v>
      </c>
      <c r="F382" s="19">
        <f>AVERAGE(E380:E382)</f>
        <v>246421600</v>
      </c>
      <c r="G382" s="20">
        <f>STDEV(E380:E382)/F382*100</f>
        <v>1.5301311420238919</v>
      </c>
      <c r="H382" s="23">
        <f>F382-$F$355</f>
        <v>244818495.5</v>
      </c>
    </row>
    <row r="383" spans="1:8" ht="15" hidden="1" x14ac:dyDescent="0.25">
      <c r="A383" s="13" t="s">
        <v>33</v>
      </c>
      <c r="B383" s="25" t="s">
        <v>30</v>
      </c>
      <c r="C383" s="14">
        <v>20</v>
      </c>
      <c r="D383" s="14"/>
      <c r="E383" s="6">
        <v>231933184</v>
      </c>
      <c r="F383" s="16"/>
      <c r="H383" s="17"/>
    </row>
    <row r="384" spans="1:8" ht="15" hidden="1" x14ac:dyDescent="0.25">
      <c r="A384" s="13" t="s">
        <v>33</v>
      </c>
      <c r="B384" s="25" t="s">
        <v>30</v>
      </c>
      <c r="C384" s="14">
        <v>20</v>
      </c>
      <c r="D384" s="14"/>
      <c r="E384" s="6">
        <v>245155904</v>
      </c>
      <c r="F384" s="16"/>
      <c r="H384" s="17"/>
    </row>
    <row r="385" spans="1:9" ht="15" hidden="1" x14ac:dyDescent="0.25">
      <c r="A385" s="13" t="s">
        <v>33</v>
      </c>
      <c r="B385" s="25" t="s">
        <v>30</v>
      </c>
      <c r="C385" s="14">
        <v>20</v>
      </c>
      <c r="D385" s="18" t="str">
        <f>CONCATENATE(A385,B385,C385)</f>
        <v>Com ABAPBP20_420</v>
      </c>
      <c r="E385" s="6">
        <v>221453104</v>
      </c>
      <c r="F385" s="19">
        <f>AVERAGE(E383:E385)</f>
        <v>232847397.33333334</v>
      </c>
      <c r="G385" s="20">
        <f>STDEV(E383:E385)/F385*100</f>
        <v>5.1011162227723021</v>
      </c>
      <c r="H385" s="23">
        <f>F385-$F$355</f>
        <v>231244292.83333334</v>
      </c>
    </row>
    <row r="386" spans="1:9" ht="15" hidden="1" x14ac:dyDescent="0.25">
      <c r="A386" s="13" t="s">
        <v>33</v>
      </c>
      <c r="B386" s="25" t="s">
        <v>31</v>
      </c>
      <c r="C386" s="14">
        <v>20</v>
      </c>
      <c r="D386" s="14"/>
      <c r="E386" s="6">
        <v>179325152</v>
      </c>
      <c r="F386" s="16"/>
      <c r="H386" s="17"/>
    </row>
    <row r="387" spans="1:9" ht="15" hidden="1" x14ac:dyDescent="0.25">
      <c r="A387" s="13" t="s">
        <v>33</v>
      </c>
      <c r="B387" s="25" t="s">
        <v>31</v>
      </c>
      <c r="C387" s="14">
        <v>20</v>
      </c>
      <c r="D387" s="14"/>
      <c r="E387" s="6">
        <v>178075200</v>
      </c>
      <c r="F387" s="16"/>
      <c r="H387" s="17"/>
    </row>
    <row r="388" spans="1:9" ht="15" hidden="1" x14ac:dyDescent="0.25">
      <c r="A388" s="13" t="s">
        <v>33</v>
      </c>
      <c r="B388" s="25" t="s">
        <v>31</v>
      </c>
      <c r="C388" s="14">
        <v>20</v>
      </c>
      <c r="D388" s="18" t="str">
        <f>CONCATENATE(A388,B388,C388)</f>
        <v>Com ABAPBP20_520</v>
      </c>
      <c r="E388" s="6">
        <v>203248960</v>
      </c>
      <c r="F388" s="28">
        <f>AVERAGE(E386:E388)</f>
        <v>186883104</v>
      </c>
      <c r="G388" s="20">
        <f>STDEV(E386:E388)/F388*100</f>
        <v>7.5913870011878926</v>
      </c>
      <c r="H388" s="23">
        <f>F388-$F$355</f>
        <v>185279999.5</v>
      </c>
    </row>
    <row r="389" spans="1:9" ht="15" hidden="1" x14ac:dyDescent="0.25">
      <c r="A389" s="13" t="s">
        <v>33</v>
      </c>
      <c r="B389" s="25" t="s">
        <v>32</v>
      </c>
      <c r="C389" s="14">
        <v>20</v>
      </c>
      <c r="D389" s="14"/>
      <c r="E389" s="6">
        <v>289864384</v>
      </c>
      <c r="F389" s="16"/>
      <c r="H389" s="17"/>
    </row>
    <row r="390" spans="1:9" ht="15" hidden="1" x14ac:dyDescent="0.25">
      <c r="A390" s="13" t="s">
        <v>33</v>
      </c>
      <c r="B390" s="25" t="s">
        <v>32</v>
      </c>
      <c r="C390" s="14">
        <v>20</v>
      </c>
      <c r="D390" s="14"/>
      <c r="E390" s="6">
        <v>285200640</v>
      </c>
      <c r="F390" s="16"/>
      <c r="H390" s="17"/>
    </row>
    <row r="391" spans="1:9" ht="15" hidden="1" x14ac:dyDescent="0.25">
      <c r="A391" s="13" t="s">
        <v>33</v>
      </c>
      <c r="B391" s="25" t="s">
        <v>32</v>
      </c>
      <c r="C391" s="14">
        <v>20</v>
      </c>
      <c r="D391" s="18" t="str">
        <f>CONCATENATE(A391,B391,C391)</f>
        <v>Com ABAPBP20_620</v>
      </c>
      <c r="E391" s="6">
        <v>308690944</v>
      </c>
      <c r="F391" s="19">
        <f>AVERAGE(E389:E391)</f>
        <v>294585322.66666669</v>
      </c>
      <c r="G391" s="20">
        <f>STDEV(E389:E391)/F391*100</f>
        <v>4.2216631043794939</v>
      </c>
      <c r="H391" s="23">
        <f>F391-$F$355</f>
        <v>292982218.16666669</v>
      </c>
    </row>
    <row r="392" spans="1:9" ht="15" hidden="1" x14ac:dyDescent="0.25">
      <c r="A392" s="13" t="s">
        <v>19</v>
      </c>
      <c r="B392" s="13" t="s">
        <v>20</v>
      </c>
      <c r="C392" s="14">
        <v>25</v>
      </c>
      <c r="D392" s="14"/>
      <c r="F392" s="26"/>
      <c r="H392" s="17"/>
      <c r="I392" s="4">
        <v>1686159</v>
      </c>
    </row>
    <row r="393" spans="1:9" ht="15" hidden="1" x14ac:dyDescent="0.25">
      <c r="A393" s="13" t="s">
        <v>19</v>
      </c>
      <c r="B393" s="13" t="s">
        <v>20</v>
      </c>
      <c r="C393" s="14">
        <v>25</v>
      </c>
      <c r="D393" s="14"/>
      <c r="E393" s="4">
        <v>1738660</v>
      </c>
      <c r="F393" s="26"/>
      <c r="H393" s="17"/>
    </row>
    <row r="394" spans="1:9" ht="15" hidden="1" x14ac:dyDescent="0.25">
      <c r="A394" s="13" t="s">
        <v>19</v>
      </c>
      <c r="B394" s="13" t="s">
        <v>20</v>
      </c>
      <c r="C394" s="14">
        <v>25</v>
      </c>
      <c r="D394" s="18" t="str">
        <f>CONCATENATE(A394,B394,C394)</f>
        <v>Sem ABAPbranco 25</v>
      </c>
      <c r="E394" s="4">
        <v>1771463</v>
      </c>
      <c r="F394" s="19">
        <f>AVERAGE(E392:E394)</f>
        <v>1755061.5</v>
      </c>
      <c r="G394" s="20">
        <f>STDEV(E392:E394)/F394*100</f>
        <v>1.3216188574168095</v>
      </c>
      <c r="H394" s="23">
        <f>F394-$F$355</f>
        <v>151957</v>
      </c>
    </row>
    <row r="395" spans="1:9" ht="15" hidden="1" x14ac:dyDescent="0.25">
      <c r="A395" s="13" t="s">
        <v>19</v>
      </c>
      <c r="B395" s="21" t="s">
        <v>21</v>
      </c>
      <c r="C395" s="14">
        <v>25</v>
      </c>
      <c r="D395" s="14"/>
      <c r="E395" s="5">
        <v>16844608</v>
      </c>
      <c r="F395" s="26"/>
      <c r="H395" s="17"/>
    </row>
    <row r="396" spans="1:9" ht="15" hidden="1" x14ac:dyDescent="0.25">
      <c r="A396" s="13" t="s">
        <v>19</v>
      </c>
      <c r="B396" s="21" t="s">
        <v>21</v>
      </c>
      <c r="C396" s="14">
        <v>25</v>
      </c>
      <c r="D396" s="14"/>
      <c r="E396" s="5">
        <v>17049080</v>
      </c>
      <c r="F396" s="26"/>
      <c r="H396" s="17"/>
    </row>
    <row r="397" spans="1:9" ht="15" hidden="1" x14ac:dyDescent="0.25">
      <c r="A397" s="13" t="s">
        <v>19</v>
      </c>
      <c r="B397" s="21" t="s">
        <v>21</v>
      </c>
      <c r="C397" s="14">
        <v>25</v>
      </c>
      <c r="D397" s="18" t="str">
        <f>CONCATENATE(A397,B397,C397)</f>
        <v>Sem ABAPC20_125</v>
      </c>
      <c r="F397" s="19">
        <f>AVERAGE(E395:E397)</f>
        <v>16946844</v>
      </c>
      <c r="G397" s="20">
        <f>STDEV(E395:E397)/F397*100</f>
        <v>0.85315907647922973</v>
      </c>
      <c r="H397" s="23">
        <f>F397-$F$355</f>
        <v>15343739.5</v>
      </c>
      <c r="I397" s="5">
        <v>17624312</v>
      </c>
    </row>
    <row r="398" spans="1:9" ht="15" x14ac:dyDescent="0.25">
      <c r="A398" s="13" t="s">
        <v>19</v>
      </c>
      <c r="B398" s="21" t="s">
        <v>22</v>
      </c>
      <c r="C398" s="14">
        <v>25</v>
      </c>
      <c r="D398" s="14"/>
      <c r="E398" s="5">
        <v>11949083</v>
      </c>
      <c r="F398" s="26"/>
      <c r="H398" s="17"/>
    </row>
    <row r="399" spans="1:9" ht="15" x14ac:dyDescent="0.25">
      <c r="A399" s="13" t="s">
        <v>19</v>
      </c>
      <c r="B399" s="21" t="s">
        <v>22</v>
      </c>
      <c r="C399" s="14">
        <v>25</v>
      </c>
      <c r="D399" s="14"/>
      <c r="E399" s="5">
        <v>10707270</v>
      </c>
      <c r="F399" s="26"/>
      <c r="H399" s="17"/>
    </row>
    <row r="400" spans="1:9" ht="15" x14ac:dyDescent="0.25">
      <c r="A400" s="13" t="s">
        <v>19</v>
      </c>
      <c r="B400" s="21" t="s">
        <v>22</v>
      </c>
      <c r="C400" s="14">
        <v>25</v>
      </c>
      <c r="D400" s="18" t="str">
        <f>CONCATENATE(A400,B400,C400)</f>
        <v>Sem ABAPC20_225</v>
      </c>
      <c r="E400" s="5">
        <v>10092544</v>
      </c>
      <c r="F400" s="19">
        <f>AVERAGE(E398:E400)</f>
        <v>10916299</v>
      </c>
      <c r="G400" s="20">
        <f>STDEV(E398:E400)/F400*100</f>
        <v>8.6637040527405365</v>
      </c>
      <c r="H400" s="23">
        <f>F400-$F$355</f>
        <v>9313194.5</v>
      </c>
    </row>
    <row r="401" spans="1:8" ht="15" hidden="1" x14ac:dyDescent="0.25">
      <c r="A401" s="13" t="s">
        <v>19</v>
      </c>
      <c r="B401" s="21" t="s">
        <v>23</v>
      </c>
      <c r="C401" s="14">
        <v>25</v>
      </c>
      <c r="D401" s="14"/>
      <c r="E401" s="5">
        <v>16902804</v>
      </c>
      <c r="F401" s="26"/>
      <c r="H401" s="17"/>
    </row>
    <row r="402" spans="1:8" ht="15" hidden="1" x14ac:dyDescent="0.25">
      <c r="A402" s="13" t="s">
        <v>19</v>
      </c>
      <c r="B402" s="21" t="s">
        <v>23</v>
      </c>
      <c r="C402" s="14">
        <v>25</v>
      </c>
      <c r="D402" s="14"/>
      <c r="E402" s="5">
        <v>17196080</v>
      </c>
      <c r="F402" s="26"/>
      <c r="H402" s="17"/>
    </row>
    <row r="403" spans="1:8" ht="15" hidden="1" x14ac:dyDescent="0.25">
      <c r="A403" s="13" t="s">
        <v>19</v>
      </c>
      <c r="B403" s="21" t="s">
        <v>23</v>
      </c>
      <c r="C403" s="14">
        <v>25</v>
      </c>
      <c r="D403" s="18" t="str">
        <f>CONCATENATE(A403,B403,C403)</f>
        <v>Sem ABAPC20_325</v>
      </c>
      <c r="E403" s="5">
        <v>18614348</v>
      </c>
      <c r="F403" s="19">
        <f>AVERAGE(E401:E403)</f>
        <v>17571077.333333332</v>
      </c>
      <c r="G403" s="20">
        <f>STDEV(E401:E403)/F403*100</f>
        <v>5.2092493768971844</v>
      </c>
      <c r="H403" s="23">
        <f>F403-$F$355</f>
        <v>15967972.833333332</v>
      </c>
    </row>
    <row r="404" spans="1:8" ht="15" hidden="1" x14ac:dyDescent="0.25">
      <c r="A404" s="13" t="s">
        <v>19</v>
      </c>
      <c r="B404" s="21" t="s">
        <v>24</v>
      </c>
      <c r="C404" s="14">
        <v>25</v>
      </c>
      <c r="D404" s="14"/>
      <c r="E404" s="5">
        <v>23258568</v>
      </c>
      <c r="F404" s="26"/>
      <c r="H404" s="17"/>
    </row>
    <row r="405" spans="1:8" ht="15" hidden="1" x14ac:dyDescent="0.25">
      <c r="A405" s="13" t="s">
        <v>19</v>
      </c>
      <c r="B405" s="21" t="s">
        <v>24</v>
      </c>
      <c r="C405" s="14">
        <v>25</v>
      </c>
      <c r="D405" s="14"/>
      <c r="E405" s="5">
        <v>22526612</v>
      </c>
      <c r="F405" s="26"/>
      <c r="H405" s="17"/>
    </row>
    <row r="406" spans="1:8" ht="15" hidden="1" x14ac:dyDescent="0.25">
      <c r="A406" s="13" t="s">
        <v>19</v>
      </c>
      <c r="B406" s="21" t="s">
        <v>24</v>
      </c>
      <c r="C406" s="14">
        <v>25</v>
      </c>
      <c r="D406" s="18" t="str">
        <f>CONCATENATE(A406,B406,C406)</f>
        <v>Sem ABAPC20_425</v>
      </c>
      <c r="E406" s="5">
        <v>25012134</v>
      </c>
      <c r="F406" s="19">
        <f>AVERAGE(E404:E406)</f>
        <v>23599104.666666668</v>
      </c>
      <c r="G406" s="20">
        <f>STDEV(E404:E406)/F406*100</f>
        <v>5.4123832141358896</v>
      </c>
      <c r="H406" s="23">
        <f>F406-$F$355</f>
        <v>21996000.166666668</v>
      </c>
    </row>
    <row r="407" spans="1:8" ht="15" hidden="1" x14ac:dyDescent="0.25">
      <c r="A407" s="13" t="s">
        <v>19</v>
      </c>
      <c r="B407" s="21" t="s">
        <v>25</v>
      </c>
      <c r="C407" s="14">
        <v>25</v>
      </c>
      <c r="D407" s="14"/>
      <c r="E407" s="5">
        <v>16048221</v>
      </c>
      <c r="F407" s="26"/>
      <c r="H407" s="17"/>
    </row>
    <row r="408" spans="1:8" ht="15" hidden="1" x14ac:dyDescent="0.25">
      <c r="A408" s="13" t="s">
        <v>19</v>
      </c>
      <c r="B408" s="21" t="s">
        <v>25</v>
      </c>
      <c r="C408" s="14">
        <v>25</v>
      </c>
      <c r="D408" s="14"/>
      <c r="E408" s="5">
        <v>17458106</v>
      </c>
      <c r="F408" s="26"/>
      <c r="H408" s="17"/>
    </row>
    <row r="409" spans="1:8" ht="15" hidden="1" x14ac:dyDescent="0.25">
      <c r="A409" s="13" t="s">
        <v>19</v>
      </c>
      <c r="B409" s="21" t="s">
        <v>25</v>
      </c>
      <c r="C409" s="14">
        <v>25</v>
      </c>
      <c r="D409" s="18" t="str">
        <f>CONCATENATE(A409,B409,C409)</f>
        <v>Sem ABAPC20_525</v>
      </c>
      <c r="E409" s="5">
        <v>17276318</v>
      </c>
      <c r="F409" s="19">
        <f>AVERAGE(E407:E409)</f>
        <v>16927548.333333332</v>
      </c>
      <c r="G409" s="20">
        <f>STDEV(E407:E409)/F409*100</f>
        <v>4.5306331678209713</v>
      </c>
      <c r="H409" s="23">
        <f>F409-$F$355</f>
        <v>15324443.833333332</v>
      </c>
    </row>
    <row r="410" spans="1:8" ht="15" hidden="1" x14ac:dyDescent="0.25">
      <c r="A410" s="13" t="s">
        <v>19</v>
      </c>
      <c r="B410" s="21" t="s">
        <v>26</v>
      </c>
      <c r="C410" s="14">
        <v>25</v>
      </c>
      <c r="D410" s="14"/>
      <c r="E410" s="5">
        <v>29764406</v>
      </c>
      <c r="F410" s="26"/>
      <c r="H410" s="17"/>
    </row>
    <row r="411" spans="1:8" ht="15" hidden="1" x14ac:dyDescent="0.25">
      <c r="A411" s="13" t="s">
        <v>19</v>
      </c>
      <c r="B411" s="21" t="s">
        <v>26</v>
      </c>
      <c r="C411" s="14">
        <v>25</v>
      </c>
      <c r="D411" s="14"/>
      <c r="E411" s="5">
        <v>28989958</v>
      </c>
      <c r="F411" s="26"/>
      <c r="H411" s="17"/>
    </row>
    <row r="412" spans="1:8" ht="15" hidden="1" x14ac:dyDescent="0.25">
      <c r="A412" s="13" t="s">
        <v>19</v>
      </c>
      <c r="B412" s="21" t="s">
        <v>26</v>
      </c>
      <c r="C412" s="14">
        <v>25</v>
      </c>
      <c r="D412" s="18" t="str">
        <f>CONCATENATE(A412,B412,C412)</f>
        <v>Sem ABAPC20_625</v>
      </c>
      <c r="E412" s="5">
        <v>30915774</v>
      </c>
      <c r="F412" s="19">
        <f>AVERAGE(E410:E412)</f>
        <v>29890046</v>
      </c>
      <c r="G412" s="20">
        <f>STDEV(E410:E412)/F412*100</f>
        <v>3.2420025511217179</v>
      </c>
      <c r="H412" s="23">
        <f>F412-$F$355</f>
        <v>28286941.5</v>
      </c>
    </row>
    <row r="413" spans="1:8" ht="15" hidden="1" x14ac:dyDescent="0.25">
      <c r="A413" s="13" t="s">
        <v>19</v>
      </c>
      <c r="B413" s="21" t="s">
        <v>27</v>
      </c>
      <c r="C413" s="14">
        <v>25</v>
      </c>
      <c r="D413" s="14"/>
      <c r="E413" s="6">
        <v>16926158</v>
      </c>
      <c r="F413" s="26"/>
      <c r="H413" s="17"/>
    </row>
    <row r="414" spans="1:8" ht="15" hidden="1" x14ac:dyDescent="0.25">
      <c r="A414" s="13" t="s">
        <v>19</v>
      </c>
      <c r="B414" s="21" t="s">
        <v>27</v>
      </c>
      <c r="C414" s="14">
        <v>25</v>
      </c>
      <c r="D414" s="14"/>
      <c r="E414" s="6">
        <v>14263645</v>
      </c>
      <c r="F414" s="26"/>
      <c r="H414" s="17"/>
    </row>
    <row r="415" spans="1:8" ht="15" hidden="1" x14ac:dyDescent="0.25">
      <c r="A415" s="13" t="s">
        <v>19</v>
      </c>
      <c r="B415" s="21" t="s">
        <v>27</v>
      </c>
      <c r="C415" s="14">
        <v>25</v>
      </c>
      <c r="D415" s="18" t="str">
        <f>CONCATENATE(A415,B415,C415)</f>
        <v>Sem ABAPBP20_125</v>
      </c>
      <c r="E415" s="6">
        <v>14115719</v>
      </c>
      <c r="F415" s="19">
        <f>AVERAGE(E413:E415)</f>
        <v>15101840.666666666</v>
      </c>
      <c r="G415" s="20">
        <f>STDEV(E413:E415)/F415*100</f>
        <v>10.473130563600531</v>
      </c>
      <c r="H415" s="23">
        <f>F415-$F$355</f>
        <v>13498736.166666666</v>
      </c>
    </row>
    <row r="416" spans="1:8" ht="15" hidden="1" x14ac:dyDescent="0.25">
      <c r="A416" s="13" t="s">
        <v>19</v>
      </c>
      <c r="B416" s="21" t="s">
        <v>28</v>
      </c>
      <c r="C416" s="14">
        <v>25</v>
      </c>
      <c r="D416" s="14"/>
      <c r="E416" s="6">
        <v>25378144</v>
      </c>
      <c r="F416" s="26"/>
      <c r="H416" s="17"/>
    </row>
    <row r="417" spans="1:8" ht="15" hidden="1" x14ac:dyDescent="0.25">
      <c r="A417" s="13" t="s">
        <v>19</v>
      </c>
      <c r="B417" s="21" t="s">
        <v>28</v>
      </c>
      <c r="C417" s="14">
        <v>25</v>
      </c>
      <c r="D417" s="14"/>
      <c r="E417" s="6">
        <v>23783564</v>
      </c>
      <c r="F417" s="26"/>
      <c r="H417" s="17"/>
    </row>
    <row r="418" spans="1:8" ht="15" hidden="1" x14ac:dyDescent="0.25">
      <c r="A418" s="13" t="s">
        <v>19</v>
      </c>
      <c r="B418" s="21" t="s">
        <v>28</v>
      </c>
      <c r="C418" s="14">
        <v>25</v>
      </c>
      <c r="D418" s="18" t="str">
        <f>CONCATENATE(A418,B418,C418)</f>
        <v>Sem ABAPBP20_225</v>
      </c>
      <c r="E418" s="6">
        <v>27038934</v>
      </c>
      <c r="F418" s="19">
        <f>AVERAGE(E416:E418)</f>
        <v>25400214</v>
      </c>
      <c r="G418" s="20">
        <f>STDEV(E416:E418)/F418*100</f>
        <v>6.4085964587526636</v>
      </c>
      <c r="H418" s="23">
        <f>F418-$F$355</f>
        <v>23797109.5</v>
      </c>
    </row>
    <row r="419" spans="1:8" ht="15" hidden="1" x14ac:dyDescent="0.25">
      <c r="A419" s="13" t="s">
        <v>19</v>
      </c>
      <c r="B419" s="21" t="s">
        <v>29</v>
      </c>
      <c r="C419" s="14">
        <v>25</v>
      </c>
      <c r="D419" s="14"/>
      <c r="E419" s="6">
        <v>39940592</v>
      </c>
      <c r="F419" s="26"/>
      <c r="H419" s="17"/>
    </row>
    <row r="420" spans="1:8" ht="15" hidden="1" x14ac:dyDescent="0.25">
      <c r="A420" s="13" t="s">
        <v>19</v>
      </c>
      <c r="B420" s="21" t="s">
        <v>29</v>
      </c>
      <c r="C420" s="14">
        <v>25</v>
      </c>
      <c r="D420" s="14"/>
      <c r="E420" s="6">
        <v>46852236</v>
      </c>
      <c r="F420" s="26"/>
      <c r="H420" s="17"/>
    </row>
    <row r="421" spans="1:8" ht="15" hidden="1" x14ac:dyDescent="0.25">
      <c r="A421" s="13" t="s">
        <v>19</v>
      </c>
      <c r="B421" s="21" t="s">
        <v>29</v>
      </c>
      <c r="C421" s="14">
        <v>25</v>
      </c>
      <c r="D421" s="18" t="str">
        <f>CONCATENATE(A421,B421,C421)</f>
        <v>Sem ABAPBP20_325</v>
      </c>
      <c r="E421" s="6">
        <v>45978508</v>
      </c>
      <c r="F421" s="19">
        <f>AVERAGE(E419:E421)</f>
        <v>44257112</v>
      </c>
      <c r="G421" s="20">
        <f>STDEV(E419:E421)/F421*100</f>
        <v>8.5040711927248243</v>
      </c>
      <c r="H421" s="23">
        <f>F421-$F$355</f>
        <v>42654007.5</v>
      </c>
    </row>
    <row r="422" spans="1:8" ht="15" hidden="1" x14ac:dyDescent="0.25">
      <c r="A422" s="13" t="s">
        <v>19</v>
      </c>
      <c r="B422" s="21" t="s">
        <v>30</v>
      </c>
      <c r="C422" s="14">
        <v>25</v>
      </c>
      <c r="D422" s="14"/>
      <c r="E422" s="6">
        <v>32514660</v>
      </c>
      <c r="F422" s="26"/>
      <c r="H422" s="17"/>
    </row>
    <row r="423" spans="1:8" ht="15" hidden="1" x14ac:dyDescent="0.25">
      <c r="A423" s="13" t="s">
        <v>19</v>
      </c>
      <c r="B423" s="21" t="s">
        <v>30</v>
      </c>
      <c r="C423" s="14">
        <v>25</v>
      </c>
      <c r="D423" s="14"/>
      <c r="E423" s="6">
        <v>35841744</v>
      </c>
      <c r="F423" s="26"/>
      <c r="H423" s="17"/>
    </row>
    <row r="424" spans="1:8" ht="15" hidden="1" x14ac:dyDescent="0.25">
      <c r="A424" s="13" t="s">
        <v>19</v>
      </c>
      <c r="B424" s="21" t="s">
        <v>30</v>
      </c>
      <c r="C424" s="14">
        <v>25</v>
      </c>
      <c r="D424" s="18" t="str">
        <f>CONCATENATE(A424,B424,C424)</f>
        <v>Sem ABAPBP20_425</v>
      </c>
      <c r="E424" s="6">
        <v>30717840</v>
      </c>
      <c r="F424" s="19">
        <f>AVERAGE(E422:E424)</f>
        <v>33024748</v>
      </c>
      <c r="G424" s="20">
        <f>STDEV(E422:E424)/F424*100</f>
        <v>7.8721501625134165</v>
      </c>
      <c r="H424" s="23">
        <f>F424-$F$355</f>
        <v>31421643.5</v>
      </c>
    </row>
    <row r="425" spans="1:8" ht="15" hidden="1" x14ac:dyDescent="0.25">
      <c r="A425" s="13" t="s">
        <v>19</v>
      </c>
      <c r="B425" s="21" t="s">
        <v>31</v>
      </c>
      <c r="C425" s="14">
        <v>25</v>
      </c>
      <c r="D425" s="14"/>
      <c r="E425" s="6">
        <v>14540625</v>
      </c>
      <c r="F425" s="26"/>
      <c r="H425" s="17"/>
    </row>
    <row r="426" spans="1:8" ht="15" hidden="1" x14ac:dyDescent="0.25">
      <c r="A426" s="13" t="s">
        <v>19</v>
      </c>
      <c r="B426" s="21" t="s">
        <v>31</v>
      </c>
      <c r="C426" s="14">
        <v>25</v>
      </c>
      <c r="D426" s="14"/>
      <c r="E426" s="6">
        <v>13678220</v>
      </c>
      <c r="F426" s="26"/>
      <c r="H426" s="17"/>
    </row>
    <row r="427" spans="1:8" ht="15" hidden="1" x14ac:dyDescent="0.25">
      <c r="A427" s="13" t="s">
        <v>19</v>
      </c>
      <c r="B427" s="21" t="s">
        <v>31</v>
      </c>
      <c r="C427" s="14">
        <v>25</v>
      </c>
      <c r="D427" s="18" t="str">
        <f>CONCATENATE(A427,B427,C427)</f>
        <v>Sem ABAPBP20_525</v>
      </c>
      <c r="E427" s="6">
        <v>13702012</v>
      </c>
      <c r="F427" s="19">
        <f>AVERAGE(E425:E427)</f>
        <v>13973619</v>
      </c>
      <c r="G427" s="20">
        <f>STDEV(E425:E427)/F427*100</f>
        <v>3.5150928011353839</v>
      </c>
      <c r="H427" s="23">
        <f>F427-$F$355</f>
        <v>12370514.5</v>
      </c>
    </row>
    <row r="428" spans="1:8" ht="15" hidden="1" x14ac:dyDescent="0.25">
      <c r="A428" s="13" t="s">
        <v>19</v>
      </c>
      <c r="B428" s="21" t="s">
        <v>32</v>
      </c>
      <c r="C428" s="14">
        <v>25</v>
      </c>
      <c r="D428" s="14"/>
      <c r="E428" s="6">
        <v>25227522</v>
      </c>
      <c r="F428" s="26"/>
      <c r="H428" s="17"/>
    </row>
    <row r="429" spans="1:8" ht="15" hidden="1" x14ac:dyDescent="0.25">
      <c r="A429" s="13" t="s">
        <v>19</v>
      </c>
      <c r="B429" s="21" t="s">
        <v>32</v>
      </c>
      <c r="C429" s="14">
        <v>25</v>
      </c>
      <c r="D429" s="14"/>
      <c r="E429" s="6">
        <v>27683842</v>
      </c>
      <c r="F429" s="26"/>
      <c r="H429" s="17"/>
    </row>
    <row r="430" spans="1:8" ht="15" hidden="1" x14ac:dyDescent="0.25">
      <c r="A430" s="13" t="s">
        <v>19</v>
      </c>
      <c r="B430" s="21" t="s">
        <v>32</v>
      </c>
      <c r="C430" s="14">
        <v>25</v>
      </c>
      <c r="D430" s="18" t="str">
        <f>CONCATENATE(A430,B430,C430)</f>
        <v>Sem ABAPBP20_625</v>
      </c>
      <c r="E430" s="6">
        <v>26985460</v>
      </c>
      <c r="F430" s="19">
        <f>AVERAGE(E428:E430)</f>
        <v>26632274.666666668</v>
      </c>
      <c r="G430" s="20">
        <f>STDEV(E428:E430)/F430*100</f>
        <v>4.752408490174707</v>
      </c>
      <c r="H430" s="23">
        <f>F430-$F$355</f>
        <v>25029170.166666668</v>
      </c>
    </row>
    <row r="431" spans="1:8" ht="15" hidden="1" x14ac:dyDescent="0.25">
      <c r="A431" s="13" t="s">
        <v>33</v>
      </c>
      <c r="B431" s="13" t="s">
        <v>20</v>
      </c>
      <c r="C431" s="14">
        <v>25</v>
      </c>
      <c r="D431" s="14"/>
      <c r="E431" s="4">
        <v>1672687</v>
      </c>
      <c r="F431" s="26"/>
      <c r="H431" s="17"/>
    </row>
    <row r="432" spans="1:8" ht="15" hidden="1" x14ac:dyDescent="0.25">
      <c r="A432" s="13" t="s">
        <v>33</v>
      </c>
      <c r="B432" s="13" t="s">
        <v>20</v>
      </c>
      <c r="C432" s="14">
        <v>25</v>
      </c>
      <c r="D432" s="14"/>
      <c r="E432" s="4">
        <v>1668320</v>
      </c>
      <c r="F432" s="26"/>
      <c r="H432" s="17"/>
    </row>
    <row r="433" spans="1:9" ht="15" hidden="1" x14ac:dyDescent="0.25">
      <c r="A433" s="13" t="s">
        <v>33</v>
      </c>
      <c r="B433" s="13" t="s">
        <v>20</v>
      </c>
      <c r="C433" s="14">
        <v>25</v>
      </c>
      <c r="D433" s="18" t="str">
        <f>CONCATENATE(A433,B433,C433)</f>
        <v>Com ABAPbranco 25</v>
      </c>
      <c r="F433" s="19">
        <f>AVERAGE(E431:E433)</f>
        <v>1670503.5</v>
      </c>
      <c r="G433" s="20">
        <f>STDEV(E431:E433)/F433*100</f>
        <v>0.18485057429940449</v>
      </c>
      <c r="H433" s="17">
        <v>0</v>
      </c>
      <c r="I433" s="4">
        <v>1718097</v>
      </c>
    </row>
    <row r="434" spans="1:9" ht="15" hidden="1" x14ac:dyDescent="0.25">
      <c r="A434" s="13" t="s">
        <v>33</v>
      </c>
      <c r="B434" s="25" t="s">
        <v>21</v>
      </c>
      <c r="C434" s="14">
        <v>25</v>
      </c>
      <c r="D434" s="14"/>
      <c r="E434" s="5">
        <v>235633728</v>
      </c>
      <c r="F434" s="26"/>
      <c r="H434" s="17"/>
    </row>
    <row r="435" spans="1:9" ht="15" hidden="1" x14ac:dyDescent="0.25">
      <c r="A435" s="13" t="s">
        <v>33</v>
      </c>
      <c r="B435" s="25" t="s">
        <v>21</v>
      </c>
      <c r="C435" s="14">
        <v>25</v>
      </c>
      <c r="D435" s="14"/>
      <c r="F435" s="26"/>
      <c r="H435" s="17"/>
      <c r="I435" s="27">
        <v>216362512</v>
      </c>
    </row>
    <row r="436" spans="1:9" ht="15" hidden="1" x14ac:dyDescent="0.25">
      <c r="A436" s="13" t="s">
        <v>33</v>
      </c>
      <c r="B436" s="25" t="s">
        <v>21</v>
      </c>
      <c r="C436" s="14">
        <v>25</v>
      </c>
      <c r="D436" s="18" t="str">
        <f>CONCATENATE(A436,B436,C436)</f>
        <v>Com ABAPC20_125</v>
      </c>
      <c r="E436" s="5">
        <v>234300928</v>
      </c>
      <c r="F436" s="19">
        <f>AVERAGE(E434:E436)</f>
        <v>234967328</v>
      </c>
      <c r="G436" s="20">
        <f>STDEV(E434:E436)/F436*100</f>
        <v>0.4010906222525672</v>
      </c>
      <c r="H436" s="23">
        <f>F436-$F$433</f>
        <v>233296824.5</v>
      </c>
    </row>
    <row r="437" spans="1:9" ht="15" hidden="1" x14ac:dyDescent="0.25">
      <c r="A437" s="13" t="s">
        <v>33</v>
      </c>
      <c r="B437" s="25" t="s">
        <v>22</v>
      </c>
      <c r="C437" s="14">
        <v>25</v>
      </c>
      <c r="D437" s="14"/>
      <c r="E437" s="5">
        <v>212048480</v>
      </c>
      <c r="F437" s="26"/>
      <c r="H437" s="17"/>
    </row>
    <row r="438" spans="1:9" ht="15" hidden="1" x14ac:dyDescent="0.25">
      <c r="A438" s="13" t="s">
        <v>33</v>
      </c>
      <c r="B438" s="25" t="s">
        <v>22</v>
      </c>
      <c r="C438" s="14">
        <v>25</v>
      </c>
      <c r="D438" s="14"/>
      <c r="E438" s="5">
        <v>194953040</v>
      </c>
      <c r="F438" s="26"/>
      <c r="H438" s="17"/>
    </row>
    <row r="439" spans="1:9" ht="15" hidden="1" x14ac:dyDescent="0.25">
      <c r="A439" s="13" t="s">
        <v>33</v>
      </c>
      <c r="B439" s="25" t="s">
        <v>22</v>
      </c>
      <c r="C439" s="14">
        <v>25</v>
      </c>
      <c r="D439" s="18" t="str">
        <f>CONCATENATE(A439,B439,C439)</f>
        <v>Com ABAPC20_225</v>
      </c>
      <c r="E439" s="5">
        <v>199293680</v>
      </c>
      <c r="F439" s="19">
        <f>AVERAGE(E437:E439)</f>
        <v>202098400</v>
      </c>
      <c r="G439" s="20">
        <f>STDEV(E437:E439)/F439*100</f>
        <v>4.3969338200989361</v>
      </c>
      <c r="H439" s="23">
        <f>F439-$F$433</f>
        <v>200427896.5</v>
      </c>
    </row>
    <row r="440" spans="1:9" ht="15" hidden="1" x14ac:dyDescent="0.25">
      <c r="A440" s="13" t="s">
        <v>33</v>
      </c>
      <c r="B440" s="25" t="s">
        <v>23</v>
      </c>
      <c r="C440" s="14">
        <v>25</v>
      </c>
      <c r="D440" s="14"/>
      <c r="E440" s="5">
        <v>270416896</v>
      </c>
      <c r="F440" s="26"/>
      <c r="H440" s="17"/>
    </row>
    <row r="441" spans="1:9" ht="15" hidden="1" x14ac:dyDescent="0.25">
      <c r="A441" s="13" t="s">
        <v>33</v>
      </c>
      <c r="B441" s="25" t="s">
        <v>23</v>
      </c>
      <c r="C441" s="14">
        <v>25</v>
      </c>
      <c r="D441" s="14"/>
      <c r="E441" s="5">
        <v>255921456</v>
      </c>
      <c r="F441" s="26"/>
      <c r="H441" s="17"/>
    </row>
    <row r="442" spans="1:9" ht="15" hidden="1" x14ac:dyDescent="0.25">
      <c r="A442" s="13" t="s">
        <v>33</v>
      </c>
      <c r="B442" s="25" t="s">
        <v>23</v>
      </c>
      <c r="C442" s="14">
        <v>25</v>
      </c>
      <c r="D442" s="18" t="str">
        <f>CONCATENATE(A442,B442,C442)</f>
        <v>Com ABAPC20_325</v>
      </c>
      <c r="E442" s="5">
        <v>266242704</v>
      </c>
      <c r="F442" s="19">
        <f>AVERAGE(E440:E442)</f>
        <v>264193685.33333334</v>
      </c>
      <c r="G442" s="20">
        <f>STDEV(E440:E442)/F442*100</f>
        <v>2.8243633237263968</v>
      </c>
      <c r="H442" s="23">
        <f>F442-$F$433</f>
        <v>262523181.83333334</v>
      </c>
    </row>
    <row r="443" spans="1:9" ht="15" hidden="1" x14ac:dyDescent="0.25">
      <c r="A443" s="13" t="s">
        <v>33</v>
      </c>
      <c r="B443" s="25" t="s">
        <v>24</v>
      </c>
      <c r="C443" s="14">
        <v>25</v>
      </c>
      <c r="D443" s="14"/>
      <c r="E443" s="5">
        <v>326656032</v>
      </c>
      <c r="F443" s="26"/>
      <c r="H443" s="17"/>
    </row>
    <row r="444" spans="1:9" ht="15" hidden="1" x14ac:dyDescent="0.25">
      <c r="A444" s="13" t="s">
        <v>33</v>
      </c>
      <c r="B444" s="25" t="s">
        <v>24</v>
      </c>
      <c r="C444" s="14">
        <v>25</v>
      </c>
      <c r="D444" s="14"/>
      <c r="E444" s="5">
        <v>295373376</v>
      </c>
      <c r="F444" s="26"/>
      <c r="H444" s="17"/>
    </row>
    <row r="445" spans="1:9" ht="15" hidden="1" x14ac:dyDescent="0.25">
      <c r="A445" s="13" t="s">
        <v>33</v>
      </c>
      <c r="B445" s="25" t="s">
        <v>24</v>
      </c>
      <c r="C445" s="14">
        <v>25</v>
      </c>
      <c r="D445" s="18" t="str">
        <f>CONCATENATE(A445,B445,C445)</f>
        <v>Com ABAPC20_425</v>
      </c>
      <c r="E445" s="5">
        <v>274925536</v>
      </c>
      <c r="F445" s="19">
        <f>AVERAGE(E443:E445)</f>
        <v>298984981.33333331</v>
      </c>
      <c r="G445" s="20">
        <f>STDEV(E443:E445)/F445*100</f>
        <v>8.7140403738842789</v>
      </c>
      <c r="H445" s="23">
        <f>F445-$F$433</f>
        <v>297314477.83333331</v>
      </c>
    </row>
    <row r="446" spans="1:9" ht="15" hidden="1" x14ac:dyDescent="0.25">
      <c r="A446" s="13" t="s">
        <v>33</v>
      </c>
      <c r="B446" s="25" t="s">
        <v>25</v>
      </c>
      <c r="C446" s="14">
        <v>25</v>
      </c>
      <c r="D446" s="14"/>
      <c r="E446" s="5">
        <v>290914560</v>
      </c>
      <c r="F446" s="26"/>
      <c r="H446" s="17"/>
    </row>
    <row r="447" spans="1:9" ht="15" hidden="1" x14ac:dyDescent="0.25">
      <c r="A447" s="13" t="s">
        <v>33</v>
      </c>
      <c r="B447" s="25" t="s">
        <v>25</v>
      </c>
      <c r="C447" s="14">
        <v>25</v>
      </c>
      <c r="D447" s="14"/>
      <c r="E447" s="5">
        <v>274918624</v>
      </c>
      <c r="F447" s="26"/>
      <c r="H447" s="17"/>
    </row>
    <row r="448" spans="1:9" ht="15" hidden="1" x14ac:dyDescent="0.25">
      <c r="A448" s="13" t="s">
        <v>33</v>
      </c>
      <c r="B448" s="25" t="s">
        <v>25</v>
      </c>
      <c r="C448" s="14">
        <v>25</v>
      </c>
      <c r="D448" s="18" t="str">
        <f>CONCATENATE(A448,B448,C448)</f>
        <v>Com ABAPC20_525</v>
      </c>
      <c r="E448" s="5">
        <v>273295200</v>
      </c>
      <c r="F448" s="19">
        <f>AVERAGE(E446:E448)</f>
        <v>279709461.33333331</v>
      </c>
      <c r="G448" s="20">
        <f>STDEV(E446:E448)/F448*100</f>
        <v>3.4813945591827737</v>
      </c>
      <c r="H448" s="23">
        <f>F448-$F$433</f>
        <v>278038957.83333331</v>
      </c>
    </row>
    <row r="449" spans="1:8" ht="15" hidden="1" x14ac:dyDescent="0.25">
      <c r="A449" s="13" t="s">
        <v>33</v>
      </c>
      <c r="B449" s="25" t="s">
        <v>26</v>
      </c>
      <c r="C449" s="14">
        <v>25</v>
      </c>
      <c r="D449" s="14"/>
      <c r="E449" s="5">
        <v>280379328</v>
      </c>
      <c r="F449" s="26"/>
      <c r="H449" s="17"/>
    </row>
    <row r="450" spans="1:8" ht="15" hidden="1" x14ac:dyDescent="0.25">
      <c r="A450" s="13" t="s">
        <v>33</v>
      </c>
      <c r="B450" s="25" t="s">
        <v>26</v>
      </c>
      <c r="C450" s="14">
        <v>25</v>
      </c>
      <c r="D450" s="14"/>
      <c r="E450" s="5">
        <v>317634656</v>
      </c>
      <c r="F450" s="26"/>
      <c r="H450" s="17"/>
    </row>
    <row r="451" spans="1:8" ht="15" hidden="1" x14ac:dyDescent="0.25">
      <c r="A451" s="13" t="s">
        <v>33</v>
      </c>
      <c r="B451" s="25" t="s">
        <v>26</v>
      </c>
      <c r="C451" s="14">
        <v>25</v>
      </c>
      <c r="D451" s="18" t="str">
        <f>CONCATENATE(A451,B451,C451)</f>
        <v>Com ABAPC20_625</v>
      </c>
      <c r="E451" s="5">
        <v>304659360</v>
      </c>
      <c r="F451" s="19">
        <f>AVERAGE(E449:E451)</f>
        <v>300891114.66666669</v>
      </c>
      <c r="G451" s="20">
        <f>STDEV(E449:E451)/F451*100</f>
        <v>6.2851182010942575</v>
      </c>
      <c r="H451" s="23">
        <f>F451-$F$433</f>
        <v>299220611.16666669</v>
      </c>
    </row>
    <row r="452" spans="1:8" ht="15" hidden="1" x14ac:dyDescent="0.25">
      <c r="A452" s="13" t="s">
        <v>33</v>
      </c>
      <c r="B452" s="25" t="s">
        <v>27</v>
      </c>
      <c r="C452" s="14">
        <v>25</v>
      </c>
      <c r="D452" s="14"/>
      <c r="E452" s="6">
        <v>280810528</v>
      </c>
      <c r="F452" s="26"/>
      <c r="H452" s="17"/>
    </row>
    <row r="453" spans="1:8" ht="15" hidden="1" x14ac:dyDescent="0.25">
      <c r="A453" s="13" t="s">
        <v>33</v>
      </c>
      <c r="B453" s="25" t="s">
        <v>27</v>
      </c>
      <c r="C453" s="14">
        <v>25</v>
      </c>
      <c r="D453" s="14"/>
      <c r="E453" s="6">
        <v>304774784</v>
      </c>
      <c r="F453" s="26"/>
      <c r="H453" s="17"/>
    </row>
    <row r="454" spans="1:8" ht="15" hidden="1" x14ac:dyDescent="0.25">
      <c r="A454" s="13" t="s">
        <v>33</v>
      </c>
      <c r="B454" s="25" t="s">
        <v>27</v>
      </c>
      <c r="C454" s="14">
        <v>25</v>
      </c>
      <c r="D454" s="18" t="str">
        <f>CONCATENATE(A454,B454,C454)</f>
        <v>Com ABAPBP20_125</v>
      </c>
      <c r="E454" s="6">
        <v>304085088</v>
      </c>
      <c r="F454" s="19">
        <f>AVERAGE(E452:E454)</f>
        <v>296556800</v>
      </c>
      <c r="G454" s="20">
        <f>STDEV(E452:E454)/F454*100</f>
        <v>4.5998038746054553</v>
      </c>
      <c r="H454" s="23">
        <f>F454-$F$433</f>
        <v>294886296.5</v>
      </c>
    </row>
    <row r="455" spans="1:8" ht="15" hidden="1" x14ac:dyDescent="0.25">
      <c r="A455" s="13" t="s">
        <v>33</v>
      </c>
      <c r="B455" s="25" t="s">
        <v>28</v>
      </c>
      <c r="C455" s="14">
        <v>25</v>
      </c>
      <c r="D455" s="14"/>
      <c r="E455" s="6">
        <v>367337984</v>
      </c>
      <c r="F455" s="26"/>
      <c r="H455" s="17"/>
    </row>
    <row r="456" spans="1:8" ht="15" hidden="1" x14ac:dyDescent="0.25">
      <c r="A456" s="13" t="s">
        <v>33</v>
      </c>
      <c r="B456" s="25" t="s">
        <v>28</v>
      </c>
      <c r="C456" s="14">
        <v>25</v>
      </c>
      <c r="D456" s="14"/>
      <c r="E456" s="6">
        <v>348895680</v>
      </c>
      <c r="F456" s="26"/>
      <c r="H456" s="17"/>
    </row>
    <row r="457" spans="1:8" ht="15" hidden="1" x14ac:dyDescent="0.25">
      <c r="A457" s="13" t="s">
        <v>33</v>
      </c>
      <c r="B457" s="25" t="s">
        <v>28</v>
      </c>
      <c r="C457" s="14">
        <v>25</v>
      </c>
      <c r="D457" s="18" t="str">
        <f>CONCATENATE(A457,B457,C457)</f>
        <v>Com ABAPBP20_225</v>
      </c>
      <c r="E457" s="6">
        <v>353709984</v>
      </c>
      <c r="F457" s="19">
        <f>AVERAGE(E455:E457)</f>
        <v>356647882.66666669</v>
      </c>
      <c r="G457" s="20">
        <f>STDEV(E455:E457)/F457*100</f>
        <v>2.6821200197645547</v>
      </c>
      <c r="H457" s="23">
        <f>F457-$F$433</f>
        <v>354977379.16666669</v>
      </c>
    </row>
    <row r="458" spans="1:8" ht="15" hidden="1" x14ac:dyDescent="0.25">
      <c r="A458" s="13" t="s">
        <v>33</v>
      </c>
      <c r="B458" s="25" t="s">
        <v>29</v>
      </c>
      <c r="C458" s="14">
        <v>25</v>
      </c>
      <c r="D458" s="14"/>
      <c r="E458" s="6">
        <v>339677504</v>
      </c>
      <c r="F458" s="16"/>
      <c r="H458" s="17"/>
    </row>
    <row r="459" spans="1:8" ht="15" hidden="1" x14ac:dyDescent="0.25">
      <c r="A459" s="13" t="s">
        <v>33</v>
      </c>
      <c r="B459" s="25" t="s">
        <v>29</v>
      </c>
      <c r="C459" s="14">
        <v>25</v>
      </c>
      <c r="D459" s="14"/>
      <c r="E459" s="6">
        <v>329682208</v>
      </c>
      <c r="F459" s="16"/>
      <c r="H459" s="17"/>
    </row>
    <row r="460" spans="1:8" ht="15" hidden="1" x14ac:dyDescent="0.25">
      <c r="A460" s="13" t="s">
        <v>33</v>
      </c>
      <c r="B460" s="25" t="s">
        <v>29</v>
      </c>
      <c r="C460" s="14">
        <v>25</v>
      </c>
      <c r="D460" s="18" t="str">
        <f>CONCATENATE(A460,B460,C460)</f>
        <v>Com ABAPBP20_325</v>
      </c>
      <c r="E460" s="6">
        <v>336799200</v>
      </c>
      <c r="F460" s="19">
        <f>AVERAGE(E458:E460)</f>
        <v>335386304</v>
      </c>
      <c r="G460" s="20">
        <f>STDEV(E458:E460)/F460*100</f>
        <v>1.5341291824894114</v>
      </c>
      <c r="H460" s="23">
        <f>F460-$F$433</f>
        <v>333715800.5</v>
      </c>
    </row>
    <row r="461" spans="1:8" ht="15" hidden="1" x14ac:dyDescent="0.25">
      <c r="A461" s="13" t="s">
        <v>33</v>
      </c>
      <c r="B461" s="25" t="s">
        <v>30</v>
      </c>
      <c r="C461" s="14">
        <v>25</v>
      </c>
      <c r="D461" s="14"/>
      <c r="E461" s="6">
        <v>318146848</v>
      </c>
      <c r="F461" s="16"/>
      <c r="H461" s="17"/>
    </row>
    <row r="462" spans="1:8" ht="15" hidden="1" x14ac:dyDescent="0.25">
      <c r="A462" s="13" t="s">
        <v>33</v>
      </c>
      <c r="B462" s="25" t="s">
        <v>30</v>
      </c>
      <c r="C462" s="14">
        <v>25</v>
      </c>
      <c r="D462" s="14"/>
      <c r="E462" s="6">
        <v>331665152</v>
      </c>
      <c r="F462" s="16"/>
      <c r="H462" s="17"/>
    </row>
    <row r="463" spans="1:8" ht="15" hidden="1" x14ac:dyDescent="0.25">
      <c r="A463" s="13" t="s">
        <v>33</v>
      </c>
      <c r="B463" s="25" t="s">
        <v>30</v>
      </c>
      <c r="C463" s="14">
        <v>25</v>
      </c>
      <c r="D463" s="18" t="str">
        <f>CONCATENATE(A463,B463,C463)</f>
        <v>Com ABAPBP20_425</v>
      </c>
      <c r="E463" s="6">
        <v>304303840</v>
      </c>
      <c r="F463" s="19">
        <f>AVERAGE(E461:E463)</f>
        <v>318038613.33333331</v>
      </c>
      <c r="G463" s="20">
        <f>STDEV(E461:E463)/F463*100</f>
        <v>4.3016717263571937</v>
      </c>
      <c r="H463" s="23">
        <f>F463-$F$433</f>
        <v>316368109.83333331</v>
      </c>
    </row>
    <row r="464" spans="1:8" ht="15" hidden="1" x14ac:dyDescent="0.25">
      <c r="A464" s="13" t="s">
        <v>33</v>
      </c>
      <c r="B464" s="25" t="s">
        <v>31</v>
      </c>
      <c r="C464" s="14">
        <v>25</v>
      </c>
      <c r="D464" s="14"/>
      <c r="E464" s="6">
        <v>256193888</v>
      </c>
      <c r="F464" s="16"/>
      <c r="H464" s="17"/>
    </row>
    <row r="465" spans="1:9" ht="15" hidden="1" x14ac:dyDescent="0.25">
      <c r="A465" s="13" t="s">
        <v>33</v>
      </c>
      <c r="B465" s="25" t="s">
        <v>31</v>
      </c>
      <c r="C465" s="14">
        <v>25</v>
      </c>
      <c r="D465" s="14"/>
      <c r="E465" s="6">
        <v>256227344</v>
      </c>
      <c r="F465" s="16"/>
      <c r="H465" s="17"/>
    </row>
    <row r="466" spans="1:9" ht="15" hidden="1" x14ac:dyDescent="0.25">
      <c r="A466" s="13" t="s">
        <v>33</v>
      </c>
      <c r="B466" s="25" t="s">
        <v>31</v>
      </c>
      <c r="C466" s="14">
        <v>25</v>
      </c>
      <c r="D466" s="18" t="str">
        <f>CONCATENATE(A466,B466,C466)</f>
        <v>Com ABAPBP20_525</v>
      </c>
      <c r="E466" s="6">
        <v>281319584</v>
      </c>
      <c r="F466" s="28">
        <f>AVERAGE(E464:E466)</f>
        <v>264580272</v>
      </c>
      <c r="G466" s="20">
        <f>STDEV(E464:E466)/F466*100</f>
        <v>5.4791232073641591</v>
      </c>
      <c r="H466" s="23">
        <f>F466-$F$433</f>
        <v>262909768.5</v>
      </c>
    </row>
    <row r="467" spans="1:9" ht="15" hidden="1" x14ac:dyDescent="0.25">
      <c r="A467" s="13" t="s">
        <v>33</v>
      </c>
      <c r="B467" s="25" t="s">
        <v>32</v>
      </c>
      <c r="C467" s="14">
        <v>25</v>
      </c>
      <c r="D467" s="14"/>
      <c r="E467" s="6">
        <v>379768576</v>
      </c>
      <c r="F467" s="16"/>
      <c r="H467" s="17"/>
    </row>
    <row r="468" spans="1:9" ht="15" hidden="1" x14ac:dyDescent="0.25">
      <c r="A468" s="13" t="s">
        <v>33</v>
      </c>
      <c r="B468" s="25" t="s">
        <v>32</v>
      </c>
      <c r="C468" s="14">
        <v>25</v>
      </c>
      <c r="D468" s="14"/>
      <c r="E468" s="6">
        <v>374843936</v>
      </c>
      <c r="F468" s="16"/>
      <c r="H468" s="17"/>
    </row>
    <row r="469" spans="1:9" ht="15" hidden="1" x14ac:dyDescent="0.25">
      <c r="A469" s="13" t="s">
        <v>33</v>
      </c>
      <c r="B469" s="25" t="s">
        <v>32</v>
      </c>
      <c r="C469" s="14">
        <v>25</v>
      </c>
      <c r="D469" s="18" t="str">
        <f>CONCATENATE(A469,B469,C469)</f>
        <v>Com ABAPBP20_625</v>
      </c>
      <c r="E469" s="6">
        <v>396911040</v>
      </c>
      <c r="F469" s="19">
        <f>AVERAGE(E467:E469)</f>
        <v>383841184</v>
      </c>
      <c r="G469" s="20">
        <f>STDEV(E467:E469)/F469*100</f>
        <v>3.017800300953454</v>
      </c>
      <c r="H469" s="23">
        <f>F469-$F$433</f>
        <v>382170680.5</v>
      </c>
    </row>
    <row r="470" spans="1:9" ht="15" hidden="1" x14ac:dyDescent="0.25">
      <c r="A470" s="13" t="s">
        <v>19</v>
      </c>
      <c r="B470" s="13" t="s">
        <v>20</v>
      </c>
      <c r="C470" s="14">
        <v>30</v>
      </c>
      <c r="D470" s="14"/>
      <c r="F470" s="26"/>
      <c r="H470" s="17"/>
      <c r="I470" s="4">
        <v>1694386</v>
      </c>
    </row>
    <row r="471" spans="1:9" ht="15" hidden="1" x14ac:dyDescent="0.25">
      <c r="A471" s="13" t="s">
        <v>19</v>
      </c>
      <c r="B471" s="13" t="s">
        <v>20</v>
      </c>
      <c r="C471" s="14">
        <v>30</v>
      </c>
      <c r="D471" s="14"/>
      <c r="E471" s="4">
        <v>1753609</v>
      </c>
      <c r="F471" s="26"/>
      <c r="H471" s="17"/>
    </row>
    <row r="472" spans="1:9" ht="15" hidden="1" x14ac:dyDescent="0.25">
      <c r="A472" s="13" t="s">
        <v>19</v>
      </c>
      <c r="B472" s="13" t="s">
        <v>20</v>
      </c>
      <c r="C472" s="14">
        <v>30</v>
      </c>
      <c r="D472" s="18" t="str">
        <f>CONCATENATE(A472,B472,C472)</f>
        <v>Sem ABAPbranco 30</v>
      </c>
      <c r="E472" s="4">
        <v>1780449</v>
      </c>
      <c r="F472" s="19">
        <f>AVERAGE(E470:E472)</f>
        <v>1767029</v>
      </c>
      <c r="G472" s="20">
        <f>STDEV(E470:E472)/F472*100</f>
        <v>1.074048360669063</v>
      </c>
      <c r="H472" s="17">
        <v>0</v>
      </c>
    </row>
    <row r="473" spans="1:9" ht="15" hidden="1" x14ac:dyDescent="0.25">
      <c r="A473" s="13" t="s">
        <v>19</v>
      </c>
      <c r="B473" s="21" t="s">
        <v>21</v>
      </c>
      <c r="C473" s="14">
        <v>30</v>
      </c>
      <c r="D473" s="14"/>
      <c r="E473" s="5">
        <v>20841972</v>
      </c>
      <c r="F473" s="26"/>
      <c r="H473" s="17"/>
    </row>
    <row r="474" spans="1:9" ht="15" hidden="1" x14ac:dyDescent="0.25">
      <c r="A474" s="13" t="s">
        <v>19</v>
      </c>
      <c r="B474" s="21" t="s">
        <v>21</v>
      </c>
      <c r="C474" s="14">
        <v>30</v>
      </c>
      <c r="D474" s="14"/>
      <c r="E474" s="5">
        <v>21167456</v>
      </c>
      <c r="F474" s="26"/>
      <c r="H474" s="17"/>
    </row>
    <row r="475" spans="1:9" ht="15" hidden="1" x14ac:dyDescent="0.25">
      <c r="A475" s="13" t="s">
        <v>19</v>
      </c>
      <c r="B475" s="21" t="s">
        <v>21</v>
      </c>
      <c r="C475" s="14">
        <v>30</v>
      </c>
      <c r="D475" s="18" t="str">
        <f>CONCATENATE(A475,B475,C475)</f>
        <v>Sem ABAPC20_130</v>
      </c>
      <c r="E475" s="5">
        <v>21578216</v>
      </c>
      <c r="F475" s="19">
        <f>AVERAGE(E473:E475)</f>
        <v>21195881.333333332</v>
      </c>
      <c r="G475" s="20">
        <f>STDEV(E473:E475)/F475*100</f>
        <v>1.7406408929800059</v>
      </c>
      <c r="H475" s="23">
        <f>F475-$F$472</f>
        <v>19428852.333333332</v>
      </c>
    </row>
    <row r="476" spans="1:9" ht="15" x14ac:dyDescent="0.25">
      <c r="A476" s="13" t="s">
        <v>19</v>
      </c>
      <c r="B476" s="21" t="s">
        <v>22</v>
      </c>
      <c r="C476" s="14">
        <v>30</v>
      </c>
      <c r="D476" s="14"/>
      <c r="E476" s="5">
        <v>14989434</v>
      </c>
      <c r="F476" s="26"/>
      <c r="H476" s="17"/>
    </row>
    <row r="477" spans="1:9" ht="15" x14ac:dyDescent="0.25">
      <c r="A477" s="13" t="s">
        <v>19</v>
      </c>
      <c r="B477" s="21" t="s">
        <v>22</v>
      </c>
      <c r="C477" s="14">
        <v>30</v>
      </c>
      <c r="D477" s="14"/>
      <c r="E477" s="5">
        <v>13153668</v>
      </c>
      <c r="F477" s="26"/>
      <c r="H477" s="17"/>
    </row>
    <row r="478" spans="1:9" ht="15" x14ac:dyDescent="0.25">
      <c r="A478" s="13" t="s">
        <v>19</v>
      </c>
      <c r="B478" s="21" t="s">
        <v>22</v>
      </c>
      <c r="C478" s="14">
        <v>30</v>
      </c>
      <c r="D478" s="18" t="str">
        <f>CONCATENATE(A478,B478,C478)</f>
        <v>Sem ABAPC20_230</v>
      </c>
      <c r="E478" s="5">
        <v>12527368</v>
      </c>
      <c r="F478" s="19">
        <f>AVERAGE(E476:E478)</f>
        <v>13556823.333333334</v>
      </c>
      <c r="G478" s="20">
        <f>STDEV(E476:E478)/F478*100</f>
        <v>9.4386935476386746</v>
      </c>
      <c r="H478" s="23">
        <f>F478-$F$472</f>
        <v>11789794.333333334</v>
      </c>
    </row>
    <row r="479" spans="1:9" ht="15" hidden="1" x14ac:dyDescent="0.25">
      <c r="A479" s="13" t="s">
        <v>19</v>
      </c>
      <c r="B479" s="21" t="s">
        <v>23</v>
      </c>
      <c r="C479" s="14">
        <v>30</v>
      </c>
      <c r="D479" s="14"/>
      <c r="E479" s="5">
        <v>20459294</v>
      </c>
      <c r="F479" s="26"/>
      <c r="H479" s="17"/>
    </row>
    <row r="480" spans="1:9" ht="15" hidden="1" x14ac:dyDescent="0.25">
      <c r="A480" s="13" t="s">
        <v>19</v>
      </c>
      <c r="B480" s="21" t="s">
        <v>23</v>
      </c>
      <c r="C480" s="14">
        <v>30</v>
      </c>
      <c r="D480" s="14"/>
      <c r="E480" s="5">
        <v>21182848</v>
      </c>
      <c r="F480" s="26"/>
      <c r="H480" s="17"/>
    </row>
    <row r="481" spans="1:8" ht="15" hidden="1" x14ac:dyDescent="0.25">
      <c r="A481" s="13" t="s">
        <v>19</v>
      </c>
      <c r="B481" s="21" t="s">
        <v>23</v>
      </c>
      <c r="C481" s="14">
        <v>30</v>
      </c>
      <c r="D481" s="18" t="str">
        <f>CONCATENATE(A481,B481,C481)</f>
        <v>Sem ABAPC20_330</v>
      </c>
      <c r="E481" s="5">
        <v>22339682</v>
      </c>
      <c r="F481" s="19">
        <f>AVERAGE(E479:E481)</f>
        <v>21327274.666666668</v>
      </c>
      <c r="G481" s="20">
        <f>STDEV(E479:E481)/F481*100</f>
        <v>4.4472500305338274</v>
      </c>
      <c r="H481" s="23">
        <f>F481-$F$472</f>
        <v>19560245.666666668</v>
      </c>
    </row>
    <row r="482" spans="1:8" ht="15" hidden="1" x14ac:dyDescent="0.25">
      <c r="A482" s="13" t="s">
        <v>19</v>
      </c>
      <c r="B482" s="21" t="s">
        <v>24</v>
      </c>
      <c r="C482" s="14">
        <v>30</v>
      </c>
      <c r="D482" s="14"/>
      <c r="E482" s="5">
        <v>27262186</v>
      </c>
      <c r="F482" s="26"/>
      <c r="H482" s="17"/>
    </row>
    <row r="483" spans="1:8" ht="15" hidden="1" x14ac:dyDescent="0.25">
      <c r="A483" s="13" t="s">
        <v>19</v>
      </c>
      <c r="B483" s="21" t="s">
        <v>24</v>
      </c>
      <c r="C483" s="14">
        <v>30</v>
      </c>
      <c r="D483" s="14"/>
      <c r="E483" s="5">
        <v>26291184</v>
      </c>
      <c r="F483" s="26"/>
      <c r="H483" s="17"/>
    </row>
    <row r="484" spans="1:8" ht="15" hidden="1" x14ac:dyDescent="0.25">
      <c r="A484" s="13" t="s">
        <v>19</v>
      </c>
      <c r="B484" s="21" t="s">
        <v>24</v>
      </c>
      <c r="C484" s="14">
        <v>30</v>
      </c>
      <c r="D484" s="18" t="str">
        <f>CONCATENATE(A484,B484,C484)</f>
        <v>Sem ABAPC20_430</v>
      </c>
      <c r="E484" s="5">
        <v>29204156</v>
      </c>
      <c r="F484" s="19">
        <f>AVERAGE(E482:E484)</f>
        <v>27585842</v>
      </c>
      <c r="G484" s="20">
        <f>STDEV(E482:E484)/F484*100</f>
        <v>5.3767128314508259</v>
      </c>
      <c r="H484" s="23">
        <f>F484-$F$472</f>
        <v>25818813</v>
      </c>
    </row>
    <row r="485" spans="1:8" ht="15" hidden="1" x14ac:dyDescent="0.25">
      <c r="A485" s="13" t="s">
        <v>19</v>
      </c>
      <c r="B485" s="21" t="s">
        <v>25</v>
      </c>
      <c r="C485" s="14">
        <v>30</v>
      </c>
      <c r="D485" s="14"/>
      <c r="E485" s="5">
        <v>19608044</v>
      </c>
      <c r="F485" s="26"/>
      <c r="H485" s="17"/>
    </row>
    <row r="486" spans="1:8" ht="15" hidden="1" x14ac:dyDescent="0.25">
      <c r="A486" s="13" t="s">
        <v>19</v>
      </c>
      <c r="B486" s="21" t="s">
        <v>25</v>
      </c>
      <c r="C486" s="14">
        <v>30</v>
      </c>
      <c r="D486" s="14"/>
      <c r="E486" s="5">
        <v>21059730</v>
      </c>
      <c r="F486" s="26"/>
      <c r="H486" s="17"/>
    </row>
    <row r="487" spans="1:8" ht="15" hidden="1" x14ac:dyDescent="0.25">
      <c r="A487" s="13" t="s">
        <v>19</v>
      </c>
      <c r="B487" s="21" t="s">
        <v>25</v>
      </c>
      <c r="C487" s="14">
        <v>30</v>
      </c>
      <c r="D487" s="18" t="str">
        <f>CONCATENATE(A487,B487,C487)</f>
        <v>Sem ABAPC20_530</v>
      </c>
      <c r="E487" s="5">
        <v>21099484</v>
      </c>
      <c r="F487" s="19">
        <f>AVERAGE(E485:E487)</f>
        <v>20589086</v>
      </c>
      <c r="G487" s="20">
        <f>STDEV(E485:E487)/F487*100</f>
        <v>4.1276226574350323</v>
      </c>
      <c r="H487" s="23">
        <f>F487-$F$472</f>
        <v>18822057</v>
      </c>
    </row>
    <row r="488" spans="1:8" ht="15" hidden="1" x14ac:dyDescent="0.25">
      <c r="A488" s="13" t="s">
        <v>19</v>
      </c>
      <c r="B488" s="21" t="s">
        <v>26</v>
      </c>
      <c r="C488" s="14">
        <v>30</v>
      </c>
      <c r="D488" s="14"/>
      <c r="E488" s="5">
        <v>34420256</v>
      </c>
      <c r="F488" s="26"/>
      <c r="H488" s="17"/>
    </row>
    <row r="489" spans="1:8" ht="15" hidden="1" x14ac:dyDescent="0.25">
      <c r="A489" s="13" t="s">
        <v>19</v>
      </c>
      <c r="B489" s="21" t="s">
        <v>26</v>
      </c>
      <c r="C489" s="14">
        <v>30</v>
      </c>
      <c r="D489" s="14"/>
      <c r="E489" s="5">
        <v>33764036</v>
      </c>
      <c r="F489" s="26"/>
      <c r="H489" s="17"/>
    </row>
    <row r="490" spans="1:8" ht="15" hidden="1" x14ac:dyDescent="0.25">
      <c r="A490" s="13" t="s">
        <v>19</v>
      </c>
      <c r="B490" s="21" t="s">
        <v>26</v>
      </c>
      <c r="C490" s="14">
        <v>30</v>
      </c>
      <c r="D490" s="18" t="str">
        <f>CONCATENATE(A490,B490,C490)</f>
        <v>Sem ABAPC20_630</v>
      </c>
      <c r="E490" s="5">
        <v>35825424</v>
      </c>
      <c r="F490" s="19">
        <f>AVERAGE(E488:E490)</f>
        <v>34669905.333333336</v>
      </c>
      <c r="G490" s="20">
        <f>STDEV(E488:E490)/F490*100</f>
        <v>3.0375787803989178</v>
      </c>
      <c r="H490" s="23">
        <f>F490-$F$472</f>
        <v>32902876.333333336</v>
      </c>
    </row>
    <row r="491" spans="1:8" ht="15" hidden="1" x14ac:dyDescent="0.25">
      <c r="A491" s="13" t="s">
        <v>19</v>
      </c>
      <c r="B491" s="21" t="s">
        <v>27</v>
      </c>
      <c r="C491" s="14">
        <v>30</v>
      </c>
      <c r="D491" s="14"/>
      <c r="E491" s="6">
        <v>20425210</v>
      </c>
      <c r="F491" s="26"/>
      <c r="H491" s="17"/>
    </row>
    <row r="492" spans="1:8" ht="15" hidden="1" x14ac:dyDescent="0.25">
      <c r="A492" s="13" t="s">
        <v>19</v>
      </c>
      <c r="B492" s="21" t="s">
        <v>27</v>
      </c>
      <c r="C492" s="14">
        <v>30</v>
      </c>
      <c r="D492" s="14"/>
      <c r="E492" s="6">
        <v>17691680</v>
      </c>
      <c r="F492" s="26"/>
      <c r="H492" s="17"/>
    </row>
    <row r="493" spans="1:8" ht="15" hidden="1" x14ac:dyDescent="0.25">
      <c r="A493" s="13" t="s">
        <v>19</v>
      </c>
      <c r="B493" s="21" t="s">
        <v>27</v>
      </c>
      <c r="C493" s="14">
        <v>30</v>
      </c>
      <c r="D493" s="18" t="str">
        <f>CONCATENATE(A493,B493,C493)</f>
        <v>Sem ABAPBP20_130</v>
      </c>
      <c r="E493" s="6">
        <v>17448462</v>
      </c>
      <c r="F493" s="19">
        <f>AVERAGE(E491:E493)</f>
        <v>18521784</v>
      </c>
      <c r="G493" s="20">
        <f>STDEV(E491:E493)/F493*100</f>
        <v>8.9240589930020136</v>
      </c>
      <c r="H493" s="23">
        <f>F493-$F$472</f>
        <v>16754755</v>
      </c>
    </row>
    <row r="494" spans="1:8" ht="15" hidden="1" x14ac:dyDescent="0.25">
      <c r="A494" s="13" t="s">
        <v>19</v>
      </c>
      <c r="B494" s="21" t="s">
        <v>28</v>
      </c>
      <c r="C494" s="14">
        <v>30</v>
      </c>
      <c r="D494" s="14"/>
      <c r="E494" s="6">
        <v>29115580</v>
      </c>
      <c r="F494" s="26"/>
      <c r="H494" s="17"/>
    </row>
    <row r="495" spans="1:8" ht="15" hidden="1" x14ac:dyDescent="0.25">
      <c r="A495" s="13" t="s">
        <v>19</v>
      </c>
      <c r="B495" s="21" t="s">
        <v>28</v>
      </c>
      <c r="C495" s="14">
        <v>30</v>
      </c>
      <c r="D495" s="14"/>
      <c r="E495" s="6">
        <v>27393706</v>
      </c>
      <c r="F495" s="26"/>
      <c r="H495" s="17"/>
    </row>
    <row r="496" spans="1:8" ht="15" hidden="1" x14ac:dyDescent="0.25">
      <c r="A496" s="13" t="s">
        <v>19</v>
      </c>
      <c r="B496" s="21" t="s">
        <v>28</v>
      </c>
      <c r="C496" s="14">
        <v>30</v>
      </c>
      <c r="D496" s="18" t="str">
        <f>CONCATENATE(A496,B496,C496)</f>
        <v>Sem ABAPBP20_230</v>
      </c>
      <c r="E496" s="6">
        <v>30896802</v>
      </c>
      <c r="F496" s="19">
        <f>AVERAGE(E494:E496)</f>
        <v>29135362.666666668</v>
      </c>
      <c r="G496" s="20">
        <f>STDEV(E494:E496)/F496*100</f>
        <v>6.0120473030328858</v>
      </c>
      <c r="H496" s="23">
        <f>F496-$F$472</f>
        <v>27368333.666666668</v>
      </c>
    </row>
    <row r="497" spans="1:9" ht="15" hidden="1" x14ac:dyDescent="0.25">
      <c r="A497" s="13" t="s">
        <v>19</v>
      </c>
      <c r="B497" s="21" t="s">
        <v>29</v>
      </c>
      <c r="C497" s="14">
        <v>30</v>
      </c>
      <c r="D497" s="14"/>
      <c r="E497" s="6">
        <v>45454512</v>
      </c>
      <c r="F497" s="26"/>
      <c r="H497" s="17"/>
    </row>
    <row r="498" spans="1:9" ht="15" hidden="1" x14ac:dyDescent="0.25">
      <c r="A498" s="13" t="s">
        <v>19</v>
      </c>
      <c r="B498" s="21" t="s">
        <v>29</v>
      </c>
      <c r="C498" s="14">
        <v>30</v>
      </c>
      <c r="D498" s="14"/>
      <c r="E498" s="6">
        <v>52804952</v>
      </c>
      <c r="F498" s="26"/>
      <c r="H498" s="17"/>
    </row>
    <row r="499" spans="1:9" ht="15" hidden="1" x14ac:dyDescent="0.25">
      <c r="A499" s="13" t="s">
        <v>19</v>
      </c>
      <c r="B499" s="21" t="s">
        <v>29</v>
      </c>
      <c r="C499" s="14">
        <v>30</v>
      </c>
      <c r="D499" s="18" t="str">
        <f>CONCATENATE(A499,B499,C499)</f>
        <v>Sem ABAPBP20_330</v>
      </c>
      <c r="E499" s="6">
        <v>52370760</v>
      </c>
      <c r="F499" s="19">
        <f>AVERAGE(E497:E499)</f>
        <v>50210074.666666664</v>
      </c>
      <c r="G499" s="20">
        <f>STDEV(E497:E499)/F499*100</f>
        <v>8.213801807279884</v>
      </c>
      <c r="H499" s="23">
        <f>F499-$F$472</f>
        <v>48443045.666666664</v>
      </c>
    </row>
    <row r="500" spans="1:9" ht="15" hidden="1" x14ac:dyDescent="0.25">
      <c r="A500" s="13" t="s">
        <v>19</v>
      </c>
      <c r="B500" s="21" t="s">
        <v>30</v>
      </c>
      <c r="C500" s="14">
        <v>30</v>
      </c>
      <c r="D500" s="14"/>
      <c r="E500" s="6">
        <v>37971552</v>
      </c>
      <c r="F500" s="26"/>
      <c r="H500" s="17"/>
    </row>
    <row r="501" spans="1:9" ht="15" hidden="1" x14ac:dyDescent="0.25">
      <c r="A501" s="13" t="s">
        <v>19</v>
      </c>
      <c r="B501" s="21" t="s">
        <v>30</v>
      </c>
      <c r="C501" s="14">
        <v>30</v>
      </c>
      <c r="D501" s="14"/>
      <c r="E501" s="6">
        <v>41686376</v>
      </c>
      <c r="F501" s="26"/>
      <c r="H501" s="17"/>
    </row>
    <row r="502" spans="1:9" ht="15" hidden="1" x14ac:dyDescent="0.25">
      <c r="A502" s="13" t="s">
        <v>19</v>
      </c>
      <c r="B502" s="21" t="s">
        <v>30</v>
      </c>
      <c r="C502" s="14">
        <v>30</v>
      </c>
      <c r="D502" s="18" t="str">
        <f>CONCATENATE(A502,B502,C502)</f>
        <v>Sem ABAPBP20_430</v>
      </c>
      <c r="E502" s="6">
        <v>36270108</v>
      </c>
      <c r="F502" s="19">
        <f>AVERAGE(E500:E502)</f>
        <v>38642678.666666664</v>
      </c>
      <c r="G502" s="20">
        <f>STDEV(E500:E502)/F502*100</f>
        <v>7.1677253595888031</v>
      </c>
      <c r="H502" s="23">
        <f>F502-$F$472</f>
        <v>36875649.666666664</v>
      </c>
    </row>
    <row r="503" spans="1:9" ht="15" hidden="1" x14ac:dyDescent="0.25">
      <c r="A503" s="13" t="s">
        <v>19</v>
      </c>
      <c r="B503" s="21" t="s">
        <v>31</v>
      </c>
      <c r="C503" s="14">
        <v>30</v>
      </c>
      <c r="D503" s="14"/>
      <c r="E503" s="6">
        <v>17710238</v>
      </c>
      <c r="F503" s="26"/>
      <c r="H503" s="17"/>
    </row>
    <row r="504" spans="1:9" ht="15" hidden="1" x14ac:dyDescent="0.25">
      <c r="A504" s="13" t="s">
        <v>19</v>
      </c>
      <c r="B504" s="21" t="s">
        <v>31</v>
      </c>
      <c r="C504" s="14">
        <v>30</v>
      </c>
      <c r="D504" s="14"/>
      <c r="E504" s="6">
        <v>16628100</v>
      </c>
      <c r="F504" s="26"/>
      <c r="H504" s="17"/>
    </row>
    <row r="505" spans="1:9" ht="15" hidden="1" x14ac:dyDescent="0.25">
      <c r="A505" s="13" t="s">
        <v>19</v>
      </c>
      <c r="B505" s="21" t="s">
        <v>31</v>
      </c>
      <c r="C505" s="14">
        <v>30</v>
      </c>
      <c r="D505" s="18" t="str">
        <f>CONCATENATE(A505,B505,C505)</f>
        <v>Sem ABAPBP20_530</v>
      </c>
      <c r="E505" s="6">
        <v>16680398</v>
      </c>
      <c r="F505" s="19">
        <f>AVERAGE(E503:E505)</f>
        <v>17006245.333333332</v>
      </c>
      <c r="G505" s="20">
        <f>STDEV(E503:E505)/F505*100</f>
        <v>3.5883055280784122</v>
      </c>
      <c r="H505" s="23">
        <f>F505-$F$472</f>
        <v>15239216.333333332</v>
      </c>
    </row>
    <row r="506" spans="1:9" ht="15" hidden="1" x14ac:dyDescent="0.25">
      <c r="A506" s="13" t="s">
        <v>19</v>
      </c>
      <c r="B506" s="21" t="s">
        <v>32</v>
      </c>
      <c r="C506" s="14">
        <v>30</v>
      </c>
      <c r="D506" s="14"/>
      <c r="E506" s="6">
        <v>29476950</v>
      </c>
      <c r="F506" s="26"/>
      <c r="H506" s="17"/>
    </row>
    <row r="507" spans="1:9" ht="15" hidden="1" x14ac:dyDescent="0.25">
      <c r="A507" s="13" t="s">
        <v>19</v>
      </c>
      <c r="B507" s="21" t="s">
        <v>32</v>
      </c>
      <c r="C507" s="14">
        <v>30</v>
      </c>
      <c r="D507" s="14"/>
      <c r="E507" s="6">
        <v>32226990</v>
      </c>
      <c r="F507" s="26"/>
      <c r="H507" s="17"/>
    </row>
    <row r="508" spans="1:9" ht="15" hidden="1" x14ac:dyDescent="0.25">
      <c r="A508" s="13" t="s">
        <v>19</v>
      </c>
      <c r="B508" s="21" t="s">
        <v>32</v>
      </c>
      <c r="C508" s="14">
        <v>30</v>
      </c>
      <c r="D508" s="18" t="str">
        <f>CONCATENATE(A508,B508,C508)</f>
        <v>Sem ABAPBP20_630</v>
      </c>
      <c r="E508" s="6">
        <v>31435552</v>
      </c>
      <c r="F508" s="19">
        <f>AVERAGE(E506:E508)</f>
        <v>31046497.333333332</v>
      </c>
      <c r="G508" s="20">
        <f>STDEV(E506:E508)/F508*100</f>
        <v>4.5599303161530669</v>
      </c>
      <c r="H508" s="23">
        <f>F508-$F$472</f>
        <v>29279468.333333332</v>
      </c>
    </row>
    <row r="509" spans="1:9" ht="15" hidden="1" x14ac:dyDescent="0.25">
      <c r="A509" s="13" t="s">
        <v>33</v>
      </c>
      <c r="B509" s="13" t="s">
        <v>20</v>
      </c>
      <c r="C509" s="14">
        <v>30</v>
      </c>
      <c r="D509" s="14"/>
      <c r="E509" s="4">
        <v>1778802</v>
      </c>
      <c r="F509" s="26"/>
      <c r="H509" s="17"/>
    </row>
    <row r="510" spans="1:9" ht="15" hidden="1" x14ac:dyDescent="0.25">
      <c r="A510" s="13" t="s">
        <v>33</v>
      </c>
      <c r="B510" s="13" t="s">
        <v>20</v>
      </c>
      <c r="C510" s="14">
        <v>30</v>
      </c>
      <c r="D510" s="14"/>
      <c r="E510" s="4">
        <v>1757701</v>
      </c>
      <c r="F510" s="26"/>
      <c r="H510" s="17"/>
    </row>
    <row r="511" spans="1:9" ht="15" hidden="1" x14ac:dyDescent="0.25">
      <c r="A511" s="13" t="s">
        <v>33</v>
      </c>
      <c r="B511" s="13" t="s">
        <v>20</v>
      </c>
      <c r="C511" s="14">
        <v>30</v>
      </c>
      <c r="D511" s="18" t="str">
        <f>CONCATENATE(A511,B511,C511)</f>
        <v>Com ABAPbranco 30</v>
      </c>
      <c r="F511" s="19">
        <f>AVERAGE(E509:E511)</f>
        <v>1768251.5</v>
      </c>
      <c r="G511" s="20">
        <f>STDEV(E509:E511)/F511*100</f>
        <v>0.84380871102427113</v>
      </c>
      <c r="H511" s="17">
        <v>0</v>
      </c>
      <c r="I511" s="4">
        <v>1802786</v>
      </c>
    </row>
    <row r="512" spans="1:9" ht="15" hidden="1" x14ac:dyDescent="0.25">
      <c r="A512" s="13" t="s">
        <v>33</v>
      </c>
      <c r="B512" s="25" t="s">
        <v>21</v>
      </c>
      <c r="C512" s="14">
        <v>30</v>
      </c>
      <c r="D512" s="14"/>
      <c r="E512" s="5">
        <v>307511584</v>
      </c>
      <c r="F512" s="26"/>
      <c r="H512" s="17"/>
    </row>
    <row r="513" spans="1:9" ht="15" hidden="1" x14ac:dyDescent="0.25">
      <c r="A513" s="13" t="s">
        <v>33</v>
      </c>
      <c r="B513" s="25" t="s">
        <v>21</v>
      </c>
      <c r="C513" s="14">
        <v>30</v>
      </c>
      <c r="D513" s="14"/>
      <c r="F513" s="26"/>
      <c r="H513" s="17"/>
      <c r="I513" s="27">
        <v>284074624</v>
      </c>
    </row>
    <row r="514" spans="1:9" ht="15" hidden="1" x14ac:dyDescent="0.25">
      <c r="A514" s="13" t="s">
        <v>33</v>
      </c>
      <c r="B514" s="25" t="s">
        <v>21</v>
      </c>
      <c r="C514" s="14">
        <v>30</v>
      </c>
      <c r="D514" s="18" t="str">
        <f>CONCATENATE(A514,B514,C514)</f>
        <v>Com ABAPC20_130</v>
      </c>
      <c r="E514" s="5">
        <v>311625056</v>
      </c>
      <c r="F514" s="19">
        <f>AVERAGE(E512:E514)</f>
        <v>309568320</v>
      </c>
      <c r="G514" s="20">
        <f>STDEV(E512:E514)/F514*100</f>
        <v>0.93958708223793386</v>
      </c>
      <c r="H514" s="23">
        <f>F514-$F$511</f>
        <v>307800068.5</v>
      </c>
    </row>
    <row r="515" spans="1:9" ht="15" hidden="1" x14ac:dyDescent="0.25">
      <c r="A515" s="13" t="s">
        <v>33</v>
      </c>
      <c r="B515" s="25" t="s">
        <v>22</v>
      </c>
      <c r="C515" s="14">
        <v>30</v>
      </c>
      <c r="D515" s="14"/>
      <c r="E515" s="5">
        <v>279729728</v>
      </c>
      <c r="F515" s="26"/>
      <c r="H515" s="17"/>
    </row>
    <row r="516" spans="1:9" ht="15" hidden="1" x14ac:dyDescent="0.25">
      <c r="A516" s="13" t="s">
        <v>33</v>
      </c>
      <c r="B516" s="25" t="s">
        <v>22</v>
      </c>
      <c r="C516" s="14">
        <v>30</v>
      </c>
      <c r="D516" s="14"/>
      <c r="E516" s="5">
        <v>259382256</v>
      </c>
      <c r="F516" s="26"/>
      <c r="H516" s="17"/>
    </row>
    <row r="517" spans="1:9" ht="15" hidden="1" x14ac:dyDescent="0.25">
      <c r="A517" s="13" t="s">
        <v>33</v>
      </c>
      <c r="B517" s="25" t="s">
        <v>22</v>
      </c>
      <c r="C517" s="14">
        <v>30</v>
      </c>
      <c r="D517" s="18" t="str">
        <f>CONCATENATE(A517,B517,C517)</f>
        <v>Com ABAPC20_230</v>
      </c>
      <c r="E517" s="5">
        <v>264238064</v>
      </c>
      <c r="F517" s="19">
        <f>AVERAGE(E515:E517)</f>
        <v>267783349.33333334</v>
      </c>
      <c r="G517" s="20">
        <f>STDEV(E515:E517)/F517*100</f>
        <v>3.9684813615123429</v>
      </c>
      <c r="H517" s="23">
        <f>F517-$F$511</f>
        <v>266015097.83333334</v>
      </c>
    </row>
    <row r="518" spans="1:9" ht="15" hidden="1" x14ac:dyDescent="0.25">
      <c r="A518" s="13" t="s">
        <v>33</v>
      </c>
      <c r="B518" s="25" t="s">
        <v>23</v>
      </c>
      <c r="C518" s="14">
        <v>30</v>
      </c>
      <c r="D518" s="14"/>
      <c r="E518" s="5">
        <v>342929664</v>
      </c>
      <c r="F518" s="26"/>
      <c r="H518" s="17"/>
    </row>
    <row r="519" spans="1:9" ht="15" hidden="1" x14ac:dyDescent="0.25">
      <c r="A519" s="13" t="s">
        <v>33</v>
      </c>
      <c r="B519" s="25" t="s">
        <v>23</v>
      </c>
      <c r="C519" s="14">
        <v>30</v>
      </c>
      <c r="D519" s="14"/>
      <c r="E519" s="5">
        <v>328908896</v>
      </c>
      <c r="F519" s="26"/>
      <c r="H519" s="17"/>
    </row>
    <row r="520" spans="1:9" ht="15" hidden="1" x14ac:dyDescent="0.25">
      <c r="A520" s="13" t="s">
        <v>33</v>
      </c>
      <c r="B520" s="25" t="s">
        <v>23</v>
      </c>
      <c r="C520" s="14">
        <v>30</v>
      </c>
      <c r="D520" s="18" t="str">
        <f>CONCATENATE(A520,B520,C520)</f>
        <v>Com ABAPC20_330</v>
      </c>
      <c r="E520" s="5">
        <v>345052416</v>
      </c>
      <c r="F520" s="19">
        <f>AVERAGE(E518:E520)</f>
        <v>338963658.66666669</v>
      </c>
      <c r="G520" s="20">
        <f>STDEV(E518:E520)/F520*100</f>
        <v>2.5879254470628799</v>
      </c>
      <c r="H520" s="23">
        <f>F520-$F$511</f>
        <v>337195407.16666669</v>
      </c>
    </row>
    <row r="521" spans="1:9" ht="15" hidden="1" x14ac:dyDescent="0.25">
      <c r="A521" s="13" t="s">
        <v>33</v>
      </c>
      <c r="B521" s="25" t="s">
        <v>24</v>
      </c>
      <c r="C521" s="14">
        <v>30</v>
      </c>
      <c r="D521" s="14"/>
      <c r="E521" s="5">
        <v>399229856</v>
      </c>
      <c r="F521" s="26"/>
      <c r="H521" s="17"/>
    </row>
    <row r="522" spans="1:9" ht="15" hidden="1" x14ac:dyDescent="0.25">
      <c r="A522" s="13" t="s">
        <v>33</v>
      </c>
      <c r="B522" s="25" t="s">
        <v>24</v>
      </c>
      <c r="C522" s="14">
        <v>30</v>
      </c>
      <c r="D522" s="14"/>
      <c r="E522" s="5">
        <v>363912128</v>
      </c>
      <c r="F522" s="26"/>
      <c r="H522" s="17"/>
    </row>
    <row r="523" spans="1:9" ht="15" hidden="1" x14ac:dyDescent="0.25">
      <c r="A523" s="13" t="s">
        <v>33</v>
      </c>
      <c r="B523" s="25" t="s">
        <v>24</v>
      </c>
      <c r="C523" s="14">
        <v>30</v>
      </c>
      <c r="D523" s="18" t="str">
        <f>CONCATENATE(A523,B523,C523)</f>
        <v>Com ABAPC20_430</v>
      </c>
      <c r="E523" s="5">
        <v>346133248</v>
      </c>
      <c r="F523" s="19">
        <f>AVERAGE(E521:E523)</f>
        <v>369758410.66666669</v>
      </c>
      <c r="G523" s="20">
        <f>STDEV(E521:E523)/F523*100</f>
        <v>7.3093070737406007</v>
      </c>
      <c r="H523" s="23">
        <f>F523-$F$511</f>
        <v>367990159.16666669</v>
      </c>
    </row>
    <row r="524" spans="1:9" ht="15" hidden="1" x14ac:dyDescent="0.25">
      <c r="A524" s="13" t="s">
        <v>33</v>
      </c>
      <c r="B524" s="25" t="s">
        <v>25</v>
      </c>
      <c r="C524" s="14">
        <v>30</v>
      </c>
      <c r="D524" s="14"/>
      <c r="E524" s="5">
        <v>365286400</v>
      </c>
      <c r="F524" s="26"/>
      <c r="H524" s="17"/>
    </row>
    <row r="525" spans="1:9" ht="15" hidden="1" x14ac:dyDescent="0.25">
      <c r="A525" s="13" t="s">
        <v>33</v>
      </c>
      <c r="B525" s="25" t="s">
        <v>25</v>
      </c>
      <c r="C525" s="14">
        <v>30</v>
      </c>
      <c r="D525" s="14"/>
      <c r="E525" s="5">
        <v>348616960</v>
      </c>
      <c r="F525" s="26"/>
      <c r="H525" s="17"/>
    </row>
    <row r="526" spans="1:9" ht="15" hidden="1" x14ac:dyDescent="0.25">
      <c r="A526" s="13" t="s">
        <v>33</v>
      </c>
      <c r="B526" s="25" t="s">
        <v>25</v>
      </c>
      <c r="C526" s="14">
        <v>30</v>
      </c>
      <c r="D526" s="18" t="str">
        <f>CONCATENATE(A526,B526,C526)</f>
        <v>Com ABAPC20_530</v>
      </c>
      <c r="E526" s="5">
        <v>347408704</v>
      </c>
      <c r="F526" s="19">
        <f>AVERAGE(E524:E526)</f>
        <v>353770688</v>
      </c>
      <c r="G526" s="20">
        <f>STDEV(E524:E526)/F526*100</f>
        <v>2.8241968142795644</v>
      </c>
      <c r="H526" s="23">
        <f>F526-$F$511</f>
        <v>352002436.5</v>
      </c>
    </row>
    <row r="527" spans="1:9" ht="15" hidden="1" x14ac:dyDescent="0.25">
      <c r="A527" s="13" t="s">
        <v>33</v>
      </c>
      <c r="B527" s="25" t="s">
        <v>26</v>
      </c>
      <c r="C527" s="14">
        <v>30</v>
      </c>
      <c r="D527" s="14"/>
      <c r="E527" s="5">
        <v>362491936</v>
      </c>
      <c r="F527" s="26"/>
      <c r="H527" s="17"/>
    </row>
    <row r="528" spans="1:9" ht="15" hidden="1" x14ac:dyDescent="0.25">
      <c r="A528" s="13" t="s">
        <v>33</v>
      </c>
      <c r="B528" s="25" t="s">
        <v>26</v>
      </c>
      <c r="C528" s="14">
        <v>30</v>
      </c>
      <c r="D528" s="14"/>
      <c r="E528" s="5">
        <v>398943296</v>
      </c>
      <c r="F528" s="26"/>
      <c r="H528" s="17"/>
    </row>
    <row r="529" spans="1:8" ht="15" hidden="1" x14ac:dyDescent="0.25">
      <c r="A529" s="13" t="s">
        <v>33</v>
      </c>
      <c r="B529" s="25" t="s">
        <v>26</v>
      </c>
      <c r="C529" s="14">
        <v>30</v>
      </c>
      <c r="D529" s="18" t="str">
        <f>CONCATENATE(A529,B529,C529)</f>
        <v>Com ABAPC20_630</v>
      </c>
      <c r="E529" s="5">
        <v>384457024</v>
      </c>
      <c r="F529" s="19">
        <f>AVERAGE(E527:E529)</f>
        <v>381964085.33333331</v>
      </c>
      <c r="G529" s="20">
        <f>STDEV(E527:E529)/F529*100</f>
        <v>4.8049295367040523</v>
      </c>
      <c r="H529" s="23">
        <f>F529-$F$511</f>
        <v>380195833.83333331</v>
      </c>
    </row>
    <row r="530" spans="1:8" ht="15" hidden="1" x14ac:dyDescent="0.25">
      <c r="A530" s="13" t="s">
        <v>33</v>
      </c>
      <c r="B530" s="25" t="s">
        <v>27</v>
      </c>
      <c r="C530" s="14">
        <v>30</v>
      </c>
      <c r="D530" s="14"/>
      <c r="E530" s="6">
        <v>356635232</v>
      </c>
      <c r="F530" s="26"/>
      <c r="H530" s="17"/>
    </row>
    <row r="531" spans="1:8" ht="15" hidden="1" x14ac:dyDescent="0.25">
      <c r="A531" s="13" t="s">
        <v>33</v>
      </c>
      <c r="B531" s="25" t="s">
        <v>27</v>
      </c>
      <c r="C531" s="14">
        <v>30</v>
      </c>
      <c r="D531" s="14"/>
      <c r="E531" s="6">
        <v>384839008</v>
      </c>
      <c r="F531" s="26"/>
      <c r="H531" s="17"/>
    </row>
    <row r="532" spans="1:8" ht="15" hidden="1" x14ac:dyDescent="0.25">
      <c r="A532" s="13" t="s">
        <v>33</v>
      </c>
      <c r="B532" s="25" t="s">
        <v>27</v>
      </c>
      <c r="C532" s="14">
        <v>30</v>
      </c>
      <c r="D532" s="18" t="str">
        <f>CONCATENATE(A532,B532,C532)</f>
        <v>Com ABAPBP20_130</v>
      </c>
      <c r="E532" s="6">
        <v>383504640</v>
      </c>
      <c r="F532" s="19">
        <f>AVERAGE(E530:E532)</f>
        <v>374992960</v>
      </c>
      <c r="G532" s="20">
        <f>STDEV(E530:E532)/F532*100</f>
        <v>4.2433468933542509</v>
      </c>
      <c r="H532" s="23">
        <f>F532-$F$511</f>
        <v>373224708.5</v>
      </c>
    </row>
    <row r="533" spans="1:8" ht="15" hidden="1" x14ac:dyDescent="0.25">
      <c r="A533" s="13" t="s">
        <v>33</v>
      </c>
      <c r="B533" s="25" t="s">
        <v>28</v>
      </c>
      <c r="C533" s="14">
        <v>30</v>
      </c>
      <c r="D533" s="14"/>
      <c r="E533" s="6">
        <v>440639744</v>
      </c>
      <c r="F533" s="26"/>
      <c r="H533" s="17"/>
    </row>
    <row r="534" spans="1:8" ht="15" hidden="1" x14ac:dyDescent="0.25">
      <c r="A534" s="13" t="s">
        <v>33</v>
      </c>
      <c r="B534" s="25" t="s">
        <v>28</v>
      </c>
      <c r="C534" s="14">
        <v>30</v>
      </c>
      <c r="D534" s="14"/>
      <c r="E534" s="6">
        <v>422479232</v>
      </c>
      <c r="F534" s="26"/>
      <c r="H534" s="17"/>
    </row>
    <row r="535" spans="1:8" ht="15" hidden="1" x14ac:dyDescent="0.25">
      <c r="A535" s="13" t="s">
        <v>33</v>
      </c>
      <c r="B535" s="25" t="s">
        <v>28</v>
      </c>
      <c r="C535" s="14">
        <v>30</v>
      </c>
      <c r="D535" s="18" t="str">
        <f>CONCATENATE(A535,B535,C535)</f>
        <v>Com ABAPBP20_230</v>
      </c>
      <c r="E535" s="6">
        <v>427979808</v>
      </c>
      <c r="F535" s="19">
        <f>AVERAGE(E533:E535)</f>
        <v>430366261.33333331</v>
      </c>
      <c r="G535" s="20">
        <f>STDEV(E533:E535)/F535*100</f>
        <v>2.1638516027283567</v>
      </c>
      <c r="H535" s="23">
        <f>F535-$F$511</f>
        <v>428598009.83333331</v>
      </c>
    </row>
    <row r="536" spans="1:8" ht="15" hidden="1" x14ac:dyDescent="0.25">
      <c r="A536" s="13" t="s">
        <v>33</v>
      </c>
      <c r="B536" s="25" t="s">
        <v>29</v>
      </c>
      <c r="C536" s="14">
        <v>30</v>
      </c>
      <c r="D536" s="14"/>
      <c r="E536" s="6">
        <v>410573664</v>
      </c>
      <c r="F536" s="16"/>
      <c r="H536" s="17"/>
    </row>
    <row r="537" spans="1:8" ht="15" hidden="1" x14ac:dyDescent="0.25">
      <c r="A537" s="13" t="s">
        <v>33</v>
      </c>
      <c r="B537" s="25" t="s">
        <v>29</v>
      </c>
      <c r="C537" s="14">
        <v>30</v>
      </c>
      <c r="D537" s="14"/>
      <c r="E537" s="6">
        <v>404509984</v>
      </c>
      <c r="F537" s="16"/>
      <c r="H537" s="17"/>
    </row>
    <row r="538" spans="1:8" ht="15" hidden="1" x14ac:dyDescent="0.25">
      <c r="A538" s="13" t="s">
        <v>33</v>
      </c>
      <c r="B538" s="25" t="s">
        <v>29</v>
      </c>
      <c r="C538" s="14">
        <v>30</v>
      </c>
      <c r="D538" s="18" t="str">
        <f>CONCATENATE(A538,B538,C538)</f>
        <v>Com ABAPBP20_330</v>
      </c>
      <c r="E538" s="6">
        <v>412137856</v>
      </c>
      <c r="F538" s="19">
        <f>AVERAGE(E536:E538)</f>
        <v>409073834.66666669</v>
      </c>
      <c r="G538" s="20">
        <f>STDEV(E536:E538)/F538*100</f>
        <v>0.98491938815876401</v>
      </c>
      <c r="H538" s="23">
        <f>F538-$F$511</f>
        <v>407305583.16666669</v>
      </c>
    </row>
    <row r="539" spans="1:8" ht="15" hidden="1" x14ac:dyDescent="0.25">
      <c r="A539" s="13" t="s">
        <v>33</v>
      </c>
      <c r="B539" s="25" t="s">
        <v>30</v>
      </c>
      <c r="C539" s="14">
        <v>30</v>
      </c>
      <c r="D539" s="14"/>
      <c r="E539" s="6">
        <v>393172032</v>
      </c>
      <c r="F539" s="16"/>
      <c r="H539" s="17"/>
    </row>
    <row r="540" spans="1:8" ht="15" hidden="1" x14ac:dyDescent="0.25">
      <c r="A540" s="13" t="s">
        <v>33</v>
      </c>
      <c r="B540" s="25" t="s">
        <v>30</v>
      </c>
      <c r="C540" s="14">
        <v>30</v>
      </c>
      <c r="D540" s="14"/>
      <c r="E540" s="6">
        <v>405748992</v>
      </c>
      <c r="F540" s="16"/>
      <c r="H540" s="17"/>
    </row>
    <row r="541" spans="1:8" ht="15" hidden="1" x14ac:dyDescent="0.25">
      <c r="A541" s="13" t="s">
        <v>33</v>
      </c>
      <c r="B541" s="25" t="s">
        <v>30</v>
      </c>
      <c r="C541" s="14">
        <v>30</v>
      </c>
      <c r="D541" s="18" t="str">
        <f>CONCATENATE(A541,B541,C541)</f>
        <v>Com ABAPBP20_430</v>
      </c>
      <c r="E541" s="6">
        <v>377324640</v>
      </c>
      <c r="F541" s="19">
        <f>AVERAGE(E539:E541)</f>
        <v>392081888</v>
      </c>
      <c r="G541" s="20">
        <f>STDEV(E539:E541)/F541*100</f>
        <v>3.6327867219598153</v>
      </c>
      <c r="H541" s="23">
        <f>F541-$F$511</f>
        <v>390313636.5</v>
      </c>
    </row>
    <row r="542" spans="1:8" ht="15" hidden="1" x14ac:dyDescent="0.25">
      <c r="A542" s="13" t="s">
        <v>33</v>
      </c>
      <c r="B542" s="25" t="s">
        <v>31</v>
      </c>
      <c r="C542" s="14">
        <v>30</v>
      </c>
      <c r="D542" s="14"/>
      <c r="E542" s="6">
        <v>328053056</v>
      </c>
      <c r="F542" s="16"/>
      <c r="H542" s="17"/>
    </row>
    <row r="543" spans="1:8" ht="15" hidden="1" x14ac:dyDescent="0.25">
      <c r="A543" s="13" t="s">
        <v>33</v>
      </c>
      <c r="B543" s="25" t="s">
        <v>31</v>
      </c>
      <c r="C543" s="14">
        <v>30</v>
      </c>
      <c r="D543" s="14"/>
      <c r="E543" s="6">
        <v>330735872</v>
      </c>
      <c r="F543" s="16"/>
      <c r="H543" s="17"/>
    </row>
    <row r="544" spans="1:8" ht="15" hidden="1" x14ac:dyDescent="0.25">
      <c r="A544" s="13" t="s">
        <v>33</v>
      </c>
      <c r="B544" s="25" t="s">
        <v>31</v>
      </c>
      <c r="C544" s="14">
        <v>30</v>
      </c>
      <c r="D544" s="18" t="str">
        <f>CONCATENATE(A544,B544,C544)</f>
        <v>Com ABAPBP20_530</v>
      </c>
      <c r="E544" s="6">
        <v>353578080</v>
      </c>
      <c r="F544" s="28">
        <f>AVERAGE(E542:E544)</f>
        <v>337455669.33333331</v>
      </c>
      <c r="G544" s="20">
        <f>STDEV(E542:E544)/F544*100</f>
        <v>4.1566068863030905</v>
      </c>
      <c r="H544" s="23">
        <f>F544-$F$511</f>
        <v>335687417.83333331</v>
      </c>
    </row>
    <row r="545" spans="1:9" ht="15" hidden="1" x14ac:dyDescent="0.25">
      <c r="A545" s="13" t="s">
        <v>33</v>
      </c>
      <c r="B545" s="25" t="s">
        <v>32</v>
      </c>
      <c r="C545" s="14">
        <v>30</v>
      </c>
      <c r="D545" s="14"/>
      <c r="E545" s="6">
        <v>449288832</v>
      </c>
      <c r="F545" s="16"/>
      <c r="H545" s="17"/>
    </row>
    <row r="546" spans="1:9" ht="15" hidden="1" x14ac:dyDescent="0.25">
      <c r="A546" s="13" t="s">
        <v>33</v>
      </c>
      <c r="B546" s="25" t="s">
        <v>32</v>
      </c>
      <c r="C546" s="14">
        <v>30</v>
      </c>
      <c r="D546" s="14"/>
      <c r="E546" s="6">
        <v>446632544</v>
      </c>
      <c r="F546" s="16"/>
      <c r="H546" s="17"/>
    </row>
    <row r="547" spans="1:9" ht="15" hidden="1" x14ac:dyDescent="0.25">
      <c r="A547" s="13" t="s">
        <v>33</v>
      </c>
      <c r="B547" s="25" t="s">
        <v>32</v>
      </c>
      <c r="C547" s="14">
        <v>30</v>
      </c>
      <c r="D547" s="18" t="str">
        <f>CONCATENATE(A547,B547,C547)</f>
        <v>Com ABAPBP20_630</v>
      </c>
      <c r="E547" s="6">
        <v>465789184</v>
      </c>
      <c r="F547" s="19">
        <f>AVERAGE(E545:E547)</f>
        <v>453903520</v>
      </c>
      <c r="G547" s="20">
        <f>STDEV(E545:E547)/F547*100</f>
        <v>2.2865252401910281</v>
      </c>
      <c r="H547" s="23">
        <f>F547-$F$511</f>
        <v>452135268.5</v>
      </c>
    </row>
    <row r="548" spans="1:9" ht="15" hidden="1" x14ac:dyDescent="0.25">
      <c r="A548" s="13" t="s">
        <v>19</v>
      </c>
      <c r="B548" s="13" t="s">
        <v>20</v>
      </c>
      <c r="C548" s="14">
        <v>35</v>
      </c>
      <c r="D548" s="14"/>
      <c r="F548" s="26"/>
      <c r="H548" s="17"/>
      <c r="I548" s="4">
        <v>1698591</v>
      </c>
    </row>
    <row r="549" spans="1:9" ht="15" hidden="1" x14ac:dyDescent="0.25">
      <c r="A549" s="13" t="s">
        <v>19</v>
      </c>
      <c r="B549" s="13" t="s">
        <v>20</v>
      </c>
      <c r="C549" s="14">
        <v>35</v>
      </c>
      <c r="D549" s="14"/>
      <c r="E549" s="4">
        <v>1763387</v>
      </c>
      <c r="F549" s="26"/>
      <c r="H549" s="17"/>
    </row>
    <row r="550" spans="1:9" ht="15" hidden="1" x14ac:dyDescent="0.25">
      <c r="A550" s="13" t="s">
        <v>19</v>
      </c>
      <c r="B550" s="13" t="s">
        <v>20</v>
      </c>
      <c r="C550" s="14">
        <v>35</v>
      </c>
      <c r="D550" s="18" t="str">
        <f>CONCATENATE(A550,B550,C550)</f>
        <v>Sem ABAPbranco 35</v>
      </c>
      <c r="E550" s="4">
        <v>1798010</v>
      </c>
      <c r="F550" s="19">
        <f>AVERAGE(E548:E550)</f>
        <v>1780698.5</v>
      </c>
      <c r="G550" s="20">
        <f>STDEV(E548:E550)/F550*100</f>
        <v>1.3748626218880868</v>
      </c>
      <c r="H550" s="17">
        <v>0</v>
      </c>
    </row>
    <row r="551" spans="1:9" ht="15" hidden="1" x14ac:dyDescent="0.25">
      <c r="A551" s="13" t="s">
        <v>19</v>
      </c>
      <c r="B551" s="21" t="s">
        <v>21</v>
      </c>
      <c r="C551" s="14">
        <v>35</v>
      </c>
      <c r="D551" s="14"/>
      <c r="E551" s="5">
        <v>24780108</v>
      </c>
      <c r="F551" s="26"/>
      <c r="H551" s="17"/>
    </row>
    <row r="552" spans="1:9" ht="15" hidden="1" x14ac:dyDescent="0.25">
      <c r="A552" s="13" t="s">
        <v>19</v>
      </c>
      <c r="B552" s="21" t="s">
        <v>21</v>
      </c>
      <c r="C552" s="14">
        <v>35</v>
      </c>
      <c r="D552" s="14"/>
      <c r="E552" s="5">
        <v>25294276</v>
      </c>
      <c r="F552" s="26"/>
      <c r="H552" s="17"/>
    </row>
    <row r="553" spans="1:9" ht="15" hidden="1" x14ac:dyDescent="0.25">
      <c r="A553" s="13" t="s">
        <v>19</v>
      </c>
      <c r="B553" s="21" t="s">
        <v>21</v>
      </c>
      <c r="C553" s="14">
        <v>35</v>
      </c>
      <c r="D553" s="18" t="str">
        <f>CONCATENATE(A553,B553,C553)</f>
        <v>Sem ABAPC20_135</v>
      </c>
      <c r="E553" s="5">
        <v>25680230</v>
      </c>
      <c r="F553" s="19">
        <f>AVERAGE(E551:E553)</f>
        <v>25251538</v>
      </c>
      <c r="G553" s="20">
        <f>STDEV(E551:E553)/F553*100</f>
        <v>1.788328073411398</v>
      </c>
      <c r="H553" s="23">
        <f>F553-$F$550</f>
        <v>23470839.5</v>
      </c>
    </row>
    <row r="554" spans="1:9" ht="15" x14ac:dyDescent="0.25">
      <c r="A554" s="13" t="s">
        <v>19</v>
      </c>
      <c r="B554" s="21" t="s">
        <v>22</v>
      </c>
      <c r="C554" s="14">
        <v>35</v>
      </c>
      <c r="D554" s="14"/>
      <c r="E554" s="5">
        <v>18106682</v>
      </c>
      <c r="F554" s="26"/>
      <c r="H554" s="17"/>
    </row>
    <row r="555" spans="1:9" ht="15" x14ac:dyDescent="0.25">
      <c r="A555" s="13" t="s">
        <v>19</v>
      </c>
      <c r="B555" s="21" t="s">
        <v>22</v>
      </c>
      <c r="C555" s="14">
        <v>35</v>
      </c>
      <c r="D555" s="14"/>
      <c r="E555" s="5">
        <v>15721900</v>
      </c>
      <c r="F555" s="26"/>
      <c r="H555" s="17"/>
    </row>
    <row r="556" spans="1:9" ht="15" x14ac:dyDescent="0.25">
      <c r="A556" s="13" t="s">
        <v>19</v>
      </c>
      <c r="B556" s="21" t="s">
        <v>22</v>
      </c>
      <c r="C556" s="14">
        <v>35</v>
      </c>
      <c r="D556" s="18" t="str">
        <f>CONCATENATE(A556,B556,C556)</f>
        <v>Sem ABAPC20_235</v>
      </c>
      <c r="E556" s="5">
        <v>14992117</v>
      </c>
      <c r="F556" s="19">
        <f>AVERAGE(E554:E556)</f>
        <v>16273566.333333334</v>
      </c>
      <c r="G556" s="20">
        <f>STDEV(E554:E556)/F556*100</f>
        <v>10.009607211947321</v>
      </c>
      <c r="H556" s="23">
        <f>F556-$F$550</f>
        <v>14492867.833333334</v>
      </c>
    </row>
    <row r="557" spans="1:9" ht="15" hidden="1" x14ac:dyDescent="0.25">
      <c r="A557" s="13" t="s">
        <v>19</v>
      </c>
      <c r="B557" s="21" t="s">
        <v>23</v>
      </c>
      <c r="C557" s="14">
        <v>35</v>
      </c>
      <c r="D557" s="14"/>
      <c r="E557" s="5">
        <v>23712544</v>
      </c>
      <c r="F557" s="26"/>
      <c r="H557" s="17"/>
    </row>
    <row r="558" spans="1:9" ht="15" hidden="1" x14ac:dyDescent="0.25">
      <c r="A558" s="13" t="s">
        <v>19</v>
      </c>
      <c r="B558" s="21" t="s">
        <v>23</v>
      </c>
      <c r="C558" s="14">
        <v>35</v>
      </c>
      <c r="D558" s="14"/>
      <c r="E558" s="5">
        <v>24155166</v>
      </c>
      <c r="F558" s="26"/>
      <c r="H558" s="17"/>
    </row>
    <row r="559" spans="1:9" ht="15" hidden="1" x14ac:dyDescent="0.25">
      <c r="A559" s="13" t="s">
        <v>19</v>
      </c>
      <c r="B559" s="21" t="s">
        <v>23</v>
      </c>
      <c r="C559" s="14">
        <v>35</v>
      </c>
      <c r="D559" s="18" t="str">
        <f>CONCATENATE(A559,B559,C559)</f>
        <v>Sem ABAPC20_335</v>
      </c>
      <c r="E559" s="5">
        <v>25849884</v>
      </c>
      <c r="F559" s="19">
        <f>AVERAGE(E557:E559)</f>
        <v>24572531.333333332</v>
      </c>
      <c r="G559" s="20">
        <f>STDEV(E557:E559)/F559*100</f>
        <v>4.59106333540565</v>
      </c>
      <c r="H559" s="23">
        <f>F559-$F$550</f>
        <v>22791832.833333332</v>
      </c>
    </row>
    <row r="560" spans="1:9" ht="15" hidden="1" x14ac:dyDescent="0.25">
      <c r="A560" s="13" t="s">
        <v>19</v>
      </c>
      <c r="B560" s="21" t="s">
        <v>24</v>
      </c>
      <c r="C560" s="14">
        <v>35</v>
      </c>
      <c r="D560" s="14"/>
      <c r="E560" s="5">
        <v>31049864</v>
      </c>
      <c r="F560" s="26"/>
      <c r="H560" s="17"/>
    </row>
    <row r="561" spans="1:8" ht="15" hidden="1" x14ac:dyDescent="0.25">
      <c r="A561" s="13" t="s">
        <v>19</v>
      </c>
      <c r="B561" s="21" t="s">
        <v>24</v>
      </c>
      <c r="C561" s="14">
        <v>35</v>
      </c>
      <c r="D561" s="14"/>
      <c r="E561" s="5">
        <v>30026458</v>
      </c>
      <c r="F561" s="26"/>
      <c r="H561" s="17"/>
    </row>
    <row r="562" spans="1:8" ht="15" hidden="1" x14ac:dyDescent="0.25">
      <c r="A562" s="13" t="s">
        <v>19</v>
      </c>
      <c r="B562" s="21" t="s">
        <v>24</v>
      </c>
      <c r="C562" s="14">
        <v>35</v>
      </c>
      <c r="D562" s="18" t="str">
        <f>CONCATENATE(A562,B562,C562)</f>
        <v>Sem ABAPC20_435</v>
      </c>
      <c r="E562" s="5">
        <v>33172572</v>
      </c>
      <c r="F562" s="19">
        <f>AVERAGE(E560:E562)</f>
        <v>31416298</v>
      </c>
      <c r="G562" s="20">
        <f>STDEV(E560:E562)/F562*100</f>
        <v>5.1080087437268187</v>
      </c>
      <c r="H562" s="23">
        <f>F562-$F$550</f>
        <v>29635599.5</v>
      </c>
    </row>
    <row r="563" spans="1:8" ht="15" hidden="1" x14ac:dyDescent="0.25">
      <c r="A563" s="13" t="s">
        <v>19</v>
      </c>
      <c r="B563" s="21" t="s">
        <v>25</v>
      </c>
      <c r="C563" s="14">
        <v>35</v>
      </c>
      <c r="D563" s="14"/>
      <c r="E563" s="5">
        <v>22952968</v>
      </c>
      <c r="F563" s="26"/>
      <c r="H563" s="17"/>
    </row>
    <row r="564" spans="1:8" ht="15" hidden="1" x14ac:dyDescent="0.25">
      <c r="A564" s="13" t="s">
        <v>19</v>
      </c>
      <c r="B564" s="21" t="s">
        <v>25</v>
      </c>
      <c r="C564" s="14">
        <v>35</v>
      </c>
      <c r="D564" s="14"/>
      <c r="E564" s="5">
        <v>24510974</v>
      </c>
      <c r="F564" s="26"/>
      <c r="H564" s="17"/>
    </row>
    <row r="565" spans="1:8" ht="15" hidden="1" x14ac:dyDescent="0.25">
      <c r="A565" s="13" t="s">
        <v>19</v>
      </c>
      <c r="B565" s="21" t="s">
        <v>25</v>
      </c>
      <c r="C565" s="14">
        <v>35</v>
      </c>
      <c r="D565" s="18" t="str">
        <f>CONCATENATE(A565,B565,C565)</f>
        <v>Sem ABAPC20_535</v>
      </c>
      <c r="E565" s="5">
        <v>24294930</v>
      </c>
      <c r="F565" s="19">
        <f>AVERAGE(E563:E565)</f>
        <v>23919624</v>
      </c>
      <c r="G565" s="20">
        <f>STDEV(E563:E565)/F565*100</f>
        <v>3.5288565768799471</v>
      </c>
      <c r="H565" s="23">
        <f>F565-$F$550</f>
        <v>22138925.5</v>
      </c>
    </row>
    <row r="566" spans="1:8" ht="15" hidden="1" x14ac:dyDescent="0.25">
      <c r="A566" s="13" t="s">
        <v>19</v>
      </c>
      <c r="B566" s="21" t="s">
        <v>26</v>
      </c>
      <c r="C566" s="14">
        <v>35</v>
      </c>
      <c r="D566" s="14"/>
      <c r="E566" s="5">
        <v>38940956</v>
      </c>
      <c r="F566" s="26"/>
      <c r="H566" s="17"/>
    </row>
    <row r="567" spans="1:8" ht="15" hidden="1" x14ac:dyDescent="0.25">
      <c r="A567" s="13" t="s">
        <v>19</v>
      </c>
      <c r="B567" s="21" t="s">
        <v>26</v>
      </c>
      <c r="C567" s="14">
        <v>35</v>
      </c>
      <c r="D567" s="14"/>
      <c r="E567" s="5">
        <v>37368252</v>
      </c>
      <c r="F567" s="26"/>
      <c r="H567" s="17"/>
    </row>
    <row r="568" spans="1:8" ht="15" hidden="1" x14ac:dyDescent="0.25">
      <c r="A568" s="13" t="s">
        <v>19</v>
      </c>
      <c r="B568" s="21" t="s">
        <v>26</v>
      </c>
      <c r="C568" s="14">
        <v>35</v>
      </c>
      <c r="D568" s="18" t="str">
        <f>CONCATENATE(A568,B568,C568)</f>
        <v>Sem ABAPC20_635</v>
      </c>
      <c r="E568" s="5">
        <v>39796924</v>
      </c>
      <c r="F568" s="19">
        <f>AVERAGE(E566:E568)</f>
        <v>38702044</v>
      </c>
      <c r="G568" s="20">
        <f>STDEV(E566:E568)/F568*100</f>
        <v>3.1828719077162968</v>
      </c>
      <c r="H568" s="23">
        <f>F568-$F$550</f>
        <v>36921345.5</v>
      </c>
    </row>
    <row r="569" spans="1:8" ht="15" hidden="1" x14ac:dyDescent="0.25">
      <c r="A569" s="13" t="s">
        <v>19</v>
      </c>
      <c r="B569" s="21" t="s">
        <v>27</v>
      </c>
      <c r="C569" s="14">
        <v>35</v>
      </c>
      <c r="D569" s="14"/>
      <c r="E569" s="6">
        <v>23741428</v>
      </c>
      <c r="F569" s="26"/>
      <c r="H569" s="17"/>
    </row>
    <row r="570" spans="1:8" ht="15" hidden="1" x14ac:dyDescent="0.25">
      <c r="A570" s="13" t="s">
        <v>19</v>
      </c>
      <c r="B570" s="21" t="s">
        <v>27</v>
      </c>
      <c r="C570" s="14">
        <v>35</v>
      </c>
      <c r="D570" s="14"/>
      <c r="E570" s="6">
        <v>20426480</v>
      </c>
      <c r="F570" s="26"/>
      <c r="H570" s="17"/>
    </row>
    <row r="571" spans="1:8" ht="15" hidden="1" x14ac:dyDescent="0.25">
      <c r="A571" s="13" t="s">
        <v>19</v>
      </c>
      <c r="B571" s="21" t="s">
        <v>27</v>
      </c>
      <c r="C571" s="14">
        <v>35</v>
      </c>
      <c r="D571" s="18" t="str">
        <f>CONCATENATE(A571,B571,C571)</f>
        <v>Sem ABAPBP20_135</v>
      </c>
      <c r="E571" s="6">
        <v>20058236</v>
      </c>
      <c r="F571" s="19">
        <f>AVERAGE(E569:E571)</f>
        <v>21408714.666666668</v>
      </c>
      <c r="G571" s="20">
        <f>STDEV(E569:E571)/F571*100</f>
        <v>9.4754038957114819</v>
      </c>
      <c r="H571" s="23">
        <f>F571-$F$550</f>
        <v>19628016.166666668</v>
      </c>
    </row>
    <row r="572" spans="1:8" ht="15" hidden="1" x14ac:dyDescent="0.25">
      <c r="A572" s="13" t="s">
        <v>19</v>
      </c>
      <c r="B572" s="21" t="s">
        <v>28</v>
      </c>
      <c r="C572" s="14">
        <v>35</v>
      </c>
      <c r="D572" s="14"/>
      <c r="E572" s="6">
        <v>32652298</v>
      </c>
      <c r="F572" s="26"/>
      <c r="H572" s="17"/>
    </row>
    <row r="573" spans="1:8" ht="15" hidden="1" x14ac:dyDescent="0.25">
      <c r="A573" s="13" t="s">
        <v>19</v>
      </c>
      <c r="B573" s="21" t="s">
        <v>28</v>
      </c>
      <c r="C573" s="14">
        <v>35</v>
      </c>
      <c r="D573" s="14"/>
      <c r="E573" s="6">
        <v>30828366</v>
      </c>
      <c r="F573" s="26"/>
      <c r="H573" s="17"/>
    </row>
    <row r="574" spans="1:8" ht="15" hidden="1" x14ac:dyDescent="0.25">
      <c r="A574" s="13" t="s">
        <v>19</v>
      </c>
      <c r="B574" s="21" t="s">
        <v>28</v>
      </c>
      <c r="C574" s="14">
        <v>35</v>
      </c>
      <c r="D574" s="18" t="str">
        <f>CONCATENATE(A574,B574,C574)</f>
        <v>Sem ABAPBP20_235</v>
      </c>
      <c r="E574" s="6">
        <v>34607308</v>
      </c>
      <c r="F574" s="19">
        <f>AVERAGE(E572:E574)</f>
        <v>32695990.666666668</v>
      </c>
      <c r="G574" s="20">
        <f>STDEV(E572:E574)/F574*100</f>
        <v>5.780066023757497</v>
      </c>
      <c r="H574" s="23">
        <f>F574-$F$550</f>
        <v>30915292.166666668</v>
      </c>
    </row>
    <row r="575" spans="1:8" ht="15" hidden="1" x14ac:dyDescent="0.25">
      <c r="A575" s="13" t="s">
        <v>19</v>
      </c>
      <c r="B575" s="21" t="s">
        <v>29</v>
      </c>
      <c r="C575" s="14">
        <v>35</v>
      </c>
      <c r="D575" s="14"/>
      <c r="E575" s="6">
        <v>49831832</v>
      </c>
      <c r="F575" s="26"/>
      <c r="H575" s="17"/>
    </row>
    <row r="576" spans="1:8" ht="15" hidden="1" x14ac:dyDescent="0.25">
      <c r="A576" s="13" t="s">
        <v>19</v>
      </c>
      <c r="B576" s="21" t="s">
        <v>29</v>
      </c>
      <c r="C576" s="14">
        <v>35</v>
      </c>
      <c r="D576" s="14"/>
      <c r="E576" s="6">
        <v>57361740</v>
      </c>
      <c r="F576" s="26"/>
      <c r="H576" s="17"/>
    </row>
    <row r="577" spans="1:9" ht="15" hidden="1" x14ac:dyDescent="0.25">
      <c r="A577" s="13" t="s">
        <v>19</v>
      </c>
      <c r="B577" s="21" t="s">
        <v>29</v>
      </c>
      <c r="C577" s="14">
        <v>35</v>
      </c>
      <c r="D577" s="18" t="str">
        <f>CONCATENATE(A577,B577,C577)</f>
        <v>Sem ABAPBP20_335</v>
      </c>
      <c r="E577" s="6">
        <v>56773672</v>
      </c>
      <c r="F577" s="19">
        <f>AVERAGE(E575:E577)</f>
        <v>54655748</v>
      </c>
      <c r="G577" s="20">
        <f>STDEV(E575:E577)/F577*100</f>
        <v>7.6624484255233964</v>
      </c>
      <c r="H577" s="23">
        <f>F577-$F$550</f>
        <v>52875049.5</v>
      </c>
    </row>
    <row r="578" spans="1:9" ht="15" hidden="1" x14ac:dyDescent="0.25">
      <c r="A578" s="13" t="s">
        <v>19</v>
      </c>
      <c r="B578" s="21" t="s">
        <v>30</v>
      </c>
      <c r="C578" s="14">
        <v>35</v>
      </c>
      <c r="D578" s="14"/>
      <c r="E578" s="6">
        <v>42728756</v>
      </c>
      <c r="F578" s="26"/>
      <c r="H578" s="17"/>
    </row>
    <row r="579" spans="1:9" ht="15" hidden="1" x14ac:dyDescent="0.25">
      <c r="A579" s="13" t="s">
        <v>19</v>
      </c>
      <c r="B579" s="21" t="s">
        <v>30</v>
      </c>
      <c r="C579" s="14">
        <v>35</v>
      </c>
      <c r="D579" s="14"/>
      <c r="E579" s="6">
        <v>46582280</v>
      </c>
      <c r="F579" s="26"/>
      <c r="H579" s="17"/>
    </row>
    <row r="580" spans="1:9" ht="15" hidden="1" x14ac:dyDescent="0.25">
      <c r="A580" s="13" t="s">
        <v>19</v>
      </c>
      <c r="B580" s="21" t="s">
        <v>30</v>
      </c>
      <c r="C580" s="14">
        <v>35</v>
      </c>
      <c r="D580" s="18" t="str">
        <f>CONCATENATE(A580,B580,C580)</f>
        <v>Sem ABAPBP20_435</v>
      </c>
      <c r="E580" s="6">
        <v>40693264</v>
      </c>
      <c r="F580" s="19">
        <f>AVERAGE(E578:E580)</f>
        <v>43334766.666666664</v>
      </c>
      <c r="G580" s="20">
        <f>STDEV(E578:E580)/F580*100</f>
        <v>6.9018799744188675</v>
      </c>
      <c r="H580" s="23">
        <f>F580-$F$550</f>
        <v>41554068.166666664</v>
      </c>
    </row>
    <row r="581" spans="1:9" ht="15" hidden="1" x14ac:dyDescent="0.25">
      <c r="A581" s="13" t="s">
        <v>19</v>
      </c>
      <c r="B581" s="21" t="s">
        <v>31</v>
      </c>
      <c r="C581" s="14">
        <v>35</v>
      </c>
      <c r="D581" s="14"/>
      <c r="E581" s="6">
        <v>20660902</v>
      </c>
      <c r="F581" s="26"/>
      <c r="H581" s="17"/>
    </row>
    <row r="582" spans="1:9" ht="15" hidden="1" x14ac:dyDescent="0.25">
      <c r="A582" s="13" t="s">
        <v>19</v>
      </c>
      <c r="B582" s="21" t="s">
        <v>31</v>
      </c>
      <c r="C582" s="14">
        <v>35</v>
      </c>
      <c r="D582" s="14"/>
      <c r="E582" s="6">
        <v>19461550</v>
      </c>
      <c r="F582" s="26"/>
      <c r="H582" s="17"/>
    </row>
    <row r="583" spans="1:9" ht="15" hidden="1" x14ac:dyDescent="0.25">
      <c r="A583" s="13" t="s">
        <v>19</v>
      </c>
      <c r="B583" s="21" t="s">
        <v>31</v>
      </c>
      <c r="C583" s="14">
        <v>35</v>
      </c>
      <c r="D583" s="18" t="str">
        <f>CONCATENATE(A583,B583,C583)</f>
        <v>Sem ABAPBP20_535</v>
      </c>
      <c r="E583" s="6">
        <v>19540384</v>
      </c>
      <c r="F583" s="28">
        <f>AVERAGE(E581:E583)</f>
        <v>19887612</v>
      </c>
      <c r="G583" s="20">
        <f>STDEV(E581:E583)/F583*100</f>
        <v>3.3731943177112589</v>
      </c>
      <c r="H583" s="23">
        <f>F583-$F$550</f>
        <v>18106913.5</v>
      </c>
    </row>
    <row r="584" spans="1:9" ht="15" hidden="1" x14ac:dyDescent="0.25">
      <c r="A584" s="13" t="s">
        <v>19</v>
      </c>
      <c r="B584" s="21" t="s">
        <v>32</v>
      </c>
      <c r="C584" s="14">
        <v>35</v>
      </c>
      <c r="D584" s="14"/>
      <c r="E584" s="6">
        <v>33543558</v>
      </c>
      <c r="F584" s="26"/>
      <c r="H584" s="17"/>
    </row>
    <row r="585" spans="1:9" ht="15" hidden="1" x14ac:dyDescent="0.25">
      <c r="A585" s="13" t="s">
        <v>19</v>
      </c>
      <c r="B585" s="21" t="s">
        <v>32</v>
      </c>
      <c r="C585" s="14">
        <v>35</v>
      </c>
      <c r="D585" s="14"/>
      <c r="E585" s="6">
        <v>36575056</v>
      </c>
      <c r="F585" s="26"/>
      <c r="H585" s="17"/>
    </row>
    <row r="586" spans="1:9" ht="15" hidden="1" x14ac:dyDescent="0.25">
      <c r="A586" s="13" t="s">
        <v>19</v>
      </c>
      <c r="B586" s="21" t="s">
        <v>32</v>
      </c>
      <c r="C586" s="14">
        <v>35</v>
      </c>
      <c r="D586" s="18" t="str">
        <f>CONCATENATE(A586,B586,C586)</f>
        <v>Sem ABAPBP20_635</v>
      </c>
      <c r="E586" s="6">
        <v>35692488</v>
      </c>
      <c r="F586" s="19">
        <f>AVERAGE(E584:E586)</f>
        <v>35270367.333333336</v>
      </c>
      <c r="G586" s="20">
        <f>STDEV(E584:E586)/F586*100</f>
        <v>4.4207352201964838</v>
      </c>
      <c r="H586" s="23">
        <f>F586-$F$550</f>
        <v>33489668.833333336</v>
      </c>
    </row>
    <row r="587" spans="1:9" ht="15" hidden="1" x14ac:dyDescent="0.25">
      <c r="A587" s="13" t="s">
        <v>33</v>
      </c>
      <c r="B587" s="13" t="s">
        <v>20</v>
      </c>
      <c r="C587" s="14">
        <v>35</v>
      </c>
      <c r="D587" s="14"/>
      <c r="E587" s="4">
        <v>1939261</v>
      </c>
      <c r="F587" s="26"/>
      <c r="H587" s="17"/>
    </row>
    <row r="588" spans="1:9" ht="15" hidden="1" x14ac:dyDescent="0.25">
      <c r="A588" s="13" t="s">
        <v>33</v>
      </c>
      <c r="B588" s="13" t="s">
        <v>20</v>
      </c>
      <c r="C588" s="14">
        <v>35</v>
      </c>
      <c r="D588" s="14"/>
      <c r="F588" s="26"/>
      <c r="H588" s="17"/>
      <c r="I588" s="4">
        <v>1880041</v>
      </c>
    </row>
    <row r="589" spans="1:9" ht="15" hidden="1" x14ac:dyDescent="0.25">
      <c r="A589" s="13" t="s">
        <v>33</v>
      </c>
      <c r="B589" s="13" t="s">
        <v>20</v>
      </c>
      <c r="C589" s="14">
        <v>35</v>
      </c>
      <c r="D589" s="18" t="str">
        <f>CONCATENATE(A589,B589,C589)</f>
        <v>Com ABAPbranco 35</v>
      </c>
      <c r="E589" s="4">
        <v>1920482</v>
      </c>
      <c r="F589" s="19">
        <f>AVERAGE(E587:E589)</f>
        <v>1929871.5</v>
      </c>
      <c r="G589" s="20">
        <f>STDEV(E587:E589)/F589*100</f>
        <v>0.68806437340010329</v>
      </c>
      <c r="H589" s="17">
        <v>0</v>
      </c>
    </row>
    <row r="590" spans="1:9" ht="15" hidden="1" x14ac:dyDescent="0.25">
      <c r="A590" s="13" t="s">
        <v>33</v>
      </c>
      <c r="B590" s="25" t="s">
        <v>21</v>
      </c>
      <c r="C590" s="14">
        <v>35</v>
      </c>
      <c r="D590" s="14"/>
      <c r="E590" s="5">
        <v>371318368</v>
      </c>
      <c r="F590" s="26"/>
      <c r="H590" s="17"/>
    </row>
    <row r="591" spans="1:9" ht="15" hidden="1" x14ac:dyDescent="0.25">
      <c r="A591" s="13" t="s">
        <v>33</v>
      </c>
      <c r="B591" s="25" t="s">
        <v>21</v>
      </c>
      <c r="C591" s="14">
        <v>35</v>
      </c>
      <c r="D591" s="14"/>
      <c r="F591" s="26"/>
      <c r="H591" s="17"/>
      <c r="I591" s="27">
        <v>346322528</v>
      </c>
    </row>
    <row r="592" spans="1:9" ht="15" hidden="1" x14ac:dyDescent="0.25">
      <c r="A592" s="13" t="s">
        <v>33</v>
      </c>
      <c r="B592" s="25" t="s">
        <v>21</v>
      </c>
      <c r="C592" s="14">
        <v>35</v>
      </c>
      <c r="D592" s="18" t="str">
        <f>CONCATENATE(A592,B592,C592)</f>
        <v>Com ABAPC20_135</v>
      </c>
      <c r="E592" s="5">
        <v>377237504</v>
      </c>
      <c r="F592" s="19">
        <f>AVERAGE(E590:E592)</f>
        <v>374277936</v>
      </c>
      <c r="G592" s="20">
        <f>STDEV(E590:E592)/F592*100</f>
        <v>1.1182762331908915</v>
      </c>
      <c r="H592" s="23">
        <f>F592-$F$589</f>
        <v>372348064.5</v>
      </c>
    </row>
    <row r="593" spans="1:8" ht="15" hidden="1" x14ac:dyDescent="0.25">
      <c r="A593" s="13" t="s">
        <v>33</v>
      </c>
      <c r="B593" s="25" t="s">
        <v>22</v>
      </c>
      <c r="C593" s="14">
        <v>35</v>
      </c>
      <c r="D593" s="14"/>
      <c r="E593" s="5">
        <v>341914112</v>
      </c>
      <c r="F593" s="26"/>
      <c r="H593" s="17"/>
    </row>
    <row r="594" spans="1:8" ht="15" hidden="1" x14ac:dyDescent="0.25">
      <c r="A594" s="13" t="s">
        <v>33</v>
      </c>
      <c r="B594" s="25" t="s">
        <v>22</v>
      </c>
      <c r="C594" s="14">
        <v>35</v>
      </c>
      <c r="D594" s="14"/>
      <c r="E594" s="5">
        <v>320087552</v>
      </c>
      <c r="F594" s="26"/>
      <c r="H594" s="17"/>
    </row>
    <row r="595" spans="1:8" ht="15" hidden="1" x14ac:dyDescent="0.25">
      <c r="A595" s="13" t="s">
        <v>33</v>
      </c>
      <c r="B595" s="25" t="s">
        <v>22</v>
      </c>
      <c r="C595" s="14">
        <v>35</v>
      </c>
      <c r="D595" s="18" t="str">
        <f>CONCATENATE(A595,B595,C595)</f>
        <v>Com ABAPC20_235</v>
      </c>
      <c r="E595" s="5">
        <v>324834976</v>
      </c>
      <c r="F595" s="19">
        <f>AVERAGE(E593:E595)</f>
        <v>328945546.66666669</v>
      </c>
      <c r="G595" s="20">
        <f>STDEV(E593:E595)/F595*100</f>
        <v>3.4896993192057981</v>
      </c>
      <c r="H595" s="23">
        <f>F595-$F$589</f>
        <v>327015675.16666669</v>
      </c>
    </row>
    <row r="596" spans="1:8" ht="15" hidden="1" x14ac:dyDescent="0.25">
      <c r="A596" s="13" t="s">
        <v>33</v>
      </c>
      <c r="B596" s="25" t="s">
        <v>23</v>
      </c>
      <c r="C596" s="14">
        <v>35</v>
      </c>
      <c r="D596" s="14"/>
      <c r="E596" s="5">
        <v>403534208</v>
      </c>
      <c r="F596" s="26"/>
      <c r="H596" s="17"/>
    </row>
    <row r="597" spans="1:8" ht="15" hidden="1" x14ac:dyDescent="0.25">
      <c r="A597" s="13" t="s">
        <v>33</v>
      </c>
      <c r="B597" s="25" t="s">
        <v>23</v>
      </c>
      <c r="C597" s="14">
        <v>35</v>
      </c>
      <c r="D597" s="14"/>
      <c r="E597" s="5">
        <v>390861280</v>
      </c>
      <c r="F597" s="26"/>
      <c r="H597" s="17"/>
    </row>
    <row r="598" spans="1:8" ht="15" hidden="1" x14ac:dyDescent="0.25">
      <c r="A598" s="13" t="s">
        <v>33</v>
      </c>
      <c r="B598" s="25" t="s">
        <v>23</v>
      </c>
      <c r="C598" s="14">
        <v>35</v>
      </c>
      <c r="D598" s="18" t="str">
        <f>CONCATENATE(A598,B598,C598)</f>
        <v>Com ABAPC20_335</v>
      </c>
      <c r="E598" s="5">
        <v>403582304</v>
      </c>
      <c r="F598" s="19">
        <f>AVERAGE(E596:E598)</f>
        <v>399325930.66666669</v>
      </c>
      <c r="G598" s="20">
        <f>STDEV(E596:E598)/F598*100</f>
        <v>1.8357540527893095</v>
      </c>
      <c r="H598" s="23">
        <f>F598-$F$589</f>
        <v>397396059.16666669</v>
      </c>
    </row>
    <row r="599" spans="1:8" ht="15" hidden="1" x14ac:dyDescent="0.25">
      <c r="A599" s="13" t="s">
        <v>33</v>
      </c>
      <c r="B599" s="25" t="s">
        <v>24</v>
      </c>
      <c r="C599" s="14">
        <v>35</v>
      </c>
      <c r="D599" s="14"/>
      <c r="E599" s="5">
        <v>455522016</v>
      </c>
      <c r="F599" s="26"/>
      <c r="H599" s="17"/>
    </row>
    <row r="600" spans="1:8" ht="15" hidden="1" x14ac:dyDescent="0.25">
      <c r="A600" s="13" t="s">
        <v>33</v>
      </c>
      <c r="B600" s="25" t="s">
        <v>24</v>
      </c>
      <c r="C600" s="14">
        <v>35</v>
      </c>
      <c r="D600" s="14"/>
      <c r="E600" s="5">
        <v>425103232</v>
      </c>
      <c r="F600" s="26"/>
      <c r="H600" s="17"/>
    </row>
    <row r="601" spans="1:8" ht="15" hidden="1" x14ac:dyDescent="0.25">
      <c r="A601" s="13" t="s">
        <v>33</v>
      </c>
      <c r="B601" s="25" t="s">
        <v>24</v>
      </c>
      <c r="C601" s="14">
        <v>35</v>
      </c>
      <c r="D601" s="18" t="str">
        <f>CONCATENATE(A601,B601,C601)</f>
        <v>Com ABAPC20_435</v>
      </c>
      <c r="E601" s="5">
        <v>404813152</v>
      </c>
      <c r="F601" s="19">
        <f>AVERAGE(E599:E601)</f>
        <v>428479466.66666669</v>
      </c>
      <c r="G601" s="20">
        <f>STDEV(E599:E601)/F601*100</f>
        <v>5.9565209886352308</v>
      </c>
      <c r="H601" s="23">
        <f>F601-$F$589</f>
        <v>426549595.16666669</v>
      </c>
    </row>
    <row r="602" spans="1:8" ht="15" hidden="1" x14ac:dyDescent="0.25">
      <c r="A602" s="13" t="s">
        <v>33</v>
      </c>
      <c r="B602" s="25" t="s">
        <v>25</v>
      </c>
      <c r="C602" s="14">
        <v>35</v>
      </c>
      <c r="D602" s="14"/>
      <c r="E602" s="5">
        <v>427862048</v>
      </c>
      <c r="F602" s="26"/>
      <c r="H602" s="17"/>
    </row>
    <row r="603" spans="1:8" ht="15" hidden="1" x14ac:dyDescent="0.25">
      <c r="A603" s="13" t="s">
        <v>33</v>
      </c>
      <c r="B603" s="25" t="s">
        <v>25</v>
      </c>
      <c r="C603" s="14">
        <v>35</v>
      </c>
      <c r="D603" s="14"/>
      <c r="E603" s="5">
        <v>411541376</v>
      </c>
      <c r="F603" s="26"/>
      <c r="H603" s="17"/>
    </row>
    <row r="604" spans="1:8" ht="15" hidden="1" x14ac:dyDescent="0.25">
      <c r="A604" s="13" t="s">
        <v>33</v>
      </c>
      <c r="B604" s="25" t="s">
        <v>25</v>
      </c>
      <c r="C604" s="14">
        <v>35</v>
      </c>
      <c r="D604" s="18" t="str">
        <f>CONCATENATE(A604,B604,C604)</f>
        <v>Com ABAPC20_535</v>
      </c>
      <c r="E604" s="5">
        <v>410445408</v>
      </c>
      <c r="F604" s="19">
        <f>AVERAGE(E602:E604)</f>
        <v>416616277.33333331</v>
      </c>
      <c r="G604" s="20">
        <f>STDEV(E602:E604)/F604*100</f>
        <v>2.3413697291564488</v>
      </c>
      <c r="H604" s="23">
        <f>F604-$F$589</f>
        <v>414686405.83333331</v>
      </c>
    </row>
    <row r="605" spans="1:8" ht="15" hidden="1" x14ac:dyDescent="0.25">
      <c r="A605" s="13" t="s">
        <v>33</v>
      </c>
      <c r="B605" s="25" t="s">
        <v>26</v>
      </c>
      <c r="C605" s="14">
        <v>35</v>
      </c>
      <c r="D605" s="14"/>
      <c r="E605" s="5">
        <v>426771680</v>
      </c>
      <c r="F605" s="26"/>
      <c r="H605" s="17"/>
    </row>
    <row r="606" spans="1:8" ht="15" hidden="1" x14ac:dyDescent="0.25">
      <c r="A606" s="13" t="s">
        <v>33</v>
      </c>
      <c r="B606" s="25" t="s">
        <v>26</v>
      </c>
      <c r="C606" s="14">
        <v>35</v>
      </c>
      <c r="D606" s="14"/>
      <c r="E606" s="5">
        <v>462218848</v>
      </c>
      <c r="F606" s="26"/>
      <c r="H606" s="17"/>
    </row>
    <row r="607" spans="1:8" ht="15" hidden="1" x14ac:dyDescent="0.25">
      <c r="A607" s="13" t="s">
        <v>33</v>
      </c>
      <c r="B607" s="25" t="s">
        <v>26</v>
      </c>
      <c r="C607" s="14">
        <v>35</v>
      </c>
      <c r="D607" s="18" t="str">
        <f>CONCATENATE(A607,B607,C607)</f>
        <v>Com ABAPC20_635</v>
      </c>
      <c r="E607" s="5">
        <v>451675392</v>
      </c>
      <c r="F607" s="19">
        <f>AVERAGE(E605:E607)</f>
        <v>446888640</v>
      </c>
      <c r="G607" s="20">
        <f>STDEV(E605:E607)/F607*100</f>
        <v>4.0730343482248976</v>
      </c>
      <c r="H607" s="23">
        <f>F607-$F$589</f>
        <v>444958768.5</v>
      </c>
    </row>
    <row r="608" spans="1:8" ht="15" hidden="1" x14ac:dyDescent="0.25">
      <c r="A608" s="13" t="s">
        <v>33</v>
      </c>
      <c r="B608" s="25" t="s">
        <v>27</v>
      </c>
      <c r="C608" s="14">
        <v>35</v>
      </c>
      <c r="D608" s="14"/>
      <c r="E608" s="6">
        <v>420140992</v>
      </c>
      <c r="F608" s="26"/>
      <c r="H608" s="17"/>
    </row>
    <row r="609" spans="1:8" ht="15" hidden="1" x14ac:dyDescent="0.25">
      <c r="A609" s="13" t="s">
        <v>33</v>
      </c>
      <c r="B609" s="25" t="s">
        <v>27</v>
      </c>
      <c r="C609" s="14">
        <v>35</v>
      </c>
      <c r="D609" s="14"/>
      <c r="E609" s="6">
        <v>449110080</v>
      </c>
      <c r="F609" s="26"/>
      <c r="H609" s="17"/>
    </row>
    <row r="610" spans="1:8" ht="15" hidden="1" x14ac:dyDescent="0.25">
      <c r="A610" s="13" t="s">
        <v>33</v>
      </c>
      <c r="B610" s="25" t="s">
        <v>27</v>
      </c>
      <c r="C610" s="14">
        <v>35</v>
      </c>
      <c r="D610" s="18" t="str">
        <f>CONCATENATE(A610,B610,C610)</f>
        <v>Com ABAPBP20_135</v>
      </c>
      <c r="E610" s="6">
        <v>446581760</v>
      </c>
      <c r="F610" s="19">
        <f>AVERAGE(E608:E610)</f>
        <v>438610944</v>
      </c>
      <c r="G610" s="20">
        <f>STDEV(E608:E610)/F610*100</f>
        <v>3.6582134916491453</v>
      </c>
      <c r="H610" s="23">
        <f>F610-$F$589</f>
        <v>436681072.5</v>
      </c>
    </row>
    <row r="611" spans="1:8" ht="15" hidden="1" x14ac:dyDescent="0.25">
      <c r="A611" s="13" t="s">
        <v>33</v>
      </c>
      <c r="B611" s="25" t="s">
        <v>28</v>
      </c>
      <c r="C611" s="14">
        <v>35</v>
      </c>
      <c r="D611" s="14"/>
      <c r="E611" s="6">
        <v>494723520</v>
      </c>
      <c r="F611" s="26"/>
      <c r="H611" s="17"/>
    </row>
    <row r="612" spans="1:8" ht="15" hidden="1" x14ac:dyDescent="0.25">
      <c r="A612" s="13" t="s">
        <v>33</v>
      </c>
      <c r="B612" s="25" t="s">
        <v>28</v>
      </c>
      <c r="C612" s="14">
        <v>35</v>
      </c>
      <c r="D612" s="14"/>
      <c r="E612" s="6">
        <v>480450144</v>
      </c>
      <c r="F612" s="26"/>
      <c r="H612" s="17"/>
    </row>
    <row r="613" spans="1:8" ht="15" hidden="1" x14ac:dyDescent="0.25">
      <c r="A613" s="13" t="s">
        <v>33</v>
      </c>
      <c r="B613" s="25" t="s">
        <v>28</v>
      </c>
      <c r="C613" s="14">
        <v>35</v>
      </c>
      <c r="D613" s="18" t="str">
        <f>CONCATENATE(A613,B613,C613)</f>
        <v>Com ABAPBP20_235</v>
      </c>
      <c r="E613" s="6">
        <v>485501408</v>
      </c>
      <c r="F613" s="19">
        <f>AVERAGE(E611:E613)</f>
        <v>486891690.66666669</v>
      </c>
      <c r="G613" s="20">
        <f>STDEV(E611:E613)/F613*100</f>
        <v>1.4864783642763248</v>
      </c>
      <c r="H613" s="23">
        <f>F613-$F$589</f>
        <v>484961819.16666669</v>
      </c>
    </row>
    <row r="614" spans="1:8" ht="15" hidden="1" x14ac:dyDescent="0.25">
      <c r="A614" s="13" t="s">
        <v>33</v>
      </c>
      <c r="B614" s="25" t="s">
        <v>29</v>
      </c>
      <c r="C614" s="14">
        <v>35</v>
      </c>
      <c r="D614" s="14"/>
      <c r="E614" s="6">
        <v>467856608</v>
      </c>
      <c r="F614" s="16"/>
      <c r="H614" s="17"/>
    </row>
    <row r="615" spans="1:8" ht="15" hidden="1" x14ac:dyDescent="0.25">
      <c r="A615" s="13" t="s">
        <v>33</v>
      </c>
      <c r="B615" s="25" t="s">
        <v>29</v>
      </c>
      <c r="C615" s="14">
        <v>35</v>
      </c>
      <c r="D615" s="14"/>
      <c r="E615" s="6">
        <v>463443520</v>
      </c>
      <c r="F615" s="16"/>
      <c r="H615" s="17"/>
    </row>
    <row r="616" spans="1:8" ht="15" hidden="1" x14ac:dyDescent="0.25">
      <c r="A616" s="13" t="s">
        <v>33</v>
      </c>
      <c r="B616" s="25" t="s">
        <v>29</v>
      </c>
      <c r="C616" s="14">
        <v>35</v>
      </c>
      <c r="D616" s="18" t="str">
        <f>CONCATENATE(A616,B616,C616)</f>
        <v>Com ABAPBP20_335</v>
      </c>
      <c r="E616" s="6">
        <v>469945568</v>
      </c>
      <c r="F616" s="19">
        <f>AVERAGE(E614:E616)</f>
        <v>467081898.66666669</v>
      </c>
      <c r="G616" s="20">
        <f>STDEV(E614:E616)/F616*100</f>
        <v>0.71069576790691791</v>
      </c>
      <c r="H616" s="23">
        <f>F616-$F$589</f>
        <v>465152027.16666669</v>
      </c>
    </row>
    <row r="617" spans="1:8" ht="15" hidden="1" x14ac:dyDescent="0.25">
      <c r="A617" s="13" t="s">
        <v>33</v>
      </c>
      <c r="B617" s="25" t="s">
        <v>30</v>
      </c>
      <c r="C617" s="14">
        <v>35</v>
      </c>
      <c r="D617" s="14"/>
      <c r="E617" s="6">
        <v>452040160</v>
      </c>
      <c r="F617" s="16"/>
      <c r="H617" s="17"/>
    </row>
    <row r="618" spans="1:8" ht="15" hidden="1" x14ac:dyDescent="0.25">
      <c r="A618" s="13" t="s">
        <v>33</v>
      </c>
      <c r="B618" s="25" t="s">
        <v>30</v>
      </c>
      <c r="C618" s="14">
        <v>35</v>
      </c>
      <c r="D618" s="14"/>
      <c r="E618" s="6">
        <v>464394496</v>
      </c>
      <c r="F618" s="16"/>
      <c r="H618" s="17"/>
    </row>
    <row r="619" spans="1:8" ht="15" hidden="1" x14ac:dyDescent="0.25">
      <c r="A619" s="13" t="s">
        <v>33</v>
      </c>
      <c r="B619" s="25" t="s">
        <v>30</v>
      </c>
      <c r="C619" s="14">
        <v>35</v>
      </c>
      <c r="D619" s="18" t="str">
        <f>CONCATENATE(A619,B619,C619)</f>
        <v>Com ABAPBP20_435</v>
      </c>
      <c r="E619" s="6">
        <v>438302272</v>
      </c>
      <c r="F619" s="19">
        <f>AVERAGE(E617:E619)</f>
        <v>451578976</v>
      </c>
      <c r="G619" s="20">
        <f>STDEV(E617:E619)/F619*100</f>
        <v>2.8903524930353504</v>
      </c>
      <c r="H619" s="23">
        <f>F619-$F$589</f>
        <v>449649104.5</v>
      </c>
    </row>
    <row r="620" spans="1:8" ht="15" hidden="1" x14ac:dyDescent="0.25">
      <c r="A620" s="13" t="s">
        <v>33</v>
      </c>
      <c r="B620" s="25" t="s">
        <v>31</v>
      </c>
      <c r="C620" s="14">
        <v>35</v>
      </c>
      <c r="D620" s="14"/>
      <c r="E620" s="6">
        <v>392148640</v>
      </c>
      <c r="F620" s="16"/>
      <c r="H620" s="17"/>
    </row>
    <row r="621" spans="1:8" ht="15" hidden="1" x14ac:dyDescent="0.25">
      <c r="A621" s="13" t="s">
        <v>33</v>
      </c>
      <c r="B621" s="25" t="s">
        <v>31</v>
      </c>
      <c r="C621" s="14">
        <v>35</v>
      </c>
      <c r="D621" s="14"/>
      <c r="E621" s="6">
        <v>395403904</v>
      </c>
      <c r="F621" s="16"/>
      <c r="H621" s="17"/>
    </row>
    <row r="622" spans="1:8" ht="15" hidden="1" x14ac:dyDescent="0.25">
      <c r="A622" s="13" t="s">
        <v>33</v>
      </c>
      <c r="B622" s="25" t="s">
        <v>31</v>
      </c>
      <c r="C622" s="14">
        <v>35</v>
      </c>
      <c r="D622" s="18" t="str">
        <f>CONCATENATE(A622,B622,C622)</f>
        <v>Com ABAPBP20_535</v>
      </c>
      <c r="E622" s="6">
        <v>417838784</v>
      </c>
      <c r="F622" s="28">
        <f>AVERAGE(E620:E622)</f>
        <v>401797109.33333331</v>
      </c>
      <c r="G622" s="20">
        <f>STDEV(E620:E622)/F622*100</f>
        <v>3.4812392661381608</v>
      </c>
      <c r="H622" s="23">
        <f>F622-$F$589</f>
        <v>399867237.83333331</v>
      </c>
    </row>
    <row r="623" spans="1:8" ht="15" hidden="1" x14ac:dyDescent="0.25">
      <c r="A623" s="13" t="s">
        <v>33</v>
      </c>
      <c r="B623" s="25" t="s">
        <v>32</v>
      </c>
      <c r="C623" s="14">
        <v>35</v>
      </c>
      <c r="D623" s="14"/>
      <c r="E623" s="6">
        <v>500343040</v>
      </c>
      <c r="F623" s="16"/>
      <c r="H623" s="17"/>
    </row>
    <row r="624" spans="1:8" ht="15" hidden="1" x14ac:dyDescent="0.25">
      <c r="A624" s="13" t="s">
        <v>33</v>
      </c>
      <c r="B624" s="25" t="s">
        <v>32</v>
      </c>
      <c r="C624" s="14">
        <v>35</v>
      </c>
      <c r="D624" s="14"/>
      <c r="E624" s="6">
        <v>499173312</v>
      </c>
      <c r="F624" s="16"/>
      <c r="H624" s="17"/>
    </row>
    <row r="625" spans="1:8" ht="15" hidden="1" x14ac:dyDescent="0.25">
      <c r="A625" s="13" t="s">
        <v>33</v>
      </c>
      <c r="B625" s="25" t="s">
        <v>32</v>
      </c>
      <c r="C625" s="14">
        <v>35</v>
      </c>
      <c r="D625" s="18" t="str">
        <f>CONCATENATE(A625,B625,C625)</f>
        <v>Com ABAPBP20_635</v>
      </c>
      <c r="E625" s="6">
        <v>514233216</v>
      </c>
      <c r="F625" s="19">
        <f>AVERAGE(E623:E625)</f>
        <v>504583189.33333331</v>
      </c>
      <c r="G625" s="20">
        <f>STDEV(E623:E625)/F625*100</f>
        <v>1.6603027685864216</v>
      </c>
      <c r="H625" s="23">
        <f>F625-$F$589</f>
        <v>502653317.83333331</v>
      </c>
    </row>
    <row r="626" spans="1:8" ht="15" x14ac:dyDescent="0.25">
      <c r="A626" s="32"/>
      <c r="B626" s="33"/>
      <c r="C626" s="33"/>
      <c r="D626" s="33"/>
      <c r="E626" s="34"/>
      <c r="F626" s="16"/>
      <c r="H626" s="17"/>
    </row>
    <row r="627" spans="1:8" ht="15" x14ac:dyDescent="0.25">
      <c r="A627" s="32"/>
      <c r="B627" s="33"/>
      <c r="C627" s="33"/>
      <c r="D627" s="33"/>
      <c r="E627" s="34"/>
      <c r="F627" s="16"/>
      <c r="H627" s="17"/>
    </row>
    <row r="628" spans="1:8" ht="15" x14ac:dyDescent="0.25">
      <c r="A628" s="32"/>
      <c r="B628" s="33"/>
      <c r="C628" s="33"/>
      <c r="D628" s="33"/>
      <c r="E628" s="34"/>
      <c r="F628" s="35">
        <v>0</v>
      </c>
      <c r="G628">
        <v>0</v>
      </c>
      <c r="H628" s="17">
        <v>0</v>
      </c>
    </row>
    <row r="629" spans="1:8" ht="15" x14ac:dyDescent="0.25">
      <c r="A629" s="32"/>
      <c r="B629" s="33"/>
      <c r="C629" s="33"/>
      <c r="D629" s="33"/>
      <c r="E629" s="34"/>
      <c r="F629" s="16"/>
      <c r="H629" s="17"/>
    </row>
    <row r="630" spans="1:8" ht="15" x14ac:dyDescent="0.25">
      <c r="A630" s="32"/>
      <c r="B630" s="33"/>
      <c r="C630" s="33"/>
      <c r="D630" s="33"/>
      <c r="E630" s="34"/>
      <c r="F630" s="16"/>
      <c r="H630" s="17"/>
    </row>
    <row r="631" spans="1:8" ht="15" x14ac:dyDescent="0.25">
      <c r="A631" s="32"/>
      <c r="B631" s="33"/>
      <c r="C631" s="33"/>
      <c r="D631" s="33"/>
      <c r="E631" s="34"/>
      <c r="F631" s="16"/>
      <c r="H631" s="17"/>
    </row>
    <row r="632" spans="1:8" ht="15" x14ac:dyDescent="0.25">
      <c r="A632" s="32"/>
      <c r="B632" s="33"/>
      <c r="C632" s="33"/>
      <c r="D632" s="33"/>
      <c r="E632" s="34"/>
      <c r="F632" s="16"/>
      <c r="H632" s="17"/>
    </row>
    <row r="633" spans="1:8" ht="15" x14ac:dyDescent="0.25">
      <c r="A633" s="32"/>
      <c r="B633" s="33"/>
      <c r="C633" s="33"/>
      <c r="D633" s="33"/>
      <c r="E633" s="34"/>
      <c r="F633" s="16"/>
      <c r="H633" s="17"/>
    </row>
    <row r="634" spans="1:8" ht="15" x14ac:dyDescent="0.25">
      <c r="A634" s="32"/>
      <c r="B634" s="33"/>
      <c r="C634" s="33"/>
      <c r="D634" s="33"/>
      <c r="E634" s="34"/>
      <c r="F634" s="16"/>
      <c r="H634" s="17"/>
    </row>
    <row r="635" spans="1:8" ht="15" x14ac:dyDescent="0.25">
      <c r="A635" s="32"/>
      <c r="B635" s="33"/>
      <c r="C635" s="33"/>
      <c r="D635" s="33"/>
      <c r="E635" s="34"/>
      <c r="F635" s="16"/>
      <c r="H635" s="17"/>
    </row>
    <row r="636" spans="1:8" ht="15" x14ac:dyDescent="0.25">
      <c r="A636" s="32"/>
      <c r="B636" s="33"/>
      <c r="C636" s="33"/>
      <c r="D636" s="33"/>
      <c r="E636" s="34"/>
      <c r="F636" s="16"/>
      <c r="H636" s="17"/>
    </row>
    <row r="637" spans="1:8" ht="15" x14ac:dyDescent="0.25">
      <c r="A637" s="32"/>
      <c r="B637" s="33"/>
      <c r="C637" s="33"/>
      <c r="D637" s="33"/>
      <c r="E637" s="34"/>
      <c r="F637" s="16"/>
      <c r="H637" s="17"/>
    </row>
    <row r="638" spans="1:8" ht="15" x14ac:dyDescent="0.25">
      <c r="A638" s="32"/>
      <c r="B638" s="33"/>
      <c r="C638" s="33"/>
      <c r="D638" s="33"/>
      <c r="E638" s="34"/>
      <c r="F638" s="16"/>
      <c r="H638" s="17"/>
    </row>
    <row r="639" spans="1:8" ht="15" x14ac:dyDescent="0.25">
      <c r="A639" s="32"/>
      <c r="B639" s="33"/>
      <c r="C639" s="33"/>
      <c r="D639" s="33"/>
      <c r="E639" s="34"/>
      <c r="F639" s="16"/>
      <c r="H639" s="17"/>
    </row>
    <row r="640" spans="1:8" ht="15" x14ac:dyDescent="0.25">
      <c r="A640" s="32"/>
      <c r="B640" s="33"/>
      <c r="C640" s="33"/>
      <c r="D640" s="33"/>
      <c r="E640" s="34"/>
      <c r="F640" s="16"/>
      <c r="H640" s="17"/>
    </row>
    <row r="641" spans="1:8" ht="15" x14ac:dyDescent="0.25">
      <c r="A641" s="32"/>
      <c r="B641" s="33"/>
      <c r="C641" s="33"/>
      <c r="D641" s="33"/>
      <c r="E641" s="34"/>
      <c r="F641" s="16"/>
      <c r="H641" s="17"/>
    </row>
    <row r="642" spans="1:8" ht="15" x14ac:dyDescent="0.25">
      <c r="A642" s="32"/>
      <c r="B642" s="33"/>
      <c r="C642" s="33"/>
      <c r="D642" s="33"/>
      <c r="E642" s="34"/>
      <c r="F642" s="16"/>
      <c r="H642" s="17"/>
    </row>
    <row r="643" spans="1:8" ht="15" x14ac:dyDescent="0.25">
      <c r="A643" s="32"/>
      <c r="B643" s="33"/>
      <c r="C643" s="33"/>
      <c r="D643" s="33"/>
      <c r="E643" s="34"/>
      <c r="F643" s="16"/>
      <c r="H643" s="17"/>
    </row>
    <row r="644" spans="1:8" ht="15" x14ac:dyDescent="0.25">
      <c r="A644" s="32"/>
      <c r="B644" s="33"/>
      <c r="C644" s="33"/>
      <c r="D644" s="33"/>
      <c r="E644" s="34"/>
      <c r="F644" s="16"/>
      <c r="H644" s="17"/>
    </row>
    <row r="645" spans="1:8" ht="15" x14ac:dyDescent="0.25">
      <c r="A645" s="32"/>
      <c r="B645" s="33"/>
      <c r="C645" s="33"/>
      <c r="D645" s="33"/>
      <c r="E645" s="34"/>
      <c r="F645" s="16"/>
      <c r="H645" s="17"/>
    </row>
    <row r="646" spans="1:8" ht="15" x14ac:dyDescent="0.25">
      <c r="A646" s="32"/>
      <c r="B646" s="33"/>
      <c r="C646" s="33"/>
      <c r="D646" s="33"/>
      <c r="E646" s="34"/>
      <c r="F646" s="16"/>
      <c r="H646" s="17"/>
    </row>
    <row r="647" spans="1:8" ht="15" x14ac:dyDescent="0.25">
      <c r="A647" s="32"/>
      <c r="B647" s="33"/>
      <c r="C647" s="33"/>
      <c r="D647" s="33"/>
      <c r="E647" s="34"/>
      <c r="F647" s="16"/>
      <c r="H647" s="17"/>
    </row>
    <row r="648" spans="1:8" ht="15" x14ac:dyDescent="0.25">
      <c r="A648" s="32"/>
      <c r="B648" s="33"/>
      <c r="C648" s="33"/>
      <c r="D648" s="33"/>
      <c r="E648" s="34"/>
      <c r="F648" s="16"/>
      <c r="H648" s="17"/>
    </row>
    <row r="649" spans="1:8" ht="15" x14ac:dyDescent="0.25">
      <c r="A649" s="32"/>
      <c r="B649" s="33"/>
      <c r="C649" s="33"/>
      <c r="D649" s="33"/>
      <c r="E649" s="34"/>
      <c r="F649" s="16"/>
      <c r="H649" s="17"/>
    </row>
    <row r="650" spans="1:8" ht="15" x14ac:dyDescent="0.25">
      <c r="A650" s="32"/>
      <c r="B650" s="33"/>
      <c r="C650" s="33"/>
      <c r="D650" s="33"/>
      <c r="E650" s="34"/>
      <c r="F650" s="16"/>
      <c r="H650" s="17"/>
    </row>
    <row r="651" spans="1:8" ht="15" x14ac:dyDescent="0.25">
      <c r="A651" s="32"/>
      <c r="B651" s="33"/>
      <c r="C651" s="33"/>
      <c r="D651" s="33"/>
      <c r="E651" s="34"/>
      <c r="F651" s="16"/>
      <c r="H651" s="17"/>
    </row>
    <row r="652" spans="1:8" ht="15" x14ac:dyDescent="0.25">
      <c r="A652" s="32"/>
      <c r="B652" s="33"/>
      <c r="C652" s="33"/>
      <c r="D652" s="33"/>
      <c r="E652" s="34"/>
      <c r="F652" s="16"/>
      <c r="H652" s="17"/>
    </row>
    <row r="653" spans="1:8" ht="15" x14ac:dyDescent="0.25">
      <c r="A653" s="32"/>
      <c r="B653" s="33"/>
      <c r="C653" s="33"/>
      <c r="D653" s="33"/>
      <c r="E653" s="34"/>
      <c r="F653" s="16"/>
      <c r="H653" s="17"/>
    </row>
    <row r="654" spans="1:8" ht="15" x14ac:dyDescent="0.25">
      <c r="A654" s="32"/>
      <c r="B654" s="33"/>
      <c r="C654" s="33"/>
      <c r="D654" s="33"/>
      <c r="E654" s="34"/>
      <c r="F654" s="16"/>
      <c r="H654" s="17"/>
    </row>
    <row r="655" spans="1:8" ht="15" x14ac:dyDescent="0.25">
      <c r="A655" s="32"/>
      <c r="B655" s="33"/>
      <c r="C655" s="33"/>
      <c r="D655" s="33"/>
      <c r="E655" s="34"/>
      <c r="F655" s="16"/>
      <c r="H655" s="17"/>
    </row>
    <row r="656" spans="1:8" ht="15" x14ac:dyDescent="0.25">
      <c r="A656" s="32"/>
      <c r="B656" s="33"/>
      <c r="C656" s="33"/>
      <c r="D656" s="33"/>
      <c r="E656" s="34"/>
      <c r="F656" s="16"/>
      <c r="H656" s="17"/>
    </row>
    <row r="657" spans="1:8" ht="15" x14ac:dyDescent="0.25">
      <c r="A657" s="32"/>
      <c r="B657" s="33"/>
      <c r="C657" s="33"/>
      <c r="D657" s="33"/>
      <c r="E657" s="34"/>
      <c r="F657" s="16"/>
      <c r="H657" s="17"/>
    </row>
    <row r="658" spans="1:8" ht="15" x14ac:dyDescent="0.25">
      <c r="A658" s="32"/>
      <c r="B658" s="33"/>
      <c r="C658" s="33"/>
      <c r="D658" s="33"/>
      <c r="E658" s="34"/>
      <c r="F658" s="16"/>
      <c r="H658" s="17"/>
    </row>
    <row r="659" spans="1:8" ht="15" x14ac:dyDescent="0.25">
      <c r="A659" s="32"/>
      <c r="B659" s="33"/>
      <c r="C659" s="33"/>
      <c r="D659" s="33"/>
      <c r="E659" s="34"/>
      <c r="F659" s="16"/>
      <c r="H659" s="17"/>
    </row>
    <row r="660" spans="1:8" ht="15" x14ac:dyDescent="0.25">
      <c r="A660" s="32"/>
      <c r="B660" s="33"/>
      <c r="C660" s="33"/>
      <c r="D660" s="33"/>
      <c r="E660" s="34"/>
      <c r="F660" s="16"/>
      <c r="H660" s="17"/>
    </row>
    <row r="661" spans="1:8" ht="15" x14ac:dyDescent="0.25">
      <c r="A661" s="32"/>
      <c r="B661" s="33"/>
      <c r="C661" s="33"/>
      <c r="D661" s="33"/>
      <c r="E661" s="34"/>
      <c r="F661" s="16"/>
      <c r="H661" s="17"/>
    </row>
    <row r="662" spans="1:8" ht="15" x14ac:dyDescent="0.25">
      <c r="A662" s="32"/>
      <c r="B662" s="33"/>
      <c r="C662" s="33"/>
      <c r="D662" s="33"/>
      <c r="E662" s="34"/>
      <c r="F662" s="16"/>
      <c r="H662" s="17"/>
    </row>
    <row r="663" spans="1:8" ht="15" x14ac:dyDescent="0.25">
      <c r="A663" s="32"/>
      <c r="B663" s="33"/>
      <c r="C663" s="33"/>
      <c r="D663" s="33"/>
      <c r="E663" s="34"/>
      <c r="F663" s="16"/>
      <c r="H663" s="17"/>
    </row>
    <row r="664" spans="1:8" ht="15" x14ac:dyDescent="0.25">
      <c r="A664" s="32"/>
      <c r="B664" s="33"/>
      <c r="C664" s="33"/>
      <c r="D664" s="33"/>
      <c r="E664" s="34"/>
      <c r="F664" s="16"/>
      <c r="H664" s="17"/>
    </row>
    <row r="665" spans="1:8" ht="15" x14ac:dyDescent="0.25">
      <c r="A665" s="32"/>
      <c r="B665" s="33"/>
      <c r="C665" s="33"/>
      <c r="D665" s="33"/>
      <c r="E665" s="34"/>
      <c r="F665" s="16"/>
      <c r="H665" s="17"/>
    </row>
    <row r="666" spans="1:8" ht="15" x14ac:dyDescent="0.25">
      <c r="A666" s="32"/>
      <c r="B666" s="33"/>
      <c r="C666" s="33"/>
      <c r="D666" s="33"/>
      <c r="E666" s="34"/>
      <c r="F666" s="16"/>
      <c r="H666" s="17"/>
    </row>
    <row r="667" spans="1:8" ht="15" x14ac:dyDescent="0.25">
      <c r="A667" s="32"/>
      <c r="B667" s="33"/>
      <c r="C667" s="33"/>
      <c r="D667" s="33"/>
      <c r="E667" s="34"/>
      <c r="F667" s="16"/>
      <c r="H667" s="17"/>
    </row>
    <row r="668" spans="1:8" ht="15" x14ac:dyDescent="0.25">
      <c r="A668" s="32"/>
      <c r="B668" s="33"/>
      <c r="C668" s="33"/>
      <c r="D668" s="33"/>
      <c r="E668" s="34"/>
      <c r="F668" s="16"/>
      <c r="H668" s="17"/>
    </row>
    <row r="669" spans="1:8" ht="15" x14ac:dyDescent="0.25">
      <c r="A669" s="32"/>
      <c r="B669" s="33"/>
      <c r="C669" s="33"/>
      <c r="D669" s="33"/>
      <c r="E669" s="34"/>
      <c r="F669" s="16"/>
      <c r="H669" s="17"/>
    </row>
    <row r="670" spans="1:8" ht="15" x14ac:dyDescent="0.25">
      <c r="A670" s="32"/>
      <c r="B670" s="33"/>
      <c r="C670" s="33"/>
      <c r="D670" s="33"/>
      <c r="E670" s="34"/>
      <c r="F670" s="16"/>
      <c r="H670" s="17"/>
    </row>
    <row r="671" spans="1:8" ht="15" x14ac:dyDescent="0.25">
      <c r="A671" s="32"/>
      <c r="B671" s="33"/>
      <c r="C671" s="33"/>
      <c r="D671" s="33"/>
      <c r="E671" s="34"/>
      <c r="F671" s="16"/>
      <c r="H671" s="17"/>
    </row>
    <row r="672" spans="1:8" ht="15" x14ac:dyDescent="0.25">
      <c r="A672" s="32"/>
      <c r="B672" s="33"/>
      <c r="C672" s="33"/>
      <c r="D672" s="33"/>
      <c r="E672" s="34"/>
      <c r="F672" s="16"/>
      <c r="H672" s="17"/>
    </row>
    <row r="673" spans="1:8" ht="15" x14ac:dyDescent="0.25">
      <c r="A673" s="32"/>
      <c r="B673" s="33"/>
      <c r="C673" s="33"/>
      <c r="D673" s="33"/>
      <c r="E673" s="34"/>
      <c r="F673" s="16"/>
      <c r="H673" s="17"/>
    </row>
    <row r="674" spans="1:8" ht="15" x14ac:dyDescent="0.25">
      <c r="A674" s="32"/>
      <c r="B674" s="33"/>
      <c r="C674" s="33"/>
      <c r="D674" s="33"/>
      <c r="E674" s="34"/>
      <c r="F674" s="16"/>
      <c r="H674" s="17"/>
    </row>
    <row r="675" spans="1:8" ht="15" x14ac:dyDescent="0.25">
      <c r="A675" s="32"/>
      <c r="B675" s="33"/>
      <c r="C675" s="33"/>
      <c r="D675" s="33"/>
      <c r="E675" s="34"/>
      <c r="F675" s="16"/>
      <c r="H675" s="17"/>
    </row>
    <row r="676" spans="1:8" ht="15" x14ac:dyDescent="0.25">
      <c r="A676" s="32"/>
      <c r="B676" s="33"/>
      <c r="C676" s="33"/>
      <c r="D676" s="33"/>
      <c r="E676" s="34"/>
      <c r="F676" s="16"/>
      <c r="H676" s="17"/>
    </row>
    <row r="677" spans="1:8" ht="15" x14ac:dyDescent="0.25">
      <c r="A677" s="32"/>
      <c r="B677" s="33"/>
      <c r="C677" s="33"/>
      <c r="D677" s="33"/>
      <c r="E677" s="34"/>
      <c r="F677" s="16"/>
      <c r="H677" s="17"/>
    </row>
    <row r="678" spans="1:8" ht="15" x14ac:dyDescent="0.25">
      <c r="A678" s="32"/>
      <c r="B678" s="33"/>
      <c r="C678" s="33"/>
      <c r="D678" s="33"/>
      <c r="E678" s="34"/>
      <c r="F678" s="16"/>
      <c r="H678" s="17"/>
    </row>
    <row r="679" spans="1:8" ht="15" x14ac:dyDescent="0.25">
      <c r="A679" s="32"/>
      <c r="B679" s="33"/>
      <c r="C679" s="33"/>
      <c r="D679" s="33"/>
      <c r="E679" s="34"/>
      <c r="F679" s="16"/>
      <c r="H679" s="17"/>
    </row>
    <row r="680" spans="1:8" ht="15" x14ac:dyDescent="0.25">
      <c r="A680" s="32"/>
      <c r="B680" s="33"/>
      <c r="C680" s="33"/>
      <c r="D680" s="33"/>
      <c r="E680" s="34"/>
      <c r="F680" s="16"/>
      <c r="H680" s="17"/>
    </row>
    <row r="681" spans="1:8" ht="15" x14ac:dyDescent="0.25">
      <c r="A681" s="32"/>
      <c r="B681" s="33"/>
      <c r="C681" s="33"/>
      <c r="D681" s="33"/>
      <c r="E681" s="34"/>
      <c r="F681" s="16"/>
      <c r="H681" s="17"/>
    </row>
    <row r="682" spans="1:8" ht="15" x14ac:dyDescent="0.25">
      <c r="A682" s="32"/>
      <c r="B682" s="33"/>
      <c r="C682" s="33"/>
      <c r="D682" s="33"/>
      <c r="E682" s="34"/>
      <c r="F682" s="16"/>
      <c r="H682" s="17"/>
    </row>
    <row r="683" spans="1:8" ht="15" x14ac:dyDescent="0.25">
      <c r="A683" s="32"/>
      <c r="B683" s="33"/>
      <c r="C683" s="33"/>
      <c r="D683" s="33"/>
      <c r="E683" s="34"/>
      <c r="F683" s="16"/>
      <c r="H683" s="17"/>
    </row>
    <row r="684" spans="1:8" ht="15" x14ac:dyDescent="0.25">
      <c r="A684" s="32"/>
      <c r="B684" s="33"/>
      <c r="C684" s="33"/>
      <c r="D684" s="33"/>
      <c r="E684" s="34"/>
      <c r="F684" s="16"/>
      <c r="H684" s="17"/>
    </row>
    <row r="685" spans="1:8" ht="15" x14ac:dyDescent="0.25">
      <c r="A685" s="32"/>
      <c r="B685" s="33"/>
      <c r="C685" s="33"/>
      <c r="D685" s="33"/>
      <c r="E685" s="34"/>
      <c r="F685" s="16"/>
      <c r="H685" s="17"/>
    </row>
    <row r="686" spans="1:8" ht="15" x14ac:dyDescent="0.25">
      <c r="A686" s="32"/>
      <c r="B686" s="33"/>
      <c r="C686" s="33"/>
      <c r="D686" s="33"/>
      <c r="E686" s="34"/>
      <c r="F686" s="16"/>
      <c r="H686" s="17"/>
    </row>
    <row r="687" spans="1:8" ht="15" x14ac:dyDescent="0.25">
      <c r="A687" s="32"/>
      <c r="B687" s="33"/>
      <c r="C687" s="33"/>
      <c r="D687" s="33"/>
      <c r="E687" s="34"/>
      <c r="F687" s="16"/>
      <c r="H687" s="17"/>
    </row>
    <row r="688" spans="1:8" ht="15" x14ac:dyDescent="0.25">
      <c r="A688" s="32"/>
      <c r="B688" s="33"/>
      <c r="C688" s="33"/>
      <c r="D688" s="33"/>
      <c r="E688" s="34"/>
      <c r="F688" s="16"/>
      <c r="H688" s="17"/>
    </row>
    <row r="689" spans="1:8" ht="15" x14ac:dyDescent="0.25">
      <c r="A689" s="32"/>
      <c r="B689" s="33"/>
      <c r="C689" s="33"/>
      <c r="D689" s="33"/>
      <c r="E689" s="34"/>
      <c r="F689" s="16"/>
      <c r="H689" s="17"/>
    </row>
    <row r="690" spans="1:8" ht="15" x14ac:dyDescent="0.25">
      <c r="A690" s="32"/>
      <c r="B690" s="33"/>
      <c r="C690" s="33"/>
      <c r="D690" s="33"/>
      <c r="E690" s="34"/>
      <c r="F690" s="16"/>
      <c r="H690" s="17"/>
    </row>
    <row r="691" spans="1:8" ht="15" x14ac:dyDescent="0.25">
      <c r="A691" s="32"/>
      <c r="B691" s="33"/>
      <c r="C691" s="33"/>
      <c r="D691" s="33"/>
      <c r="E691" s="34"/>
      <c r="F691" s="16"/>
      <c r="H691" s="17"/>
    </row>
    <row r="692" spans="1:8" ht="15" x14ac:dyDescent="0.25">
      <c r="A692" s="32"/>
      <c r="B692" s="33"/>
      <c r="C692" s="33"/>
      <c r="D692" s="33"/>
      <c r="E692" s="34"/>
      <c r="F692" s="16"/>
      <c r="H692" s="17"/>
    </row>
    <row r="693" spans="1:8" ht="15" x14ac:dyDescent="0.25">
      <c r="A693" s="32"/>
      <c r="B693" s="33"/>
      <c r="C693" s="33"/>
      <c r="D693" s="33"/>
      <c r="E693" s="34"/>
      <c r="F693" s="16"/>
      <c r="H693" s="17"/>
    </row>
    <row r="694" spans="1:8" ht="15" x14ac:dyDescent="0.25">
      <c r="A694" s="32"/>
      <c r="B694" s="33"/>
      <c r="C694" s="33"/>
      <c r="D694" s="33"/>
      <c r="E694" s="34"/>
      <c r="F694" s="16"/>
      <c r="H694" s="17"/>
    </row>
    <row r="695" spans="1:8" ht="15" x14ac:dyDescent="0.25">
      <c r="A695" s="32"/>
      <c r="B695" s="33"/>
      <c r="C695" s="33"/>
      <c r="D695" s="33"/>
      <c r="E695" s="34"/>
      <c r="F695" s="16"/>
      <c r="H695" s="17"/>
    </row>
    <row r="696" spans="1:8" ht="15" x14ac:dyDescent="0.25">
      <c r="A696" s="32"/>
      <c r="B696" s="33"/>
      <c r="C696" s="33"/>
      <c r="D696" s="33"/>
      <c r="E696" s="34"/>
      <c r="F696" s="16"/>
      <c r="H696" s="17"/>
    </row>
    <row r="697" spans="1:8" ht="15" x14ac:dyDescent="0.25">
      <c r="A697" s="32"/>
      <c r="B697" s="33"/>
      <c r="C697" s="33"/>
      <c r="D697" s="33"/>
      <c r="E697" s="34"/>
      <c r="F697" s="16"/>
      <c r="H697" s="17"/>
    </row>
    <row r="698" spans="1:8" ht="15" x14ac:dyDescent="0.25">
      <c r="A698" s="32"/>
      <c r="B698" s="33"/>
      <c r="C698" s="33"/>
      <c r="D698" s="33"/>
      <c r="E698" s="34"/>
      <c r="F698" s="16"/>
      <c r="H698" s="17"/>
    </row>
    <row r="699" spans="1:8" ht="15" x14ac:dyDescent="0.25">
      <c r="A699" s="32"/>
      <c r="B699" s="33"/>
      <c r="C699" s="33"/>
      <c r="D699" s="33"/>
      <c r="E699" s="34"/>
      <c r="F699" s="16"/>
      <c r="H699" s="17"/>
    </row>
    <row r="700" spans="1:8" ht="15" x14ac:dyDescent="0.25">
      <c r="A700" s="32"/>
      <c r="B700" s="33"/>
      <c r="C700" s="33"/>
      <c r="D700" s="33"/>
      <c r="E700" s="34"/>
      <c r="F700" s="16"/>
      <c r="H700" s="17"/>
    </row>
    <row r="701" spans="1:8" ht="15" x14ac:dyDescent="0.25">
      <c r="A701" s="32"/>
      <c r="B701" s="33"/>
      <c r="C701" s="33"/>
      <c r="D701" s="33"/>
      <c r="E701" s="34"/>
      <c r="F701" s="16"/>
      <c r="H701" s="17"/>
    </row>
    <row r="702" spans="1:8" ht="15" x14ac:dyDescent="0.25">
      <c r="A702" s="32"/>
      <c r="B702" s="33"/>
      <c r="C702" s="33"/>
      <c r="D702" s="33"/>
      <c r="E702" s="34"/>
      <c r="F702" s="16"/>
      <c r="H702" s="17"/>
    </row>
    <row r="703" spans="1:8" ht="15" x14ac:dyDescent="0.25">
      <c r="A703" s="32"/>
      <c r="B703" s="33"/>
      <c r="C703" s="33"/>
      <c r="D703" s="33"/>
      <c r="E703" s="34"/>
      <c r="F703" s="16"/>
      <c r="H703" s="17"/>
    </row>
    <row r="704" spans="1:8" ht="15" x14ac:dyDescent="0.25">
      <c r="A704" s="32"/>
      <c r="B704" s="33"/>
      <c r="C704" s="33"/>
      <c r="D704" s="33"/>
      <c r="E704" s="34"/>
      <c r="F704" s="16"/>
      <c r="H704" s="17"/>
    </row>
    <row r="705" spans="1:8" ht="15" x14ac:dyDescent="0.25">
      <c r="A705" s="32"/>
      <c r="B705" s="33"/>
      <c r="C705" s="33"/>
      <c r="D705" s="33"/>
      <c r="E705" s="34"/>
      <c r="F705" s="16"/>
      <c r="H705" s="17"/>
    </row>
    <row r="706" spans="1:8" ht="15" x14ac:dyDescent="0.25">
      <c r="A706" s="32"/>
      <c r="B706" s="33"/>
      <c r="C706" s="33"/>
      <c r="D706" s="33"/>
      <c r="E706" s="34"/>
      <c r="F706" s="16"/>
      <c r="H706" s="17"/>
    </row>
    <row r="707" spans="1:8" ht="15" x14ac:dyDescent="0.25">
      <c r="A707" s="32"/>
      <c r="B707" s="33"/>
      <c r="C707" s="33"/>
      <c r="D707" s="33"/>
      <c r="E707" s="34"/>
      <c r="F707" s="16"/>
      <c r="H707" s="17"/>
    </row>
    <row r="708" spans="1:8" ht="15" x14ac:dyDescent="0.25">
      <c r="A708" s="32"/>
      <c r="B708" s="33"/>
      <c r="C708" s="33"/>
      <c r="D708" s="33"/>
      <c r="E708" s="34"/>
      <c r="F708" s="16"/>
      <c r="H708" s="17"/>
    </row>
    <row r="709" spans="1:8" ht="15" x14ac:dyDescent="0.25">
      <c r="A709" s="32"/>
      <c r="B709" s="33"/>
      <c r="C709" s="33"/>
      <c r="D709" s="33"/>
      <c r="E709" s="34"/>
      <c r="F709" s="16"/>
      <c r="H709" s="17"/>
    </row>
    <row r="710" spans="1:8" ht="15" x14ac:dyDescent="0.25">
      <c r="A710" s="32"/>
      <c r="B710" s="33"/>
      <c r="C710" s="33"/>
      <c r="D710" s="33"/>
      <c r="E710" s="34"/>
      <c r="F710" s="16"/>
      <c r="H710" s="17"/>
    </row>
    <row r="711" spans="1:8" ht="15" x14ac:dyDescent="0.25">
      <c r="A711" s="32"/>
      <c r="B711" s="33"/>
      <c r="C711" s="33"/>
      <c r="D711" s="33"/>
      <c r="E711" s="34"/>
      <c r="F711" s="16"/>
      <c r="H711" s="17"/>
    </row>
    <row r="712" spans="1:8" ht="15" x14ac:dyDescent="0.25">
      <c r="A712" s="32"/>
      <c r="B712" s="33"/>
      <c r="C712" s="33"/>
      <c r="D712" s="33"/>
      <c r="E712" s="34"/>
      <c r="F712" s="16"/>
      <c r="H712" s="17"/>
    </row>
    <row r="713" spans="1:8" ht="15" x14ac:dyDescent="0.25">
      <c r="A713" s="32"/>
      <c r="B713" s="33"/>
      <c r="C713" s="33"/>
      <c r="D713" s="33"/>
      <c r="E713" s="34"/>
      <c r="F713" s="16"/>
      <c r="H713" s="17"/>
    </row>
    <row r="714" spans="1:8" ht="15" x14ac:dyDescent="0.25">
      <c r="A714" s="32"/>
      <c r="B714" s="33"/>
      <c r="C714" s="33"/>
      <c r="D714" s="33"/>
      <c r="E714" s="34"/>
      <c r="F714" s="16"/>
      <c r="H714" s="17"/>
    </row>
    <row r="715" spans="1:8" ht="15" x14ac:dyDescent="0.25">
      <c r="A715" s="32"/>
      <c r="B715" s="33"/>
      <c r="C715" s="33"/>
      <c r="D715" s="33"/>
      <c r="E715" s="34"/>
      <c r="F715" s="16"/>
      <c r="H715" s="17"/>
    </row>
    <row r="716" spans="1:8" ht="15" x14ac:dyDescent="0.25">
      <c r="A716" s="32"/>
      <c r="B716" s="33"/>
      <c r="C716" s="33"/>
      <c r="D716" s="33"/>
      <c r="E716" s="34"/>
      <c r="F716" s="16"/>
      <c r="H716" s="17"/>
    </row>
    <row r="717" spans="1:8" ht="15" x14ac:dyDescent="0.25">
      <c r="A717" s="32"/>
      <c r="B717" s="33"/>
      <c r="C717" s="33"/>
      <c r="D717" s="33"/>
      <c r="E717" s="34"/>
      <c r="F717" s="16"/>
      <c r="H717" s="17"/>
    </row>
    <row r="718" spans="1:8" ht="15" x14ac:dyDescent="0.25">
      <c r="A718" s="32"/>
      <c r="B718" s="33"/>
      <c r="C718" s="33"/>
      <c r="D718" s="33"/>
      <c r="E718" s="34"/>
      <c r="F718" s="16"/>
      <c r="H718" s="17"/>
    </row>
    <row r="719" spans="1:8" ht="15" x14ac:dyDescent="0.25">
      <c r="A719" s="32"/>
      <c r="B719" s="33"/>
      <c r="C719" s="33"/>
      <c r="D719" s="33"/>
      <c r="E719" s="34"/>
      <c r="F719" s="16"/>
      <c r="H719" s="17"/>
    </row>
    <row r="720" spans="1:8" ht="15" x14ac:dyDescent="0.25">
      <c r="A720" s="32"/>
      <c r="B720" s="33"/>
      <c r="C720" s="33"/>
      <c r="D720" s="33"/>
      <c r="E720" s="34"/>
      <c r="F720" s="16"/>
      <c r="H720" s="17"/>
    </row>
    <row r="721" spans="1:8" ht="15" x14ac:dyDescent="0.25">
      <c r="A721" s="32"/>
      <c r="B721" s="33"/>
      <c r="C721" s="33"/>
      <c r="D721" s="33"/>
      <c r="E721" s="34"/>
      <c r="F721" s="16"/>
      <c r="H721" s="17"/>
    </row>
    <row r="722" spans="1:8" ht="15" x14ac:dyDescent="0.25">
      <c r="A722" s="32"/>
      <c r="B722" s="33"/>
      <c r="C722" s="33"/>
      <c r="D722" s="33"/>
      <c r="E722" s="34"/>
      <c r="F722" s="16"/>
      <c r="H722" s="17"/>
    </row>
    <row r="723" spans="1:8" ht="15" x14ac:dyDescent="0.25">
      <c r="A723" s="32"/>
      <c r="B723" s="33"/>
      <c r="C723" s="33"/>
      <c r="D723" s="33"/>
      <c r="E723" s="34"/>
      <c r="F723" s="16"/>
      <c r="H723" s="17"/>
    </row>
    <row r="724" spans="1:8" ht="15" x14ac:dyDescent="0.25">
      <c r="A724" s="32"/>
      <c r="B724" s="33"/>
      <c r="C724" s="33"/>
      <c r="D724" s="33"/>
      <c r="E724" s="34"/>
      <c r="F724" s="16"/>
      <c r="H724" s="17"/>
    </row>
    <row r="725" spans="1:8" ht="15" x14ac:dyDescent="0.25">
      <c r="A725" s="32"/>
      <c r="B725" s="33"/>
      <c r="C725" s="33"/>
      <c r="D725" s="33"/>
      <c r="E725" s="34"/>
      <c r="F725" s="16"/>
      <c r="H725" s="17"/>
    </row>
    <row r="726" spans="1:8" ht="15" x14ac:dyDescent="0.25">
      <c r="A726" s="32"/>
      <c r="B726" s="33"/>
      <c r="C726" s="33"/>
      <c r="D726" s="33"/>
      <c r="E726" s="34"/>
      <c r="F726" s="16"/>
      <c r="H726" s="17"/>
    </row>
    <row r="727" spans="1:8" ht="15" x14ac:dyDescent="0.25">
      <c r="A727" s="32"/>
      <c r="B727" s="33"/>
      <c r="C727" s="33"/>
      <c r="D727" s="33"/>
      <c r="E727" s="34"/>
      <c r="F727" s="16"/>
      <c r="H727" s="17"/>
    </row>
    <row r="728" spans="1:8" ht="15" x14ac:dyDescent="0.25">
      <c r="A728" s="32"/>
      <c r="B728" s="33"/>
      <c r="C728" s="33"/>
      <c r="D728" s="33"/>
      <c r="E728" s="34"/>
      <c r="F728" s="16"/>
      <c r="H728" s="17"/>
    </row>
    <row r="729" spans="1:8" ht="15" x14ac:dyDescent="0.25">
      <c r="A729" s="32"/>
      <c r="B729" s="33"/>
      <c r="C729" s="33"/>
      <c r="D729" s="33"/>
      <c r="E729" s="34"/>
      <c r="F729" s="16"/>
      <c r="H729" s="17"/>
    </row>
    <row r="730" spans="1:8" ht="15" x14ac:dyDescent="0.25">
      <c r="A730" s="32"/>
      <c r="B730" s="33"/>
      <c r="C730" s="33"/>
      <c r="D730" s="33"/>
      <c r="E730" s="34"/>
      <c r="F730" s="16"/>
      <c r="H730" s="17"/>
    </row>
    <row r="731" spans="1:8" ht="15" x14ac:dyDescent="0.25">
      <c r="A731" s="32"/>
      <c r="B731" s="33"/>
      <c r="C731" s="33"/>
      <c r="D731" s="33"/>
      <c r="E731" s="34"/>
      <c r="F731" s="16"/>
      <c r="H731" s="17"/>
    </row>
    <row r="732" spans="1:8" ht="15" x14ac:dyDescent="0.25">
      <c r="A732" s="32"/>
      <c r="B732" s="33"/>
      <c r="C732" s="33"/>
      <c r="D732" s="33"/>
      <c r="E732" s="34"/>
      <c r="F732" s="16"/>
      <c r="H732" s="17"/>
    </row>
    <row r="733" spans="1:8" ht="15" x14ac:dyDescent="0.25">
      <c r="A733" s="32"/>
      <c r="B733" s="33"/>
      <c r="C733" s="33"/>
      <c r="D733" s="33"/>
      <c r="E733" s="34"/>
      <c r="F733" s="16"/>
      <c r="H733" s="17"/>
    </row>
    <row r="734" spans="1:8" ht="15" x14ac:dyDescent="0.25">
      <c r="A734" s="32"/>
      <c r="B734" s="33"/>
      <c r="C734" s="33"/>
      <c r="D734" s="33"/>
      <c r="E734" s="34"/>
      <c r="F734" s="16"/>
      <c r="H734" s="17"/>
    </row>
    <row r="735" spans="1:8" ht="15" x14ac:dyDescent="0.25">
      <c r="A735" s="32"/>
      <c r="B735" s="33"/>
      <c r="C735" s="33"/>
      <c r="D735" s="33"/>
      <c r="E735" s="34"/>
      <c r="F735" s="16"/>
      <c r="H735" s="17"/>
    </row>
    <row r="736" spans="1:8" ht="15" x14ac:dyDescent="0.25">
      <c r="A736" s="32"/>
      <c r="B736" s="33"/>
      <c r="C736" s="33"/>
      <c r="D736" s="33"/>
      <c r="E736" s="34"/>
      <c r="F736" s="16"/>
      <c r="H736" s="17"/>
    </row>
    <row r="737" spans="1:8" ht="15" x14ac:dyDescent="0.25">
      <c r="A737" s="32"/>
      <c r="B737" s="33"/>
      <c r="C737" s="33"/>
      <c r="D737" s="33"/>
      <c r="E737" s="34"/>
      <c r="F737" s="16"/>
      <c r="H737" s="17"/>
    </row>
    <row r="738" spans="1:8" ht="15" x14ac:dyDescent="0.25">
      <c r="A738" s="32"/>
      <c r="B738" s="33"/>
      <c r="C738" s="33"/>
      <c r="D738" s="33"/>
      <c r="E738" s="34"/>
      <c r="F738" s="16"/>
      <c r="H738" s="17"/>
    </row>
    <row r="739" spans="1:8" ht="15" x14ac:dyDescent="0.25">
      <c r="A739" s="32"/>
      <c r="B739" s="33"/>
      <c r="C739" s="33"/>
      <c r="D739" s="33"/>
      <c r="E739" s="34"/>
      <c r="F739" s="16"/>
      <c r="H739" s="17"/>
    </row>
    <row r="740" spans="1:8" ht="15" x14ac:dyDescent="0.25">
      <c r="A740" s="32"/>
      <c r="B740" s="33"/>
      <c r="C740" s="33"/>
      <c r="D740" s="33"/>
      <c r="E740" s="34"/>
      <c r="F740" s="16"/>
      <c r="H740" s="17"/>
    </row>
    <row r="741" spans="1:8" ht="15" x14ac:dyDescent="0.25">
      <c r="A741" s="32"/>
      <c r="B741" s="33"/>
      <c r="C741" s="33"/>
      <c r="D741" s="33"/>
      <c r="E741" s="34"/>
      <c r="F741" s="16"/>
      <c r="H741" s="17"/>
    </row>
    <row r="742" spans="1:8" ht="15" x14ac:dyDescent="0.25">
      <c r="A742" s="32"/>
      <c r="B742" s="33"/>
      <c r="C742" s="33"/>
      <c r="D742" s="33"/>
      <c r="E742" s="34"/>
      <c r="F742" s="16"/>
      <c r="H742" s="17"/>
    </row>
    <row r="743" spans="1:8" ht="15" x14ac:dyDescent="0.25">
      <c r="A743" s="32"/>
      <c r="B743" s="33"/>
      <c r="C743" s="33"/>
      <c r="D743" s="33"/>
      <c r="E743" s="34"/>
      <c r="F743" s="16"/>
      <c r="H743" s="17"/>
    </row>
    <row r="744" spans="1:8" ht="15" x14ac:dyDescent="0.25">
      <c r="A744" s="32"/>
      <c r="B744" s="33"/>
      <c r="C744" s="33"/>
      <c r="D744" s="33"/>
      <c r="E744" s="34"/>
      <c r="F744" s="16"/>
      <c r="H744" s="17"/>
    </row>
    <row r="745" spans="1:8" ht="15" x14ac:dyDescent="0.25">
      <c r="A745" s="32"/>
      <c r="B745" s="33"/>
      <c r="C745" s="33"/>
      <c r="D745" s="33"/>
      <c r="E745" s="34"/>
      <c r="F745" s="16"/>
      <c r="H745" s="17"/>
    </row>
    <row r="746" spans="1:8" ht="15" x14ac:dyDescent="0.25">
      <c r="A746" s="32"/>
      <c r="B746" s="33"/>
      <c r="C746" s="33"/>
      <c r="D746" s="33"/>
      <c r="E746" s="34"/>
      <c r="F746" s="16"/>
      <c r="H746" s="17"/>
    </row>
    <row r="747" spans="1:8" ht="15" x14ac:dyDescent="0.25">
      <c r="A747" s="32"/>
      <c r="B747" s="33"/>
      <c r="C747" s="33"/>
      <c r="D747" s="33"/>
      <c r="E747" s="34"/>
      <c r="F747" s="16"/>
      <c r="H747" s="17"/>
    </row>
    <row r="748" spans="1:8" ht="15" x14ac:dyDescent="0.25">
      <c r="A748" s="32"/>
      <c r="B748" s="33"/>
      <c r="C748" s="33"/>
      <c r="D748" s="33"/>
      <c r="E748" s="34"/>
      <c r="F748" s="16"/>
      <c r="H748" s="17"/>
    </row>
    <row r="749" spans="1:8" ht="15" x14ac:dyDescent="0.25">
      <c r="A749" s="32"/>
      <c r="B749" s="33"/>
      <c r="C749" s="33"/>
      <c r="D749" s="33"/>
      <c r="E749" s="34"/>
      <c r="F749" s="16"/>
      <c r="H749" s="17"/>
    </row>
    <row r="750" spans="1:8" ht="15" x14ac:dyDescent="0.25">
      <c r="A750" s="32"/>
      <c r="B750" s="33"/>
      <c r="C750" s="33"/>
      <c r="D750" s="33"/>
      <c r="E750" s="34"/>
      <c r="F750" s="16"/>
      <c r="H750" s="17"/>
    </row>
    <row r="751" spans="1:8" ht="15" x14ac:dyDescent="0.25">
      <c r="A751" s="32"/>
      <c r="B751" s="33"/>
      <c r="C751" s="33"/>
      <c r="D751" s="33"/>
      <c r="E751" s="34"/>
      <c r="F751" s="16"/>
      <c r="H751" s="17"/>
    </row>
    <row r="752" spans="1:8" ht="15" x14ac:dyDescent="0.25">
      <c r="A752" s="32"/>
      <c r="B752" s="33"/>
      <c r="C752" s="33"/>
      <c r="D752" s="33"/>
      <c r="E752" s="34"/>
      <c r="F752" s="16"/>
      <c r="H752" s="17"/>
    </row>
    <row r="753" spans="1:8" ht="15" x14ac:dyDescent="0.25">
      <c r="A753" s="32"/>
      <c r="B753" s="33"/>
      <c r="C753" s="33"/>
      <c r="D753" s="33"/>
      <c r="E753" s="34"/>
      <c r="F753" s="16"/>
      <c r="H753" s="17"/>
    </row>
    <row r="754" spans="1:8" ht="15" x14ac:dyDescent="0.25">
      <c r="A754" s="32"/>
      <c r="B754" s="33"/>
      <c r="C754" s="33"/>
      <c r="D754" s="33"/>
      <c r="E754" s="34"/>
      <c r="F754" s="16"/>
      <c r="H754" s="17"/>
    </row>
    <row r="755" spans="1:8" ht="15" x14ac:dyDescent="0.25">
      <c r="A755" s="32"/>
      <c r="B755" s="33"/>
      <c r="C755" s="33"/>
      <c r="D755" s="33"/>
      <c r="E755" s="34"/>
      <c r="F755" s="16"/>
      <c r="H755" s="17"/>
    </row>
    <row r="756" spans="1:8" ht="15" x14ac:dyDescent="0.25">
      <c r="A756" s="32"/>
      <c r="B756" s="33"/>
      <c r="C756" s="33"/>
      <c r="D756" s="33"/>
      <c r="E756" s="34"/>
      <c r="F756" s="16"/>
      <c r="H756" s="17"/>
    </row>
    <row r="757" spans="1:8" ht="15" x14ac:dyDescent="0.25">
      <c r="A757" s="32"/>
      <c r="B757" s="33"/>
      <c r="C757" s="33"/>
      <c r="D757" s="33"/>
      <c r="E757" s="34"/>
      <c r="F757" s="16"/>
      <c r="H757" s="17"/>
    </row>
    <row r="758" spans="1:8" ht="15" x14ac:dyDescent="0.25">
      <c r="A758" s="32"/>
      <c r="B758" s="33"/>
      <c r="C758" s="33"/>
      <c r="D758" s="33"/>
      <c r="E758" s="34"/>
      <c r="F758" s="16"/>
      <c r="H758" s="17"/>
    </row>
    <row r="759" spans="1:8" ht="15" x14ac:dyDescent="0.25">
      <c r="A759" s="32"/>
      <c r="B759" s="33"/>
      <c r="C759" s="33"/>
      <c r="D759" s="33"/>
      <c r="E759" s="34"/>
      <c r="F759" s="16"/>
      <c r="H759" s="17"/>
    </row>
    <row r="760" spans="1:8" ht="15" x14ac:dyDescent="0.25">
      <c r="A760" s="32"/>
      <c r="B760" s="33"/>
      <c r="C760" s="33"/>
      <c r="D760" s="33"/>
      <c r="E760" s="34"/>
      <c r="F760" s="16"/>
      <c r="H760" s="17"/>
    </row>
    <row r="761" spans="1:8" ht="15" x14ac:dyDescent="0.25">
      <c r="A761" s="32"/>
      <c r="B761" s="33"/>
      <c r="C761" s="33"/>
      <c r="D761" s="33"/>
      <c r="E761" s="34"/>
      <c r="F761" s="16"/>
      <c r="H761" s="17"/>
    </row>
    <row r="762" spans="1:8" ht="15" x14ac:dyDescent="0.25">
      <c r="A762" s="32"/>
      <c r="B762" s="33"/>
      <c r="C762" s="33"/>
      <c r="D762" s="33"/>
      <c r="E762" s="34"/>
      <c r="F762" s="16"/>
      <c r="H762" s="17"/>
    </row>
    <row r="763" spans="1:8" ht="15" x14ac:dyDescent="0.25">
      <c r="A763" s="32"/>
      <c r="B763" s="33"/>
      <c r="C763" s="33"/>
      <c r="D763" s="33"/>
      <c r="E763" s="34"/>
      <c r="F763" s="16"/>
      <c r="H763" s="17"/>
    </row>
    <row r="764" spans="1:8" ht="15" x14ac:dyDescent="0.25">
      <c r="A764" s="32"/>
      <c r="B764" s="33"/>
      <c r="C764" s="33"/>
      <c r="D764" s="33"/>
      <c r="E764" s="34"/>
      <c r="F764" s="16"/>
      <c r="H764" s="17"/>
    </row>
    <row r="765" spans="1:8" ht="15" x14ac:dyDescent="0.25">
      <c r="A765" s="32"/>
      <c r="B765" s="33"/>
      <c r="C765" s="33"/>
      <c r="D765" s="33"/>
      <c r="E765" s="34"/>
      <c r="F765" s="16"/>
      <c r="H765" s="17"/>
    </row>
    <row r="766" spans="1:8" ht="15" x14ac:dyDescent="0.25">
      <c r="A766" s="32"/>
      <c r="B766" s="33"/>
      <c r="C766" s="33"/>
      <c r="D766" s="33"/>
      <c r="E766" s="34"/>
      <c r="F766" s="16"/>
      <c r="H766" s="17"/>
    </row>
    <row r="767" spans="1:8" ht="15" x14ac:dyDescent="0.25">
      <c r="A767" s="32"/>
      <c r="B767" s="33"/>
      <c r="C767" s="33"/>
      <c r="D767" s="33"/>
      <c r="E767" s="34"/>
      <c r="F767" s="16"/>
      <c r="H767" s="17"/>
    </row>
    <row r="768" spans="1:8" ht="15" x14ac:dyDescent="0.25">
      <c r="A768" s="32"/>
      <c r="B768" s="33"/>
      <c r="C768" s="33"/>
      <c r="D768" s="33"/>
      <c r="E768" s="34"/>
      <c r="F768" s="16"/>
      <c r="H768" s="17"/>
    </row>
    <row r="769" spans="1:8" ht="15" x14ac:dyDescent="0.25">
      <c r="A769" s="32"/>
      <c r="B769" s="33"/>
      <c r="C769" s="33"/>
      <c r="D769" s="33"/>
      <c r="E769" s="34"/>
      <c r="F769" s="16"/>
      <c r="H769" s="17"/>
    </row>
    <row r="770" spans="1:8" ht="15" x14ac:dyDescent="0.25">
      <c r="A770" s="32"/>
      <c r="B770" s="33"/>
      <c r="C770" s="33"/>
      <c r="D770" s="33"/>
      <c r="E770" s="34"/>
      <c r="F770" s="16"/>
      <c r="H770" s="17"/>
    </row>
    <row r="771" spans="1:8" ht="15" x14ac:dyDescent="0.25">
      <c r="A771" s="32"/>
      <c r="B771" s="33"/>
      <c r="C771" s="33"/>
      <c r="D771" s="33"/>
      <c r="E771" s="34"/>
      <c r="F771" s="16"/>
      <c r="H771" s="17"/>
    </row>
    <row r="772" spans="1:8" ht="15" x14ac:dyDescent="0.25">
      <c r="A772" s="32"/>
      <c r="B772" s="33"/>
      <c r="C772" s="33"/>
      <c r="D772" s="33"/>
      <c r="E772" s="34"/>
      <c r="F772" s="16"/>
      <c r="H772" s="17"/>
    </row>
    <row r="773" spans="1:8" ht="15" x14ac:dyDescent="0.25">
      <c r="A773" s="32"/>
      <c r="B773" s="33"/>
      <c r="C773" s="33"/>
      <c r="D773" s="33"/>
      <c r="E773" s="34"/>
      <c r="F773" s="16"/>
      <c r="H773" s="17"/>
    </row>
    <row r="774" spans="1:8" ht="15" x14ac:dyDescent="0.25">
      <c r="A774" s="32"/>
      <c r="B774" s="33"/>
      <c r="C774" s="33"/>
      <c r="D774" s="33"/>
      <c r="E774" s="34"/>
      <c r="F774" s="16"/>
      <c r="H774" s="17"/>
    </row>
    <row r="775" spans="1:8" ht="15" x14ac:dyDescent="0.25">
      <c r="A775" s="32"/>
      <c r="B775" s="33"/>
      <c r="C775" s="33"/>
      <c r="D775" s="33"/>
      <c r="E775" s="34"/>
      <c r="F775" s="16"/>
      <c r="H775" s="17"/>
    </row>
    <row r="776" spans="1:8" ht="15" x14ac:dyDescent="0.25">
      <c r="A776" s="32"/>
      <c r="B776" s="33"/>
      <c r="C776" s="33"/>
      <c r="D776" s="33"/>
      <c r="E776" s="34"/>
      <c r="F776" s="16"/>
      <c r="H776" s="17"/>
    </row>
    <row r="777" spans="1:8" ht="15" x14ac:dyDescent="0.25">
      <c r="A777" s="32"/>
      <c r="B777" s="33"/>
      <c r="C777" s="33"/>
      <c r="D777" s="33"/>
      <c r="E777" s="34"/>
      <c r="F777" s="16"/>
      <c r="H777" s="17"/>
    </row>
    <row r="778" spans="1:8" ht="15" x14ac:dyDescent="0.25">
      <c r="A778" s="32"/>
      <c r="B778" s="33"/>
      <c r="C778" s="33"/>
      <c r="D778" s="33"/>
      <c r="E778" s="34"/>
      <c r="F778" s="16"/>
      <c r="H778" s="17"/>
    </row>
    <row r="779" spans="1:8" ht="15" x14ac:dyDescent="0.25">
      <c r="A779" s="32"/>
      <c r="B779" s="33"/>
      <c r="C779" s="33"/>
      <c r="D779" s="33"/>
      <c r="E779" s="34"/>
      <c r="F779" s="16"/>
      <c r="H779" s="17"/>
    </row>
    <row r="780" spans="1:8" ht="15" x14ac:dyDescent="0.25">
      <c r="A780" s="32"/>
      <c r="B780" s="33"/>
      <c r="C780" s="33"/>
      <c r="D780" s="33"/>
      <c r="E780" s="34"/>
      <c r="F780" s="16"/>
      <c r="H780" s="17"/>
    </row>
    <row r="781" spans="1:8" ht="15" x14ac:dyDescent="0.25">
      <c r="A781" s="32"/>
      <c r="B781" s="33"/>
      <c r="C781" s="33"/>
      <c r="D781" s="33"/>
      <c r="E781" s="34"/>
      <c r="F781" s="16"/>
      <c r="H781" s="17"/>
    </row>
    <row r="782" spans="1:8" ht="15" x14ac:dyDescent="0.25">
      <c r="A782" s="32"/>
      <c r="B782" s="33"/>
      <c r="C782" s="33"/>
      <c r="D782" s="33"/>
      <c r="E782" s="34"/>
      <c r="F782" s="16"/>
      <c r="H782" s="17"/>
    </row>
    <row r="783" spans="1:8" ht="15" x14ac:dyDescent="0.25">
      <c r="A783" s="32"/>
      <c r="B783" s="33"/>
      <c r="C783" s="33"/>
      <c r="D783" s="33"/>
      <c r="E783" s="34"/>
      <c r="F783" s="16"/>
      <c r="H783" s="17"/>
    </row>
    <row r="784" spans="1:8" ht="15" x14ac:dyDescent="0.25">
      <c r="A784" s="32"/>
      <c r="B784" s="33"/>
      <c r="C784" s="33"/>
      <c r="D784" s="33"/>
      <c r="E784" s="34"/>
      <c r="F784" s="16"/>
      <c r="H784" s="17"/>
    </row>
    <row r="785" spans="1:8" ht="15" x14ac:dyDescent="0.25">
      <c r="A785" s="32"/>
      <c r="B785" s="33"/>
      <c r="C785" s="33"/>
      <c r="D785" s="33"/>
      <c r="E785" s="34"/>
      <c r="F785" s="16"/>
      <c r="H785" s="17"/>
    </row>
    <row r="786" spans="1:8" ht="15" x14ac:dyDescent="0.25">
      <c r="A786" s="32"/>
      <c r="B786" s="33"/>
      <c r="C786" s="33"/>
      <c r="D786" s="33"/>
      <c r="E786" s="34"/>
      <c r="F786" s="16"/>
      <c r="H786" s="17"/>
    </row>
    <row r="787" spans="1:8" ht="15" x14ac:dyDescent="0.25">
      <c r="A787" s="32"/>
      <c r="B787" s="33"/>
      <c r="C787" s="33"/>
      <c r="D787" s="33"/>
      <c r="E787" s="34"/>
      <c r="F787" s="16"/>
      <c r="H787" s="17"/>
    </row>
    <row r="788" spans="1:8" ht="15" x14ac:dyDescent="0.25">
      <c r="A788" s="32"/>
      <c r="B788" s="33"/>
      <c r="C788" s="33"/>
      <c r="D788" s="33"/>
      <c r="E788" s="34"/>
      <c r="F788" s="16"/>
      <c r="H788" s="17"/>
    </row>
    <row r="789" spans="1:8" ht="15" x14ac:dyDescent="0.25">
      <c r="A789" s="32"/>
      <c r="B789" s="33"/>
      <c r="C789" s="33"/>
      <c r="D789" s="33"/>
      <c r="E789" s="34"/>
      <c r="F789" s="16"/>
      <c r="H789" s="17"/>
    </row>
    <row r="790" spans="1:8" ht="15" x14ac:dyDescent="0.25">
      <c r="A790" s="32"/>
      <c r="B790" s="33"/>
      <c r="C790" s="33"/>
      <c r="D790" s="33"/>
      <c r="E790" s="34"/>
      <c r="F790" s="16"/>
      <c r="H790" s="17"/>
    </row>
    <row r="791" spans="1:8" ht="15" x14ac:dyDescent="0.25">
      <c r="A791" s="32"/>
      <c r="B791" s="33"/>
      <c r="C791" s="33"/>
      <c r="D791" s="33"/>
      <c r="E791" s="34"/>
      <c r="F791" s="16"/>
      <c r="H791" s="17"/>
    </row>
    <row r="792" spans="1:8" ht="15" x14ac:dyDescent="0.25">
      <c r="A792" s="32"/>
      <c r="B792" s="33"/>
      <c r="C792" s="33"/>
      <c r="D792" s="33"/>
      <c r="E792" s="34"/>
      <c r="F792" s="16"/>
      <c r="H792" s="17"/>
    </row>
    <row r="793" spans="1:8" ht="15" x14ac:dyDescent="0.25">
      <c r="A793" s="32"/>
      <c r="B793" s="33"/>
      <c r="C793" s="33"/>
      <c r="D793" s="33"/>
      <c r="E793" s="34"/>
      <c r="F793" s="16"/>
      <c r="H793" s="17"/>
    </row>
    <row r="794" spans="1:8" ht="15" x14ac:dyDescent="0.25">
      <c r="A794" s="32"/>
      <c r="B794" s="33"/>
      <c r="C794" s="33"/>
      <c r="D794" s="33"/>
      <c r="E794" s="34"/>
      <c r="F794" s="16"/>
      <c r="H794" s="17"/>
    </row>
    <row r="795" spans="1:8" ht="15" x14ac:dyDescent="0.25">
      <c r="A795" s="32"/>
      <c r="B795" s="33"/>
      <c r="C795" s="33"/>
      <c r="D795" s="33"/>
      <c r="E795" s="34"/>
      <c r="F795" s="16"/>
      <c r="H795" s="17"/>
    </row>
    <row r="796" spans="1:8" ht="15" x14ac:dyDescent="0.25">
      <c r="A796" s="32"/>
      <c r="B796" s="33"/>
      <c r="C796" s="33"/>
      <c r="D796" s="33"/>
      <c r="E796" s="34"/>
      <c r="F796" s="16"/>
      <c r="H796" s="17"/>
    </row>
    <row r="797" spans="1:8" ht="15" x14ac:dyDescent="0.25">
      <c r="A797" s="32"/>
      <c r="B797" s="33"/>
      <c r="C797" s="33"/>
      <c r="D797" s="33"/>
      <c r="E797" s="34"/>
      <c r="F797" s="16"/>
      <c r="H797" s="17"/>
    </row>
    <row r="798" spans="1:8" ht="15" x14ac:dyDescent="0.25">
      <c r="A798" s="32"/>
      <c r="B798" s="33"/>
      <c r="C798" s="33"/>
      <c r="D798" s="33"/>
      <c r="E798" s="34"/>
      <c r="F798" s="16"/>
      <c r="H798" s="17"/>
    </row>
    <row r="799" spans="1:8" ht="15" x14ac:dyDescent="0.25">
      <c r="A799" s="32"/>
      <c r="B799" s="33"/>
      <c r="C799" s="33"/>
      <c r="D799" s="33"/>
      <c r="E799" s="34"/>
      <c r="F799" s="16"/>
      <c r="H799" s="17"/>
    </row>
    <row r="800" spans="1:8" ht="15" x14ac:dyDescent="0.25">
      <c r="A800" s="32"/>
      <c r="B800" s="33"/>
      <c r="C800" s="33"/>
      <c r="D800" s="33"/>
      <c r="E800" s="34"/>
      <c r="F800" s="16"/>
      <c r="H800" s="17"/>
    </row>
    <row r="801" spans="1:8" ht="15" x14ac:dyDescent="0.25">
      <c r="A801" s="32"/>
      <c r="B801" s="33"/>
      <c r="C801" s="33"/>
      <c r="D801" s="33"/>
      <c r="E801" s="34"/>
      <c r="F801" s="16"/>
      <c r="H801" s="17"/>
    </row>
    <row r="802" spans="1:8" ht="15" x14ac:dyDescent="0.25">
      <c r="A802" s="32"/>
      <c r="B802" s="33"/>
      <c r="C802" s="33"/>
      <c r="D802" s="33"/>
      <c r="E802" s="34"/>
      <c r="F802" s="16"/>
      <c r="H802" s="17"/>
    </row>
    <row r="803" spans="1:8" ht="15" x14ac:dyDescent="0.25">
      <c r="A803" s="32"/>
      <c r="B803" s="33"/>
      <c r="C803" s="33"/>
      <c r="D803" s="33"/>
      <c r="E803" s="34"/>
      <c r="F803" s="16"/>
      <c r="H803" s="17"/>
    </row>
    <row r="804" spans="1:8" ht="15" x14ac:dyDescent="0.25">
      <c r="A804" s="32"/>
      <c r="B804" s="33"/>
      <c r="C804" s="33"/>
      <c r="D804" s="33"/>
      <c r="E804" s="34"/>
      <c r="F804" s="16"/>
      <c r="H804" s="17"/>
    </row>
    <row r="805" spans="1:8" ht="15" x14ac:dyDescent="0.25">
      <c r="A805" s="32"/>
      <c r="B805" s="33"/>
      <c r="C805" s="33"/>
      <c r="D805" s="33"/>
      <c r="E805" s="34"/>
      <c r="F805" s="16"/>
      <c r="H805" s="17"/>
    </row>
    <row r="806" spans="1:8" ht="15" x14ac:dyDescent="0.25">
      <c r="A806" s="32"/>
      <c r="B806" s="33"/>
      <c r="C806" s="33"/>
      <c r="D806" s="33"/>
      <c r="E806" s="34"/>
      <c r="F806" s="16"/>
      <c r="H806" s="17"/>
    </row>
    <row r="807" spans="1:8" ht="15" x14ac:dyDescent="0.25">
      <c r="A807" s="32"/>
      <c r="B807" s="33"/>
      <c r="C807" s="33"/>
      <c r="D807" s="33"/>
      <c r="E807" s="34"/>
      <c r="F807" s="16"/>
      <c r="H807" s="17"/>
    </row>
    <row r="808" spans="1:8" ht="15" x14ac:dyDescent="0.25">
      <c r="A808" s="32"/>
      <c r="B808" s="33"/>
      <c r="C808" s="33"/>
      <c r="D808" s="33"/>
      <c r="E808" s="34"/>
      <c r="F808" s="16"/>
      <c r="H808" s="17"/>
    </row>
    <row r="809" spans="1:8" ht="15" x14ac:dyDescent="0.25">
      <c r="A809" s="32"/>
      <c r="B809" s="33"/>
      <c r="C809" s="33"/>
      <c r="D809" s="33"/>
      <c r="E809" s="34"/>
      <c r="F809" s="16"/>
      <c r="H809" s="17"/>
    </row>
    <row r="810" spans="1:8" ht="15" x14ac:dyDescent="0.25">
      <c r="A810" s="32"/>
      <c r="B810" s="33"/>
      <c r="C810" s="33"/>
      <c r="D810" s="33"/>
      <c r="E810" s="34"/>
      <c r="F810" s="16"/>
      <c r="H810" s="17"/>
    </row>
    <row r="811" spans="1:8" ht="15" x14ac:dyDescent="0.25">
      <c r="A811" s="32"/>
      <c r="B811" s="33"/>
      <c r="C811" s="33"/>
      <c r="D811" s="33"/>
      <c r="E811" s="34"/>
      <c r="F811" s="16"/>
      <c r="H811" s="17"/>
    </row>
    <row r="812" spans="1:8" ht="15" x14ac:dyDescent="0.25">
      <c r="A812" s="32"/>
      <c r="B812" s="33"/>
      <c r="C812" s="33"/>
      <c r="D812" s="33"/>
      <c r="E812" s="34"/>
      <c r="F812" s="16"/>
      <c r="H812" s="17"/>
    </row>
    <row r="813" spans="1:8" ht="15" x14ac:dyDescent="0.25">
      <c r="A813" s="32"/>
      <c r="B813" s="33"/>
      <c r="C813" s="33"/>
      <c r="D813" s="33"/>
      <c r="E813" s="34"/>
      <c r="F813" s="16"/>
      <c r="H813" s="17"/>
    </row>
    <row r="814" spans="1:8" ht="15" x14ac:dyDescent="0.25">
      <c r="A814" s="32"/>
      <c r="B814" s="33"/>
      <c r="C814" s="33"/>
      <c r="D814" s="33"/>
      <c r="E814" s="34"/>
      <c r="F814" s="16"/>
      <c r="H814" s="17"/>
    </row>
    <row r="815" spans="1:8" ht="15" x14ac:dyDescent="0.25">
      <c r="A815" s="32"/>
      <c r="B815" s="33"/>
      <c r="C815" s="33"/>
      <c r="D815" s="33"/>
      <c r="E815" s="34"/>
      <c r="F815" s="16"/>
      <c r="H815" s="17"/>
    </row>
    <row r="816" spans="1:8" ht="15" x14ac:dyDescent="0.25">
      <c r="A816" s="32"/>
      <c r="B816" s="33"/>
      <c r="C816" s="33"/>
      <c r="D816" s="33"/>
      <c r="E816" s="34"/>
      <c r="F816" s="16"/>
      <c r="H816" s="17"/>
    </row>
    <row r="817" spans="1:8" ht="15" x14ac:dyDescent="0.25">
      <c r="A817" s="32"/>
      <c r="B817" s="33"/>
      <c r="C817" s="33"/>
      <c r="D817" s="33"/>
      <c r="E817" s="34"/>
      <c r="F817" s="16"/>
      <c r="H817" s="17"/>
    </row>
    <row r="818" spans="1:8" ht="15" x14ac:dyDescent="0.25">
      <c r="A818" s="32"/>
      <c r="B818" s="33"/>
      <c r="C818" s="33"/>
      <c r="D818" s="33"/>
      <c r="E818" s="34"/>
      <c r="F818" s="16"/>
      <c r="H818" s="17"/>
    </row>
    <row r="819" spans="1:8" ht="15" x14ac:dyDescent="0.25">
      <c r="A819" s="32"/>
      <c r="B819" s="33"/>
      <c r="C819" s="33"/>
      <c r="D819" s="33"/>
      <c r="E819" s="34"/>
      <c r="F819" s="16"/>
      <c r="H819" s="17"/>
    </row>
    <row r="820" spans="1:8" ht="15" x14ac:dyDescent="0.25">
      <c r="A820" s="32"/>
      <c r="B820" s="33"/>
      <c r="C820" s="33"/>
      <c r="D820" s="33"/>
      <c r="E820" s="34"/>
      <c r="F820" s="16"/>
      <c r="H820" s="17"/>
    </row>
    <row r="821" spans="1:8" ht="15" x14ac:dyDescent="0.25">
      <c r="A821" s="32"/>
      <c r="B821" s="33"/>
      <c r="C821" s="33"/>
      <c r="D821" s="33"/>
      <c r="E821" s="34"/>
      <c r="F821" s="16"/>
      <c r="H821" s="17"/>
    </row>
    <row r="822" spans="1:8" ht="15" x14ac:dyDescent="0.25">
      <c r="A822" s="32"/>
      <c r="B822" s="33"/>
      <c r="C822" s="33"/>
      <c r="D822" s="33"/>
      <c r="E822" s="34"/>
      <c r="F822" s="16"/>
      <c r="H822" s="17"/>
    </row>
    <row r="823" spans="1:8" ht="15" x14ac:dyDescent="0.25">
      <c r="A823" s="32"/>
      <c r="B823" s="33"/>
      <c r="C823" s="33"/>
      <c r="D823" s="33"/>
      <c r="E823" s="34"/>
      <c r="F823" s="16"/>
      <c r="H823" s="17"/>
    </row>
    <row r="824" spans="1:8" ht="15" x14ac:dyDescent="0.25">
      <c r="A824" s="32"/>
      <c r="B824" s="33"/>
      <c r="C824" s="33"/>
      <c r="D824" s="33"/>
      <c r="E824" s="34"/>
      <c r="F824" s="16"/>
      <c r="H824" s="17"/>
    </row>
    <row r="825" spans="1:8" ht="15" x14ac:dyDescent="0.25">
      <c r="A825" s="32"/>
      <c r="B825" s="33"/>
      <c r="C825" s="33"/>
      <c r="D825" s="33"/>
      <c r="E825" s="34"/>
      <c r="F825" s="16"/>
      <c r="H825" s="17"/>
    </row>
    <row r="826" spans="1:8" ht="15" x14ac:dyDescent="0.25">
      <c r="A826" s="32"/>
      <c r="B826" s="33"/>
      <c r="C826" s="33"/>
      <c r="D826" s="33"/>
      <c r="E826" s="34"/>
      <c r="F826" s="16"/>
      <c r="H826" s="17"/>
    </row>
    <row r="827" spans="1:8" ht="15" x14ac:dyDescent="0.25">
      <c r="A827" s="32"/>
      <c r="B827" s="33"/>
      <c r="C827" s="33"/>
      <c r="D827" s="33"/>
      <c r="E827" s="34"/>
      <c r="F827" s="16"/>
      <c r="H827" s="17"/>
    </row>
    <row r="828" spans="1:8" ht="15" x14ac:dyDescent="0.25">
      <c r="A828" s="32"/>
      <c r="B828" s="33"/>
      <c r="C828" s="33"/>
      <c r="D828" s="33"/>
      <c r="E828" s="34"/>
      <c r="F828" s="16"/>
      <c r="H828" s="17"/>
    </row>
    <row r="829" spans="1:8" ht="15" x14ac:dyDescent="0.25">
      <c r="A829" s="32"/>
      <c r="B829" s="33"/>
      <c r="C829" s="33"/>
      <c r="D829" s="33"/>
      <c r="E829" s="34"/>
      <c r="F829" s="16"/>
      <c r="H829" s="17"/>
    </row>
    <row r="830" spans="1:8" ht="15" x14ac:dyDescent="0.25">
      <c r="A830" s="32"/>
      <c r="B830" s="33"/>
      <c r="C830" s="33"/>
      <c r="D830" s="33"/>
      <c r="E830" s="34"/>
      <c r="F830" s="16"/>
      <c r="H830" s="17"/>
    </row>
    <row r="831" spans="1:8" ht="15" x14ac:dyDescent="0.25">
      <c r="A831" s="32"/>
      <c r="B831" s="33"/>
      <c r="C831" s="33"/>
      <c r="D831" s="33"/>
      <c r="E831" s="34"/>
      <c r="F831" s="16"/>
      <c r="H831" s="17"/>
    </row>
    <row r="832" spans="1:8" ht="15" x14ac:dyDescent="0.25">
      <c r="A832" s="32"/>
      <c r="B832" s="33"/>
      <c r="C832" s="33"/>
      <c r="D832" s="33"/>
      <c r="E832" s="34"/>
      <c r="F832" s="16"/>
      <c r="H832" s="17"/>
    </row>
    <row r="833" spans="1:8" ht="15" x14ac:dyDescent="0.25">
      <c r="A833" s="32"/>
      <c r="B833" s="33"/>
      <c r="C833" s="33"/>
      <c r="D833" s="33"/>
      <c r="E833" s="34"/>
      <c r="F833" s="16"/>
      <c r="H833" s="17"/>
    </row>
    <row r="834" spans="1:8" ht="15" x14ac:dyDescent="0.25">
      <c r="A834" s="32"/>
      <c r="B834" s="33"/>
      <c r="C834" s="33"/>
      <c r="D834" s="33"/>
      <c r="E834" s="34"/>
      <c r="F834" s="16"/>
      <c r="H834" s="17"/>
    </row>
    <row r="835" spans="1:8" ht="15" x14ac:dyDescent="0.25">
      <c r="A835" s="32"/>
      <c r="B835" s="33"/>
      <c r="C835" s="33"/>
      <c r="D835" s="33"/>
      <c r="E835" s="34"/>
      <c r="F835" s="16"/>
      <c r="H835" s="17"/>
    </row>
    <row r="836" spans="1:8" ht="15" x14ac:dyDescent="0.25">
      <c r="A836" s="32"/>
      <c r="B836" s="33"/>
      <c r="C836" s="33"/>
      <c r="D836" s="33"/>
      <c r="E836" s="34"/>
      <c r="F836" s="16"/>
      <c r="H836" s="17"/>
    </row>
    <row r="837" spans="1:8" ht="15" x14ac:dyDescent="0.25">
      <c r="A837" s="32"/>
      <c r="B837" s="33"/>
      <c r="C837" s="33"/>
      <c r="D837" s="33"/>
      <c r="E837" s="34"/>
      <c r="F837" s="16"/>
      <c r="H837" s="17"/>
    </row>
    <row r="838" spans="1:8" ht="15" x14ac:dyDescent="0.25">
      <c r="A838" s="32"/>
      <c r="B838" s="33"/>
      <c r="C838" s="33"/>
      <c r="D838" s="33"/>
      <c r="E838" s="34"/>
      <c r="F838" s="16"/>
      <c r="H838" s="17"/>
    </row>
    <row r="839" spans="1:8" ht="15" x14ac:dyDescent="0.25">
      <c r="A839" s="32"/>
      <c r="B839" s="33"/>
      <c r="C839" s="33"/>
      <c r="D839" s="33"/>
      <c r="E839" s="34"/>
      <c r="F839" s="16"/>
      <c r="H839" s="17"/>
    </row>
    <row r="840" spans="1:8" ht="15" x14ac:dyDescent="0.25">
      <c r="A840" s="32"/>
      <c r="B840" s="33"/>
      <c r="C840" s="33"/>
      <c r="D840" s="33"/>
      <c r="E840" s="34"/>
      <c r="F840" s="16"/>
      <c r="H840" s="17"/>
    </row>
    <row r="841" spans="1:8" ht="15" x14ac:dyDescent="0.25">
      <c r="A841" s="32"/>
      <c r="B841" s="33"/>
      <c r="C841" s="33"/>
      <c r="D841" s="33"/>
      <c r="E841" s="34"/>
      <c r="F841" s="16"/>
      <c r="H841" s="17"/>
    </row>
    <row r="842" spans="1:8" ht="15" x14ac:dyDescent="0.25">
      <c r="A842" s="32"/>
      <c r="B842" s="33"/>
      <c r="C842" s="33"/>
      <c r="D842" s="33"/>
      <c r="E842" s="34"/>
      <c r="F842" s="16"/>
      <c r="H842" s="17"/>
    </row>
    <row r="843" spans="1:8" ht="15" x14ac:dyDescent="0.25">
      <c r="A843" s="32"/>
      <c r="B843" s="33"/>
      <c r="C843" s="33"/>
      <c r="D843" s="33"/>
      <c r="E843" s="34"/>
      <c r="F843" s="16"/>
      <c r="H843" s="17"/>
    </row>
    <row r="844" spans="1:8" ht="15" x14ac:dyDescent="0.25">
      <c r="A844" s="32"/>
      <c r="B844" s="33"/>
      <c r="C844" s="33"/>
      <c r="D844" s="33"/>
      <c r="E844" s="34"/>
      <c r="F844" s="16"/>
      <c r="H844" s="17"/>
    </row>
    <row r="845" spans="1:8" ht="15" x14ac:dyDescent="0.25">
      <c r="A845" s="32"/>
      <c r="B845" s="33"/>
      <c r="C845" s="33"/>
      <c r="D845" s="33"/>
      <c r="E845" s="34"/>
      <c r="F845" s="16"/>
      <c r="H845" s="17"/>
    </row>
    <row r="846" spans="1:8" ht="15" x14ac:dyDescent="0.25">
      <c r="A846" s="32"/>
      <c r="B846" s="33"/>
      <c r="C846" s="33"/>
      <c r="D846" s="33"/>
      <c r="E846" s="34"/>
      <c r="F846" s="16"/>
      <c r="H846" s="17"/>
    </row>
    <row r="847" spans="1:8" ht="15" x14ac:dyDescent="0.25">
      <c r="A847" s="32"/>
      <c r="B847" s="33"/>
      <c r="C847" s="33"/>
      <c r="D847" s="33"/>
      <c r="E847" s="34"/>
      <c r="F847" s="16"/>
      <c r="H847" s="17"/>
    </row>
    <row r="848" spans="1:8" ht="15" x14ac:dyDescent="0.25">
      <c r="A848" s="32"/>
      <c r="B848" s="33"/>
      <c r="C848" s="33"/>
      <c r="D848" s="33"/>
      <c r="E848" s="34"/>
      <c r="F848" s="16"/>
      <c r="H848" s="17"/>
    </row>
    <row r="849" spans="1:8" ht="15" x14ac:dyDescent="0.25">
      <c r="A849" s="32"/>
      <c r="B849" s="33"/>
      <c r="C849" s="33"/>
      <c r="D849" s="33"/>
      <c r="E849" s="34"/>
      <c r="F849" s="16"/>
      <c r="H849" s="17"/>
    </row>
    <row r="850" spans="1:8" ht="15" x14ac:dyDescent="0.25">
      <c r="A850" s="32"/>
      <c r="B850" s="33"/>
      <c r="C850" s="33"/>
      <c r="D850" s="33"/>
      <c r="E850" s="34"/>
      <c r="F850" s="16"/>
      <c r="H850" s="17"/>
    </row>
    <row r="851" spans="1:8" ht="15" x14ac:dyDescent="0.25">
      <c r="A851" s="32"/>
      <c r="B851" s="33"/>
      <c r="C851" s="33"/>
      <c r="D851" s="33"/>
      <c r="E851" s="34"/>
      <c r="F851" s="16"/>
      <c r="H851" s="17"/>
    </row>
    <row r="852" spans="1:8" ht="15" x14ac:dyDescent="0.25">
      <c r="A852" s="32"/>
      <c r="B852" s="33"/>
      <c r="C852" s="33"/>
      <c r="D852" s="33"/>
      <c r="E852" s="34"/>
      <c r="F852" s="16"/>
      <c r="H852" s="17"/>
    </row>
    <row r="853" spans="1:8" ht="15" x14ac:dyDescent="0.25">
      <c r="A853" s="32"/>
      <c r="B853" s="33"/>
      <c r="C853" s="33"/>
      <c r="D853" s="33"/>
      <c r="E853" s="34"/>
      <c r="F853" s="16"/>
      <c r="H853" s="17"/>
    </row>
    <row r="854" spans="1:8" ht="15" x14ac:dyDescent="0.25">
      <c r="A854" s="32"/>
      <c r="B854" s="33"/>
      <c r="C854" s="33"/>
      <c r="D854" s="33"/>
      <c r="E854" s="34"/>
      <c r="F854" s="16"/>
      <c r="H854" s="17"/>
    </row>
    <row r="855" spans="1:8" ht="15" x14ac:dyDescent="0.25">
      <c r="A855" s="32"/>
      <c r="B855" s="33"/>
      <c r="C855" s="33"/>
      <c r="D855" s="33"/>
      <c r="E855" s="34"/>
      <c r="F855" s="16"/>
      <c r="H855" s="17"/>
    </row>
    <row r="856" spans="1:8" ht="15" x14ac:dyDescent="0.25">
      <c r="A856" s="32"/>
      <c r="B856" s="33"/>
      <c r="C856" s="33"/>
      <c r="D856" s="33"/>
      <c r="E856" s="34"/>
      <c r="F856" s="16"/>
      <c r="H856" s="17"/>
    </row>
    <row r="857" spans="1:8" ht="15" x14ac:dyDescent="0.25">
      <c r="A857" s="32"/>
      <c r="B857" s="33"/>
      <c r="C857" s="33"/>
      <c r="D857" s="33"/>
      <c r="E857" s="34"/>
      <c r="F857" s="16"/>
      <c r="H857" s="17"/>
    </row>
    <row r="858" spans="1:8" ht="15" x14ac:dyDescent="0.25">
      <c r="A858" s="32"/>
      <c r="B858" s="33"/>
      <c r="C858" s="33"/>
      <c r="D858" s="33"/>
      <c r="E858" s="34"/>
      <c r="F858" s="16"/>
      <c r="H858" s="17"/>
    </row>
    <row r="859" spans="1:8" ht="15" x14ac:dyDescent="0.25">
      <c r="A859" s="32"/>
      <c r="B859" s="33"/>
      <c r="C859" s="33"/>
      <c r="D859" s="33"/>
      <c r="E859" s="34"/>
      <c r="F859" s="16"/>
      <c r="H859" s="17"/>
    </row>
    <row r="860" spans="1:8" ht="15" x14ac:dyDescent="0.25">
      <c r="A860" s="32"/>
      <c r="B860" s="33"/>
      <c r="C860" s="33"/>
      <c r="D860" s="33"/>
      <c r="E860" s="34"/>
      <c r="F860" s="16"/>
      <c r="H860" s="17"/>
    </row>
    <row r="861" spans="1:8" ht="15" x14ac:dyDescent="0.25">
      <c r="A861" s="32"/>
      <c r="B861" s="33"/>
      <c r="C861" s="33"/>
      <c r="D861" s="33"/>
      <c r="E861" s="34"/>
      <c r="F861" s="16"/>
      <c r="H861" s="17"/>
    </row>
    <row r="862" spans="1:8" ht="15" x14ac:dyDescent="0.25">
      <c r="A862" s="32"/>
      <c r="B862" s="33"/>
      <c r="C862" s="33"/>
      <c r="D862" s="33"/>
      <c r="E862" s="34"/>
      <c r="F862" s="16"/>
      <c r="H862" s="17"/>
    </row>
    <row r="863" spans="1:8" ht="15" x14ac:dyDescent="0.25">
      <c r="A863" s="32"/>
      <c r="B863" s="33"/>
      <c r="C863" s="33"/>
      <c r="D863" s="33"/>
      <c r="E863" s="34"/>
      <c r="F863" s="16"/>
      <c r="H863" s="17"/>
    </row>
    <row r="864" spans="1:8" ht="15" x14ac:dyDescent="0.25">
      <c r="A864" s="32"/>
      <c r="B864" s="33"/>
      <c r="C864" s="33"/>
      <c r="D864" s="33"/>
      <c r="E864" s="34"/>
      <c r="F864" s="16"/>
      <c r="H864" s="17"/>
    </row>
    <row r="865" spans="1:8" ht="15" x14ac:dyDescent="0.25">
      <c r="A865" s="32"/>
      <c r="B865" s="33"/>
      <c r="C865" s="33"/>
      <c r="D865" s="33"/>
      <c r="E865" s="34"/>
      <c r="F865" s="16"/>
      <c r="H865" s="17"/>
    </row>
    <row r="866" spans="1:8" ht="15" x14ac:dyDescent="0.25">
      <c r="A866" s="32"/>
      <c r="B866" s="33"/>
      <c r="C866" s="33"/>
      <c r="D866" s="33"/>
      <c r="E866" s="34"/>
      <c r="F866" s="16"/>
      <c r="H866" s="17"/>
    </row>
    <row r="867" spans="1:8" ht="15" x14ac:dyDescent="0.25">
      <c r="A867" s="32"/>
      <c r="B867" s="33"/>
      <c r="C867" s="33"/>
      <c r="D867" s="33"/>
      <c r="E867" s="34"/>
      <c r="F867" s="16"/>
      <c r="H867" s="17"/>
    </row>
    <row r="868" spans="1:8" ht="15" x14ac:dyDescent="0.25">
      <c r="A868" s="32"/>
      <c r="B868" s="33"/>
      <c r="C868" s="33"/>
      <c r="D868" s="33"/>
      <c r="E868" s="34"/>
      <c r="F868" s="16"/>
      <c r="H868" s="17"/>
    </row>
    <row r="869" spans="1:8" ht="15" x14ac:dyDescent="0.25">
      <c r="A869" s="32"/>
      <c r="B869" s="33"/>
      <c r="C869" s="33"/>
      <c r="D869" s="33"/>
      <c r="E869" s="34"/>
      <c r="F869" s="16"/>
      <c r="H869" s="17"/>
    </row>
    <row r="870" spans="1:8" ht="15" x14ac:dyDescent="0.25">
      <c r="A870" s="32"/>
      <c r="B870" s="33"/>
      <c r="C870" s="33"/>
      <c r="D870" s="33"/>
      <c r="E870" s="34"/>
      <c r="F870" s="16"/>
      <c r="H870" s="17"/>
    </row>
    <row r="871" spans="1:8" ht="15" x14ac:dyDescent="0.25">
      <c r="A871" s="32"/>
      <c r="B871" s="33"/>
      <c r="C871" s="33"/>
      <c r="D871" s="33"/>
      <c r="E871" s="34"/>
      <c r="F871" s="16"/>
      <c r="H871" s="17"/>
    </row>
    <row r="872" spans="1:8" ht="15" x14ac:dyDescent="0.25">
      <c r="A872" s="32"/>
      <c r="B872" s="33"/>
      <c r="C872" s="33"/>
      <c r="D872" s="33"/>
      <c r="E872" s="34"/>
      <c r="F872" s="16"/>
      <c r="H872" s="17"/>
    </row>
    <row r="873" spans="1:8" ht="15" x14ac:dyDescent="0.25">
      <c r="A873" s="32"/>
      <c r="B873" s="33"/>
      <c r="C873" s="33"/>
      <c r="D873" s="33"/>
      <c r="E873" s="34"/>
      <c r="F873" s="16"/>
      <c r="H873" s="17"/>
    </row>
    <row r="874" spans="1:8" ht="15" x14ac:dyDescent="0.25">
      <c r="A874" s="32"/>
      <c r="B874" s="33"/>
      <c r="C874" s="33"/>
      <c r="D874" s="33"/>
      <c r="E874" s="34"/>
      <c r="F874" s="16"/>
      <c r="H874" s="17"/>
    </row>
    <row r="875" spans="1:8" ht="15" x14ac:dyDescent="0.25">
      <c r="A875" s="32"/>
      <c r="B875" s="33"/>
      <c r="C875" s="33"/>
      <c r="D875" s="33"/>
      <c r="E875" s="34"/>
      <c r="F875" s="16"/>
      <c r="H875" s="17"/>
    </row>
    <row r="876" spans="1:8" ht="15" x14ac:dyDescent="0.25">
      <c r="A876" s="32"/>
      <c r="B876" s="33"/>
      <c r="C876" s="33"/>
      <c r="D876" s="33"/>
      <c r="E876" s="34"/>
      <c r="F876" s="16"/>
      <c r="H876" s="17"/>
    </row>
    <row r="877" spans="1:8" ht="15" x14ac:dyDescent="0.25">
      <c r="A877" s="32"/>
      <c r="B877" s="33"/>
      <c r="C877" s="33"/>
      <c r="D877" s="33"/>
      <c r="E877" s="34"/>
      <c r="F877" s="16"/>
      <c r="H877" s="17"/>
    </row>
    <row r="878" spans="1:8" ht="15" x14ac:dyDescent="0.25">
      <c r="A878" s="32"/>
      <c r="B878" s="33"/>
      <c r="C878" s="33"/>
      <c r="D878" s="33"/>
      <c r="E878" s="34"/>
      <c r="F878" s="16"/>
      <c r="H878" s="17"/>
    </row>
    <row r="879" spans="1:8" ht="15" x14ac:dyDescent="0.25">
      <c r="A879" s="32"/>
      <c r="B879" s="33"/>
      <c r="C879" s="33"/>
      <c r="D879" s="33"/>
      <c r="E879" s="34"/>
      <c r="F879" s="16"/>
      <c r="H879" s="17"/>
    </row>
    <row r="880" spans="1:8" ht="15" x14ac:dyDescent="0.25">
      <c r="A880" s="32"/>
      <c r="B880" s="33"/>
      <c r="C880" s="33"/>
      <c r="D880" s="33"/>
      <c r="E880" s="34"/>
      <c r="F880" s="16"/>
      <c r="H880" s="17"/>
    </row>
    <row r="881" spans="1:8" ht="15" x14ac:dyDescent="0.25">
      <c r="A881" s="32"/>
      <c r="B881" s="33"/>
      <c r="C881" s="33"/>
      <c r="D881" s="33"/>
      <c r="E881" s="34"/>
      <c r="F881" s="16"/>
      <c r="H881" s="17"/>
    </row>
    <row r="882" spans="1:8" ht="15" x14ac:dyDescent="0.25">
      <c r="A882" s="32"/>
      <c r="B882" s="33"/>
      <c r="C882" s="33"/>
      <c r="D882" s="33"/>
      <c r="E882" s="34"/>
      <c r="F882" s="16"/>
      <c r="H882" s="17"/>
    </row>
    <row r="883" spans="1:8" ht="15" x14ac:dyDescent="0.25">
      <c r="A883" s="32"/>
      <c r="B883" s="33"/>
      <c r="C883" s="33"/>
      <c r="D883" s="33"/>
      <c r="E883" s="34"/>
      <c r="F883" s="16"/>
      <c r="H883" s="17"/>
    </row>
    <row r="884" spans="1:8" ht="15" x14ac:dyDescent="0.25">
      <c r="A884" s="32"/>
      <c r="B884" s="33"/>
      <c r="C884" s="33"/>
      <c r="D884" s="33"/>
      <c r="E884" s="34"/>
      <c r="F884" s="16"/>
      <c r="H884" s="17"/>
    </row>
    <row r="885" spans="1:8" ht="15" x14ac:dyDescent="0.25">
      <c r="A885" s="32"/>
      <c r="B885" s="33"/>
      <c r="C885" s="33"/>
      <c r="D885" s="33"/>
      <c r="E885" s="34"/>
      <c r="F885" s="16"/>
      <c r="H885" s="17"/>
    </row>
    <row r="886" spans="1:8" ht="15" x14ac:dyDescent="0.25">
      <c r="A886" s="32"/>
      <c r="B886" s="33"/>
      <c r="C886" s="33"/>
      <c r="D886" s="33"/>
      <c r="E886" s="34"/>
      <c r="F886" s="16"/>
      <c r="H886" s="17"/>
    </row>
    <row r="887" spans="1:8" ht="15" x14ac:dyDescent="0.25">
      <c r="A887" s="32"/>
      <c r="B887" s="33"/>
      <c r="C887" s="33"/>
      <c r="D887" s="33"/>
      <c r="E887" s="34"/>
      <c r="F887" s="16"/>
      <c r="H887" s="17"/>
    </row>
    <row r="888" spans="1:8" ht="15" x14ac:dyDescent="0.25">
      <c r="A888" s="32"/>
      <c r="B888" s="33"/>
      <c r="C888" s="33"/>
      <c r="D888" s="33"/>
      <c r="E888" s="34"/>
      <c r="F888" s="16"/>
      <c r="H888" s="17"/>
    </row>
    <row r="889" spans="1:8" ht="15" x14ac:dyDescent="0.25">
      <c r="A889" s="32"/>
      <c r="B889" s="33"/>
      <c r="C889" s="33"/>
      <c r="D889" s="33"/>
      <c r="E889" s="34"/>
      <c r="F889" s="16"/>
      <c r="H889" s="17"/>
    </row>
    <row r="890" spans="1:8" ht="15" x14ac:dyDescent="0.25">
      <c r="A890" s="32"/>
      <c r="B890" s="33"/>
      <c r="C890" s="33"/>
      <c r="D890" s="33"/>
      <c r="E890" s="34"/>
      <c r="F890" s="16"/>
      <c r="H890" s="17"/>
    </row>
    <row r="891" spans="1:8" ht="15" x14ac:dyDescent="0.25">
      <c r="A891" s="32"/>
      <c r="B891" s="33"/>
      <c r="C891" s="33"/>
      <c r="D891" s="33"/>
      <c r="E891" s="34"/>
      <c r="F891" s="16"/>
      <c r="H891" s="17"/>
    </row>
    <row r="892" spans="1:8" ht="15" x14ac:dyDescent="0.25">
      <c r="A892" s="32"/>
      <c r="B892" s="33"/>
      <c r="C892" s="33"/>
      <c r="D892" s="33"/>
      <c r="E892" s="34"/>
      <c r="F892" s="16"/>
      <c r="H892" s="17"/>
    </row>
    <row r="893" spans="1:8" ht="15" x14ac:dyDescent="0.25">
      <c r="A893" s="32"/>
      <c r="B893" s="33"/>
      <c r="C893" s="33"/>
      <c r="D893" s="33"/>
      <c r="E893" s="34"/>
      <c r="F893" s="16"/>
      <c r="H893" s="17"/>
    </row>
    <row r="894" spans="1:8" ht="15" x14ac:dyDescent="0.25">
      <c r="A894" s="32"/>
      <c r="B894" s="33"/>
      <c r="C894" s="33"/>
      <c r="D894" s="33"/>
      <c r="E894" s="34"/>
      <c r="F894" s="16"/>
      <c r="H894" s="17"/>
    </row>
    <row r="895" spans="1:8" ht="15" x14ac:dyDescent="0.25">
      <c r="A895" s="32"/>
      <c r="B895" s="33"/>
      <c r="C895" s="33"/>
      <c r="D895" s="33"/>
      <c r="E895" s="34"/>
      <c r="F895" s="16"/>
      <c r="H895" s="17"/>
    </row>
    <row r="896" spans="1:8" ht="15" x14ac:dyDescent="0.25">
      <c r="A896" s="32"/>
      <c r="B896" s="33"/>
      <c r="C896" s="33"/>
      <c r="D896" s="33"/>
      <c r="E896" s="34"/>
      <c r="F896" s="16"/>
      <c r="H896" s="17"/>
    </row>
    <row r="897" spans="1:8" ht="15" x14ac:dyDescent="0.25">
      <c r="A897" s="32"/>
      <c r="B897" s="33"/>
      <c r="C897" s="33"/>
      <c r="D897" s="33"/>
      <c r="E897" s="34"/>
      <c r="F897" s="16"/>
      <c r="H897" s="17"/>
    </row>
    <row r="898" spans="1:8" ht="15" x14ac:dyDescent="0.25">
      <c r="A898" s="32"/>
      <c r="B898" s="33"/>
      <c r="C898" s="33"/>
      <c r="D898" s="33"/>
      <c r="E898" s="34"/>
      <c r="F898" s="16"/>
      <c r="H898" s="17"/>
    </row>
    <row r="899" spans="1:8" ht="15" x14ac:dyDescent="0.25">
      <c r="A899" s="32"/>
      <c r="B899" s="33"/>
      <c r="C899" s="33"/>
      <c r="D899" s="33"/>
      <c r="E899" s="34"/>
      <c r="F899" s="16"/>
      <c r="H899" s="17"/>
    </row>
    <row r="900" spans="1:8" ht="15" x14ac:dyDescent="0.25">
      <c r="A900" s="32"/>
      <c r="B900" s="33"/>
      <c r="C900" s="33"/>
      <c r="D900" s="33"/>
      <c r="E900" s="34"/>
      <c r="F900" s="16"/>
      <c r="H900" s="17"/>
    </row>
    <row r="901" spans="1:8" ht="15" x14ac:dyDescent="0.25">
      <c r="A901" s="32"/>
      <c r="B901" s="33"/>
      <c r="C901" s="33"/>
      <c r="D901" s="33"/>
      <c r="E901" s="34"/>
      <c r="F901" s="16"/>
      <c r="H901" s="17"/>
    </row>
    <row r="902" spans="1:8" ht="15" x14ac:dyDescent="0.25">
      <c r="A902" s="32"/>
      <c r="B902" s="33"/>
      <c r="C902" s="33"/>
      <c r="D902" s="33"/>
      <c r="E902" s="34"/>
      <c r="F902" s="16"/>
      <c r="H902" s="17"/>
    </row>
    <row r="903" spans="1:8" ht="15" x14ac:dyDescent="0.25">
      <c r="A903" s="32"/>
      <c r="B903" s="33"/>
      <c r="C903" s="33"/>
      <c r="D903" s="33"/>
      <c r="E903" s="34"/>
      <c r="F903" s="16"/>
      <c r="H903" s="17"/>
    </row>
    <row r="904" spans="1:8" ht="15" x14ac:dyDescent="0.25">
      <c r="A904" s="32"/>
      <c r="B904" s="33"/>
      <c r="C904" s="33"/>
      <c r="D904" s="33"/>
      <c r="E904" s="34"/>
      <c r="F904" s="16"/>
      <c r="H904" s="17"/>
    </row>
    <row r="905" spans="1:8" ht="15" x14ac:dyDescent="0.25">
      <c r="A905" s="32"/>
      <c r="B905" s="33"/>
      <c r="C905" s="33"/>
      <c r="D905" s="33"/>
      <c r="E905" s="34"/>
      <c r="F905" s="16"/>
      <c r="H905" s="17"/>
    </row>
    <row r="906" spans="1:8" ht="15" x14ac:dyDescent="0.25">
      <c r="A906" s="32"/>
      <c r="B906" s="33"/>
      <c r="C906" s="33"/>
      <c r="D906" s="33"/>
      <c r="E906" s="34"/>
      <c r="F906" s="16"/>
      <c r="H906" s="17"/>
    </row>
    <row r="907" spans="1:8" ht="15" x14ac:dyDescent="0.25">
      <c r="A907" s="32"/>
      <c r="B907" s="33"/>
      <c r="C907" s="33"/>
      <c r="D907" s="33"/>
      <c r="E907" s="34"/>
      <c r="F907" s="16"/>
      <c r="H907" s="17"/>
    </row>
    <row r="908" spans="1:8" ht="15" x14ac:dyDescent="0.25">
      <c r="A908" s="32"/>
      <c r="B908" s="33"/>
      <c r="C908" s="33"/>
      <c r="D908" s="33"/>
      <c r="E908" s="34"/>
      <c r="F908" s="16"/>
      <c r="H908" s="17"/>
    </row>
    <row r="909" spans="1:8" ht="15" x14ac:dyDescent="0.25">
      <c r="A909" s="32"/>
      <c r="B909" s="33"/>
      <c r="C909" s="33"/>
      <c r="D909" s="33"/>
      <c r="E909" s="34"/>
      <c r="F909" s="16"/>
      <c r="H909" s="17"/>
    </row>
    <row r="910" spans="1:8" ht="15" x14ac:dyDescent="0.25">
      <c r="A910" s="32"/>
      <c r="B910" s="33"/>
      <c r="C910" s="33"/>
      <c r="D910" s="33"/>
      <c r="E910" s="34"/>
      <c r="F910" s="16"/>
      <c r="H910" s="17"/>
    </row>
    <row r="911" spans="1:8" ht="15" x14ac:dyDescent="0.25">
      <c r="A911" s="32"/>
      <c r="B911" s="33"/>
      <c r="C911" s="33"/>
      <c r="D911" s="33"/>
      <c r="E911" s="34"/>
      <c r="F911" s="16"/>
      <c r="H911" s="17"/>
    </row>
    <row r="912" spans="1:8" ht="15" x14ac:dyDescent="0.25">
      <c r="A912" s="32"/>
      <c r="B912" s="33"/>
      <c r="C912" s="33"/>
      <c r="D912" s="33"/>
      <c r="E912" s="34"/>
      <c r="F912" s="16"/>
      <c r="H912" s="17"/>
    </row>
    <row r="913" spans="1:8" ht="15" x14ac:dyDescent="0.25">
      <c r="A913" s="32"/>
      <c r="B913" s="33"/>
      <c r="C913" s="33"/>
      <c r="D913" s="33"/>
      <c r="E913" s="34"/>
      <c r="F913" s="16"/>
      <c r="H913" s="17"/>
    </row>
    <row r="914" spans="1:8" ht="15" x14ac:dyDescent="0.25">
      <c r="A914" s="32"/>
      <c r="B914" s="33"/>
      <c r="C914" s="33"/>
      <c r="D914" s="33"/>
      <c r="E914" s="34"/>
      <c r="F914" s="16"/>
      <c r="H914" s="17"/>
    </row>
    <row r="915" spans="1:8" ht="15" x14ac:dyDescent="0.25">
      <c r="A915" s="32"/>
      <c r="B915" s="33"/>
      <c r="C915" s="33"/>
      <c r="D915" s="33"/>
      <c r="E915" s="34"/>
      <c r="F915" s="16"/>
      <c r="H915" s="17"/>
    </row>
    <row r="916" spans="1:8" ht="15" x14ac:dyDescent="0.25">
      <c r="A916" s="32"/>
      <c r="B916" s="33"/>
      <c r="C916" s="33"/>
      <c r="D916" s="33"/>
      <c r="E916" s="34"/>
      <c r="F916" s="16"/>
      <c r="H916" s="17"/>
    </row>
    <row r="917" spans="1:8" ht="15" x14ac:dyDescent="0.25">
      <c r="A917" s="32"/>
      <c r="B917" s="33"/>
      <c r="C917" s="33"/>
      <c r="D917" s="33"/>
      <c r="E917" s="34"/>
      <c r="F917" s="16"/>
      <c r="H917" s="17"/>
    </row>
    <row r="918" spans="1:8" ht="15" x14ac:dyDescent="0.25">
      <c r="A918" s="32"/>
      <c r="B918" s="33"/>
      <c r="C918" s="33"/>
      <c r="D918" s="33"/>
      <c r="E918" s="34"/>
      <c r="F918" s="16"/>
      <c r="H918" s="17"/>
    </row>
    <row r="919" spans="1:8" ht="15" x14ac:dyDescent="0.25">
      <c r="A919" s="32"/>
      <c r="B919" s="33"/>
      <c r="C919" s="33"/>
      <c r="D919" s="33"/>
      <c r="E919" s="34"/>
      <c r="F919" s="16"/>
      <c r="H919" s="17"/>
    </row>
    <row r="920" spans="1:8" ht="15" x14ac:dyDescent="0.25">
      <c r="A920" s="32"/>
      <c r="B920" s="33"/>
      <c r="C920" s="33"/>
      <c r="D920" s="33"/>
      <c r="E920" s="34"/>
      <c r="F920" s="16"/>
      <c r="H920" s="17"/>
    </row>
    <row r="921" spans="1:8" ht="15" x14ac:dyDescent="0.25">
      <c r="A921" s="32"/>
      <c r="B921" s="33"/>
      <c r="C921" s="33"/>
      <c r="D921" s="33"/>
      <c r="E921" s="34"/>
      <c r="F921" s="16"/>
      <c r="H921" s="17"/>
    </row>
    <row r="922" spans="1:8" ht="15" x14ac:dyDescent="0.25">
      <c r="A922" s="32"/>
      <c r="B922" s="33"/>
      <c r="C922" s="33"/>
      <c r="D922" s="33"/>
      <c r="E922" s="34"/>
      <c r="F922" s="16"/>
      <c r="H922" s="17"/>
    </row>
    <row r="923" spans="1:8" ht="15" x14ac:dyDescent="0.25">
      <c r="A923" s="32"/>
      <c r="B923" s="33"/>
      <c r="C923" s="33"/>
      <c r="D923" s="33"/>
      <c r="E923" s="34"/>
      <c r="F923" s="16"/>
      <c r="H923" s="17"/>
    </row>
    <row r="924" spans="1:8" ht="15" x14ac:dyDescent="0.25">
      <c r="A924" s="32"/>
      <c r="B924" s="33"/>
      <c r="C924" s="33"/>
      <c r="D924" s="33"/>
      <c r="E924" s="34"/>
      <c r="F924" s="16"/>
      <c r="H924" s="17"/>
    </row>
    <row r="925" spans="1:8" ht="15" x14ac:dyDescent="0.25">
      <c r="A925" s="32"/>
      <c r="B925" s="33"/>
      <c r="C925" s="33"/>
      <c r="D925" s="33"/>
      <c r="E925" s="34"/>
      <c r="F925" s="16"/>
      <c r="H925" s="17"/>
    </row>
    <row r="926" spans="1:8" ht="15" x14ac:dyDescent="0.25">
      <c r="A926" s="32"/>
      <c r="B926" s="33"/>
      <c r="C926" s="33"/>
      <c r="D926" s="33"/>
      <c r="E926" s="34"/>
      <c r="F926" s="16"/>
      <c r="H926" s="17"/>
    </row>
    <row r="927" spans="1:8" ht="15" x14ac:dyDescent="0.25">
      <c r="A927" s="32"/>
      <c r="B927" s="33"/>
      <c r="C927" s="33"/>
      <c r="D927" s="33"/>
      <c r="E927" s="34"/>
      <c r="F927" s="16"/>
      <c r="H927" s="17"/>
    </row>
    <row r="928" spans="1:8" ht="15" x14ac:dyDescent="0.25">
      <c r="A928" s="32"/>
      <c r="B928" s="33"/>
      <c r="C928" s="33"/>
      <c r="D928" s="33"/>
      <c r="E928" s="34"/>
      <c r="F928" s="16"/>
      <c r="H928" s="17"/>
    </row>
    <row r="929" spans="1:8" ht="15" x14ac:dyDescent="0.25">
      <c r="A929" s="32"/>
      <c r="B929" s="33"/>
      <c r="C929" s="33"/>
      <c r="D929" s="33"/>
      <c r="E929" s="34"/>
      <c r="F929" s="16"/>
      <c r="H929" s="17"/>
    </row>
    <row r="930" spans="1:8" ht="15" x14ac:dyDescent="0.25">
      <c r="A930" s="32"/>
      <c r="B930" s="33"/>
      <c r="C930" s="33"/>
      <c r="D930" s="33"/>
      <c r="E930" s="34"/>
      <c r="F930" s="16"/>
      <c r="H930" s="17"/>
    </row>
    <row r="931" spans="1:8" ht="15" x14ac:dyDescent="0.25">
      <c r="A931" s="32"/>
      <c r="B931" s="33"/>
      <c r="C931" s="33"/>
      <c r="D931" s="33"/>
      <c r="E931" s="34"/>
      <c r="F931" s="16"/>
      <c r="H931" s="17"/>
    </row>
    <row r="932" spans="1:8" ht="15" x14ac:dyDescent="0.25">
      <c r="A932" s="32"/>
      <c r="B932" s="33"/>
      <c r="C932" s="33"/>
      <c r="D932" s="33"/>
      <c r="E932" s="34"/>
      <c r="F932" s="16"/>
      <c r="H932" s="17"/>
    </row>
    <row r="933" spans="1:8" ht="15" x14ac:dyDescent="0.25">
      <c r="A933" s="32"/>
      <c r="B933" s="33"/>
      <c r="C933" s="33"/>
      <c r="D933" s="33"/>
      <c r="E933" s="34"/>
      <c r="F933" s="16"/>
      <c r="H933" s="17"/>
    </row>
    <row r="934" spans="1:8" ht="15" x14ac:dyDescent="0.25">
      <c r="A934" s="32"/>
      <c r="B934" s="33"/>
      <c r="C934" s="33"/>
      <c r="D934" s="33"/>
      <c r="E934" s="34"/>
      <c r="F934" s="16"/>
      <c r="H934" s="17"/>
    </row>
    <row r="935" spans="1:8" ht="15" x14ac:dyDescent="0.25">
      <c r="A935" s="32"/>
      <c r="B935" s="33"/>
      <c r="C935" s="33"/>
      <c r="D935" s="33"/>
      <c r="E935" s="34"/>
      <c r="F935" s="16"/>
      <c r="H935" s="17"/>
    </row>
    <row r="936" spans="1:8" ht="15" x14ac:dyDescent="0.25">
      <c r="A936" s="32"/>
      <c r="B936" s="33"/>
      <c r="C936" s="33"/>
      <c r="D936" s="33"/>
      <c r="E936" s="34"/>
      <c r="F936" s="16"/>
      <c r="H936" s="17"/>
    </row>
    <row r="937" spans="1:8" ht="15" x14ac:dyDescent="0.25">
      <c r="A937" s="32"/>
      <c r="B937" s="33"/>
      <c r="C937" s="33"/>
      <c r="D937" s="33"/>
      <c r="E937" s="34"/>
      <c r="F937" s="16"/>
      <c r="H937" s="17"/>
    </row>
    <row r="938" spans="1:8" ht="15" x14ac:dyDescent="0.25">
      <c r="A938" s="32"/>
      <c r="B938" s="33"/>
      <c r="C938" s="33"/>
      <c r="D938" s="33"/>
      <c r="E938" s="34"/>
      <c r="F938" s="16"/>
      <c r="H938" s="17"/>
    </row>
    <row r="939" spans="1:8" ht="15" x14ac:dyDescent="0.25">
      <c r="A939" s="32"/>
      <c r="B939" s="33"/>
      <c r="C939" s="33"/>
      <c r="D939" s="33"/>
      <c r="E939" s="34"/>
      <c r="F939" s="16"/>
      <c r="H939" s="17"/>
    </row>
    <row r="940" spans="1:8" ht="15" x14ac:dyDescent="0.25">
      <c r="A940" s="32"/>
      <c r="B940" s="33"/>
      <c r="C940" s="33"/>
      <c r="D940" s="33"/>
      <c r="E940" s="34"/>
      <c r="F940" s="16"/>
      <c r="H940" s="17"/>
    </row>
    <row r="941" spans="1:8" ht="15" x14ac:dyDescent="0.25">
      <c r="A941" s="32"/>
      <c r="B941" s="33"/>
      <c r="C941" s="33"/>
      <c r="D941" s="33"/>
      <c r="E941" s="34"/>
      <c r="F941" s="16"/>
      <c r="H941" s="17"/>
    </row>
    <row r="942" spans="1:8" ht="15" x14ac:dyDescent="0.25">
      <c r="A942" s="32"/>
      <c r="B942" s="33"/>
      <c r="C942" s="33"/>
      <c r="D942" s="33"/>
      <c r="E942" s="34"/>
      <c r="F942" s="16"/>
      <c r="H942" s="17"/>
    </row>
    <row r="943" spans="1:8" ht="15" x14ac:dyDescent="0.25">
      <c r="A943" s="32"/>
      <c r="B943" s="33"/>
      <c r="C943" s="33"/>
      <c r="D943" s="33"/>
      <c r="E943" s="34"/>
      <c r="F943" s="16"/>
      <c r="H943" s="17"/>
    </row>
    <row r="944" spans="1:8" ht="15" x14ac:dyDescent="0.25">
      <c r="A944" s="32"/>
      <c r="B944" s="33"/>
      <c r="C944" s="33"/>
      <c r="D944" s="33"/>
      <c r="E944" s="34"/>
      <c r="F944" s="16"/>
      <c r="H944" s="17"/>
    </row>
    <row r="945" spans="1:8" ht="15" x14ac:dyDescent="0.25">
      <c r="A945" s="32"/>
      <c r="B945" s="33"/>
      <c r="C945" s="33"/>
      <c r="D945" s="33"/>
      <c r="E945" s="34"/>
      <c r="F945" s="16"/>
      <c r="H945" s="17"/>
    </row>
    <row r="946" spans="1:8" ht="15" x14ac:dyDescent="0.25">
      <c r="A946" s="32"/>
      <c r="B946" s="33"/>
      <c r="C946" s="33"/>
      <c r="D946" s="33"/>
      <c r="E946" s="34"/>
      <c r="F946" s="16"/>
      <c r="H946" s="17"/>
    </row>
    <row r="947" spans="1:8" ht="15" x14ac:dyDescent="0.25">
      <c r="A947" s="32"/>
      <c r="B947" s="33"/>
      <c r="C947" s="33"/>
      <c r="D947" s="33"/>
      <c r="E947" s="34"/>
      <c r="F947" s="16"/>
      <c r="H947" s="17"/>
    </row>
    <row r="948" spans="1:8" ht="15" x14ac:dyDescent="0.25">
      <c r="A948" s="32"/>
      <c r="B948" s="33"/>
      <c r="C948" s="33"/>
      <c r="D948" s="33"/>
      <c r="E948" s="34"/>
      <c r="F948" s="16"/>
      <c r="H948" s="17"/>
    </row>
    <row r="949" spans="1:8" ht="15" x14ac:dyDescent="0.25">
      <c r="A949" s="32"/>
      <c r="B949" s="33"/>
      <c r="C949" s="33"/>
      <c r="D949" s="33"/>
      <c r="E949" s="34"/>
      <c r="F949" s="16"/>
      <c r="H949" s="17"/>
    </row>
    <row r="950" spans="1:8" ht="15" x14ac:dyDescent="0.25">
      <c r="A950" s="32"/>
      <c r="B950" s="33"/>
      <c r="C950" s="33"/>
      <c r="D950" s="33"/>
      <c r="E950" s="34"/>
      <c r="F950" s="16"/>
      <c r="H950" s="17"/>
    </row>
    <row r="951" spans="1:8" ht="15" x14ac:dyDescent="0.25">
      <c r="A951" s="32"/>
      <c r="B951" s="33"/>
      <c r="C951" s="33"/>
      <c r="D951" s="33"/>
      <c r="E951" s="34"/>
      <c r="F951" s="16"/>
      <c r="H951" s="17"/>
    </row>
    <row r="952" spans="1:8" ht="15" x14ac:dyDescent="0.25">
      <c r="A952" s="32"/>
      <c r="B952" s="33"/>
      <c r="C952" s="33"/>
      <c r="D952" s="33"/>
      <c r="E952" s="34"/>
      <c r="F952" s="16"/>
      <c r="H952" s="17"/>
    </row>
    <row r="953" spans="1:8" ht="15" x14ac:dyDescent="0.25">
      <c r="A953" s="32"/>
      <c r="B953" s="33"/>
      <c r="C953" s="33"/>
      <c r="D953" s="33"/>
      <c r="E953" s="34"/>
      <c r="F953" s="16"/>
      <c r="H953" s="17"/>
    </row>
    <row r="954" spans="1:8" ht="15" x14ac:dyDescent="0.25">
      <c r="A954" s="32"/>
      <c r="B954" s="33"/>
      <c r="C954" s="33"/>
      <c r="D954" s="33"/>
      <c r="E954" s="34"/>
      <c r="F954" s="16"/>
      <c r="H954" s="17"/>
    </row>
    <row r="955" spans="1:8" ht="15" x14ac:dyDescent="0.25">
      <c r="A955" s="32"/>
      <c r="B955" s="33"/>
      <c r="C955" s="33"/>
      <c r="D955" s="33"/>
      <c r="E955" s="34"/>
      <c r="F955" s="16"/>
      <c r="H955" s="17"/>
    </row>
    <row r="956" spans="1:8" ht="15" x14ac:dyDescent="0.25">
      <c r="A956" s="32"/>
      <c r="B956" s="33"/>
      <c r="C956" s="33"/>
      <c r="D956" s="33"/>
      <c r="E956" s="34"/>
      <c r="F956" s="16"/>
      <c r="H956" s="17"/>
    </row>
    <row r="957" spans="1:8" ht="15" x14ac:dyDescent="0.25">
      <c r="A957" s="32"/>
      <c r="B957" s="33"/>
      <c r="C957" s="33"/>
      <c r="D957" s="33"/>
      <c r="E957" s="34"/>
      <c r="F957" s="16"/>
      <c r="H957" s="17"/>
    </row>
    <row r="958" spans="1:8" ht="15" x14ac:dyDescent="0.25">
      <c r="A958" s="32"/>
      <c r="B958" s="33"/>
      <c r="C958" s="33"/>
      <c r="D958" s="33"/>
      <c r="E958" s="34"/>
      <c r="F958" s="16"/>
      <c r="H958" s="17"/>
    </row>
    <row r="959" spans="1:8" ht="15" x14ac:dyDescent="0.25">
      <c r="A959" s="32"/>
      <c r="B959" s="33"/>
      <c r="C959" s="33"/>
      <c r="D959" s="33"/>
      <c r="E959" s="34"/>
      <c r="F959" s="16"/>
      <c r="H959" s="17"/>
    </row>
    <row r="960" spans="1:8" ht="15" x14ac:dyDescent="0.25">
      <c r="A960" s="32"/>
      <c r="B960" s="33"/>
      <c r="C960" s="33"/>
      <c r="D960" s="33"/>
      <c r="E960" s="34"/>
      <c r="F960" s="16"/>
      <c r="H960" s="17"/>
    </row>
    <row r="961" spans="1:8" ht="15" x14ac:dyDescent="0.25">
      <c r="A961" s="32"/>
      <c r="B961" s="33"/>
      <c r="C961" s="33"/>
      <c r="D961" s="33"/>
      <c r="E961" s="34"/>
      <c r="F961" s="16"/>
      <c r="H961" s="17"/>
    </row>
    <row r="962" spans="1:8" ht="15" x14ac:dyDescent="0.25">
      <c r="A962" s="32"/>
      <c r="B962" s="33"/>
      <c r="C962" s="33"/>
      <c r="D962" s="33"/>
      <c r="E962" s="34"/>
      <c r="F962" s="16"/>
      <c r="H962" s="17"/>
    </row>
    <row r="963" spans="1:8" ht="15" x14ac:dyDescent="0.25">
      <c r="A963" s="32"/>
      <c r="B963" s="33"/>
      <c r="C963" s="33"/>
      <c r="D963" s="33"/>
      <c r="E963" s="34"/>
      <c r="F963" s="16"/>
      <c r="H963" s="17"/>
    </row>
    <row r="964" spans="1:8" ht="15" x14ac:dyDescent="0.25">
      <c r="A964" s="32"/>
      <c r="B964" s="33"/>
      <c r="C964" s="33"/>
      <c r="D964" s="33"/>
      <c r="E964" s="34"/>
      <c r="F964" s="16"/>
      <c r="H964" s="17"/>
    </row>
    <row r="965" spans="1:8" ht="15" x14ac:dyDescent="0.25">
      <c r="A965" s="32"/>
      <c r="B965" s="33"/>
      <c r="C965" s="33"/>
      <c r="D965" s="33"/>
      <c r="E965" s="34"/>
      <c r="F965" s="16"/>
      <c r="H965" s="17"/>
    </row>
    <row r="966" spans="1:8" ht="15" x14ac:dyDescent="0.25">
      <c r="A966" s="32"/>
      <c r="B966" s="33"/>
      <c r="C966" s="33"/>
      <c r="D966" s="33"/>
      <c r="E966" s="34"/>
      <c r="F966" s="16"/>
      <c r="H966" s="17"/>
    </row>
    <row r="967" spans="1:8" ht="15" x14ac:dyDescent="0.25">
      <c r="A967" s="32"/>
      <c r="B967" s="33"/>
      <c r="C967" s="33"/>
      <c r="D967" s="33"/>
      <c r="E967" s="34"/>
      <c r="F967" s="16"/>
      <c r="H967" s="17"/>
    </row>
    <row r="968" spans="1:8" ht="15" x14ac:dyDescent="0.25">
      <c r="A968" s="32"/>
      <c r="B968" s="33"/>
      <c r="C968" s="33"/>
      <c r="D968" s="33"/>
      <c r="E968" s="34"/>
      <c r="F968" s="16"/>
      <c r="H968" s="17"/>
    </row>
    <row r="969" spans="1:8" ht="15" x14ac:dyDescent="0.25">
      <c r="A969" s="32"/>
      <c r="B969" s="33"/>
      <c r="C969" s="33"/>
      <c r="D969" s="33"/>
      <c r="E969" s="34"/>
      <c r="F969" s="16"/>
      <c r="H969" s="17"/>
    </row>
    <row r="970" spans="1:8" ht="15" x14ac:dyDescent="0.25">
      <c r="A970" s="32"/>
      <c r="B970" s="33"/>
      <c r="C970" s="33"/>
      <c r="D970" s="33"/>
      <c r="E970" s="34"/>
      <c r="F970" s="16"/>
      <c r="H970" s="17"/>
    </row>
    <row r="971" spans="1:8" ht="15" x14ac:dyDescent="0.25">
      <c r="A971" s="32"/>
      <c r="B971" s="33"/>
      <c r="C971" s="33"/>
      <c r="D971" s="33"/>
      <c r="E971" s="34"/>
      <c r="F971" s="16"/>
      <c r="H971" s="17"/>
    </row>
    <row r="972" spans="1:8" ht="15" x14ac:dyDescent="0.25">
      <c r="A972" s="32"/>
      <c r="B972" s="33"/>
      <c r="C972" s="33"/>
      <c r="D972" s="33"/>
      <c r="E972" s="34"/>
      <c r="F972" s="16"/>
      <c r="H972" s="17"/>
    </row>
    <row r="973" spans="1:8" ht="15" x14ac:dyDescent="0.25">
      <c r="A973" s="32"/>
      <c r="B973" s="33"/>
      <c r="C973" s="33"/>
      <c r="D973" s="33"/>
      <c r="E973" s="34"/>
      <c r="F973" s="16"/>
      <c r="H973" s="17"/>
    </row>
    <row r="974" spans="1:8" ht="15" x14ac:dyDescent="0.25">
      <c r="A974" s="32"/>
      <c r="B974" s="33"/>
      <c r="C974" s="33"/>
      <c r="D974" s="33"/>
      <c r="E974" s="34"/>
      <c r="F974" s="16"/>
      <c r="H974" s="17"/>
    </row>
    <row r="975" spans="1:8" ht="15" x14ac:dyDescent="0.25">
      <c r="A975" s="32"/>
      <c r="B975" s="33"/>
      <c r="C975" s="33"/>
      <c r="D975" s="33"/>
      <c r="E975" s="34"/>
      <c r="F975" s="16"/>
      <c r="H975" s="17"/>
    </row>
    <row r="976" spans="1:8" ht="15" x14ac:dyDescent="0.25">
      <c r="A976" s="32"/>
      <c r="B976" s="33"/>
      <c r="C976" s="33"/>
      <c r="D976" s="33"/>
      <c r="E976" s="34"/>
      <c r="F976" s="16"/>
      <c r="H976" s="17"/>
    </row>
    <row r="977" spans="1:8" ht="15" x14ac:dyDescent="0.25">
      <c r="A977" s="36"/>
      <c r="B977" s="34"/>
      <c r="C977" s="34"/>
      <c r="D977" s="34"/>
      <c r="E977" s="34"/>
      <c r="F977" s="16"/>
      <c r="H977" s="17"/>
    </row>
    <row r="978" spans="1:8" ht="15" x14ac:dyDescent="0.25">
      <c r="A978" s="36"/>
      <c r="B978" s="34"/>
      <c r="C978" s="34"/>
      <c r="D978" s="34"/>
      <c r="E978" s="34"/>
      <c r="F978" s="16"/>
      <c r="H978" s="17"/>
    </row>
    <row r="979" spans="1:8" ht="15" x14ac:dyDescent="0.25">
      <c r="A979" s="36"/>
      <c r="B979" s="34"/>
      <c r="C979" s="34"/>
      <c r="D979" s="34"/>
      <c r="E979" s="34"/>
      <c r="F979" s="16"/>
      <c r="H979" s="17"/>
    </row>
    <row r="980" spans="1:8" ht="15" x14ac:dyDescent="0.25">
      <c r="A980" s="36"/>
      <c r="B980" s="34"/>
      <c r="C980" s="34"/>
      <c r="D980" s="34"/>
      <c r="E980" s="34"/>
      <c r="F980" s="16"/>
      <c r="H980" s="17"/>
    </row>
    <row r="981" spans="1:8" ht="15" x14ac:dyDescent="0.25">
      <c r="A981" s="36"/>
      <c r="B981" s="34"/>
      <c r="C981" s="34"/>
      <c r="D981" s="34"/>
      <c r="E981" s="34"/>
      <c r="F981" s="16"/>
      <c r="H981" s="17"/>
    </row>
    <row r="982" spans="1:8" ht="15" x14ac:dyDescent="0.25">
      <c r="A982" s="36"/>
      <c r="B982" s="34"/>
      <c r="C982" s="34"/>
      <c r="D982" s="34"/>
      <c r="E982" s="34"/>
      <c r="F982" s="16"/>
      <c r="H982" s="17"/>
    </row>
    <row r="983" spans="1:8" ht="15" x14ac:dyDescent="0.25">
      <c r="A983" s="36"/>
      <c r="B983" s="34"/>
      <c r="C983" s="34"/>
      <c r="D983" s="34"/>
      <c r="E983" s="34"/>
      <c r="F983" s="16"/>
      <c r="H983" s="17"/>
    </row>
    <row r="984" spans="1:8" ht="15" x14ac:dyDescent="0.25">
      <c r="A984" s="36"/>
      <c r="B984" s="34"/>
      <c r="C984" s="34"/>
      <c r="D984" s="34"/>
      <c r="E984" s="34"/>
      <c r="F984" s="16"/>
      <c r="H984" s="17"/>
    </row>
    <row r="985" spans="1:8" ht="15" x14ac:dyDescent="0.25">
      <c r="A985" s="36"/>
      <c r="B985" s="34"/>
      <c r="C985" s="34"/>
      <c r="D985" s="34"/>
      <c r="E985" s="34"/>
      <c r="F985" s="16"/>
      <c r="H985" s="17"/>
    </row>
    <row r="986" spans="1:8" ht="15" x14ac:dyDescent="0.25">
      <c r="A986" s="36"/>
      <c r="B986" s="34"/>
      <c r="C986" s="34"/>
      <c r="D986" s="34"/>
      <c r="E986" s="34"/>
      <c r="F986" s="16"/>
      <c r="H986" s="17"/>
    </row>
    <row r="987" spans="1:8" ht="15" x14ac:dyDescent="0.25">
      <c r="A987" s="36"/>
      <c r="B987" s="34"/>
      <c r="C987" s="34"/>
      <c r="D987" s="34"/>
      <c r="E987" s="34"/>
      <c r="F987" s="16"/>
      <c r="H987" s="17"/>
    </row>
    <row r="988" spans="1:8" ht="15" x14ac:dyDescent="0.25">
      <c r="A988" s="36"/>
      <c r="B988" s="34"/>
      <c r="C988" s="34"/>
      <c r="D988" s="34"/>
      <c r="E988" s="34"/>
      <c r="F988" s="16"/>
      <c r="H988" s="17"/>
    </row>
    <row r="989" spans="1:8" ht="15" x14ac:dyDescent="0.25">
      <c r="A989" s="36"/>
      <c r="B989" s="34"/>
      <c r="C989" s="34"/>
      <c r="D989" s="34"/>
      <c r="E989" s="34"/>
      <c r="F989" s="16"/>
      <c r="H989" s="17"/>
    </row>
    <row r="990" spans="1:8" ht="15" x14ac:dyDescent="0.25">
      <c r="A990" s="36"/>
      <c r="B990" s="34"/>
      <c r="C990" s="34"/>
      <c r="D990" s="34"/>
      <c r="E990" s="34"/>
      <c r="F990" s="16"/>
      <c r="H990" s="17"/>
    </row>
    <row r="991" spans="1:8" ht="15" x14ac:dyDescent="0.25">
      <c r="A991" s="36"/>
      <c r="B991" s="34"/>
      <c r="C991" s="34"/>
      <c r="D991" s="34"/>
      <c r="E991" s="34"/>
      <c r="F991" s="16"/>
      <c r="H991" s="17"/>
    </row>
    <row r="992" spans="1:8" ht="15" x14ac:dyDescent="0.25">
      <c r="A992" s="36"/>
      <c r="B992" s="34"/>
      <c r="C992" s="34"/>
      <c r="D992" s="34"/>
      <c r="E992" s="34"/>
      <c r="F992" s="16"/>
      <c r="H992" s="17"/>
    </row>
    <row r="993" spans="1:8" ht="15" x14ac:dyDescent="0.25">
      <c r="A993" s="36"/>
      <c r="B993" s="34"/>
      <c r="C993" s="34"/>
      <c r="D993" s="34"/>
      <c r="E993" s="34"/>
      <c r="F993" s="16"/>
      <c r="H993" s="17"/>
    </row>
    <row r="994" spans="1:8" ht="15" x14ac:dyDescent="0.25">
      <c r="A994" s="36"/>
      <c r="B994" s="34"/>
      <c r="C994" s="34"/>
      <c r="D994" s="34"/>
      <c r="E994" s="34"/>
      <c r="F994" s="16"/>
      <c r="H994" s="17"/>
    </row>
    <row r="995" spans="1:8" ht="15" x14ac:dyDescent="0.25">
      <c r="A995" s="36"/>
      <c r="B995" s="34"/>
      <c r="C995" s="34"/>
      <c r="D995" s="34"/>
      <c r="E995" s="34"/>
      <c r="F995" s="16"/>
      <c r="H995" s="17"/>
    </row>
    <row r="996" spans="1:8" ht="15" x14ac:dyDescent="0.25">
      <c r="A996" s="36"/>
      <c r="B996" s="34"/>
      <c r="C996" s="34"/>
      <c r="D996" s="34"/>
      <c r="E996" s="34"/>
      <c r="F996" s="16"/>
      <c r="H996" s="17"/>
    </row>
    <row r="997" spans="1:8" ht="15" x14ac:dyDescent="0.25">
      <c r="A997" s="36"/>
      <c r="B997" s="34"/>
      <c r="C997" s="34"/>
      <c r="D997" s="34"/>
      <c r="E997" s="34"/>
      <c r="F997" s="16"/>
      <c r="H997" s="17"/>
    </row>
    <row r="998" spans="1:8" ht="15" x14ac:dyDescent="0.25">
      <c r="A998" s="36"/>
      <c r="B998" s="34"/>
      <c r="C998" s="34"/>
      <c r="D998" s="34"/>
      <c r="E998" s="34"/>
      <c r="F998" s="16"/>
      <c r="H998" s="17"/>
    </row>
    <row r="999" spans="1:8" ht="15" x14ac:dyDescent="0.25">
      <c r="A999" s="36"/>
      <c r="B999" s="34"/>
      <c r="C999" s="34"/>
      <c r="D999" s="34"/>
      <c r="E999" s="34"/>
      <c r="F999" s="16"/>
      <c r="H999" s="17"/>
    </row>
    <row r="1000" spans="1:8" ht="15" x14ac:dyDescent="0.25">
      <c r="A1000" s="36"/>
      <c r="B1000" s="34"/>
      <c r="C1000" s="34"/>
      <c r="D1000" s="34"/>
      <c r="E1000" s="34"/>
      <c r="F1000" s="16"/>
      <c r="H1000" s="17"/>
    </row>
  </sheetData>
  <autoFilter ref="A1:I625">
    <filterColumn colId="0">
      <filters>
        <filter val="Sem ABAP"/>
      </filters>
    </filterColumn>
    <filterColumn colId="1">
      <filters>
        <filter val="C20_2"/>
      </filters>
    </filterColumn>
  </autoFilter>
  <conditionalFormatting sqref="G1:G1000">
    <cfRule type="cellIs" dxfId="1" priority="1" operator="greaterThan">
      <formula>11</formula>
    </cfRule>
  </conditionalFormatting>
  <conditionalFormatting sqref="H1:H1000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selection activeCell="C11" sqref="C11"/>
    </sheetView>
  </sheetViews>
  <sheetFormatPr defaultColWidth="14.42578125" defaultRowHeight="15.75" customHeight="1" x14ac:dyDescent="0.2"/>
  <cols>
    <col min="1" max="4" width="17.28515625" customWidth="1"/>
    <col min="5" max="5" width="47" customWidth="1"/>
    <col min="6" max="6" width="37" customWidth="1"/>
    <col min="7" max="7" width="17.28515625" customWidth="1"/>
    <col min="9" max="9" width="29" customWidth="1"/>
  </cols>
  <sheetData>
    <row r="1" spans="1:10" ht="15.75" customHeight="1" x14ac:dyDescent="0.25">
      <c r="A1" s="37" t="s">
        <v>13</v>
      </c>
      <c r="B1" s="37" t="s">
        <v>34</v>
      </c>
      <c r="C1" s="38" t="s">
        <v>19</v>
      </c>
      <c r="D1" s="39" t="s">
        <v>33</v>
      </c>
      <c r="E1" s="37" t="s">
        <v>19</v>
      </c>
      <c r="F1" s="37" t="s">
        <v>33</v>
      </c>
      <c r="G1" s="37" t="s">
        <v>35</v>
      </c>
    </row>
    <row r="2" spans="1:10" ht="15.75" customHeight="1" x14ac:dyDescent="0.25">
      <c r="A2" s="21" t="s">
        <v>21</v>
      </c>
      <c r="B2" s="14">
        <v>0</v>
      </c>
      <c r="C2" s="53">
        <f>VLOOKUP(CONCATENATE($C$1,A2,B2),'Dados planilhados'!D:H,5,FALSE)</f>
        <v>99106.5</v>
      </c>
      <c r="D2" s="53">
        <v>582585.33333333349</v>
      </c>
      <c r="E2" s="54" t="s">
        <v>43</v>
      </c>
      <c r="F2" s="54" t="s">
        <v>42</v>
      </c>
      <c r="G2" s="55">
        <v>35</v>
      </c>
      <c r="I2" s="20">
        <v>-1.3607297098171959E+235</v>
      </c>
    </row>
    <row r="3" spans="1:10" ht="15.75" customHeight="1" x14ac:dyDescent="0.25">
      <c r="A3" s="21" t="s">
        <v>21</v>
      </c>
      <c r="B3" s="14">
        <v>5</v>
      </c>
      <c r="C3" s="53">
        <f>VLOOKUP(CONCATENATE($C$1,A3,B3),'Dados planilhados'!D:H,5,FALSE)</f>
        <v>1120983.8333333333</v>
      </c>
      <c r="D3" s="53">
        <v>10582283</v>
      </c>
      <c r="E3" s="55">
        <v>194636</v>
      </c>
      <c r="F3" s="54">
        <v>5000000</v>
      </c>
      <c r="G3" s="54"/>
      <c r="H3">
        <v>5000000</v>
      </c>
    </row>
    <row r="4" spans="1:10" ht="15.75" customHeight="1" x14ac:dyDescent="0.25">
      <c r="A4" s="21" t="s">
        <v>21</v>
      </c>
      <c r="B4" s="14">
        <v>10</v>
      </c>
      <c r="C4" s="53">
        <f>VLOOKUP(CONCATENATE($C$1,A4,B4),'Dados planilhados'!D:H,5,FALSE)</f>
        <v>3793604.5</v>
      </c>
      <c r="D4" s="53">
        <v>39966025</v>
      </c>
      <c r="E4" s="54">
        <v>2000000</v>
      </c>
      <c r="F4" s="54">
        <v>10000000</v>
      </c>
      <c r="G4" s="54"/>
      <c r="H4">
        <v>10000000</v>
      </c>
    </row>
    <row r="5" spans="1:10" ht="15.75" customHeight="1" x14ac:dyDescent="0.25">
      <c r="A5" s="21" t="s">
        <v>21</v>
      </c>
      <c r="B5" s="14">
        <v>15</v>
      </c>
      <c r="C5" s="53">
        <f>VLOOKUP(CONCATENATE($C$1,A5,B5),'Dados planilhados'!D:H,5,FALSE)</f>
        <v>7238480</v>
      </c>
      <c r="D5" s="53">
        <v>89595953</v>
      </c>
      <c r="E5" s="54">
        <v>-2000000</v>
      </c>
      <c r="F5" s="54">
        <v>-20000000</v>
      </c>
      <c r="G5" s="54"/>
      <c r="H5">
        <v>-20000000</v>
      </c>
    </row>
    <row r="6" spans="1:10" ht="15.75" customHeight="1" x14ac:dyDescent="0.25">
      <c r="A6" s="21" t="s">
        <v>21</v>
      </c>
      <c r="B6" s="14">
        <v>20</v>
      </c>
      <c r="C6" s="53">
        <f>VLOOKUP(CONCATENATE($C$1,A6,B6),'Dados planilhados'!D:H,5,FALSE)</f>
        <v>11191416</v>
      </c>
      <c r="D6" s="53">
        <v>154711340.33333334</v>
      </c>
      <c r="E6" s="56">
        <f>-E5*35 + (E4/2 * 35^2) + (E3/3 * 35^3)</f>
        <v>4076672833.333333</v>
      </c>
      <c r="F6" s="56">
        <f>-F5*35 + (F4/2 * 35^2) + (F3/3 * 35^3)</f>
        <v>78283333333.333344</v>
      </c>
      <c r="G6" s="57">
        <f>(F6-E6)/E6</f>
        <v>18.202751001562266</v>
      </c>
    </row>
    <row r="7" spans="1:10" ht="15.75" customHeight="1" x14ac:dyDescent="0.25">
      <c r="A7" s="21" t="s">
        <v>21</v>
      </c>
      <c r="B7" s="14">
        <v>25</v>
      </c>
      <c r="C7" s="53">
        <f>VLOOKUP(CONCATENATE($C$1,A7,B7),'Dados planilhados'!D:H,5,FALSE)</f>
        <v>15343739.5</v>
      </c>
      <c r="D7" s="53">
        <v>227079354.66666666</v>
      </c>
      <c r="E7" s="20">
        <f>-533938.833*35 + (426782.345/2 * 35^2) + (7785.442/3 * 35^3)</f>
        <v>353983269.07416666</v>
      </c>
      <c r="F7" s="20">
        <f>-9104185.542*35 + (4006428.506/2 * 35^2) + (207103.401/3 * 35^3)</f>
        <v>5095143738.5799999</v>
      </c>
      <c r="G7" s="41">
        <f>(F7-E7)/E7</f>
        <v>13.393741692668714</v>
      </c>
    </row>
    <row r="8" spans="1:10" ht="15.75" customHeight="1" x14ac:dyDescent="0.25">
      <c r="A8" s="21" t="s">
        <v>21</v>
      </c>
      <c r="B8" s="14">
        <v>30</v>
      </c>
      <c r="C8" s="53">
        <f>VLOOKUP(CONCATENATE($C$1,A8,B8),'Dados planilhados'!D:H,5,FALSE)</f>
        <v>19428852.333333332</v>
      </c>
      <c r="D8" s="53">
        <v>299290658.33333331</v>
      </c>
      <c r="E8" s="1" t="s">
        <v>36</v>
      </c>
      <c r="F8" s="1" t="s">
        <v>37</v>
      </c>
      <c r="H8">
        <f xml:space="preserve"> -533938.833*35 + (426782.345/2 * 35^2) + (7785.442/3 * 35^3)</f>
        <v>353983269.07416666</v>
      </c>
      <c r="I8">
        <f xml:space="preserve"> -9169896.417*35+ (4031276.336/2 * 35^2) + (198238.5/3 * 35^3)</f>
        <v>4981368943.7049999</v>
      </c>
      <c r="J8" s="57">
        <f>(I8-H8)/H8</f>
        <v>13.072328776254402</v>
      </c>
    </row>
    <row r="9" spans="1:10" ht="15.75" customHeight="1" x14ac:dyDescent="0.25">
      <c r="A9" s="21" t="s">
        <v>21</v>
      </c>
      <c r="B9" s="14">
        <v>35</v>
      </c>
      <c r="C9" s="53">
        <f>VLOOKUP(CONCATENATE($C$1,A9,B9),'Dados planilhados'!D:H,5,FALSE)</f>
        <v>23470839.5</v>
      </c>
      <c r="D9" s="53">
        <v>363046205.33333337</v>
      </c>
      <c r="E9" s="41">
        <f>-533938.431*35 + (426782.314/2 * 35^2) + (7785.443/3 * 35^3)</f>
        <v>353983278.44833338</v>
      </c>
      <c r="F9" s="41">
        <f>-9169896.156^35 + (4031276.303/2 * 35^2) + (198238.541/3 * 35^3)</f>
        <v>-4.816755637631399E+243</v>
      </c>
      <c r="G9" s="41">
        <f>(F9-E9)/E9</f>
        <v>-1.3607297098171947E+235</v>
      </c>
    </row>
    <row r="10" spans="1:10" ht="15.75" customHeight="1" x14ac:dyDescent="0.25">
      <c r="A10" s="21" t="s">
        <v>22</v>
      </c>
      <c r="B10" s="61">
        <v>0</v>
      </c>
      <c r="C10" s="62">
        <f>VLOOKUP(CONCATENATE($C$1,A10,B10),'Dados planilhados'!D:H,5,FALSE)</f>
        <v>39717.166666666744</v>
      </c>
      <c r="D10" s="63">
        <f>VLOOKUP(CONCATENATE($D$1,A10,B10),'Dados planilhados'!D:H,5,FALSE)</f>
        <v>476752.33333333326</v>
      </c>
      <c r="F10" s="1" t="s">
        <v>38</v>
      </c>
    </row>
    <row r="11" spans="1:10" ht="15.75" customHeight="1" x14ac:dyDescent="0.25">
      <c r="A11" s="21" t="s">
        <v>22</v>
      </c>
      <c r="B11" s="64">
        <v>5</v>
      </c>
      <c r="C11" s="65">
        <f>VLOOKUP(CONCATENATE($C$1,A11,B11),'Dados planilhados'!D:H,5,FALSE)</f>
        <v>553403.99999999977</v>
      </c>
      <c r="D11" s="66">
        <f>VLOOKUP(CONCATENATE($D$1,A11,B11),'Dados planilhados'!D:H,5,FALSE)</f>
        <v>8547513.666666666</v>
      </c>
      <c r="E11" s="58" t="s">
        <v>44</v>
      </c>
      <c r="F11" s="58" t="s">
        <v>45</v>
      </c>
    </row>
    <row r="12" spans="1:10" ht="15.75" customHeight="1" x14ac:dyDescent="0.25">
      <c r="A12" s="21" t="s">
        <v>22</v>
      </c>
      <c r="B12" s="64">
        <v>10</v>
      </c>
      <c r="C12" s="65">
        <f>VLOOKUP(CONCATENATE($C$1,A12,B12),'Dados planilhados'!D:H,5,FALSE)</f>
        <v>1969536.1666666665</v>
      </c>
      <c r="D12" s="66">
        <f>VLOOKUP(CONCATENATE($D$1,A12,B12),'Dados planilhados'!D:H,5,FALSE)</f>
        <v>33447145.166666664</v>
      </c>
      <c r="E12" s="54">
        <v>156928</v>
      </c>
      <c r="F12" s="54">
        <v>5000000</v>
      </c>
      <c r="G12" s="54"/>
    </row>
    <row r="13" spans="1:10" ht="15.75" customHeight="1" x14ac:dyDescent="0.25">
      <c r="A13" s="21" t="s">
        <v>22</v>
      </c>
      <c r="B13" s="64">
        <v>15</v>
      </c>
      <c r="C13" s="65">
        <f>VLOOKUP(CONCATENATE($C$1,A13,B13),'Dados planilhados'!D:H,5,FALSE)</f>
        <v>4141191.5</v>
      </c>
      <c r="D13" s="66">
        <f>VLOOKUP(CONCATENATE($D$1,A13,B13),'Dados planilhados'!D:H,5,FALSE)</f>
        <v>76942854.833333328</v>
      </c>
      <c r="E13" s="54">
        <v>752432</v>
      </c>
      <c r="F13" s="54">
        <v>6000000</v>
      </c>
      <c r="G13" s="54"/>
    </row>
    <row r="14" spans="1:10" ht="15.75" customHeight="1" x14ac:dyDescent="0.25">
      <c r="A14" s="21" t="s">
        <v>22</v>
      </c>
      <c r="B14" s="64">
        <v>20</v>
      </c>
      <c r="C14" s="65">
        <f>VLOOKUP(CONCATENATE($C$1,A14,B14),'Dados planilhados'!D:H,5,FALSE)</f>
        <v>6670739.666666666</v>
      </c>
      <c r="D14" s="66">
        <f>VLOOKUP(CONCATENATE($D$1,A14,B14),'Dados planilhados'!D:H,5,FALSE)</f>
        <v>134988220.83333334</v>
      </c>
      <c r="E14" s="54">
        <v>-1000000</v>
      </c>
      <c r="F14" s="54">
        <v>-20000000</v>
      </c>
      <c r="G14" s="54"/>
    </row>
    <row r="15" spans="1:10" ht="15.75" customHeight="1" x14ac:dyDescent="0.25">
      <c r="A15" s="21" t="s">
        <v>22</v>
      </c>
      <c r="B15" s="64">
        <v>25</v>
      </c>
      <c r="C15" s="65">
        <f>VLOOKUP(CONCATENATE($C$1,A15,B15),'Dados planilhados'!D:H,5,FALSE)</f>
        <v>9313194.5</v>
      </c>
      <c r="D15" s="66">
        <f>VLOOKUP(CONCATENATE($D$1,A15,B15),'Dados planilhados'!D:H,5,FALSE)</f>
        <v>200427896.5</v>
      </c>
      <c r="E15" s="57">
        <f>-E14^35 + (E13/2 * 35^2) + (E12/3 * 35^3)</f>
        <v>1.0000000000000001E+210</v>
      </c>
      <c r="F15" s="57">
        <f>-F14^35 + (F13/2 * 35^2) + (F12/3 * 35^3)</f>
        <v>3.4359738367999977E+255</v>
      </c>
      <c r="G15" s="57">
        <f>(F15-E15)/E15</f>
        <v>3.4359738367999974E+45</v>
      </c>
    </row>
    <row r="16" spans="1:10" ht="15.75" customHeight="1" x14ac:dyDescent="0.25">
      <c r="A16" s="21" t="s">
        <v>22</v>
      </c>
      <c r="B16" s="64">
        <v>30</v>
      </c>
      <c r="C16" s="65">
        <f>VLOOKUP(CONCATENATE($C$1,A16,B16),'Dados planilhados'!D:H,5,FALSE)</f>
        <v>11789794.333333334</v>
      </c>
      <c r="D16" s="66">
        <f>VLOOKUP(CONCATENATE($D$1,A16,B16),'Dados planilhados'!D:H,5,FALSE)</f>
        <v>266015097.83333334</v>
      </c>
      <c r="E16" s="71">
        <f xml:space="preserve"> -338888.708*35 + (213257.439/2* 35^2) + (6277.105/3 * 35^3)</f>
        <v>208469368.89916667</v>
      </c>
      <c r="F16" s="71">
        <f xml:space="preserve"> -7634409.333*35+ (3122644.455/2* 35^2) + (191899.859/3* 35^3)</f>
        <v>4387984220.2408333</v>
      </c>
      <c r="G16" s="72">
        <f>(F16-E16)/E16</f>
        <v>20.048580150704211</v>
      </c>
      <c r="H16" s="73" t="s">
        <v>48</v>
      </c>
      <c r="I16" s="20">
        <v>2.2138235028528432E+47</v>
      </c>
    </row>
    <row r="17" spans="1:8" ht="15.75" customHeight="1" x14ac:dyDescent="0.25">
      <c r="A17" s="21" t="s">
        <v>22</v>
      </c>
      <c r="B17" s="67">
        <v>35</v>
      </c>
      <c r="C17" s="68">
        <f>VLOOKUP(CONCATENATE($C$1,A17,B17),'Dados planilhados'!D:H,5,FALSE)</f>
        <v>14492867.833333334</v>
      </c>
      <c r="D17" s="69">
        <f>VLOOKUP(CONCATENATE($D$1,A17,B17),'Dados planilhados'!D:H,5,FALSE)</f>
        <v>327015675.16666669</v>
      </c>
      <c r="E17" s="41">
        <f>-338888.681^35 + (213257.446/2 * 35^2) + (6277.105/3 * 35^3)</f>
        <v>-3.5644885356360354E+193</v>
      </c>
      <c r="F17" s="41">
        <f>-7634409.21^35 + (3122644.458/2 * 35^2) + (191899.859/3 * 35^3)</f>
        <v>-7.8911484958405591E+240</v>
      </c>
      <c r="G17" s="41">
        <f>(F17-E17)/E17</f>
        <v>2.2138235028528404E+47</v>
      </c>
    </row>
    <row r="18" spans="1:8" ht="15.75" customHeight="1" x14ac:dyDescent="0.25">
      <c r="A18" s="21" t="s">
        <v>23</v>
      </c>
      <c r="B18" s="14">
        <v>0</v>
      </c>
      <c r="C18" s="40">
        <f>VLOOKUP(CONCATENATE($C$1,A18,B18),'Dados planilhados'!D:H,5,FALSE)</f>
        <v>101797.16666666674</v>
      </c>
      <c r="D18" s="40">
        <f>VLOOKUP(CONCATENATE($D$1,A18,B18),'Dados planilhados'!D:H,5,FALSE)</f>
        <v>498854.5</v>
      </c>
      <c r="E18" s="58" t="s">
        <v>49</v>
      </c>
    </row>
    <row r="19" spans="1:8" ht="15.75" customHeight="1" x14ac:dyDescent="0.25">
      <c r="A19" s="21" t="s">
        <v>23</v>
      </c>
      <c r="B19" s="14">
        <v>5</v>
      </c>
      <c r="C19" s="40">
        <f>VLOOKUP(CONCATENATE($C$1,A19,B19),'Dados planilhados'!D:H,5,FALSE)</f>
        <v>1564347.6666666667</v>
      </c>
      <c r="D19" s="40">
        <f>VLOOKUP(CONCATENATE($D$1,A19,B19),'Dados planilhados'!D:H,5,FALSE)</f>
        <v>12466369</v>
      </c>
      <c r="E19" s="71">
        <f xml:space="preserve"> -317406.354*35 + (206017.471/2* 35^2) + (5708.991/3* 35^3)</f>
        <v>196667474.9725</v>
      </c>
      <c r="F19" s="71">
        <f xml:space="preserve"> -7634409.333*35+ (3122644.455/2* 35^2) + (191899.859/3* 35^3)</f>
        <v>4387984220.2408333</v>
      </c>
      <c r="G19" s="72">
        <f>(F19-E19)/E19</f>
        <v>21.311692468998267</v>
      </c>
      <c r="H19" s="58" t="s">
        <v>48</v>
      </c>
    </row>
    <row r="20" spans="1:8" ht="15.75" customHeight="1" x14ac:dyDescent="0.25">
      <c r="A20" s="21" t="s">
        <v>23</v>
      </c>
      <c r="B20" s="14">
        <v>10</v>
      </c>
      <c r="C20" s="40">
        <f>VLOOKUP(CONCATENATE($C$1,A20,B20),'Dados planilhados'!D:H,5,FALSE)</f>
        <v>4648028.833333333</v>
      </c>
      <c r="D20" s="40">
        <f>VLOOKUP(CONCATENATE($D$1,A20,B20),'Dados planilhados'!D:H,5,FALSE)</f>
        <v>49976947.166666664</v>
      </c>
      <c r="E20">
        <v>5000000</v>
      </c>
      <c r="F20">
        <v>142725</v>
      </c>
    </row>
    <row r="21" spans="1:8" ht="15" x14ac:dyDescent="0.25">
      <c r="A21" s="21" t="s">
        <v>23</v>
      </c>
      <c r="B21" s="14">
        <v>15</v>
      </c>
      <c r="C21" s="40">
        <f>VLOOKUP(CONCATENATE($C$1,A21,B21),'Dados planilhados'!D:H,5,FALSE)</f>
        <v>8298686.5</v>
      </c>
      <c r="D21" s="40">
        <f>VLOOKUP(CONCATENATE($D$1,A21,B21),'Dados planilhados'!D:H,5,FALSE)</f>
        <v>109666769.5</v>
      </c>
      <c r="E21">
        <v>6000000</v>
      </c>
      <c r="F21">
        <v>744638</v>
      </c>
    </row>
    <row r="22" spans="1:8" ht="15" x14ac:dyDescent="0.25">
      <c r="A22" s="21" t="s">
        <v>23</v>
      </c>
      <c r="B22" s="14">
        <v>20</v>
      </c>
      <c r="C22" s="40">
        <f>VLOOKUP(CONCATENATE($C$1,A22,B22),'Dados planilhados'!D:H,5,FALSE)</f>
        <v>12163912.666666666</v>
      </c>
      <c r="D22" s="40">
        <f>VLOOKUP(CONCATENATE($D$1,A22,B22),'Dados planilhados'!D:H,5,FALSE)</f>
        <v>184651199.5</v>
      </c>
      <c r="E22">
        <v>-20000000</v>
      </c>
      <c r="F22">
        <v>-1000000</v>
      </c>
    </row>
    <row r="23" spans="1:8" ht="15" x14ac:dyDescent="0.25">
      <c r="A23" s="21" t="s">
        <v>23</v>
      </c>
      <c r="B23" s="14">
        <v>25</v>
      </c>
      <c r="C23" s="40">
        <f>VLOOKUP(CONCATENATE($C$1,A23,B23),'Dados planilhados'!D:H,5,FALSE)</f>
        <v>15967972.833333332</v>
      </c>
      <c r="D23" s="40">
        <f>VLOOKUP(CONCATENATE($D$1,A23,B23),'Dados planilhados'!D:H,5,FALSE)</f>
        <v>262523181.83333334</v>
      </c>
      <c r="E23" s="57">
        <f>-E22^35 + (E21/2 * 35^2) + (E20/3 * 35^3)</f>
        <v>3.4359738367999977E+255</v>
      </c>
      <c r="F23" s="57">
        <f>-F22^35 + (F21/2 * 35^2) + (F20/3 * 35^3)</f>
        <v>1.0000000000000001E+210</v>
      </c>
      <c r="G23" s="57">
        <f>(F23-E23)/E23</f>
        <v>-1</v>
      </c>
    </row>
    <row r="24" spans="1:8" ht="15" x14ac:dyDescent="0.25">
      <c r="A24" s="21" t="s">
        <v>23</v>
      </c>
      <c r="B24" s="14">
        <v>30</v>
      </c>
      <c r="C24" s="40">
        <f>VLOOKUP(CONCATENATE($C$1,A24,B24),'Dados planilhados'!D:H,5,FALSE)</f>
        <v>19560245.666666668</v>
      </c>
      <c r="D24" s="40">
        <f>VLOOKUP(CONCATENATE($D$1,A24,B24),'Dados planilhados'!D:H,5,FALSE)</f>
        <v>337195407.16666669</v>
      </c>
    </row>
    <row r="25" spans="1:8" ht="15" x14ac:dyDescent="0.25">
      <c r="A25" s="21" t="s">
        <v>23</v>
      </c>
      <c r="B25" s="14">
        <v>35</v>
      </c>
      <c r="C25" s="40">
        <f>VLOOKUP(CONCATENATE($C$1,A25,B25),'Dados planilhados'!D:H,5,FALSE)</f>
        <v>22791832.833333332</v>
      </c>
      <c r="D25" s="40">
        <f>VLOOKUP(CONCATENATE($D$1,A25,B25),'Dados planilhados'!D:H,5,FALSE)</f>
        <v>397396059.16666669</v>
      </c>
      <c r="E25" s="41">
        <f>-559120.943*35 + (537128.443/2 * 35^2) + (4147.476/3 * 35^3)</f>
        <v>368696282.83249998</v>
      </c>
      <c r="F25" s="41">
        <f>-13484013.82*35 + (6116945.829/2 * 35^2) + (173114.198/3 * 35^3)</f>
        <v>5748779249.645834</v>
      </c>
      <c r="G25" s="41">
        <f>(F25-E25)/E25</f>
        <v>14.59218119987807</v>
      </c>
    </row>
    <row r="26" spans="1:8" ht="15" x14ac:dyDescent="0.25">
      <c r="A26" s="21" t="s">
        <v>24</v>
      </c>
      <c r="B26" s="14">
        <v>0</v>
      </c>
      <c r="C26" s="40">
        <f>VLOOKUP(CONCATENATE($C$1,A26,B26),'Dados planilhados'!D:H,5,FALSE)</f>
        <v>159860.83333333326</v>
      </c>
      <c r="D26" s="40">
        <f>VLOOKUP(CONCATENATE($D$1,A26,B26),'Dados planilhados'!D:H,5,FALSE)</f>
        <v>1158527.6666666665</v>
      </c>
    </row>
    <row r="27" spans="1:8" ht="15" x14ac:dyDescent="0.25">
      <c r="A27" s="21" t="s">
        <v>24</v>
      </c>
      <c r="B27" s="14">
        <v>5</v>
      </c>
      <c r="C27" s="40">
        <f>VLOOKUP(CONCATENATE($C$1,A27,B27),'Dados planilhados'!D:H,5,FALSE)</f>
        <v>2257738.666666667</v>
      </c>
      <c r="D27" s="40">
        <f>VLOOKUP(CONCATENATE($D$1,A27,B27),'Dados planilhados'!D:H,5,FALSE)</f>
        <v>22667664</v>
      </c>
    </row>
    <row r="28" spans="1:8" ht="15" x14ac:dyDescent="0.25">
      <c r="A28" s="21" t="s">
        <v>24</v>
      </c>
      <c r="B28" s="14">
        <v>10</v>
      </c>
      <c r="C28" s="40">
        <f>VLOOKUP(CONCATENATE($C$1,A28,B28),'Dados planilhados'!D:H,5,FALSE)</f>
        <v>7002878.833333334</v>
      </c>
      <c r="D28" s="40">
        <f>VLOOKUP(CONCATENATE($D$1,A28,B28),'Dados planilhados'!D:H,5,FALSE)</f>
        <v>73792860.5</v>
      </c>
    </row>
    <row r="29" spans="1:8" ht="15" x14ac:dyDescent="0.25">
      <c r="A29" s="21" t="s">
        <v>24</v>
      </c>
      <c r="B29" s="14">
        <v>15</v>
      </c>
      <c r="C29" s="40">
        <f>VLOOKUP(CONCATENATE($C$1,A29,B29),'Dados planilhados'!D:H,5,FALSE)</f>
        <v>12289844.166666666</v>
      </c>
      <c r="D29" s="40">
        <f>VLOOKUP(CONCATENATE($D$1,A29,B29),'Dados planilhados'!D:H,5,FALSE)</f>
        <v>146573705.5</v>
      </c>
    </row>
    <row r="30" spans="1:8" ht="15" x14ac:dyDescent="0.25">
      <c r="A30" s="21" t="s">
        <v>24</v>
      </c>
      <c r="B30" s="14">
        <v>20</v>
      </c>
      <c r="C30" s="40">
        <f>VLOOKUP(CONCATENATE($C$1,A30,B30),'Dados planilhados'!D:H,5,FALSE)</f>
        <v>17368476</v>
      </c>
      <c r="D30" s="40">
        <f>VLOOKUP(CONCATENATE($D$1,A30,B30),'Dados planilhados'!D:H,5,FALSE)</f>
        <v>217539311.5</v>
      </c>
    </row>
    <row r="31" spans="1:8" ht="15" x14ac:dyDescent="0.25">
      <c r="A31" s="21" t="s">
        <v>24</v>
      </c>
      <c r="B31" s="14">
        <v>25</v>
      </c>
      <c r="C31" s="40">
        <f>VLOOKUP(CONCATENATE($C$1,A31,B31),'Dados planilhados'!D:H,5,FALSE)</f>
        <v>21996000.166666668</v>
      </c>
      <c r="D31" s="40">
        <f>VLOOKUP(CONCATENATE($D$1,A31,B31),'Dados planilhados'!D:H,5,FALSE)</f>
        <v>297314477.83333331</v>
      </c>
    </row>
    <row r="32" spans="1:8" ht="15" x14ac:dyDescent="0.25">
      <c r="A32" s="21" t="s">
        <v>24</v>
      </c>
      <c r="B32" s="14">
        <v>30</v>
      </c>
      <c r="C32" s="40">
        <f>VLOOKUP(CONCATENATE($C$1,A32,B32),'Dados planilhados'!D:H,5,FALSE)</f>
        <v>25818813</v>
      </c>
      <c r="D32" s="40">
        <f>VLOOKUP(CONCATENATE($D$1,A32,B32),'Dados planilhados'!D:H,5,FALSE)</f>
        <v>367990159.16666669</v>
      </c>
    </row>
    <row r="33" spans="1:7" ht="15" x14ac:dyDescent="0.25">
      <c r="A33" s="21" t="s">
        <v>24</v>
      </c>
      <c r="B33" s="14">
        <v>35</v>
      </c>
      <c r="C33" s="40">
        <f>VLOOKUP(CONCATENATE($C$1,A33,B33),'Dados planilhados'!D:H,5,FALSE)</f>
        <v>29635599.5</v>
      </c>
      <c r="D33" s="40">
        <f>VLOOKUP(CONCATENATE($D$1,A33,B33),'Dados planilhados'!D:H,5,FALSE)</f>
        <v>426549595.16666669</v>
      </c>
      <c r="E33" s="41">
        <f>-939289.51*35 + (877788.853/2 * 35^2) + (370.698/3 * 35^3)</f>
        <v>510068431.86249995</v>
      </c>
      <c r="F33" s="41">
        <f>-13951429.553*35 + (9209043.785/2 * 35^2) + (107375.688/3 * 35^3)</f>
        <v>6686816824.9575005</v>
      </c>
      <c r="G33" s="41">
        <f>(F33-E33)/E33</f>
        <v>12.109646485160402</v>
      </c>
    </row>
    <row r="34" spans="1:7" ht="15" x14ac:dyDescent="0.25">
      <c r="A34" s="21" t="s">
        <v>25</v>
      </c>
      <c r="B34" s="14">
        <v>0</v>
      </c>
      <c r="C34" s="40">
        <f>VLOOKUP(CONCATENATE($C$1,A34,B34),'Dados planilhados'!D:H,5,FALSE)</f>
        <v>134838.83333333326</v>
      </c>
      <c r="D34" s="40">
        <f>VLOOKUP(CONCATENATE($D$1,A34,B34),'Dados planilhados'!D:H,5,FALSE)</f>
        <v>850719</v>
      </c>
    </row>
    <row r="35" spans="1:7" ht="15" x14ac:dyDescent="0.25">
      <c r="A35" s="21" t="s">
        <v>25</v>
      </c>
      <c r="B35" s="14">
        <v>5</v>
      </c>
      <c r="C35" s="40">
        <f>VLOOKUP(CONCATENATE($C$1,A35,B35),'Dados planilhados'!D:H,5,FALSE)</f>
        <v>1149609.6666666667</v>
      </c>
      <c r="D35" s="40">
        <f>VLOOKUP(CONCATENATE($D$1,A35,B35),'Dados planilhados'!D:H,5,FALSE)</f>
        <v>15954256</v>
      </c>
    </row>
    <row r="36" spans="1:7" ht="15" x14ac:dyDescent="0.25">
      <c r="A36" s="21" t="s">
        <v>25</v>
      </c>
      <c r="B36" s="14">
        <v>10</v>
      </c>
      <c r="C36" s="40">
        <f>VLOOKUP(CONCATENATE($C$1,A36,B36),'Dados planilhados'!D:H,5,FALSE)</f>
        <v>3894635.833333333</v>
      </c>
      <c r="D36" s="40">
        <f>VLOOKUP(CONCATENATE($D$1,A36,B36),'Dados planilhados'!D:H,5,FALSE)</f>
        <v>55818560.5</v>
      </c>
    </row>
    <row r="37" spans="1:7" ht="15" x14ac:dyDescent="0.25">
      <c r="A37" s="21" t="s">
        <v>25</v>
      </c>
      <c r="B37" s="14">
        <v>15</v>
      </c>
      <c r="C37" s="40">
        <f>VLOOKUP(CONCATENATE($C$1,A37,B37),'Dados planilhados'!D:H,5,FALSE)</f>
        <v>7569396.166666666</v>
      </c>
      <c r="D37" s="40">
        <f>VLOOKUP(CONCATENATE($D$1,A37,B37),'Dados planilhados'!D:H,5,FALSE)</f>
        <v>119194225.5</v>
      </c>
    </row>
    <row r="38" spans="1:7" ht="15" x14ac:dyDescent="0.25">
      <c r="A38" s="21" t="s">
        <v>25</v>
      </c>
      <c r="B38" s="14">
        <v>20</v>
      </c>
      <c r="C38" s="40">
        <f>VLOOKUP(CONCATENATE($C$1,A38,B38),'Dados planilhados'!D:H,5,FALSE)</f>
        <v>11352061.333333334</v>
      </c>
      <c r="D38" s="40">
        <f>VLOOKUP(CONCATENATE($D$1,A38,B38),'Dados planilhados'!D:H,5,FALSE)</f>
        <v>196813626.16666666</v>
      </c>
    </row>
    <row r="39" spans="1:7" ht="15" x14ac:dyDescent="0.25">
      <c r="A39" s="21" t="s">
        <v>25</v>
      </c>
      <c r="B39" s="14">
        <v>25</v>
      </c>
      <c r="C39" s="40">
        <f>VLOOKUP(CONCATENATE($C$1,A39,B39),'Dados planilhados'!D:H,5,FALSE)</f>
        <v>15324443.833333332</v>
      </c>
      <c r="D39" s="40">
        <f>VLOOKUP(CONCATENATE($D$1,A39,B39),'Dados planilhados'!D:H,5,FALSE)</f>
        <v>278038957.83333331</v>
      </c>
    </row>
    <row r="40" spans="1:7" ht="15" x14ac:dyDescent="0.25">
      <c r="A40" s="21" t="s">
        <v>25</v>
      </c>
      <c r="B40" s="14">
        <v>30</v>
      </c>
      <c r="C40" s="40">
        <f>VLOOKUP(CONCATENATE($C$1,A40,B40),'Dados planilhados'!D:H,5,FALSE)</f>
        <v>18822057</v>
      </c>
      <c r="D40" s="40">
        <f>VLOOKUP(CONCATENATE($D$1,A40,B40),'Dados planilhados'!D:H,5,FALSE)</f>
        <v>352002436.5</v>
      </c>
    </row>
    <row r="41" spans="1:7" ht="15" x14ac:dyDescent="0.25">
      <c r="A41" s="21" t="s">
        <v>25</v>
      </c>
      <c r="B41" s="14">
        <v>35</v>
      </c>
      <c r="C41" s="40">
        <f>VLOOKUP(CONCATENATE($C$1,A41,B41),'Dados planilhados'!D:H,5,FALSE)</f>
        <v>22138925.5</v>
      </c>
      <c r="D41" s="40">
        <f>VLOOKUP(CONCATENATE($D$1,A41,B41),'Dados planilhados'!D:H,5,FALSE)</f>
        <v>414686405.83333331</v>
      </c>
      <c r="E41" s="41">
        <f>-623963.218*35 + (469062.791/2 * 35^2) + (5672.354/3 * 35^3)</f>
        <v>346529639.44083333</v>
      </c>
      <c r="F41" s="41">
        <f>-13609557.416*35 + (6876117.122/2 * 35^2) + (165560.728/3 * 35^3)</f>
        <v>6101425965.3316669</v>
      </c>
      <c r="G41" s="41">
        <f>(F41-E41)/E41</f>
        <v>16.607226831093126</v>
      </c>
    </row>
    <row r="42" spans="1:7" ht="15" x14ac:dyDescent="0.25">
      <c r="A42" s="21" t="s">
        <v>26</v>
      </c>
      <c r="B42" s="14">
        <v>0</v>
      </c>
      <c r="C42" s="40">
        <f>VLOOKUP(CONCATENATE($C$1,A42,B42),'Dados planilhados'!D:H,5,FALSE)</f>
        <v>232706.83333333326</v>
      </c>
      <c r="D42" s="40">
        <f>VLOOKUP(CONCATENATE($D$1,A42,B42),'Dados planilhados'!D:H,5,FALSE)</f>
        <v>911897</v>
      </c>
    </row>
    <row r="43" spans="1:7" ht="15" x14ac:dyDescent="0.25">
      <c r="A43" s="21" t="s">
        <v>26</v>
      </c>
      <c r="B43" s="14">
        <v>5</v>
      </c>
      <c r="C43" s="40">
        <f>VLOOKUP(CONCATENATE($C$1,A43,B43),'Dados planilhados'!D:H,5,FALSE)</f>
        <v>2816586.666666666</v>
      </c>
      <c r="D43" s="40">
        <f>VLOOKUP(CONCATENATE($D$1,A43,B43),'Dados planilhados'!D:H,5,FALSE)</f>
        <v>17014438.333333332</v>
      </c>
    </row>
    <row r="44" spans="1:7" ht="15" x14ac:dyDescent="0.25">
      <c r="A44" s="21" t="s">
        <v>26</v>
      </c>
      <c r="B44" s="14">
        <v>10</v>
      </c>
      <c r="C44" s="40">
        <f>VLOOKUP(CONCATENATE($C$1,A44,B44),'Dados planilhados'!D:H,5,FALSE)</f>
        <v>9273197.833333334</v>
      </c>
      <c r="D44" s="40">
        <f>VLOOKUP(CONCATENATE($D$1,A44,B44),'Dados planilhados'!D:H,5,FALSE)</f>
        <v>60297248.5</v>
      </c>
    </row>
    <row r="45" spans="1:7" ht="15" x14ac:dyDescent="0.25">
      <c r="A45" s="21" t="s">
        <v>26</v>
      </c>
      <c r="B45" s="14">
        <v>15</v>
      </c>
      <c r="C45" s="40">
        <f>VLOOKUP(CONCATENATE($C$1,A45,B45),'Dados planilhados'!D:H,5,FALSE)</f>
        <v>16513752.833333332</v>
      </c>
      <c r="D45" s="40">
        <f>VLOOKUP(CONCATENATE($D$1,A45,B45),'Dados planilhados'!D:H,5,FALSE)</f>
        <v>128488945.5</v>
      </c>
    </row>
    <row r="46" spans="1:7" ht="15" x14ac:dyDescent="0.25">
      <c r="A46" s="21" t="s">
        <v>26</v>
      </c>
      <c r="B46" s="14">
        <v>20</v>
      </c>
      <c r="C46" s="40">
        <f>VLOOKUP(CONCATENATE($C$1,A46,B46),'Dados planilhados'!D:H,5,FALSE)</f>
        <v>22841342.666666668</v>
      </c>
      <c r="D46" s="40">
        <f>VLOOKUP(CONCATENATE($D$1,A46,B46),'Dados planilhados'!D:H,5,FALSE)</f>
        <v>211983615.5</v>
      </c>
    </row>
    <row r="47" spans="1:7" ht="15" x14ac:dyDescent="0.25">
      <c r="A47" s="21" t="s">
        <v>26</v>
      </c>
      <c r="B47" s="14">
        <v>25</v>
      </c>
      <c r="C47" s="40">
        <f>VLOOKUP(CONCATENATE($C$1,A47,B47),'Dados planilhados'!D:H,5,FALSE)</f>
        <v>28286941.5</v>
      </c>
      <c r="D47" s="40">
        <f>VLOOKUP(CONCATENATE($D$1,A47,B47),'Dados planilhados'!D:H,5,FALSE)</f>
        <v>299220611.16666669</v>
      </c>
    </row>
    <row r="48" spans="1:7" ht="15" x14ac:dyDescent="0.25">
      <c r="A48" s="21" t="s">
        <v>26</v>
      </c>
      <c r="B48" s="14">
        <v>30</v>
      </c>
      <c r="C48" s="40">
        <f>VLOOKUP(CONCATENATE($C$1,A48,B48),'Dados planilhados'!D:H,5,FALSE)</f>
        <v>32902876.333333336</v>
      </c>
      <c r="D48" s="40">
        <f>VLOOKUP(CONCATENATE($D$1,A48,B48),'Dados planilhados'!D:H,5,FALSE)</f>
        <v>380195833.83333331</v>
      </c>
    </row>
    <row r="49" spans="1:7" ht="15" x14ac:dyDescent="0.25">
      <c r="A49" s="21" t="s">
        <v>26</v>
      </c>
      <c r="B49" s="14">
        <v>35</v>
      </c>
      <c r="C49" s="40">
        <f>VLOOKUP(CONCATENATE($C$1,A49,B49),'Dados planilhados'!D:H,5,FALSE)</f>
        <v>36921345.5</v>
      </c>
      <c r="D49" s="40">
        <f>VLOOKUP(CONCATENATE($D$1,A49,B49),'Dados planilhados'!D:H,5,FALSE)</f>
        <v>444958768.5</v>
      </c>
      <c r="E49" s="41">
        <f>-1425255.635*35 + (1232499.114/2 * 35^2) - (3204.207/3 * 35^3)</f>
        <v>659228301.72500002</v>
      </c>
      <c r="F49" s="41">
        <f>-14930733.515*35 + (7483582.016/2 * 35^2) + (175628.298/3 * 35^3)</f>
        <v>6571139404.0249996</v>
      </c>
      <c r="G49" s="41">
        <f>(F49-E49)/E49</f>
        <v>8.9679267210317359</v>
      </c>
    </row>
    <row r="50" spans="1:7" ht="15" x14ac:dyDescent="0.25">
      <c r="A50" s="21" t="s">
        <v>27</v>
      </c>
      <c r="B50" s="14">
        <v>0</v>
      </c>
      <c r="C50" s="40">
        <f>VLOOKUP(CONCATENATE($C$1,A50,B50),'Dados planilhados'!D:H,5,FALSE)</f>
        <v>74430.5</v>
      </c>
      <c r="D50" s="40">
        <f>VLOOKUP(CONCATENATE($D$1,A50,B50),'Dados planilhados'!D:H,5,FALSE)</f>
        <v>879151</v>
      </c>
    </row>
    <row r="51" spans="1:7" ht="15" x14ac:dyDescent="0.25">
      <c r="A51" s="21" t="s">
        <v>27</v>
      </c>
      <c r="B51" s="14">
        <v>5</v>
      </c>
      <c r="C51" s="40">
        <f>VLOOKUP(CONCATENATE($C$1,A51,B51),'Dados planilhados'!D:H,5,FALSE)</f>
        <v>1213586.9999999998</v>
      </c>
      <c r="D51" s="40">
        <f>VLOOKUP(CONCATENATE($D$1,A51,B51),'Dados planilhados'!D:H,5,FALSE)</f>
        <v>16116387.333333332</v>
      </c>
    </row>
    <row r="52" spans="1:7" ht="15" x14ac:dyDescent="0.25">
      <c r="A52" s="21" t="s">
        <v>27</v>
      </c>
      <c r="B52" s="14">
        <v>10</v>
      </c>
      <c r="C52" s="40">
        <f>VLOOKUP(CONCATENATE($C$1,A52,B52),'Dados planilhados'!D:H,5,FALSE)</f>
        <v>3875170.833333333</v>
      </c>
      <c r="D52" s="40">
        <f>VLOOKUP(CONCATENATE($D$1,A52,B52),'Dados planilhados'!D:H,5,FALSE)</f>
        <v>58170564.5</v>
      </c>
    </row>
    <row r="53" spans="1:7" ht="15" x14ac:dyDescent="0.25">
      <c r="A53" s="21" t="s">
        <v>27</v>
      </c>
      <c r="B53" s="14">
        <v>15</v>
      </c>
      <c r="C53" s="40">
        <f>VLOOKUP(CONCATENATE($C$1,A53,B53),'Dados planilhados'!D:H,5,FALSE)</f>
        <v>7007154.166666666</v>
      </c>
      <c r="D53" s="40">
        <f>VLOOKUP(CONCATENATE($D$1,A53,B53),'Dados planilhados'!D:H,5,FALSE)</f>
        <v>125920278.83333333</v>
      </c>
    </row>
    <row r="54" spans="1:7" ht="15" x14ac:dyDescent="0.25">
      <c r="A54" s="21" t="s">
        <v>27</v>
      </c>
      <c r="B54" s="14">
        <v>20</v>
      </c>
      <c r="C54" s="40">
        <f>VLOOKUP(CONCATENATE($C$1,A54,B54),'Dados planilhados'!D:H,5,FALSE)</f>
        <v>9430724</v>
      </c>
      <c r="D54" s="40">
        <f>VLOOKUP(CONCATENATE($D$1,A54,B54),'Dados planilhados'!D:H,5,FALSE)</f>
        <v>209738932.83333334</v>
      </c>
    </row>
    <row r="55" spans="1:7" ht="15" x14ac:dyDescent="0.25">
      <c r="A55" s="21" t="s">
        <v>27</v>
      </c>
      <c r="B55" s="14">
        <v>25</v>
      </c>
      <c r="C55" s="40">
        <f>VLOOKUP(CONCATENATE($C$1,A55,B55),'Dados planilhados'!D:H,5,FALSE)</f>
        <v>13498736.166666666</v>
      </c>
      <c r="D55" s="40">
        <f>VLOOKUP(CONCATENATE($D$1,A55,B55),'Dados planilhados'!D:H,5,FALSE)</f>
        <v>294886296.5</v>
      </c>
    </row>
    <row r="56" spans="1:7" ht="15" x14ac:dyDescent="0.25">
      <c r="A56" s="21" t="s">
        <v>27</v>
      </c>
      <c r="B56" s="14">
        <v>30</v>
      </c>
      <c r="C56" s="40">
        <f>VLOOKUP(CONCATENATE($C$1,A56,B56),'Dados planilhados'!D:H,5,FALSE)</f>
        <v>16754755</v>
      </c>
      <c r="D56" s="40">
        <f>VLOOKUP(CONCATENATE($D$1,A56,B56),'Dados planilhados'!D:H,5,FALSE)</f>
        <v>373224708.5</v>
      </c>
    </row>
    <row r="57" spans="1:7" ht="15" x14ac:dyDescent="0.25">
      <c r="A57" s="21" t="s">
        <v>27</v>
      </c>
      <c r="B57" s="14">
        <v>35</v>
      </c>
      <c r="C57" s="40">
        <f>VLOOKUP(CONCATENATE($C$1,A57,B57),'Dados planilhados'!D:H,5,FALSE)</f>
        <v>19628016.166666668</v>
      </c>
      <c r="D57" s="40">
        <f>VLOOKUP(CONCATENATE($D$1,A57,B57),'Dados planilhados'!D:H,5,FALSE)</f>
        <v>436681072.5</v>
      </c>
      <c r="E57" s="41">
        <f>-381112.795*35 + (403787.175/2 * 35^2) + (5184.465/3 * 35^3)</f>
        <v>308075342.48750001</v>
      </c>
      <c r="F57" s="41">
        <f>-15371379.222*35 + (7447141.342/2 * 35^2) + (170249.125/3 * 35^3)</f>
        <v>6456519543.9966679</v>
      </c>
      <c r="G57" s="41">
        <f>(F57-E57)/E57</f>
        <v>19.957599176437295</v>
      </c>
    </row>
    <row r="58" spans="1:7" ht="15" x14ac:dyDescent="0.25">
      <c r="A58" s="21" t="s">
        <v>28</v>
      </c>
      <c r="B58" s="14">
        <v>0</v>
      </c>
      <c r="C58" s="40">
        <f>VLOOKUP(CONCATENATE($C$1,A58,B58),'Dados planilhados'!D:H,5,FALSE)</f>
        <v>270960.83333333326</v>
      </c>
      <c r="D58" s="40">
        <f>VLOOKUP(CONCATENATE($D$1,A58,B58),'Dados planilhados'!D:H,5,FALSE)</f>
        <v>1318860.6666666665</v>
      </c>
    </row>
    <row r="59" spans="1:7" ht="15" x14ac:dyDescent="0.25">
      <c r="A59" s="21" t="s">
        <v>28</v>
      </c>
      <c r="B59" s="14">
        <v>5</v>
      </c>
      <c r="C59" s="40">
        <f>VLOOKUP(CONCATENATE($C$1,A59,B59),'Dados planilhados'!D:H,5,FALSE)</f>
        <v>3268790.333333333</v>
      </c>
      <c r="D59" s="40">
        <f>VLOOKUP(CONCATENATE($D$1,A59,B59),'Dados planilhados'!D:H,5,FALSE)</f>
        <v>25512141.333333332</v>
      </c>
    </row>
    <row r="60" spans="1:7" ht="15" x14ac:dyDescent="0.25">
      <c r="A60" s="21" t="s">
        <v>28</v>
      </c>
      <c r="B60" s="14">
        <v>10</v>
      </c>
      <c r="C60" s="40">
        <f>VLOOKUP(CONCATENATE($C$1,A60,B60),'Dados planilhados'!D:H,5,FALSE)</f>
        <v>8924928.5</v>
      </c>
      <c r="D60" s="40">
        <f>VLOOKUP(CONCATENATE($D$1,A60,B60),'Dados planilhados'!D:H,5,FALSE)</f>
        <v>85117091.166666672</v>
      </c>
    </row>
    <row r="61" spans="1:7" ht="15" x14ac:dyDescent="0.25">
      <c r="A61" s="21" t="s">
        <v>28</v>
      </c>
      <c r="B61" s="14">
        <v>15</v>
      </c>
      <c r="C61" s="40">
        <f>VLOOKUP(CONCATENATE($C$1,A61,B61),'Dados planilhados'!D:H,5,FALSE)</f>
        <v>14520854.5</v>
      </c>
      <c r="D61" s="40">
        <f>VLOOKUP(CONCATENATE($D$1,A61,B61),'Dados planilhados'!D:H,5,FALSE)</f>
        <v>170847393.5</v>
      </c>
    </row>
    <row r="62" spans="1:7" ht="15" x14ac:dyDescent="0.25">
      <c r="A62" s="21" t="s">
        <v>28</v>
      </c>
      <c r="B62" s="14">
        <v>20</v>
      </c>
      <c r="C62" s="40">
        <f>VLOOKUP(CONCATENATE($C$1,A62,B62),'Dados planilhados'!D:H,5,FALSE)</f>
        <v>19389668</v>
      </c>
      <c r="D62" s="40">
        <f>VLOOKUP(CONCATENATE($D$1,A62,B62),'Dados planilhados'!D:H,5,FALSE)</f>
        <v>265653386.16666666</v>
      </c>
    </row>
    <row r="63" spans="1:7" ht="15" x14ac:dyDescent="0.25">
      <c r="A63" s="21" t="s">
        <v>28</v>
      </c>
      <c r="B63" s="14">
        <v>25</v>
      </c>
      <c r="C63" s="40">
        <f>VLOOKUP(CONCATENATE($C$1,A63,B63),'Dados planilhados'!D:H,5,FALSE)</f>
        <v>23797109.5</v>
      </c>
      <c r="D63" s="40">
        <f>VLOOKUP(CONCATENATE($D$1,A63,B63),'Dados planilhados'!D:H,5,FALSE)</f>
        <v>354977379.16666669</v>
      </c>
    </row>
    <row r="64" spans="1:7" ht="15" x14ac:dyDescent="0.25">
      <c r="A64" s="21" t="s">
        <v>28</v>
      </c>
      <c r="B64" s="14">
        <v>30</v>
      </c>
      <c r="C64" s="40">
        <f>VLOOKUP(CONCATENATE($C$1,A64,B64),'Dados planilhados'!D:H,5,FALSE)</f>
        <v>27368333.666666668</v>
      </c>
      <c r="D64" s="40">
        <f>VLOOKUP(CONCATENATE($D$1,A64,B64),'Dados planilhados'!D:H,5,FALSE)</f>
        <v>428598009.83333331</v>
      </c>
    </row>
    <row r="65" spans="1:7" ht="15" x14ac:dyDescent="0.25">
      <c r="A65" s="21" t="s">
        <v>28</v>
      </c>
      <c r="B65" s="14">
        <v>35</v>
      </c>
      <c r="C65" s="40">
        <f>VLOOKUP(CONCATENATE($C$1,A65,B65),'Dados planilhados'!D:H,5,FALSE)</f>
        <v>30915292.166666668</v>
      </c>
      <c r="D65" s="40">
        <f>VLOOKUP(CONCATENATE($D$1,A65,B65),'Dados planilhados'!D:H,5,FALSE)</f>
        <v>484961819.16666669</v>
      </c>
      <c r="E65" s="41">
        <f>-716541.305*35 + (1070098.714/2 * 35^2) - (4423.199/3 * 35^3)</f>
        <v>567141630.9416666</v>
      </c>
      <c r="F65" s="41">
        <f>-20812977.292*35 + (12050654.358/2 * 35^2) + (84651.882/3 * 35^3)</f>
        <v>7862388069.3049994</v>
      </c>
      <c r="G65" s="41">
        <f>(F65-E65)/E65</f>
        <v>12.863182740174624</v>
      </c>
    </row>
    <row r="66" spans="1:7" ht="15" x14ac:dyDescent="0.25">
      <c r="A66" s="21" t="s">
        <v>29</v>
      </c>
      <c r="B66" s="14">
        <v>0</v>
      </c>
      <c r="C66" s="40">
        <f>VLOOKUP(CONCATENATE($C$1,A66,B66),'Dados planilhados'!D:H,5,FALSE)</f>
        <v>254432.83333333326</v>
      </c>
      <c r="D66" s="40">
        <f>VLOOKUP(CONCATENATE($D$1,A66,B66),'Dados planilhados'!D:H,5,FALSE)</f>
        <v>1121402.6666666665</v>
      </c>
    </row>
    <row r="67" spans="1:7" ht="15" x14ac:dyDescent="0.25">
      <c r="A67" s="21" t="s">
        <v>29</v>
      </c>
      <c r="B67" s="14">
        <v>5</v>
      </c>
      <c r="C67" s="40">
        <f>VLOOKUP(CONCATENATE($C$1,A67,B67),'Dados planilhados'!D:H,5,FALSE)</f>
        <v>3927374.333333333</v>
      </c>
      <c r="D67" s="40">
        <f>VLOOKUP(CONCATENATE($D$1,A67,B67),'Dados planilhados'!D:H,5,FALSE)</f>
        <v>22189345.333333332</v>
      </c>
    </row>
    <row r="68" spans="1:7" ht="15" x14ac:dyDescent="0.25">
      <c r="A68" s="21" t="s">
        <v>29</v>
      </c>
      <c r="B68" s="14">
        <v>10</v>
      </c>
      <c r="C68" s="40">
        <f>VLOOKUP(CONCATENATE($C$1,A68,B68),'Dados planilhados'!D:H,5,FALSE)</f>
        <v>13408913.166666666</v>
      </c>
      <c r="D68" s="40">
        <f>VLOOKUP(CONCATENATE($D$1,A68,B68),'Dados planilhados'!D:H,5,FALSE)</f>
        <v>76223051.166666672</v>
      </c>
    </row>
    <row r="69" spans="1:7" ht="15" x14ac:dyDescent="0.25">
      <c r="A69" s="21" t="s">
        <v>29</v>
      </c>
      <c r="B69" s="14">
        <v>15</v>
      </c>
      <c r="C69" s="40">
        <f>VLOOKUP(CONCATENATE($C$1,A69,B69),'Dados planilhados'!D:H,5,FALSE)</f>
        <v>24820552.833333332</v>
      </c>
      <c r="D69" s="40">
        <f>VLOOKUP(CONCATENATE($D$1,A69,B69),'Dados planilhados'!D:H,5,FALSE)</f>
        <v>155345793.5</v>
      </c>
    </row>
    <row r="70" spans="1:7" ht="15" x14ac:dyDescent="0.25">
      <c r="A70" s="21" t="s">
        <v>29</v>
      </c>
      <c r="B70" s="14">
        <v>20</v>
      </c>
      <c r="C70" s="40">
        <f>VLOOKUP(CONCATENATE($C$1,A70,B70),'Dados planilhados'!D:H,5,FALSE)</f>
        <v>34738482.666666664</v>
      </c>
      <c r="D70" s="40">
        <f>VLOOKUP(CONCATENATE($D$1,A70,B70),'Dados planilhados'!D:H,5,FALSE)</f>
        <v>244818495.5</v>
      </c>
    </row>
    <row r="71" spans="1:7" ht="15" x14ac:dyDescent="0.25">
      <c r="A71" s="21" t="s">
        <v>29</v>
      </c>
      <c r="B71" s="14">
        <v>25</v>
      </c>
      <c r="C71" s="40">
        <f>VLOOKUP(CONCATENATE($C$1,A71,B71),'Dados planilhados'!D:H,5,FALSE)</f>
        <v>42654007.5</v>
      </c>
      <c r="D71" s="40">
        <f>VLOOKUP(CONCATENATE($D$1,A71,B71),'Dados planilhados'!D:H,5,FALSE)</f>
        <v>333715800.5</v>
      </c>
    </row>
    <row r="72" spans="1:7" ht="15" x14ac:dyDescent="0.25">
      <c r="A72" s="21" t="s">
        <v>29</v>
      </c>
      <c r="B72" s="14">
        <v>30</v>
      </c>
      <c r="C72" s="40">
        <f>VLOOKUP(CONCATENATE($C$1,A72,B72),'Dados planilhados'!D:H,5,FALSE)</f>
        <v>48443045.666666664</v>
      </c>
      <c r="D72" s="40">
        <f>VLOOKUP(CONCATENATE($D$1,A72,B72),'Dados planilhados'!D:H,5,FALSE)</f>
        <v>407305583.16666669</v>
      </c>
    </row>
    <row r="73" spans="1:7" ht="15" x14ac:dyDescent="0.25">
      <c r="A73" s="21" t="s">
        <v>29</v>
      </c>
      <c r="B73" s="14">
        <v>35</v>
      </c>
      <c r="C73" s="40">
        <f>VLOOKUP(CONCATENATE($C$1,A73,B73),'Dados planilhados'!D:H,5,FALSE)</f>
        <v>52875049.5</v>
      </c>
      <c r="D73" s="40">
        <f>VLOOKUP(CONCATENATE($D$1,A73,B73),'Dados planilhados'!D:H,5,FALSE)</f>
        <v>465152027.16666669</v>
      </c>
      <c r="E73" s="41">
        <f>-2758793.068*35 + (1985182.247/2 * 35^2) - (9882.559/3 * 35^3)</f>
        <v>978128129.86583316</v>
      </c>
      <c r="F73" s="41">
        <f>-18991727.764*35 + (10513125.604/2 * 35^2) + (110243.153/3 * 35^3)</f>
        <v>7350137355.6683331</v>
      </c>
      <c r="G73" s="41">
        <f>(F73-E73)/E73</f>
        <v>6.5144933789773827</v>
      </c>
    </row>
    <row r="74" spans="1:7" ht="15" x14ac:dyDescent="0.25">
      <c r="A74" s="21" t="s">
        <v>30</v>
      </c>
      <c r="B74" s="14">
        <v>0</v>
      </c>
      <c r="C74" s="40">
        <f>VLOOKUP(CONCATENATE($C$1,A74,B74),'Dados planilhados'!D:H,5,FALSE)</f>
        <v>241699.83333333326</v>
      </c>
      <c r="D74" s="40">
        <f>VLOOKUP(CONCATENATE($D$1,A74,B74),'Dados planilhados'!D:H,5,FALSE)</f>
        <v>1043368.6666666665</v>
      </c>
    </row>
    <row r="75" spans="1:7" ht="15" x14ac:dyDescent="0.25">
      <c r="A75" s="21" t="s">
        <v>30</v>
      </c>
      <c r="B75" s="14">
        <v>5</v>
      </c>
      <c r="C75" s="40">
        <f>VLOOKUP(CONCATENATE($C$1,A75,B75),'Dados planilhados'!D:H,5,FALSE)</f>
        <v>2723573.666666666</v>
      </c>
      <c r="D75" s="40">
        <f>VLOOKUP(CONCATENATE($D$1,A75,B75),'Dados planilhados'!D:H,5,FALSE)</f>
        <v>19676797.333333332</v>
      </c>
    </row>
    <row r="76" spans="1:7" ht="15" x14ac:dyDescent="0.25">
      <c r="A76" s="21" t="s">
        <v>30</v>
      </c>
      <c r="B76" s="14">
        <v>10</v>
      </c>
      <c r="C76" s="40">
        <f>VLOOKUP(CONCATENATE($C$1,A76,B76),'Dados planilhados'!D:H,5,FALSE)</f>
        <v>9122124.5</v>
      </c>
      <c r="D76" s="40">
        <f>VLOOKUP(CONCATENATE($D$1,A76,B76),'Dados planilhados'!D:H,5,FALSE)</f>
        <v>69460379.166666672</v>
      </c>
    </row>
    <row r="77" spans="1:7" ht="15" x14ac:dyDescent="0.25">
      <c r="A77" s="21" t="s">
        <v>30</v>
      </c>
      <c r="B77" s="14">
        <v>15</v>
      </c>
      <c r="C77" s="40">
        <f>VLOOKUP(CONCATENATE($C$1,A77,B77),'Dados planilhados'!D:H,5,FALSE)</f>
        <v>17083659.5</v>
      </c>
      <c r="D77" s="40">
        <f>VLOOKUP(CONCATENATE($D$1,A77,B77),'Dados planilhados'!D:H,5,FALSE)</f>
        <v>144700582.83333334</v>
      </c>
    </row>
    <row r="78" spans="1:7" ht="15" x14ac:dyDescent="0.25">
      <c r="A78" s="21" t="s">
        <v>30</v>
      </c>
      <c r="B78" s="14">
        <v>20</v>
      </c>
      <c r="C78" s="40">
        <f>VLOOKUP(CONCATENATE($C$1,A78,B78),'Dados planilhados'!D:H,5,FALSE)</f>
        <v>24698370</v>
      </c>
      <c r="D78" s="40">
        <f>VLOOKUP(CONCATENATE($D$1,A78,B78),'Dados planilhados'!D:H,5,FALSE)</f>
        <v>231244292.83333334</v>
      </c>
    </row>
    <row r="79" spans="1:7" ht="15" x14ac:dyDescent="0.25">
      <c r="A79" s="21" t="s">
        <v>30</v>
      </c>
      <c r="B79" s="14">
        <v>25</v>
      </c>
      <c r="C79" s="40">
        <f>VLOOKUP(CONCATENATE($C$1,A79,B79),'Dados planilhados'!D:H,5,FALSE)</f>
        <v>31421643.5</v>
      </c>
      <c r="D79" s="40">
        <f>VLOOKUP(CONCATENATE($D$1,A79,B79),'Dados planilhados'!D:H,5,FALSE)</f>
        <v>316368109.83333331</v>
      </c>
    </row>
    <row r="80" spans="1:7" ht="15" x14ac:dyDescent="0.25">
      <c r="A80" s="21" t="s">
        <v>30</v>
      </c>
      <c r="B80" s="14">
        <v>30</v>
      </c>
      <c r="C80" s="40">
        <f>VLOOKUP(CONCATENATE($C$1,A80,B80),'Dados planilhados'!D:H,5,FALSE)</f>
        <v>36875649.666666664</v>
      </c>
      <c r="D80" s="40">
        <f>VLOOKUP(CONCATENATE($D$1,A80,B80),'Dados planilhados'!D:H,5,FALSE)</f>
        <v>390313636.5</v>
      </c>
    </row>
    <row r="81" spans="1:7" ht="15" x14ac:dyDescent="0.25">
      <c r="A81" s="21" t="s">
        <v>30</v>
      </c>
      <c r="B81" s="14">
        <v>35</v>
      </c>
      <c r="C81" s="40">
        <f>VLOOKUP(CONCATENATE($C$1,A81,B81),'Dados planilhados'!D:H,5,FALSE)</f>
        <v>41554068.166666664</v>
      </c>
      <c r="D81" s="40">
        <f>VLOOKUP(CONCATENATE($D$1,A81,B81),'Dados planilhados'!D:H,5,FALSE)</f>
        <v>449649104.5</v>
      </c>
      <c r="E81" s="41">
        <f>-1706803.803*35 + (1257112.775/2 * 35^2) + (435.368/3 * 35^3)</f>
        <v>716465575.91583335</v>
      </c>
      <c r="F81" s="41">
        <f>-17755621.79*35 + (9460614.571/2 * 35^2) + (125685.287/3 * 35^3)</f>
        <v>6969431888.7958336</v>
      </c>
      <c r="G81" s="41">
        <f>(F81-E81)/E81</f>
        <v>8.7275181433344482</v>
      </c>
    </row>
    <row r="82" spans="1:7" ht="15" x14ac:dyDescent="0.25">
      <c r="A82" s="21" t="s">
        <v>31</v>
      </c>
      <c r="B82" s="14">
        <v>0</v>
      </c>
      <c r="C82" s="40">
        <f>VLOOKUP(CONCATENATE($C$1,A82,B82),'Dados planilhados'!D:H,5,FALSE)</f>
        <v>106333.5</v>
      </c>
      <c r="D82" s="40">
        <f>VLOOKUP(CONCATENATE($D$1,A82,B82),'Dados planilhados'!D:H,5,FALSE)</f>
        <v>618130.66666666651</v>
      </c>
    </row>
    <row r="83" spans="1:7" ht="15" x14ac:dyDescent="0.25">
      <c r="A83" s="21" t="s">
        <v>31</v>
      </c>
      <c r="B83" s="14">
        <v>5</v>
      </c>
      <c r="C83" s="40">
        <f>VLOOKUP(CONCATENATE($C$1,A83,B83),'Dados planilhados'!D:H,5,FALSE)</f>
        <v>958576.33333333326</v>
      </c>
      <c r="D83" s="40">
        <f>VLOOKUP(CONCATENATE($D$1,A83,B83),'Dados planilhados'!D:H,5,FALSE)</f>
        <v>12529680.666666666</v>
      </c>
    </row>
    <row r="84" spans="1:7" ht="15" x14ac:dyDescent="0.25">
      <c r="A84" s="21" t="s">
        <v>31</v>
      </c>
      <c r="B84" s="14">
        <v>10</v>
      </c>
      <c r="C84" s="40">
        <f>VLOOKUP(CONCATENATE($C$1,A84,B84),'Dados planilhados'!D:H,5,FALSE)</f>
        <v>3224255.166666667</v>
      </c>
      <c r="D84" s="40">
        <f>VLOOKUP(CONCATENATE($D$1,A84,B84),'Dados planilhados'!D:H,5,FALSE)</f>
        <v>49122045.833333336</v>
      </c>
    </row>
    <row r="85" spans="1:7" ht="15" x14ac:dyDescent="0.25">
      <c r="A85" s="21" t="s">
        <v>31</v>
      </c>
      <c r="B85" s="14">
        <v>15</v>
      </c>
      <c r="C85" s="40">
        <f>VLOOKUP(CONCATENATE($C$1,A85,B85),'Dados planilhados'!D:H,5,FALSE)</f>
        <v>6048125.5</v>
      </c>
      <c r="D85" s="40">
        <f>VLOOKUP(CONCATENATE($D$1,A85,B85),'Dados planilhados'!D:H,5,FALSE)</f>
        <v>110114945.5</v>
      </c>
    </row>
    <row r="86" spans="1:7" ht="15" x14ac:dyDescent="0.25">
      <c r="A86" s="21" t="s">
        <v>31</v>
      </c>
      <c r="B86" s="14">
        <v>20</v>
      </c>
      <c r="C86" s="40">
        <f>VLOOKUP(CONCATENATE($C$1,A86,B86),'Dados planilhados'!D:H,5,FALSE)</f>
        <v>9103405.666666666</v>
      </c>
      <c r="D86" s="40">
        <f>VLOOKUP(CONCATENATE($D$1,A86,B86),'Dados planilhados'!D:H,5,FALSE)</f>
        <v>185279999.5</v>
      </c>
    </row>
    <row r="87" spans="1:7" ht="15" x14ac:dyDescent="0.25">
      <c r="A87" s="21" t="s">
        <v>31</v>
      </c>
      <c r="B87" s="14">
        <v>25</v>
      </c>
      <c r="C87" s="40">
        <f>VLOOKUP(CONCATENATE($C$1,A87,B87),'Dados planilhados'!D:H,5,FALSE)</f>
        <v>12370514.5</v>
      </c>
      <c r="D87" s="40">
        <f>VLOOKUP(CONCATENATE($D$1,A87,B87),'Dados planilhados'!D:H,5,FALSE)</f>
        <v>262909768.5</v>
      </c>
    </row>
    <row r="88" spans="1:7" ht="15" x14ac:dyDescent="0.25">
      <c r="A88" s="21" t="s">
        <v>31</v>
      </c>
      <c r="B88" s="14">
        <v>30</v>
      </c>
      <c r="C88" s="40">
        <f>VLOOKUP(CONCATENATE($C$1,A88,B88),'Dados planilhados'!D:H,5,FALSE)</f>
        <v>15239216.333333332</v>
      </c>
      <c r="D88" s="40">
        <f>VLOOKUP(CONCATENATE($D$1,A88,B88),'Dados planilhados'!D:H,5,FALSE)</f>
        <v>335687417.83333331</v>
      </c>
    </row>
    <row r="89" spans="1:7" ht="15" x14ac:dyDescent="0.25">
      <c r="A89" s="21" t="s">
        <v>31</v>
      </c>
      <c r="B89" s="14">
        <v>35</v>
      </c>
      <c r="C89" s="40">
        <f>VLOOKUP(CONCATENATE($C$1,A89,B89),'Dados planilhados'!D:H,5,FALSE)</f>
        <v>18106913.5</v>
      </c>
      <c r="D89" s="40">
        <f>VLOOKUP(CONCATENATE($D$1,A89,B89),'Dados planilhados'!D:H,5,FALSE)</f>
        <v>399867237.83333331</v>
      </c>
      <c r="E89" s="41">
        <f>-440596.656*35 + (364540.539/2 * 35^2) + (5083.084/3 * 35^3)</f>
        <v>280505939.34416664</v>
      </c>
      <c r="F89" s="41">
        <f>-13357035.788*35 + (6051474.754/2 * 35^2) + (175903.528/3 * 35^3)</f>
        <v>5752986621.9116669</v>
      </c>
      <c r="G89" s="41">
        <f>(F89-E89)/E89</f>
        <v>19.50932196074837</v>
      </c>
    </row>
    <row r="90" spans="1:7" ht="15" x14ac:dyDescent="0.25">
      <c r="A90" s="21" t="s">
        <v>32</v>
      </c>
      <c r="B90" s="14">
        <v>0</v>
      </c>
      <c r="C90" s="40">
        <f>VLOOKUP(CONCATENATE($C$1,A90,B90),'Dados planilhados'!D:H,5,FALSE)</f>
        <v>182502.5</v>
      </c>
      <c r="D90" s="40">
        <f>VLOOKUP(CONCATENATE($D$1,A90,B90),'Dados planilhados'!D:H,5,FALSE)</f>
        <v>1931431.6666666665</v>
      </c>
    </row>
    <row r="91" spans="1:7" ht="15" x14ac:dyDescent="0.25">
      <c r="A91" s="21" t="s">
        <v>32</v>
      </c>
      <c r="B91" s="14">
        <v>5</v>
      </c>
      <c r="C91" s="40">
        <f>VLOOKUP(CONCATENATE($C$1,A91,B91),'Dados planilhados'!D:H,5,FALSE)</f>
        <v>3291409</v>
      </c>
      <c r="D91" s="40">
        <f>VLOOKUP(CONCATENATE($D$1,A91,B91),'Dados planilhados'!D:H,5,FALSE)</f>
        <v>31666212.666666668</v>
      </c>
    </row>
    <row r="92" spans="1:7" ht="15" x14ac:dyDescent="0.25">
      <c r="A92" s="21" t="s">
        <v>32</v>
      </c>
      <c r="B92" s="14">
        <v>10</v>
      </c>
      <c r="C92" s="40">
        <f>VLOOKUP(CONCATENATE($C$1,A92,B92),'Dados planilhados'!D:H,5,FALSE)</f>
        <v>8931340.166666666</v>
      </c>
      <c r="D92" s="40">
        <f>VLOOKUP(CONCATENATE($D$1,A92,B92),'Dados planilhados'!D:H,5,FALSE)</f>
        <v>99598219.166666672</v>
      </c>
    </row>
    <row r="93" spans="1:7" ht="15" x14ac:dyDescent="0.25">
      <c r="A93" s="21" t="s">
        <v>32</v>
      </c>
      <c r="B93" s="14">
        <v>15</v>
      </c>
      <c r="C93" s="40">
        <f>VLOOKUP(CONCATENATE($C$1,A93,B93),'Dados planilhados'!D:H,5,FALSE)</f>
        <v>14638719.833333334</v>
      </c>
      <c r="D93" s="40">
        <f>VLOOKUP(CONCATENATE($D$1,A93,B93),'Dados planilhados'!D:H,5,FALSE)</f>
        <v>192934092.16666666</v>
      </c>
    </row>
    <row r="94" spans="1:7" ht="15" x14ac:dyDescent="0.25">
      <c r="A94" s="21" t="s">
        <v>32</v>
      </c>
      <c r="B94" s="14">
        <v>20</v>
      </c>
      <c r="C94" s="40">
        <f>VLOOKUP(CONCATENATE($C$1,A94,B94),'Dados planilhados'!D:H,5,FALSE)</f>
        <v>19895230</v>
      </c>
      <c r="D94" s="40">
        <f>VLOOKUP(CONCATENATE($D$1,A94,B94),'Dados planilhados'!D:H,5,FALSE)</f>
        <v>292982218.16666669</v>
      </c>
    </row>
    <row r="95" spans="1:7" ht="15" x14ac:dyDescent="0.25">
      <c r="A95" s="21" t="s">
        <v>32</v>
      </c>
      <c r="B95" s="14">
        <v>25</v>
      </c>
      <c r="C95" s="40">
        <f>VLOOKUP(CONCATENATE($C$1,A95,B95),'Dados planilhados'!D:H,5,FALSE)</f>
        <v>25029170.166666668</v>
      </c>
      <c r="D95" s="40">
        <f>VLOOKUP(CONCATENATE($D$1,A95,B95),'Dados planilhados'!D:H,5,FALSE)</f>
        <v>382170680.5</v>
      </c>
    </row>
    <row r="96" spans="1:7" ht="15" x14ac:dyDescent="0.25">
      <c r="A96" s="21" t="s">
        <v>32</v>
      </c>
      <c r="B96" s="14">
        <v>30</v>
      </c>
      <c r="C96" s="40">
        <f>VLOOKUP(CONCATENATE($C$1,A96,B96),'Dados planilhados'!D:H,5,FALSE)</f>
        <v>29279468.333333332</v>
      </c>
      <c r="D96" s="40">
        <f>VLOOKUP(CONCATENATE($D$1,A96,B96),'Dados planilhados'!D:H,5,FALSE)</f>
        <v>452135268.5</v>
      </c>
    </row>
    <row r="97" spans="1:7" ht="15" x14ac:dyDescent="0.25">
      <c r="A97" s="21" t="s">
        <v>32</v>
      </c>
      <c r="B97" s="14">
        <v>35</v>
      </c>
      <c r="C97" s="40">
        <f>VLOOKUP(CONCATENATE($C$1,A97,B97),'Dados planilhados'!D:H,5,FALSE)</f>
        <v>33489668.833333336</v>
      </c>
      <c r="D97" s="40">
        <f>VLOOKUP(CONCATENATE($D$1,A97,B97),'Dados planilhados'!D:H,5,FALSE)</f>
        <v>502653317.83333331</v>
      </c>
      <c r="E97" s="41">
        <f>-749863.254*35 + (1042450.787/2 * 35^2) - (1446.383/3 * 35^3)</f>
        <v>591584669.43916667</v>
      </c>
      <c r="F97" s="41">
        <f>-22765982.636*35 + (14431204.397/2 * 35^2) + (33632.567/3 * 35^3)</f>
        <v>8522968737.6108332</v>
      </c>
      <c r="G97" s="41">
        <f>(F97-E97)/E97</f>
        <v>13.407014207604073</v>
      </c>
    </row>
    <row r="98" spans="1:7" ht="12.75" x14ac:dyDescent="0.2">
      <c r="A98" s="36"/>
      <c r="B98" s="36"/>
      <c r="C98" s="42"/>
      <c r="D98" s="42"/>
    </row>
    <row r="99" spans="1:7" ht="12.75" x14ac:dyDescent="0.2">
      <c r="A99" s="36"/>
      <c r="B99" s="36"/>
      <c r="C99" s="42"/>
      <c r="D99" s="42"/>
    </row>
    <row r="100" spans="1:7" ht="12.75" x14ac:dyDescent="0.2">
      <c r="A100" s="36"/>
      <c r="B100" s="36"/>
      <c r="C100" s="42"/>
      <c r="D100" s="42"/>
    </row>
    <row r="101" spans="1:7" ht="12.75" x14ac:dyDescent="0.2">
      <c r="A101" s="36"/>
      <c r="B101" s="36"/>
      <c r="C101" s="42"/>
      <c r="D101" s="42"/>
    </row>
    <row r="102" spans="1:7" ht="12.75" x14ac:dyDescent="0.2">
      <c r="A102" s="36"/>
      <c r="B102" s="36"/>
      <c r="C102" s="42"/>
      <c r="D102" s="42"/>
    </row>
    <row r="103" spans="1:7" ht="12.75" x14ac:dyDescent="0.2">
      <c r="A103" s="36"/>
      <c r="B103" s="36"/>
      <c r="C103" s="42"/>
      <c r="D103" s="42"/>
    </row>
    <row r="104" spans="1:7" ht="12.75" x14ac:dyDescent="0.2">
      <c r="A104" s="36"/>
      <c r="B104" s="36"/>
      <c r="C104" s="42"/>
      <c r="D104" s="42"/>
    </row>
    <row r="105" spans="1:7" ht="12.75" x14ac:dyDescent="0.2">
      <c r="A105" s="36"/>
      <c r="B105" s="36"/>
      <c r="C105" s="42"/>
      <c r="D105" s="42"/>
    </row>
    <row r="106" spans="1:7" ht="12.75" x14ac:dyDescent="0.2">
      <c r="A106" s="36"/>
      <c r="B106" s="36"/>
      <c r="C106" s="42"/>
      <c r="D106" s="42"/>
    </row>
    <row r="107" spans="1:7" ht="12.75" x14ac:dyDescent="0.2">
      <c r="A107" s="36"/>
      <c r="B107" s="36"/>
      <c r="C107" s="42"/>
      <c r="D107" s="42"/>
    </row>
    <row r="108" spans="1:7" ht="12.75" x14ac:dyDescent="0.2">
      <c r="A108" s="36"/>
      <c r="B108" s="36"/>
      <c r="C108" s="42"/>
      <c r="D108" s="42"/>
    </row>
    <row r="109" spans="1:7" ht="12.75" x14ac:dyDescent="0.2">
      <c r="A109" s="36"/>
      <c r="B109" s="36"/>
      <c r="C109" s="42"/>
      <c r="D109" s="42"/>
    </row>
    <row r="110" spans="1:7" ht="12.75" x14ac:dyDescent="0.2">
      <c r="A110" s="36"/>
      <c r="B110" s="36"/>
      <c r="C110" s="42"/>
      <c r="D110" s="42"/>
    </row>
    <row r="111" spans="1:7" ht="12.75" x14ac:dyDescent="0.2">
      <c r="A111" s="36"/>
      <c r="B111" s="36"/>
      <c r="C111" s="42"/>
      <c r="D111" s="42"/>
    </row>
    <row r="112" spans="1:7" ht="12.75" x14ac:dyDescent="0.2">
      <c r="A112" s="36"/>
      <c r="B112" s="36"/>
      <c r="C112" s="42"/>
      <c r="D112" s="42"/>
    </row>
    <row r="113" spans="1:4" ht="12.75" x14ac:dyDescent="0.2">
      <c r="A113" s="36"/>
      <c r="B113" s="36"/>
      <c r="C113" s="42"/>
      <c r="D113" s="42"/>
    </row>
    <row r="114" spans="1:4" ht="12.75" x14ac:dyDescent="0.2">
      <c r="A114" s="36"/>
      <c r="B114" s="36"/>
      <c r="C114" s="42"/>
      <c r="D114" s="42"/>
    </row>
    <row r="115" spans="1:4" ht="12.75" x14ac:dyDescent="0.2">
      <c r="A115" s="36"/>
      <c r="B115" s="36"/>
      <c r="C115" s="42"/>
      <c r="D115" s="42"/>
    </row>
    <row r="116" spans="1:4" ht="12.75" x14ac:dyDescent="0.2">
      <c r="A116" s="36"/>
      <c r="B116" s="36"/>
      <c r="C116" s="42"/>
      <c r="D116" s="42"/>
    </row>
    <row r="117" spans="1:4" ht="12.75" x14ac:dyDescent="0.2">
      <c r="A117" s="36"/>
      <c r="B117" s="36"/>
      <c r="C117" s="42"/>
      <c r="D117" s="42"/>
    </row>
    <row r="118" spans="1:4" ht="12.75" x14ac:dyDescent="0.2">
      <c r="A118" s="36"/>
      <c r="B118" s="36"/>
      <c r="C118" s="42"/>
      <c r="D118" s="42"/>
    </row>
    <row r="119" spans="1:4" ht="12.75" x14ac:dyDescent="0.2">
      <c r="A119" s="36"/>
      <c r="B119" s="36"/>
      <c r="C119" s="42"/>
      <c r="D119" s="42"/>
    </row>
    <row r="120" spans="1:4" ht="12.75" x14ac:dyDescent="0.2">
      <c r="A120" s="36"/>
      <c r="B120" s="36"/>
      <c r="C120" s="42"/>
      <c r="D120" s="42"/>
    </row>
    <row r="121" spans="1:4" ht="12.75" x14ac:dyDescent="0.2">
      <c r="A121" s="36"/>
      <c r="B121" s="36"/>
      <c r="C121" s="42"/>
      <c r="D121" s="42"/>
    </row>
    <row r="122" spans="1:4" ht="12.75" x14ac:dyDescent="0.2">
      <c r="A122" s="36"/>
      <c r="B122" s="36"/>
      <c r="C122" s="42"/>
      <c r="D122" s="42"/>
    </row>
    <row r="123" spans="1:4" ht="12.75" x14ac:dyDescent="0.2">
      <c r="A123" s="36"/>
      <c r="B123" s="36"/>
      <c r="C123" s="42"/>
      <c r="D123" s="42"/>
    </row>
    <row r="124" spans="1:4" ht="12.75" x14ac:dyDescent="0.2">
      <c r="A124" s="36"/>
      <c r="B124" s="36"/>
      <c r="C124" s="42"/>
      <c r="D124" s="42"/>
    </row>
    <row r="125" spans="1:4" ht="12.75" x14ac:dyDescent="0.2">
      <c r="A125" s="36"/>
      <c r="B125" s="36"/>
      <c r="C125" s="42"/>
      <c r="D125" s="42"/>
    </row>
    <row r="126" spans="1:4" ht="12.75" x14ac:dyDescent="0.2">
      <c r="A126" s="36"/>
      <c r="B126" s="36"/>
      <c r="C126" s="42"/>
      <c r="D126" s="42"/>
    </row>
    <row r="127" spans="1:4" ht="12.75" x14ac:dyDescent="0.2">
      <c r="A127" s="36"/>
      <c r="B127" s="36"/>
      <c r="C127" s="42"/>
      <c r="D127" s="42"/>
    </row>
    <row r="128" spans="1:4" ht="12.75" x14ac:dyDescent="0.2">
      <c r="A128" s="36"/>
      <c r="B128" s="36"/>
      <c r="C128" s="42"/>
      <c r="D128" s="42"/>
    </row>
    <row r="129" spans="1:4" ht="12.75" x14ac:dyDescent="0.2">
      <c r="A129" s="36"/>
      <c r="B129" s="36"/>
      <c r="C129" s="42"/>
      <c r="D129" s="42"/>
    </row>
    <row r="130" spans="1:4" ht="12.75" x14ac:dyDescent="0.2">
      <c r="A130" s="36"/>
      <c r="B130" s="36"/>
      <c r="C130" s="42"/>
      <c r="D130" s="42"/>
    </row>
    <row r="131" spans="1:4" ht="12.75" x14ac:dyDescent="0.2">
      <c r="A131" s="36"/>
      <c r="B131" s="36"/>
      <c r="C131" s="42"/>
      <c r="D131" s="42"/>
    </row>
    <row r="132" spans="1:4" ht="12.75" x14ac:dyDescent="0.2">
      <c r="A132" s="36"/>
      <c r="B132" s="36"/>
      <c r="C132" s="42"/>
      <c r="D132" s="42"/>
    </row>
    <row r="133" spans="1:4" ht="12.75" x14ac:dyDescent="0.2">
      <c r="A133" s="36"/>
      <c r="B133" s="36"/>
      <c r="C133" s="42"/>
      <c r="D133" s="42"/>
    </row>
    <row r="134" spans="1:4" ht="12.75" x14ac:dyDescent="0.2">
      <c r="A134" s="36"/>
      <c r="B134" s="36"/>
      <c r="C134" s="42"/>
      <c r="D134" s="42"/>
    </row>
    <row r="135" spans="1:4" ht="12.75" x14ac:dyDescent="0.2">
      <c r="A135" s="36"/>
      <c r="B135" s="36"/>
      <c r="C135" s="42"/>
      <c r="D135" s="42"/>
    </row>
    <row r="136" spans="1:4" ht="12.75" x14ac:dyDescent="0.2">
      <c r="A136" s="36"/>
      <c r="B136" s="36"/>
      <c r="C136" s="42"/>
      <c r="D136" s="42"/>
    </row>
    <row r="137" spans="1:4" ht="12.75" x14ac:dyDescent="0.2">
      <c r="A137" s="36"/>
      <c r="B137" s="36"/>
      <c r="C137" s="42"/>
      <c r="D137" s="42"/>
    </row>
    <row r="138" spans="1:4" ht="12.75" x14ac:dyDescent="0.2">
      <c r="A138" s="36"/>
      <c r="B138" s="36"/>
      <c r="C138" s="42"/>
      <c r="D138" s="42"/>
    </row>
    <row r="139" spans="1:4" ht="12.75" x14ac:dyDescent="0.2">
      <c r="A139" s="36"/>
      <c r="B139" s="36"/>
      <c r="C139" s="42"/>
      <c r="D139" s="42"/>
    </row>
    <row r="140" spans="1:4" ht="12.75" x14ac:dyDescent="0.2">
      <c r="A140" s="36"/>
      <c r="B140" s="36"/>
      <c r="C140" s="42"/>
      <c r="D140" s="42"/>
    </row>
    <row r="141" spans="1:4" ht="12.75" x14ac:dyDescent="0.2">
      <c r="A141" s="36"/>
      <c r="B141" s="36"/>
      <c r="C141" s="42"/>
      <c r="D141" s="42"/>
    </row>
    <row r="142" spans="1:4" ht="12.75" x14ac:dyDescent="0.2">
      <c r="A142" s="36"/>
      <c r="B142" s="36"/>
      <c r="C142" s="42"/>
      <c r="D142" s="42"/>
    </row>
    <row r="143" spans="1:4" ht="12.75" x14ac:dyDescent="0.2">
      <c r="A143" s="36"/>
      <c r="B143" s="36"/>
      <c r="C143" s="42"/>
      <c r="D143" s="42"/>
    </row>
    <row r="144" spans="1:4" ht="12.75" x14ac:dyDescent="0.2">
      <c r="A144" s="36"/>
      <c r="B144" s="36"/>
      <c r="C144" s="42"/>
      <c r="D144" s="42"/>
    </row>
    <row r="145" spans="1:4" ht="12.75" x14ac:dyDescent="0.2">
      <c r="A145" s="36"/>
      <c r="B145" s="36"/>
      <c r="C145" s="42"/>
      <c r="D145" s="42"/>
    </row>
    <row r="146" spans="1:4" ht="12.75" x14ac:dyDescent="0.2">
      <c r="A146" s="36"/>
      <c r="B146" s="36"/>
      <c r="C146" s="42"/>
      <c r="D146" s="42"/>
    </row>
    <row r="147" spans="1:4" ht="12.75" x14ac:dyDescent="0.2">
      <c r="A147" s="36"/>
      <c r="B147" s="36"/>
      <c r="C147" s="42"/>
      <c r="D147" s="42"/>
    </row>
    <row r="148" spans="1:4" ht="12.75" x14ac:dyDescent="0.2">
      <c r="A148" s="36"/>
      <c r="B148" s="36"/>
      <c r="C148" s="42"/>
      <c r="D148" s="42"/>
    </row>
    <row r="149" spans="1:4" ht="12.75" x14ac:dyDescent="0.2">
      <c r="A149" s="36"/>
      <c r="B149" s="36"/>
      <c r="C149" s="42"/>
      <c r="D149" s="42"/>
    </row>
    <row r="150" spans="1:4" ht="12.75" x14ac:dyDescent="0.2">
      <c r="A150" s="36"/>
      <c r="B150" s="36"/>
      <c r="C150" s="42"/>
      <c r="D150" s="42"/>
    </row>
    <row r="151" spans="1:4" ht="12.75" x14ac:dyDescent="0.2">
      <c r="A151" s="36"/>
      <c r="B151" s="36"/>
      <c r="C151" s="42"/>
      <c r="D151" s="42"/>
    </row>
    <row r="152" spans="1:4" ht="12.75" x14ac:dyDescent="0.2">
      <c r="A152" s="36"/>
      <c r="B152" s="36"/>
      <c r="C152" s="42"/>
      <c r="D152" s="42"/>
    </row>
    <row r="153" spans="1:4" ht="12.75" x14ac:dyDescent="0.2">
      <c r="A153" s="36"/>
      <c r="B153" s="36"/>
      <c r="C153" s="42"/>
      <c r="D153" s="42"/>
    </row>
    <row r="154" spans="1:4" ht="12.75" x14ac:dyDescent="0.2">
      <c r="A154" s="36"/>
      <c r="B154" s="36"/>
      <c r="C154" s="42"/>
      <c r="D154" s="42"/>
    </row>
    <row r="155" spans="1:4" ht="12.75" x14ac:dyDescent="0.2">
      <c r="A155" s="36"/>
      <c r="B155" s="36"/>
      <c r="C155" s="42"/>
      <c r="D155" s="42"/>
    </row>
    <row r="156" spans="1:4" ht="12.75" x14ac:dyDescent="0.2">
      <c r="A156" s="36"/>
      <c r="B156" s="36"/>
      <c r="C156" s="42"/>
      <c r="D156" s="42"/>
    </row>
    <row r="157" spans="1:4" ht="12.75" x14ac:dyDescent="0.2">
      <c r="A157" s="36"/>
      <c r="B157" s="36"/>
      <c r="C157" s="42"/>
      <c r="D157" s="42"/>
    </row>
    <row r="158" spans="1:4" ht="12.75" x14ac:dyDescent="0.2">
      <c r="A158" s="36"/>
      <c r="B158" s="36"/>
      <c r="C158" s="42"/>
      <c r="D158" s="42"/>
    </row>
    <row r="159" spans="1:4" ht="12.75" x14ac:dyDescent="0.2">
      <c r="A159" s="36"/>
      <c r="B159" s="36"/>
      <c r="C159" s="42"/>
      <c r="D159" s="42"/>
    </row>
    <row r="160" spans="1:4" ht="12.75" x14ac:dyDescent="0.2">
      <c r="A160" s="36"/>
      <c r="B160" s="36"/>
      <c r="C160" s="42"/>
      <c r="D160" s="42"/>
    </row>
    <row r="161" spans="1:4" ht="12.75" x14ac:dyDescent="0.2">
      <c r="A161" s="36"/>
      <c r="B161" s="36"/>
      <c r="C161" s="42"/>
      <c r="D161" s="42"/>
    </row>
    <row r="162" spans="1:4" ht="12.75" x14ac:dyDescent="0.2">
      <c r="A162" s="36"/>
      <c r="B162" s="36"/>
      <c r="C162" s="42"/>
      <c r="D162" s="42"/>
    </row>
    <row r="163" spans="1:4" ht="12.75" x14ac:dyDescent="0.2">
      <c r="A163" s="36"/>
      <c r="B163" s="36"/>
      <c r="C163" s="42"/>
      <c r="D163" s="42"/>
    </row>
    <row r="164" spans="1:4" ht="12.75" x14ac:dyDescent="0.2">
      <c r="A164" s="36"/>
      <c r="B164" s="36"/>
      <c r="C164" s="42"/>
      <c r="D164" s="42"/>
    </row>
    <row r="165" spans="1:4" ht="12.75" x14ac:dyDescent="0.2">
      <c r="A165" s="36"/>
      <c r="B165" s="36"/>
      <c r="C165" s="42"/>
      <c r="D165" s="42"/>
    </row>
    <row r="166" spans="1:4" ht="12.75" x14ac:dyDescent="0.2">
      <c r="A166" s="36"/>
      <c r="B166" s="36"/>
      <c r="C166" s="42"/>
      <c r="D166" s="42"/>
    </row>
    <row r="167" spans="1:4" ht="12.75" x14ac:dyDescent="0.2">
      <c r="A167" s="36"/>
      <c r="B167" s="36"/>
      <c r="C167" s="42"/>
      <c r="D167" s="42"/>
    </row>
    <row r="168" spans="1:4" ht="12.75" x14ac:dyDescent="0.2">
      <c r="A168" s="36"/>
      <c r="B168" s="36"/>
      <c r="C168" s="42"/>
      <c r="D168" s="42"/>
    </row>
    <row r="169" spans="1:4" ht="12.75" x14ac:dyDescent="0.2">
      <c r="A169" s="36"/>
      <c r="B169" s="36"/>
      <c r="C169" s="42"/>
      <c r="D169" s="42"/>
    </row>
    <row r="170" spans="1:4" ht="12.75" x14ac:dyDescent="0.2">
      <c r="A170" s="36"/>
      <c r="B170" s="36"/>
      <c r="C170" s="42"/>
      <c r="D170" s="42"/>
    </row>
    <row r="171" spans="1:4" ht="12.75" x14ac:dyDescent="0.2">
      <c r="A171" s="36"/>
      <c r="B171" s="36"/>
      <c r="C171" s="42"/>
      <c r="D171" s="42"/>
    </row>
    <row r="172" spans="1:4" ht="12.75" x14ac:dyDescent="0.2">
      <c r="A172" s="36"/>
      <c r="B172" s="36"/>
      <c r="C172" s="42"/>
      <c r="D172" s="42"/>
    </row>
    <row r="173" spans="1:4" ht="12.75" x14ac:dyDescent="0.2">
      <c r="A173" s="36"/>
      <c r="B173" s="36"/>
      <c r="C173" s="42"/>
      <c r="D173" s="42"/>
    </row>
    <row r="174" spans="1:4" ht="12.75" x14ac:dyDescent="0.2">
      <c r="A174" s="36"/>
      <c r="B174" s="36"/>
      <c r="C174" s="42"/>
      <c r="D174" s="42"/>
    </row>
    <row r="175" spans="1:4" ht="12.75" x14ac:dyDescent="0.2">
      <c r="A175" s="36"/>
      <c r="B175" s="36"/>
      <c r="C175" s="42"/>
      <c r="D175" s="42"/>
    </row>
    <row r="176" spans="1:4" ht="12.75" x14ac:dyDescent="0.2">
      <c r="A176" s="36"/>
      <c r="B176" s="36"/>
      <c r="C176" s="42"/>
      <c r="D176" s="42"/>
    </row>
    <row r="177" spans="1:4" ht="12.75" x14ac:dyDescent="0.2">
      <c r="A177" s="36"/>
      <c r="B177" s="36"/>
      <c r="C177" s="42"/>
      <c r="D177" s="42"/>
    </row>
    <row r="178" spans="1:4" ht="12.75" x14ac:dyDescent="0.2">
      <c r="A178" s="36"/>
      <c r="B178" s="36"/>
      <c r="C178" s="42"/>
      <c r="D178" s="42"/>
    </row>
    <row r="179" spans="1:4" ht="12.75" x14ac:dyDescent="0.2">
      <c r="A179" s="36"/>
      <c r="B179" s="36"/>
      <c r="C179" s="42"/>
      <c r="D179" s="42"/>
    </row>
    <row r="180" spans="1:4" ht="12.75" x14ac:dyDescent="0.2">
      <c r="A180" s="36"/>
      <c r="B180" s="36"/>
      <c r="C180" s="42"/>
      <c r="D180" s="42"/>
    </row>
    <row r="181" spans="1:4" ht="12.75" x14ac:dyDescent="0.2">
      <c r="A181" s="36"/>
      <c r="B181" s="36"/>
      <c r="C181" s="42"/>
      <c r="D181" s="42"/>
    </row>
    <row r="182" spans="1:4" ht="12.75" x14ac:dyDescent="0.2">
      <c r="A182" s="36"/>
      <c r="B182" s="36"/>
      <c r="C182" s="42"/>
      <c r="D182" s="42"/>
    </row>
    <row r="183" spans="1:4" ht="12.75" x14ac:dyDescent="0.2">
      <c r="A183" s="36"/>
      <c r="B183" s="36"/>
      <c r="C183" s="42"/>
      <c r="D183" s="42"/>
    </row>
    <row r="184" spans="1:4" ht="12.75" x14ac:dyDescent="0.2">
      <c r="A184" s="36"/>
      <c r="B184" s="36"/>
      <c r="C184" s="42"/>
      <c r="D184" s="42"/>
    </row>
    <row r="185" spans="1:4" ht="12.75" x14ac:dyDescent="0.2">
      <c r="A185" s="36"/>
      <c r="B185" s="36"/>
      <c r="C185" s="42"/>
      <c r="D185" s="42"/>
    </row>
    <row r="186" spans="1:4" ht="12.75" x14ac:dyDescent="0.2">
      <c r="A186" s="36"/>
      <c r="B186" s="36"/>
      <c r="C186" s="42"/>
      <c r="D186" s="42"/>
    </row>
    <row r="187" spans="1:4" ht="12.75" x14ac:dyDescent="0.2">
      <c r="A187" s="36"/>
      <c r="B187" s="36"/>
      <c r="C187" s="42"/>
      <c r="D187" s="42"/>
    </row>
    <row r="188" spans="1:4" ht="12.75" x14ac:dyDescent="0.2">
      <c r="A188" s="36"/>
      <c r="B188" s="36"/>
      <c r="C188" s="42"/>
      <c r="D188" s="42"/>
    </row>
    <row r="189" spans="1:4" ht="12.75" x14ac:dyDescent="0.2">
      <c r="A189" s="36"/>
      <c r="B189" s="36"/>
      <c r="C189" s="42"/>
      <c r="D189" s="42"/>
    </row>
    <row r="190" spans="1:4" ht="12.75" x14ac:dyDescent="0.2">
      <c r="A190" s="36"/>
      <c r="B190" s="36"/>
      <c r="C190" s="42"/>
      <c r="D190" s="42"/>
    </row>
    <row r="191" spans="1:4" ht="12.75" x14ac:dyDescent="0.2">
      <c r="A191" s="36"/>
      <c r="B191" s="36"/>
      <c r="C191" s="42"/>
      <c r="D191" s="42"/>
    </row>
    <row r="192" spans="1:4" ht="12.75" x14ac:dyDescent="0.2">
      <c r="A192" s="36"/>
      <c r="B192" s="36"/>
      <c r="C192" s="42"/>
      <c r="D192" s="42"/>
    </row>
    <row r="193" spans="1:4" ht="12.75" x14ac:dyDescent="0.2">
      <c r="A193" s="36"/>
      <c r="B193" s="36"/>
      <c r="C193" s="42"/>
      <c r="D193" s="42"/>
    </row>
    <row r="194" spans="1:4" ht="12.75" x14ac:dyDescent="0.2">
      <c r="A194" s="36"/>
      <c r="B194" s="36"/>
      <c r="C194" s="42"/>
      <c r="D194" s="42"/>
    </row>
    <row r="195" spans="1:4" ht="12.75" x14ac:dyDescent="0.2">
      <c r="A195" s="36"/>
      <c r="B195" s="36"/>
      <c r="C195" s="42"/>
      <c r="D195" s="42"/>
    </row>
    <row r="196" spans="1:4" ht="12.75" x14ac:dyDescent="0.2">
      <c r="A196" s="36"/>
      <c r="B196" s="36"/>
      <c r="C196" s="42"/>
      <c r="D196" s="42"/>
    </row>
    <row r="197" spans="1:4" ht="12.75" x14ac:dyDescent="0.2">
      <c r="A197" s="36"/>
      <c r="B197" s="36"/>
      <c r="C197" s="42"/>
      <c r="D197" s="42"/>
    </row>
    <row r="198" spans="1:4" ht="12.75" x14ac:dyDescent="0.2">
      <c r="A198" s="36"/>
      <c r="B198" s="36"/>
      <c r="C198" s="42"/>
      <c r="D198" s="42"/>
    </row>
    <row r="199" spans="1:4" ht="12.75" x14ac:dyDescent="0.2">
      <c r="A199" s="36"/>
      <c r="B199" s="36"/>
      <c r="C199" s="42"/>
      <c r="D199" s="42"/>
    </row>
    <row r="200" spans="1:4" ht="12.75" x14ac:dyDescent="0.2">
      <c r="A200" s="36"/>
      <c r="B200" s="36"/>
      <c r="C200" s="42"/>
      <c r="D200" s="42"/>
    </row>
    <row r="201" spans="1:4" ht="12.75" x14ac:dyDescent="0.2">
      <c r="A201" s="36"/>
      <c r="B201" s="36"/>
      <c r="C201" s="42"/>
      <c r="D201" s="42"/>
    </row>
    <row r="202" spans="1:4" ht="12.75" x14ac:dyDescent="0.2">
      <c r="A202" s="36"/>
      <c r="B202" s="36"/>
      <c r="C202" s="42"/>
      <c r="D202" s="42"/>
    </row>
    <row r="203" spans="1:4" ht="12.75" x14ac:dyDescent="0.2">
      <c r="A203" s="36"/>
      <c r="B203" s="36"/>
      <c r="C203" s="42"/>
      <c r="D203" s="42"/>
    </row>
    <row r="204" spans="1:4" ht="12.75" x14ac:dyDescent="0.2">
      <c r="A204" s="36"/>
      <c r="B204" s="36"/>
      <c r="C204" s="42"/>
      <c r="D204" s="42"/>
    </row>
    <row r="205" spans="1:4" ht="12.75" x14ac:dyDescent="0.2">
      <c r="A205" s="36"/>
      <c r="B205" s="36"/>
      <c r="C205" s="42"/>
      <c r="D205" s="42"/>
    </row>
    <row r="206" spans="1:4" ht="12.75" x14ac:dyDescent="0.2">
      <c r="A206" s="36"/>
      <c r="B206" s="36"/>
      <c r="C206" s="42"/>
      <c r="D206" s="42"/>
    </row>
    <row r="207" spans="1:4" ht="12.75" x14ac:dyDescent="0.2">
      <c r="A207" s="36"/>
      <c r="B207" s="36"/>
      <c r="C207" s="42"/>
      <c r="D207" s="42"/>
    </row>
    <row r="208" spans="1:4" ht="12.75" x14ac:dyDescent="0.2">
      <c r="A208" s="36"/>
      <c r="B208" s="36"/>
      <c r="C208" s="42"/>
      <c r="D208" s="42"/>
    </row>
    <row r="209" spans="1:4" ht="12.75" x14ac:dyDescent="0.2">
      <c r="A209" s="36"/>
      <c r="B209" s="36"/>
      <c r="C209" s="42"/>
      <c r="D209" s="42"/>
    </row>
    <row r="210" spans="1:4" ht="12.75" x14ac:dyDescent="0.2">
      <c r="A210" s="36"/>
      <c r="B210" s="36"/>
      <c r="C210" s="42"/>
      <c r="D210" s="42"/>
    </row>
    <row r="211" spans="1:4" ht="12.75" x14ac:dyDescent="0.2">
      <c r="A211" s="36"/>
      <c r="B211" s="36"/>
      <c r="C211" s="42"/>
      <c r="D211" s="42"/>
    </row>
    <row r="212" spans="1:4" ht="12.75" x14ac:dyDescent="0.2">
      <c r="A212" s="36"/>
      <c r="B212" s="36"/>
      <c r="C212" s="42"/>
      <c r="D212" s="42"/>
    </row>
    <row r="213" spans="1:4" ht="12.75" x14ac:dyDescent="0.2">
      <c r="A213" s="36"/>
      <c r="B213" s="36"/>
      <c r="C213" s="42"/>
      <c r="D213" s="42"/>
    </row>
    <row r="214" spans="1:4" ht="12.75" x14ac:dyDescent="0.2">
      <c r="A214" s="36"/>
      <c r="B214" s="36"/>
      <c r="C214" s="42"/>
      <c r="D214" s="42"/>
    </row>
    <row r="215" spans="1:4" ht="12.75" x14ac:dyDescent="0.2">
      <c r="A215" s="36"/>
      <c r="B215" s="36"/>
      <c r="C215" s="42"/>
      <c r="D215" s="42"/>
    </row>
    <row r="216" spans="1:4" ht="12.75" x14ac:dyDescent="0.2">
      <c r="A216" s="36"/>
      <c r="B216" s="36"/>
      <c r="C216" s="42"/>
      <c r="D216" s="42"/>
    </row>
    <row r="217" spans="1:4" ht="12.75" x14ac:dyDescent="0.2">
      <c r="A217" s="36"/>
      <c r="B217" s="36"/>
      <c r="C217" s="42"/>
      <c r="D217" s="42"/>
    </row>
    <row r="218" spans="1:4" ht="12.75" x14ac:dyDescent="0.2">
      <c r="A218" s="36"/>
      <c r="B218" s="36"/>
      <c r="C218" s="42"/>
      <c r="D218" s="42"/>
    </row>
    <row r="219" spans="1:4" ht="12.75" x14ac:dyDescent="0.2">
      <c r="A219" s="36"/>
      <c r="B219" s="36"/>
      <c r="C219" s="42"/>
      <c r="D219" s="42"/>
    </row>
    <row r="220" spans="1:4" ht="12.75" x14ac:dyDescent="0.2">
      <c r="A220" s="36"/>
      <c r="B220" s="36"/>
      <c r="C220" s="42"/>
      <c r="D220" s="42"/>
    </row>
    <row r="221" spans="1:4" ht="12.75" x14ac:dyDescent="0.2">
      <c r="A221" s="36"/>
      <c r="B221" s="36"/>
      <c r="C221" s="42"/>
      <c r="D221" s="42"/>
    </row>
    <row r="222" spans="1:4" ht="12.75" x14ac:dyDescent="0.2">
      <c r="A222" s="36"/>
      <c r="B222" s="36"/>
      <c r="C222" s="42"/>
      <c r="D222" s="42"/>
    </row>
    <row r="223" spans="1:4" ht="12.75" x14ac:dyDescent="0.2">
      <c r="A223" s="36"/>
      <c r="B223" s="36"/>
      <c r="C223" s="42"/>
      <c r="D223" s="42"/>
    </row>
    <row r="224" spans="1:4" ht="12.75" x14ac:dyDescent="0.2">
      <c r="A224" s="36"/>
      <c r="B224" s="36"/>
      <c r="C224" s="42"/>
      <c r="D224" s="42"/>
    </row>
    <row r="225" spans="1:4" ht="12.75" x14ac:dyDescent="0.2">
      <c r="A225" s="36"/>
      <c r="B225" s="36"/>
      <c r="C225" s="42"/>
      <c r="D225" s="42"/>
    </row>
    <row r="226" spans="1:4" ht="12.75" x14ac:dyDescent="0.2">
      <c r="A226" s="36"/>
      <c r="B226" s="36"/>
      <c r="C226" s="42"/>
      <c r="D226" s="42"/>
    </row>
    <row r="227" spans="1:4" ht="12.75" x14ac:dyDescent="0.2">
      <c r="A227" s="36"/>
      <c r="B227" s="36"/>
      <c r="C227" s="42"/>
      <c r="D227" s="42"/>
    </row>
    <row r="228" spans="1:4" ht="12.75" x14ac:dyDescent="0.2">
      <c r="A228" s="36"/>
      <c r="B228" s="36"/>
      <c r="C228" s="42"/>
      <c r="D228" s="42"/>
    </row>
    <row r="229" spans="1:4" ht="12.75" x14ac:dyDescent="0.2">
      <c r="A229" s="36"/>
      <c r="B229" s="36"/>
      <c r="C229" s="42"/>
      <c r="D229" s="42"/>
    </row>
    <row r="230" spans="1:4" ht="12.75" x14ac:dyDescent="0.2">
      <c r="A230" s="36"/>
      <c r="B230" s="36"/>
      <c r="C230" s="42"/>
      <c r="D230" s="42"/>
    </row>
    <row r="231" spans="1:4" ht="12.75" x14ac:dyDescent="0.2">
      <c r="A231" s="36"/>
      <c r="B231" s="36"/>
      <c r="C231" s="42"/>
      <c r="D231" s="42"/>
    </row>
    <row r="232" spans="1:4" ht="12.75" x14ac:dyDescent="0.2">
      <c r="A232" s="36"/>
      <c r="B232" s="36"/>
      <c r="C232" s="42"/>
      <c r="D232" s="42"/>
    </row>
    <row r="233" spans="1:4" ht="12.75" x14ac:dyDescent="0.2">
      <c r="A233" s="36"/>
      <c r="B233" s="36"/>
      <c r="C233" s="42"/>
      <c r="D233" s="42"/>
    </row>
    <row r="234" spans="1:4" ht="12.75" x14ac:dyDescent="0.2">
      <c r="A234" s="36"/>
      <c r="B234" s="36"/>
      <c r="C234" s="42"/>
      <c r="D234" s="42"/>
    </row>
    <row r="235" spans="1:4" ht="12.75" x14ac:dyDescent="0.2">
      <c r="A235" s="36"/>
      <c r="B235" s="36"/>
      <c r="C235" s="42"/>
      <c r="D235" s="42"/>
    </row>
    <row r="236" spans="1:4" ht="12.75" x14ac:dyDescent="0.2">
      <c r="A236" s="36"/>
      <c r="B236" s="36"/>
      <c r="C236" s="42"/>
      <c r="D236" s="42"/>
    </row>
    <row r="237" spans="1:4" ht="12.75" x14ac:dyDescent="0.2">
      <c r="A237" s="36"/>
      <c r="B237" s="36"/>
      <c r="C237" s="42"/>
      <c r="D237" s="42"/>
    </row>
    <row r="238" spans="1:4" ht="12.75" x14ac:dyDescent="0.2">
      <c r="A238" s="36"/>
      <c r="B238" s="36"/>
      <c r="C238" s="42"/>
      <c r="D238" s="42"/>
    </row>
    <row r="239" spans="1:4" ht="12.75" x14ac:dyDescent="0.2">
      <c r="A239" s="36"/>
      <c r="B239" s="36"/>
      <c r="C239" s="42"/>
      <c r="D239" s="42"/>
    </row>
    <row r="240" spans="1:4" ht="12.75" x14ac:dyDescent="0.2">
      <c r="A240" s="36"/>
      <c r="B240" s="36"/>
      <c r="C240" s="42"/>
      <c r="D240" s="42"/>
    </row>
    <row r="241" spans="1:4" ht="12.75" x14ac:dyDescent="0.2">
      <c r="A241" s="36"/>
      <c r="B241" s="36"/>
      <c r="C241" s="42"/>
      <c r="D241" s="42"/>
    </row>
    <row r="242" spans="1:4" ht="12.75" x14ac:dyDescent="0.2">
      <c r="A242" s="36"/>
      <c r="B242" s="36"/>
      <c r="C242" s="42"/>
      <c r="D242" s="42"/>
    </row>
    <row r="243" spans="1:4" ht="12.75" x14ac:dyDescent="0.2">
      <c r="A243" s="36"/>
      <c r="B243" s="36"/>
      <c r="C243" s="42"/>
      <c r="D243" s="42"/>
    </row>
    <row r="244" spans="1:4" ht="12.75" x14ac:dyDescent="0.2">
      <c r="A244" s="36"/>
      <c r="B244" s="36"/>
      <c r="C244" s="42"/>
      <c r="D244" s="42"/>
    </row>
    <row r="245" spans="1:4" ht="12.75" x14ac:dyDescent="0.2">
      <c r="A245" s="36"/>
      <c r="B245" s="36"/>
      <c r="C245" s="42"/>
      <c r="D245" s="42"/>
    </row>
    <row r="246" spans="1:4" ht="12.75" x14ac:dyDescent="0.2">
      <c r="A246" s="36"/>
      <c r="B246" s="36"/>
      <c r="C246" s="42"/>
      <c r="D246" s="42"/>
    </row>
    <row r="247" spans="1:4" ht="12.75" x14ac:dyDescent="0.2">
      <c r="A247" s="36"/>
      <c r="B247" s="36"/>
      <c r="C247" s="42"/>
      <c r="D247" s="42"/>
    </row>
    <row r="248" spans="1:4" ht="12.75" x14ac:dyDescent="0.2">
      <c r="A248" s="36"/>
      <c r="B248" s="36"/>
      <c r="C248" s="42"/>
      <c r="D248" s="42"/>
    </row>
    <row r="249" spans="1:4" ht="12.75" x14ac:dyDescent="0.2">
      <c r="A249" s="36"/>
      <c r="B249" s="36"/>
      <c r="C249" s="42"/>
      <c r="D249" s="42"/>
    </row>
    <row r="250" spans="1:4" ht="12.75" x14ac:dyDescent="0.2">
      <c r="A250" s="36"/>
      <c r="B250" s="36"/>
      <c r="C250" s="42"/>
      <c r="D250" s="42"/>
    </row>
    <row r="251" spans="1:4" ht="12.75" x14ac:dyDescent="0.2">
      <c r="A251" s="36"/>
      <c r="B251" s="36"/>
      <c r="C251" s="42"/>
      <c r="D251" s="42"/>
    </row>
    <row r="252" spans="1:4" ht="12.75" x14ac:dyDescent="0.2">
      <c r="A252" s="36"/>
      <c r="B252" s="36"/>
      <c r="C252" s="42"/>
      <c r="D252" s="42"/>
    </row>
    <row r="253" spans="1:4" ht="12.75" x14ac:dyDescent="0.2">
      <c r="A253" s="36"/>
      <c r="B253" s="36"/>
      <c r="C253" s="42"/>
      <c r="D253" s="42"/>
    </row>
    <row r="254" spans="1:4" ht="12.75" x14ac:dyDescent="0.2">
      <c r="A254" s="36"/>
      <c r="B254" s="36"/>
      <c r="C254" s="42"/>
      <c r="D254" s="42"/>
    </row>
    <row r="255" spans="1:4" ht="12.75" x14ac:dyDescent="0.2">
      <c r="A255" s="36"/>
      <c r="B255" s="36"/>
      <c r="C255" s="42"/>
      <c r="D255" s="42"/>
    </row>
    <row r="256" spans="1:4" ht="12.75" x14ac:dyDescent="0.2">
      <c r="A256" s="36"/>
      <c r="B256" s="36"/>
      <c r="C256" s="42"/>
      <c r="D256" s="42"/>
    </row>
    <row r="257" spans="1:4" ht="12.75" x14ac:dyDescent="0.2">
      <c r="A257" s="36"/>
      <c r="B257" s="36"/>
      <c r="C257" s="42"/>
      <c r="D257" s="42"/>
    </row>
    <row r="258" spans="1:4" ht="12.75" x14ac:dyDescent="0.2">
      <c r="A258" s="36"/>
      <c r="B258" s="36"/>
      <c r="C258" s="42"/>
      <c r="D258" s="42"/>
    </row>
    <row r="259" spans="1:4" ht="12.75" x14ac:dyDescent="0.2">
      <c r="A259" s="36"/>
      <c r="B259" s="36"/>
      <c r="C259" s="42"/>
      <c r="D259" s="42"/>
    </row>
    <row r="260" spans="1:4" ht="12.75" x14ac:dyDescent="0.2">
      <c r="A260" s="36"/>
      <c r="B260" s="36"/>
      <c r="C260" s="42"/>
      <c r="D260" s="42"/>
    </row>
    <row r="261" spans="1:4" ht="12.75" x14ac:dyDescent="0.2">
      <c r="A261" s="36"/>
      <c r="B261" s="36"/>
      <c r="C261" s="42"/>
      <c r="D261" s="42"/>
    </row>
    <row r="262" spans="1:4" ht="12.75" x14ac:dyDescent="0.2">
      <c r="A262" s="36"/>
      <c r="B262" s="36"/>
      <c r="C262" s="42"/>
      <c r="D262" s="42"/>
    </row>
    <row r="263" spans="1:4" ht="12.75" x14ac:dyDescent="0.2">
      <c r="A263" s="36"/>
      <c r="B263" s="36"/>
      <c r="C263" s="42"/>
      <c r="D263" s="42"/>
    </row>
    <row r="264" spans="1:4" ht="12.75" x14ac:dyDescent="0.2">
      <c r="A264" s="36"/>
      <c r="B264" s="36"/>
      <c r="C264" s="42"/>
      <c r="D264" s="42"/>
    </row>
    <row r="265" spans="1:4" ht="12.75" x14ac:dyDescent="0.2">
      <c r="A265" s="36"/>
      <c r="B265" s="36"/>
      <c r="C265" s="42"/>
      <c r="D265" s="42"/>
    </row>
    <row r="266" spans="1:4" ht="12.75" x14ac:dyDescent="0.2">
      <c r="A266" s="36"/>
      <c r="B266" s="36"/>
      <c r="C266" s="42"/>
      <c r="D266" s="42"/>
    </row>
    <row r="267" spans="1:4" ht="12.75" x14ac:dyDescent="0.2">
      <c r="A267" s="36"/>
      <c r="B267" s="36"/>
      <c r="C267" s="42"/>
      <c r="D267" s="42"/>
    </row>
    <row r="268" spans="1:4" ht="12.75" x14ac:dyDescent="0.2">
      <c r="A268" s="36"/>
      <c r="B268" s="36"/>
      <c r="C268" s="42"/>
      <c r="D268" s="42"/>
    </row>
    <row r="269" spans="1:4" ht="12.75" x14ac:dyDescent="0.2">
      <c r="A269" s="36"/>
      <c r="B269" s="36"/>
      <c r="C269" s="42"/>
      <c r="D269" s="42"/>
    </row>
    <row r="270" spans="1:4" ht="12.75" x14ac:dyDescent="0.2">
      <c r="A270" s="36"/>
      <c r="B270" s="36"/>
      <c r="C270" s="42"/>
      <c r="D270" s="42"/>
    </row>
    <row r="271" spans="1:4" ht="12.75" x14ac:dyDescent="0.2">
      <c r="A271" s="36"/>
      <c r="B271" s="36"/>
      <c r="C271" s="42"/>
      <c r="D271" s="42"/>
    </row>
    <row r="272" spans="1:4" ht="12.75" x14ac:dyDescent="0.2">
      <c r="A272" s="36"/>
      <c r="B272" s="36"/>
      <c r="C272" s="42"/>
      <c r="D272" s="42"/>
    </row>
    <row r="273" spans="1:4" ht="12.75" x14ac:dyDescent="0.2">
      <c r="A273" s="36"/>
      <c r="B273" s="36"/>
      <c r="C273" s="42"/>
      <c r="D273" s="42"/>
    </row>
    <row r="274" spans="1:4" ht="12.75" x14ac:dyDescent="0.2">
      <c r="A274" s="36"/>
      <c r="B274" s="36"/>
      <c r="C274" s="42"/>
      <c r="D274" s="42"/>
    </row>
    <row r="275" spans="1:4" ht="12.75" x14ac:dyDescent="0.2">
      <c r="A275" s="36"/>
      <c r="B275" s="36"/>
      <c r="C275" s="42"/>
      <c r="D275" s="42"/>
    </row>
    <row r="276" spans="1:4" ht="12.75" x14ac:dyDescent="0.2">
      <c r="A276" s="36"/>
      <c r="B276" s="36"/>
      <c r="C276" s="42"/>
      <c r="D276" s="42"/>
    </row>
    <row r="277" spans="1:4" ht="12.75" x14ac:dyDescent="0.2">
      <c r="A277" s="36"/>
      <c r="B277" s="36"/>
      <c r="C277" s="42"/>
      <c r="D277" s="42"/>
    </row>
    <row r="278" spans="1:4" ht="12.75" x14ac:dyDescent="0.2">
      <c r="A278" s="36"/>
      <c r="B278" s="36"/>
      <c r="C278" s="42"/>
      <c r="D278" s="42"/>
    </row>
    <row r="279" spans="1:4" ht="12.75" x14ac:dyDescent="0.2">
      <c r="A279" s="36"/>
      <c r="B279" s="36"/>
      <c r="C279" s="42"/>
      <c r="D279" s="42"/>
    </row>
    <row r="280" spans="1:4" ht="12.75" x14ac:dyDescent="0.2">
      <c r="A280" s="36"/>
      <c r="B280" s="36"/>
      <c r="C280" s="42"/>
      <c r="D280" s="42"/>
    </row>
    <row r="281" spans="1:4" ht="12.75" x14ac:dyDescent="0.2">
      <c r="A281" s="36"/>
      <c r="B281" s="36"/>
      <c r="C281" s="42"/>
      <c r="D281" s="42"/>
    </row>
    <row r="282" spans="1:4" ht="12.75" x14ac:dyDescent="0.2">
      <c r="A282" s="36"/>
      <c r="B282" s="36"/>
      <c r="C282" s="42"/>
      <c r="D282" s="42"/>
    </row>
    <row r="283" spans="1:4" ht="12.75" x14ac:dyDescent="0.2">
      <c r="A283" s="36"/>
      <c r="B283" s="36"/>
      <c r="C283" s="42"/>
      <c r="D283" s="42"/>
    </row>
    <row r="284" spans="1:4" ht="12.75" x14ac:dyDescent="0.2">
      <c r="A284" s="36"/>
      <c r="B284" s="36"/>
      <c r="C284" s="42"/>
      <c r="D284" s="42"/>
    </row>
    <row r="285" spans="1:4" ht="12.75" x14ac:dyDescent="0.2">
      <c r="A285" s="36"/>
      <c r="B285" s="36"/>
      <c r="C285" s="42"/>
      <c r="D285" s="42"/>
    </row>
    <row r="286" spans="1:4" ht="12.75" x14ac:dyDescent="0.2">
      <c r="A286" s="36"/>
      <c r="B286" s="36"/>
      <c r="C286" s="42"/>
      <c r="D286" s="42"/>
    </row>
    <row r="287" spans="1:4" ht="12.75" x14ac:dyDescent="0.2">
      <c r="A287" s="36"/>
      <c r="B287" s="36"/>
      <c r="C287" s="42"/>
      <c r="D287" s="42"/>
    </row>
    <row r="288" spans="1:4" ht="12.75" x14ac:dyDescent="0.2">
      <c r="A288" s="36"/>
      <c r="B288" s="36"/>
      <c r="C288" s="42"/>
      <c r="D288" s="42"/>
    </row>
    <row r="289" spans="1:4" ht="12.75" x14ac:dyDescent="0.2">
      <c r="A289" s="36"/>
      <c r="B289" s="36"/>
      <c r="C289" s="42"/>
      <c r="D289" s="42"/>
    </row>
    <row r="290" spans="1:4" ht="12.75" x14ac:dyDescent="0.2">
      <c r="A290" s="36"/>
      <c r="B290" s="36"/>
      <c r="C290" s="42"/>
      <c r="D290" s="42"/>
    </row>
    <row r="291" spans="1:4" ht="12.75" x14ac:dyDescent="0.2">
      <c r="A291" s="36"/>
      <c r="B291" s="36"/>
      <c r="C291" s="42"/>
      <c r="D291" s="42"/>
    </row>
    <row r="292" spans="1:4" ht="12.75" x14ac:dyDescent="0.2">
      <c r="A292" s="36"/>
      <c r="B292" s="36"/>
      <c r="C292" s="42"/>
      <c r="D292" s="42"/>
    </row>
    <row r="293" spans="1:4" ht="12.75" x14ac:dyDescent="0.2">
      <c r="A293" s="36"/>
      <c r="B293" s="36"/>
      <c r="C293" s="42"/>
      <c r="D293" s="42"/>
    </row>
    <row r="294" spans="1:4" ht="12.75" x14ac:dyDescent="0.2">
      <c r="A294" s="36"/>
      <c r="B294" s="36"/>
      <c r="C294" s="42"/>
      <c r="D294" s="42"/>
    </row>
    <row r="295" spans="1:4" ht="12.75" x14ac:dyDescent="0.2">
      <c r="A295" s="36"/>
      <c r="B295" s="36"/>
      <c r="C295" s="42"/>
      <c r="D295" s="42"/>
    </row>
    <row r="296" spans="1:4" ht="12.75" x14ac:dyDescent="0.2">
      <c r="A296" s="36"/>
      <c r="B296" s="36"/>
      <c r="C296" s="42"/>
      <c r="D296" s="42"/>
    </row>
    <row r="297" spans="1:4" ht="12.75" x14ac:dyDescent="0.2">
      <c r="A297" s="36"/>
      <c r="B297" s="36"/>
      <c r="C297" s="42"/>
      <c r="D297" s="42"/>
    </row>
    <row r="298" spans="1:4" ht="12.75" x14ac:dyDescent="0.2">
      <c r="A298" s="36"/>
      <c r="B298" s="36"/>
      <c r="C298" s="42"/>
      <c r="D298" s="42"/>
    </row>
    <row r="299" spans="1:4" ht="12.75" x14ac:dyDescent="0.2">
      <c r="A299" s="36"/>
      <c r="B299" s="36"/>
      <c r="C299" s="42"/>
      <c r="D299" s="42"/>
    </row>
    <row r="300" spans="1:4" ht="12.75" x14ac:dyDescent="0.2">
      <c r="A300" s="36"/>
      <c r="B300" s="36"/>
      <c r="C300" s="42"/>
      <c r="D300" s="42"/>
    </row>
    <row r="301" spans="1:4" ht="12.75" x14ac:dyDescent="0.2">
      <c r="A301" s="36"/>
      <c r="B301" s="36"/>
      <c r="C301" s="42"/>
      <c r="D301" s="42"/>
    </row>
    <row r="302" spans="1:4" ht="12.75" x14ac:dyDescent="0.2">
      <c r="A302" s="36"/>
      <c r="B302" s="36"/>
      <c r="C302" s="42"/>
      <c r="D302" s="42"/>
    </row>
    <row r="303" spans="1:4" ht="12.75" x14ac:dyDescent="0.2">
      <c r="A303" s="36"/>
      <c r="B303" s="36"/>
      <c r="C303" s="42"/>
      <c r="D303" s="42"/>
    </row>
    <row r="304" spans="1:4" ht="12.75" x14ac:dyDescent="0.2">
      <c r="A304" s="36"/>
      <c r="B304" s="36"/>
      <c r="C304" s="42"/>
      <c r="D304" s="42"/>
    </row>
    <row r="305" spans="1:4" ht="12.75" x14ac:dyDescent="0.2">
      <c r="A305" s="36"/>
      <c r="B305" s="36"/>
      <c r="C305" s="42"/>
      <c r="D305" s="42"/>
    </row>
    <row r="306" spans="1:4" ht="12.75" x14ac:dyDescent="0.2">
      <c r="A306" s="36"/>
      <c r="B306" s="36"/>
      <c r="C306" s="42"/>
      <c r="D306" s="42"/>
    </row>
    <row r="307" spans="1:4" ht="12.75" x14ac:dyDescent="0.2">
      <c r="A307" s="36"/>
      <c r="B307" s="36"/>
      <c r="C307" s="42"/>
      <c r="D307" s="42"/>
    </row>
    <row r="308" spans="1:4" ht="12.75" x14ac:dyDescent="0.2">
      <c r="A308" s="36"/>
      <c r="B308" s="36"/>
      <c r="C308" s="42"/>
      <c r="D308" s="42"/>
    </row>
    <row r="309" spans="1:4" ht="12.75" x14ac:dyDescent="0.2">
      <c r="A309" s="36"/>
      <c r="B309" s="36"/>
      <c r="C309" s="42"/>
      <c r="D309" s="42"/>
    </row>
    <row r="310" spans="1:4" ht="12.75" x14ac:dyDescent="0.2">
      <c r="A310" s="36"/>
      <c r="B310" s="36"/>
      <c r="C310" s="42"/>
      <c r="D310" s="42"/>
    </row>
    <row r="311" spans="1:4" ht="12.75" x14ac:dyDescent="0.2">
      <c r="A311" s="36"/>
      <c r="B311" s="36"/>
      <c r="C311" s="42"/>
      <c r="D311" s="42"/>
    </row>
    <row r="312" spans="1:4" ht="12.75" x14ac:dyDescent="0.2">
      <c r="A312" s="36"/>
      <c r="B312" s="36"/>
      <c r="C312" s="42"/>
      <c r="D312" s="42"/>
    </row>
    <row r="313" spans="1:4" ht="12.75" x14ac:dyDescent="0.2">
      <c r="A313" s="36"/>
      <c r="B313" s="36"/>
      <c r="C313" s="42"/>
      <c r="D313" s="42"/>
    </row>
    <row r="314" spans="1:4" ht="12.75" x14ac:dyDescent="0.2">
      <c r="A314" s="36"/>
      <c r="B314" s="36"/>
      <c r="C314" s="42"/>
      <c r="D314" s="42"/>
    </row>
    <row r="315" spans="1:4" ht="12.75" x14ac:dyDescent="0.2">
      <c r="A315" s="36"/>
      <c r="B315" s="36"/>
      <c r="C315" s="42"/>
      <c r="D315" s="42"/>
    </row>
    <row r="316" spans="1:4" ht="12.75" x14ac:dyDescent="0.2">
      <c r="A316" s="36"/>
      <c r="B316" s="36"/>
      <c r="C316" s="42"/>
      <c r="D316" s="42"/>
    </row>
    <row r="317" spans="1:4" ht="12.75" x14ac:dyDescent="0.2">
      <c r="A317" s="36"/>
      <c r="B317" s="36"/>
      <c r="C317" s="42"/>
      <c r="D317" s="42"/>
    </row>
    <row r="318" spans="1:4" ht="12.75" x14ac:dyDescent="0.2">
      <c r="A318" s="36"/>
      <c r="B318" s="36"/>
      <c r="C318" s="42"/>
      <c r="D318" s="42"/>
    </row>
    <row r="319" spans="1:4" ht="12.75" x14ac:dyDescent="0.2">
      <c r="A319" s="36"/>
      <c r="B319" s="36"/>
      <c r="C319" s="42"/>
      <c r="D319" s="42"/>
    </row>
    <row r="320" spans="1:4" ht="12.75" x14ac:dyDescent="0.2">
      <c r="A320" s="36"/>
      <c r="B320" s="36"/>
      <c r="C320" s="42"/>
      <c r="D320" s="42"/>
    </row>
    <row r="321" spans="1:4" ht="12.75" x14ac:dyDescent="0.2">
      <c r="A321" s="36"/>
      <c r="B321" s="36"/>
      <c r="C321" s="42"/>
      <c r="D321" s="42"/>
    </row>
    <row r="322" spans="1:4" ht="12.75" x14ac:dyDescent="0.2">
      <c r="A322" s="36"/>
      <c r="B322" s="36"/>
      <c r="C322" s="42"/>
      <c r="D322" s="42"/>
    </row>
    <row r="323" spans="1:4" ht="12.75" x14ac:dyDescent="0.2">
      <c r="A323" s="36"/>
      <c r="B323" s="36"/>
      <c r="C323" s="42"/>
      <c r="D323" s="42"/>
    </row>
    <row r="324" spans="1:4" ht="12.75" x14ac:dyDescent="0.2">
      <c r="A324" s="36"/>
      <c r="B324" s="36"/>
      <c r="C324" s="42"/>
      <c r="D324" s="42"/>
    </row>
    <row r="325" spans="1:4" ht="12.75" x14ac:dyDescent="0.2">
      <c r="A325" s="36"/>
      <c r="B325" s="36"/>
      <c r="C325" s="42"/>
      <c r="D325" s="42"/>
    </row>
    <row r="326" spans="1:4" ht="12.75" x14ac:dyDescent="0.2">
      <c r="A326" s="36"/>
      <c r="B326" s="36"/>
      <c r="C326" s="42"/>
      <c r="D326" s="42"/>
    </row>
    <row r="327" spans="1:4" ht="12.75" x14ac:dyDescent="0.2">
      <c r="A327" s="36"/>
      <c r="B327" s="36"/>
      <c r="C327" s="42"/>
      <c r="D327" s="42"/>
    </row>
    <row r="328" spans="1:4" ht="12.75" x14ac:dyDescent="0.2">
      <c r="A328" s="36"/>
      <c r="B328" s="36"/>
      <c r="C328" s="42"/>
      <c r="D328" s="42"/>
    </row>
    <row r="329" spans="1:4" ht="12.75" x14ac:dyDescent="0.2">
      <c r="A329" s="36"/>
      <c r="B329" s="36"/>
      <c r="C329" s="42"/>
      <c r="D329" s="42"/>
    </row>
    <row r="330" spans="1:4" ht="12.75" x14ac:dyDescent="0.2">
      <c r="A330" s="36"/>
      <c r="B330" s="36"/>
      <c r="C330" s="42"/>
      <c r="D330" s="42"/>
    </row>
    <row r="331" spans="1:4" ht="12.75" x14ac:dyDescent="0.2">
      <c r="A331" s="36"/>
      <c r="B331" s="36"/>
      <c r="C331" s="42"/>
      <c r="D331" s="42"/>
    </row>
    <row r="332" spans="1:4" ht="12.75" x14ac:dyDescent="0.2">
      <c r="A332" s="36"/>
      <c r="B332" s="36"/>
      <c r="C332" s="42"/>
      <c r="D332" s="42"/>
    </row>
    <row r="333" spans="1:4" ht="12.75" x14ac:dyDescent="0.2">
      <c r="A333" s="36"/>
      <c r="B333" s="36"/>
      <c r="C333" s="42"/>
      <c r="D333" s="42"/>
    </row>
    <row r="334" spans="1:4" ht="12.75" x14ac:dyDescent="0.2">
      <c r="A334" s="36"/>
      <c r="B334" s="36"/>
      <c r="C334" s="42"/>
      <c r="D334" s="42"/>
    </row>
    <row r="335" spans="1:4" ht="12.75" x14ac:dyDescent="0.2">
      <c r="A335" s="36"/>
      <c r="B335" s="36"/>
      <c r="C335" s="42"/>
      <c r="D335" s="42"/>
    </row>
    <row r="336" spans="1:4" ht="12.75" x14ac:dyDescent="0.2">
      <c r="A336" s="36"/>
      <c r="B336" s="36"/>
      <c r="C336" s="42"/>
      <c r="D336" s="42"/>
    </row>
    <row r="337" spans="1:4" ht="12.75" x14ac:dyDescent="0.2">
      <c r="A337" s="36"/>
      <c r="B337" s="36"/>
      <c r="C337" s="42"/>
      <c r="D337" s="42"/>
    </row>
    <row r="338" spans="1:4" ht="12.75" x14ac:dyDescent="0.2">
      <c r="A338" s="36"/>
      <c r="B338" s="36"/>
      <c r="C338" s="42"/>
      <c r="D338" s="42"/>
    </row>
    <row r="339" spans="1:4" ht="12.75" x14ac:dyDescent="0.2">
      <c r="A339" s="36"/>
      <c r="B339" s="36"/>
      <c r="C339" s="42"/>
      <c r="D339" s="42"/>
    </row>
    <row r="340" spans="1:4" ht="12.75" x14ac:dyDescent="0.2">
      <c r="A340" s="36"/>
      <c r="B340" s="36"/>
      <c r="C340" s="42"/>
      <c r="D340" s="42"/>
    </row>
    <row r="341" spans="1:4" ht="12.75" x14ac:dyDescent="0.2">
      <c r="A341" s="36"/>
      <c r="B341" s="36"/>
      <c r="C341" s="42"/>
      <c r="D341" s="42"/>
    </row>
    <row r="342" spans="1:4" ht="12.75" x14ac:dyDescent="0.2">
      <c r="A342" s="36"/>
      <c r="B342" s="36"/>
      <c r="C342" s="42"/>
      <c r="D342" s="42"/>
    </row>
    <row r="343" spans="1:4" ht="12.75" x14ac:dyDescent="0.2">
      <c r="A343" s="36"/>
      <c r="B343" s="36"/>
      <c r="C343" s="42"/>
      <c r="D343" s="42"/>
    </row>
    <row r="344" spans="1:4" ht="12.75" x14ac:dyDescent="0.2">
      <c r="A344" s="36"/>
      <c r="B344" s="36"/>
      <c r="C344" s="42"/>
      <c r="D344" s="42"/>
    </row>
    <row r="345" spans="1:4" ht="12.75" x14ac:dyDescent="0.2">
      <c r="A345" s="36"/>
      <c r="B345" s="36"/>
      <c r="C345" s="42"/>
      <c r="D345" s="42"/>
    </row>
    <row r="346" spans="1:4" ht="12.75" x14ac:dyDescent="0.2">
      <c r="A346" s="36"/>
      <c r="B346" s="36"/>
      <c r="C346" s="42"/>
      <c r="D346" s="42"/>
    </row>
    <row r="347" spans="1:4" ht="12.75" x14ac:dyDescent="0.2">
      <c r="A347" s="36"/>
      <c r="B347" s="36"/>
      <c r="C347" s="42"/>
      <c r="D347" s="42"/>
    </row>
    <row r="348" spans="1:4" ht="12.75" x14ac:dyDescent="0.2">
      <c r="A348" s="36"/>
      <c r="B348" s="36"/>
      <c r="C348" s="42"/>
      <c r="D348" s="42"/>
    </row>
    <row r="349" spans="1:4" ht="12.75" x14ac:dyDescent="0.2">
      <c r="A349" s="36"/>
      <c r="B349" s="36"/>
      <c r="C349" s="42"/>
      <c r="D349" s="42"/>
    </row>
    <row r="350" spans="1:4" ht="12.75" x14ac:dyDescent="0.2">
      <c r="A350" s="36"/>
      <c r="B350" s="36"/>
      <c r="C350" s="42"/>
      <c r="D350" s="42"/>
    </row>
    <row r="351" spans="1:4" ht="12.75" x14ac:dyDescent="0.2">
      <c r="A351" s="36"/>
      <c r="B351" s="36"/>
      <c r="C351" s="42"/>
      <c r="D351" s="42"/>
    </row>
    <row r="352" spans="1:4" ht="12.75" x14ac:dyDescent="0.2">
      <c r="A352" s="36"/>
      <c r="B352" s="36"/>
      <c r="C352" s="42"/>
      <c r="D352" s="42"/>
    </row>
    <row r="353" spans="1:4" ht="12.75" x14ac:dyDescent="0.2">
      <c r="A353" s="36"/>
      <c r="B353" s="36"/>
      <c r="C353" s="42"/>
      <c r="D353" s="42"/>
    </row>
    <row r="354" spans="1:4" ht="12.75" x14ac:dyDescent="0.2">
      <c r="A354" s="36"/>
      <c r="B354" s="36"/>
      <c r="C354" s="42"/>
      <c r="D354" s="42"/>
    </row>
    <row r="355" spans="1:4" ht="12.75" x14ac:dyDescent="0.2">
      <c r="A355" s="36"/>
      <c r="B355" s="36"/>
      <c r="C355" s="42"/>
      <c r="D355" s="42"/>
    </row>
    <row r="356" spans="1:4" ht="12.75" x14ac:dyDescent="0.2">
      <c r="A356" s="36"/>
      <c r="B356" s="36"/>
      <c r="C356" s="42"/>
      <c r="D356" s="42"/>
    </row>
    <row r="357" spans="1:4" ht="12.75" x14ac:dyDescent="0.2">
      <c r="A357" s="36"/>
      <c r="B357" s="36"/>
      <c r="C357" s="42"/>
      <c r="D357" s="42"/>
    </row>
    <row r="358" spans="1:4" ht="12.75" x14ac:dyDescent="0.2">
      <c r="A358" s="36"/>
      <c r="B358" s="36"/>
      <c r="C358" s="42"/>
      <c r="D358" s="42"/>
    </row>
    <row r="359" spans="1:4" ht="12.75" x14ac:dyDescent="0.2">
      <c r="A359" s="36"/>
      <c r="B359" s="36"/>
      <c r="C359" s="42"/>
      <c r="D359" s="42"/>
    </row>
    <row r="360" spans="1:4" ht="12.75" x14ac:dyDescent="0.2">
      <c r="A360" s="36"/>
      <c r="B360" s="36"/>
      <c r="C360" s="42"/>
      <c r="D360" s="42"/>
    </row>
    <row r="361" spans="1:4" ht="12.75" x14ac:dyDescent="0.2">
      <c r="A361" s="36"/>
      <c r="B361" s="36"/>
      <c r="C361" s="42"/>
      <c r="D361" s="42"/>
    </row>
    <row r="362" spans="1:4" ht="12.75" x14ac:dyDescent="0.2">
      <c r="A362" s="36"/>
      <c r="B362" s="36"/>
      <c r="C362" s="42"/>
      <c r="D362" s="42"/>
    </row>
    <row r="363" spans="1:4" ht="12.75" x14ac:dyDescent="0.2">
      <c r="A363" s="36"/>
      <c r="B363" s="36"/>
      <c r="C363" s="42"/>
      <c r="D363" s="42"/>
    </row>
    <row r="364" spans="1:4" ht="12.75" x14ac:dyDescent="0.2">
      <c r="A364" s="36"/>
      <c r="B364" s="36"/>
      <c r="C364" s="42"/>
      <c r="D364" s="42"/>
    </row>
    <row r="365" spans="1:4" ht="12.75" x14ac:dyDescent="0.2">
      <c r="A365" s="36"/>
      <c r="B365" s="36"/>
      <c r="C365" s="42"/>
      <c r="D365" s="42"/>
    </row>
    <row r="366" spans="1:4" ht="12.75" x14ac:dyDescent="0.2">
      <c r="A366" s="36"/>
      <c r="B366" s="36"/>
      <c r="C366" s="42"/>
      <c r="D366" s="42"/>
    </row>
    <row r="367" spans="1:4" ht="12.75" x14ac:dyDescent="0.2">
      <c r="A367" s="36"/>
      <c r="B367" s="36"/>
      <c r="C367" s="42"/>
      <c r="D367" s="42"/>
    </row>
    <row r="368" spans="1:4" ht="12.75" x14ac:dyDescent="0.2">
      <c r="A368" s="36"/>
      <c r="B368" s="36"/>
      <c r="C368" s="42"/>
      <c r="D368" s="42"/>
    </row>
    <row r="369" spans="1:4" ht="12.75" x14ac:dyDescent="0.2">
      <c r="A369" s="36"/>
      <c r="B369" s="36"/>
      <c r="C369" s="42"/>
      <c r="D369" s="42"/>
    </row>
    <row r="370" spans="1:4" ht="12.75" x14ac:dyDescent="0.2">
      <c r="A370" s="36"/>
      <c r="B370" s="36"/>
      <c r="C370" s="42"/>
      <c r="D370" s="42"/>
    </row>
    <row r="371" spans="1:4" ht="12.75" x14ac:dyDescent="0.2">
      <c r="A371" s="36"/>
      <c r="B371" s="36"/>
      <c r="C371" s="42"/>
      <c r="D371" s="42"/>
    </row>
    <row r="372" spans="1:4" ht="12.75" x14ac:dyDescent="0.2">
      <c r="A372" s="36"/>
      <c r="B372" s="36"/>
      <c r="C372" s="42"/>
      <c r="D372" s="42"/>
    </row>
    <row r="373" spans="1:4" ht="12.75" x14ac:dyDescent="0.2">
      <c r="A373" s="36"/>
      <c r="B373" s="36"/>
      <c r="C373" s="42"/>
      <c r="D373" s="42"/>
    </row>
    <row r="374" spans="1:4" ht="12.75" x14ac:dyDescent="0.2">
      <c r="A374" s="36"/>
      <c r="B374" s="36"/>
      <c r="C374" s="42"/>
      <c r="D374" s="42"/>
    </row>
    <row r="375" spans="1:4" ht="12.75" x14ac:dyDescent="0.2">
      <c r="A375" s="36"/>
      <c r="B375" s="36"/>
      <c r="C375" s="42"/>
      <c r="D375" s="42"/>
    </row>
    <row r="376" spans="1:4" ht="12.75" x14ac:dyDescent="0.2">
      <c r="A376" s="36"/>
      <c r="B376" s="36"/>
      <c r="C376" s="42"/>
      <c r="D376" s="42"/>
    </row>
    <row r="377" spans="1:4" ht="12.75" x14ac:dyDescent="0.2">
      <c r="A377" s="36"/>
      <c r="B377" s="36"/>
      <c r="C377" s="42"/>
      <c r="D377" s="42"/>
    </row>
    <row r="378" spans="1:4" ht="12.75" x14ac:dyDescent="0.2">
      <c r="A378" s="36"/>
      <c r="B378" s="36"/>
      <c r="C378" s="42"/>
      <c r="D378" s="42"/>
    </row>
    <row r="379" spans="1:4" ht="12.75" x14ac:dyDescent="0.2">
      <c r="A379" s="36"/>
      <c r="B379" s="36"/>
      <c r="C379" s="42"/>
      <c r="D379" s="42"/>
    </row>
    <row r="380" spans="1:4" ht="12.75" x14ac:dyDescent="0.2">
      <c r="A380" s="36"/>
      <c r="B380" s="36"/>
      <c r="C380" s="42"/>
      <c r="D380" s="42"/>
    </row>
    <row r="381" spans="1:4" ht="12.75" x14ac:dyDescent="0.2">
      <c r="A381" s="36"/>
      <c r="B381" s="36"/>
      <c r="C381" s="42"/>
      <c r="D381" s="42"/>
    </row>
    <row r="382" spans="1:4" ht="12.75" x14ac:dyDescent="0.2">
      <c r="A382" s="36"/>
      <c r="B382" s="36"/>
      <c r="C382" s="42"/>
      <c r="D382" s="42"/>
    </row>
    <row r="383" spans="1:4" ht="12.75" x14ac:dyDescent="0.2">
      <c r="A383" s="36"/>
      <c r="B383" s="36"/>
      <c r="C383" s="42"/>
      <c r="D383" s="42"/>
    </row>
    <row r="384" spans="1:4" ht="12.75" x14ac:dyDescent="0.2">
      <c r="A384" s="36"/>
      <c r="B384" s="36"/>
      <c r="C384" s="42"/>
      <c r="D384" s="42"/>
    </row>
    <row r="385" spans="1:4" ht="12.75" x14ac:dyDescent="0.2">
      <c r="A385" s="36"/>
      <c r="B385" s="36"/>
      <c r="C385" s="42"/>
      <c r="D385" s="42"/>
    </row>
    <row r="386" spans="1:4" ht="12.75" x14ac:dyDescent="0.2">
      <c r="A386" s="36"/>
      <c r="B386" s="36"/>
      <c r="C386" s="42"/>
      <c r="D386" s="42"/>
    </row>
    <row r="387" spans="1:4" ht="12.75" x14ac:dyDescent="0.2">
      <c r="A387" s="36"/>
      <c r="B387" s="36"/>
      <c r="C387" s="42"/>
      <c r="D387" s="42"/>
    </row>
    <row r="388" spans="1:4" ht="12.75" x14ac:dyDescent="0.2">
      <c r="A388" s="36"/>
      <c r="B388" s="36"/>
      <c r="C388" s="42"/>
      <c r="D388" s="42"/>
    </row>
    <row r="389" spans="1:4" ht="12.75" x14ac:dyDescent="0.2">
      <c r="A389" s="36"/>
      <c r="B389" s="36"/>
      <c r="C389" s="42"/>
      <c r="D389" s="42"/>
    </row>
    <row r="390" spans="1:4" ht="12.75" x14ac:dyDescent="0.2">
      <c r="A390" s="36"/>
      <c r="B390" s="36"/>
      <c r="C390" s="42"/>
      <c r="D390" s="42"/>
    </row>
    <row r="391" spans="1:4" ht="12.75" x14ac:dyDescent="0.2">
      <c r="A391" s="36"/>
      <c r="B391" s="36"/>
      <c r="C391" s="42"/>
      <c r="D391" s="42"/>
    </row>
    <row r="392" spans="1:4" ht="12.75" x14ac:dyDescent="0.2">
      <c r="A392" s="36"/>
      <c r="B392" s="36"/>
      <c r="C392" s="42"/>
      <c r="D392" s="42"/>
    </row>
    <row r="393" spans="1:4" ht="12.75" x14ac:dyDescent="0.2">
      <c r="A393" s="36"/>
      <c r="B393" s="36"/>
      <c r="C393" s="42"/>
      <c r="D393" s="42"/>
    </row>
    <row r="394" spans="1:4" ht="12.75" x14ac:dyDescent="0.2">
      <c r="A394" s="36"/>
      <c r="B394" s="36"/>
      <c r="C394" s="42"/>
      <c r="D394" s="42"/>
    </row>
    <row r="395" spans="1:4" ht="12.75" x14ac:dyDescent="0.2">
      <c r="A395" s="36"/>
      <c r="B395" s="36"/>
      <c r="C395" s="42"/>
      <c r="D395" s="42"/>
    </row>
    <row r="396" spans="1:4" ht="12.75" x14ac:dyDescent="0.2">
      <c r="A396" s="36"/>
      <c r="B396" s="36"/>
      <c r="C396" s="42"/>
      <c r="D396" s="42"/>
    </row>
    <row r="397" spans="1:4" ht="12.75" x14ac:dyDescent="0.2">
      <c r="A397" s="36"/>
      <c r="B397" s="36"/>
      <c r="C397" s="42"/>
      <c r="D397" s="42"/>
    </row>
    <row r="398" spans="1:4" ht="12.75" x14ac:dyDescent="0.2">
      <c r="A398" s="36"/>
      <c r="B398" s="36"/>
      <c r="C398" s="42"/>
      <c r="D398" s="42"/>
    </row>
    <row r="399" spans="1:4" ht="12.75" x14ac:dyDescent="0.2">
      <c r="A399" s="36"/>
      <c r="B399" s="36"/>
      <c r="C399" s="42"/>
      <c r="D399" s="42"/>
    </row>
    <row r="400" spans="1:4" ht="12.75" x14ac:dyDescent="0.2">
      <c r="A400" s="36"/>
      <c r="B400" s="36"/>
      <c r="C400" s="42"/>
      <c r="D400" s="42"/>
    </row>
    <row r="401" spans="1:4" ht="12.75" x14ac:dyDescent="0.2">
      <c r="A401" s="36"/>
      <c r="B401" s="36"/>
      <c r="C401" s="42"/>
      <c r="D401" s="42"/>
    </row>
    <row r="402" spans="1:4" ht="12.75" x14ac:dyDescent="0.2">
      <c r="A402" s="36"/>
      <c r="B402" s="36"/>
      <c r="C402" s="42"/>
      <c r="D402" s="42"/>
    </row>
    <row r="403" spans="1:4" ht="12.75" x14ac:dyDescent="0.2">
      <c r="A403" s="36"/>
      <c r="B403" s="36"/>
      <c r="C403" s="42"/>
      <c r="D403" s="42"/>
    </row>
    <row r="404" spans="1:4" ht="12.75" x14ac:dyDescent="0.2">
      <c r="A404" s="36"/>
      <c r="B404" s="36"/>
      <c r="C404" s="42"/>
      <c r="D404" s="42"/>
    </row>
    <row r="405" spans="1:4" ht="12.75" x14ac:dyDescent="0.2">
      <c r="A405" s="36"/>
      <c r="B405" s="36"/>
      <c r="C405" s="42"/>
      <c r="D405" s="42"/>
    </row>
    <row r="406" spans="1:4" ht="12.75" x14ac:dyDescent="0.2">
      <c r="A406" s="36"/>
      <c r="B406" s="36"/>
      <c r="C406" s="42"/>
      <c r="D406" s="42"/>
    </row>
    <row r="407" spans="1:4" ht="12.75" x14ac:dyDescent="0.2">
      <c r="A407" s="36"/>
      <c r="B407" s="36"/>
      <c r="C407" s="42"/>
      <c r="D407" s="42"/>
    </row>
    <row r="408" spans="1:4" ht="12.75" x14ac:dyDescent="0.2">
      <c r="A408" s="36"/>
      <c r="B408" s="36"/>
      <c r="C408" s="42"/>
      <c r="D408" s="42"/>
    </row>
    <row r="409" spans="1:4" ht="12.75" x14ac:dyDescent="0.2">
      <c r="A409" s="36"/>
      <c r="B409" s="36"/>
      <c r="C409" s="42"/>
      <c r="D409" s="42"/>
    </row>
    <row r="410" spans="1:4" ht="12.75" x14ac:dyDescent="0.2">
      <c r="A410" s="36"/>
      <c r="B410" s="36"/>
      <c r="C410" s="42"/>
      <c r="D410" s="42"/>
    </row>
    <row r="411" spans="1:4" ht="12.75" x14ac:dyDescent="0.2">
      <c r="A411" s="36"/>
      <c r="B411" s="36"/>
      <c r="C411" s="42"/>
      <c r="D411" s="42"/>
    </row>
    <row r="412" spans="1:4" ht="12.75" x14ac:dyDescent="0.2">
      <c r="A412" s="36"/>
      <c r="B412" s="36"/>
      <c r="C412" s="42"/>
      <c r="D412" s="42"/>
    </row>
    <row r="413" spans="1:4" ht="12.75" x14ac:dyDescent="0.2">
      <c r="A413" s="36"/>
      <c r="B413" s="36"/>
      <c r="C413" s="42"/>
      <c r="D413" s="42"/>
    </row>
    <row r="414" spans="1:4" ht="12.75" x14ac:dyDescent="0.2">
      <c r="A414" s="36"/>
      <c r="B414" s="36"/>
      <c r="C414" s="42"/>
      <c r="D414" s="42"/>
    </row>
    <row r="415" spans="1:4" ht="12.75" x14ac:dyDescent="0.2">
      <c r="A415" s="36"/>
      <c r="B415" s="36"/>
      <c r="C415" s="42"/>
      <c r="D415" s="42"/>
    </row>
    <row r="416" spans="1:4" ht="12.75" x14ac:dyDescent="0.2">
      <c r="A416" s="36"/>
      <c r="B416" s="36"/>
      <c r="C416" s="42"/>
      <c r="D416" s="42"/>
    </row>
    <row r="417" spans="1:4" ht="12.75" x14ac:dyDescent="0.2">
      <c r="A417" s="36"/>
      <c r="B417" s="36"/>
      <c r="C417" s="42"/>
      <c r="D417" s="42"/>
    </row>
    <row r="418" spans="1:4" ht="12.75" x14ac:dyDescent="0.2">
      <c r="A418" s="36"/>
      <c r="B418" s="36"/>
      <c r="C418" s="42"/>
      <c r="D418" s="42"/>
    </row>
    <row r="419" spans="1:4" ht="12.75" x14ac:dyDescent="0.2">
      <c r="A419" s="36"/>
      <c r="B419" s="36"/>
      <c r="C419" s="42"/>
      <c r="D419" s="42"/>
    </row>
    <row r="420" spans="1:4" ht="12.75" x14ac:dyDescent="0.2">
      <c r="A420" s="36"/>
      <c r="B420" s="36"/>
      <c r="C420" s="42"/>
      <c r="D420" s="42"/>
    </row>
    <row r="421" spans="1:4" ht="12.75" x14ac:dyDescent="0.2">
      <c r="A421" s="36"/>
      <c r="B421" s="36"/>
      <c r="C421" s="42"/>
      <c r="D421" s="42"/>
    </row>
    <row r="422" spans="1:4" ht="12.75" x14ac:dyDescent="0.2">
      <c r="A422" s="36"/>
      <c r="B422" s="36"/>
      <c r="C422" s="42"/>
      <c r="D422" s="42"/>
    </row>
    <row r="423" spans="1:4" ht="12.75" x14ac:dyDescent="0.2">
      <c r="A423" s="36"/>
      <c r="B423" s="36"/>
      <c r="C423" s="42"/>
      <c r="D423" s="42"/>
    </row>
    <row r="424" spans="1:4" ht="12.75" x14ac:dyDescent="0.2">
      <c r="A424" s="36"/>
      <c r="B424" s="36"/>
      <c r="C424" s="42"/>
      <c r="D424" s="42"/>
    </row>
    <row r="425" spans="1:4" ht="12.75" x14ac:dyDescent="0.2">
      <c r="A425" s="36"/>
      <c r="B425" s="36"/>
      <c r="C425" s="42"/>
      <c r="D425" s="42"/>
    </row>
    <row r="426" spans="1:4" ht="12.75" x14ac:dyDescent="0.2">
      <c r="A426" s="36"/>
      <c r="B426" s="36"/>
      <c r="C426" s="42"/>
      <c r="D426" s="42"/>
    </row>
    <row r="427" spans="1:4" ht="12.75" x14ac:dyDescent="0.2">
      <c r="A427" s="36"/>
      <c r="B427" s="36"/>
      <c r="C427" s="42"/>
      <c r="D427" s="42"/>
    </row>
    <row r="428" spans="1:4" ht="12.75" x14ac:dyDescent="0.2">
      <c r="A428" s="36"/>
      <c r="B428" s="36"/>
      <c r="C428" s="42"/>
      <c r="D428" s="42"/>
    </row>
    <row r="429" spans="1:4" ht="12.75" x14ac:dyDescent="0.2">
      <c r="A429" s="36"/>
      <c r="B429" s="36"/>
      <c r="C429" s="42"/>
      <c r="D429" s="42"/>
    </row>
    <row r="430" spans="1:4" ht="12.75" x14ac:dyDescent="0.2">
      <c r="A430" s="36"/>
      <c r="B430" s="36"/>
      <c r="C430" s="42"/>
      <c r="D430" s="42"/>
    </row>
    <row r="431" spans="1:4" ht="12.75" x14ac:dyDescent="0.2">
      <c r="A431" s="36"/>
      <c r="B431" s="36"/>
      <c r="C431" s="42"/>
      <c r="D431" s="42"/>
    </row>
    <row r="432" spans="1:4" ht="12.75" x14ac:dyDescent="0.2">
      <c r="A432" s="36"/>
      <c r="B432" s="36"/>
      <c r="C432" s="42"/>
      <c r="D432" s="42"/>
    </row>
    <row r="433" spans="1:4" ht="12.75" x14ac:dyDescent="0.2">
      <c r="A433" s="36"/>
      <c r="B433" s="36"/>
      <c r="C433" s="42"/>
      <c r="D433" s="42"/>
    </row>
    <row r="434" spans="1:4" ht="12.75" x14ac:dyDescent="0.2">
      <c r="A434" s="36"/>
      <c r="B434" s="36"/>
      <c r="C434" s="42"/>
      <c r="D434" s="42"/>
    </row>
    <row r="435" spans="1:4" ht="12.75" x14ac:dyDescent="0.2">
      <c r="A435" s="36"/>
      <c r="B435" s="36"/>
      <c r="C435" s="42"/>
      <c r="D435" s="42"/>
    </row>
    <row r="436" spans="1:4" ht="12.75" x14ac:dyDescent="0.2">
      <c r="A436" s="36"/>
      <c r="B436" s="36"/>
      <c r="C436" s="42"/>
      <c r="D436" s="42"/>
    </row>
    <row r="437" spans="1:4" ht="12.75" x14ac:dyDescent="0.2">
      <c r="A437" s="36"/>
      <c r="B437" s="36"/>
      <c r="C437" s="42"/>
      <c r="D437" s="42"/>
    </row>
    <row r="438" spans="1:4" ht="12.75" x14ac:dyDescent="0.2">
      <c r="A438" s="36"/>
      <c r="B438" s="36"/>
      <c r="C438" s="42"/>
      <c r="D438" s="42"/>
    </row>
    <row r="439" spans="1:4" ht="12.75" x14ac:dyDescent="0.2">
      <c r="A439" s="36"/>
      <c r="B439" s="36"/>
      <c r="C439" s="42"/>
      <c r="D439" s="42"/>
    </row>
    <row r="440" spans="1:4" ht="12.75" x14ac:dyDescent="0.2">
      <c r="A440" s="36"/>
      <c r="B440" s="36"/>
      <c r="C440" s="42"/>
      <c r="D440" s="42"/>
    </row>
    <row r="441" spans="1:4" ht="12.75" x14ac:dyDescent="0.2">
      <c r="A441" s="36"/>
      <c r="B441" s="36"/>
      <c r="C441" s="42"/>
      <c r="D441" s="42"/>
    </row>
    <row r="442" spans="1:4" ht="12.75" x14ac:dyDescent="0.2">
      <c r="A442" s="36"/>
      <c r="B442" s="36"/>
      <c r="C442" s="42"/>
      <c r="D442" s="42"/>
    </row>
    <row r="443" spans="1:4" ht="12.75" x14ac:dyDescent="0.2">
      <c r="A443" s="36"/>
      <c r="B443" s="36"/>
      <c r="C443" s="42"/>
      <c r="D443" s="42"/>
    </row>
    <row r="444" spans="1:4" ht="12.75" x14ac:dyDescent="0.2">
      <c r="A444" s="36"/>
      <c r="B444" s="36"/>
      <c r="C444" s="42"/>
      <c r="D444" s="42"/>
    </row>
    <row r="445" spans="1:4" ht="12.75" x14ac:dyDescent="0.2">
      <c r="A445" s="36"/>
      <c r="B445" s="36"/>
      <c r="C445" s="42"/>
      <c r="D445" s="42"/>
    </row>
    <row r="446" spans="1:4" ht="12.75" x14ac:dyDescent="0.2">
      <c r="A446" s="36"/>
      <c r="B446" s="36"/>
      <c r="C446" s="42"/>
      <c r="D446" s="42"/>
    </row>
    <row r="447" spans="1:4" ht="12.75" x14ac:dyDescent="0.2">
      <c r="A447" s="36"/>
      <c r="B447" s="36"/>
      <c r="C447" s="42"/>
      <c r="D447" s="42"/>
    </row>
    <row r="448" spans="1:4" ht="12.75" x14ac:dyDescent="0.2">
      <c r="A448" s="36"/>
      <c r="B448" s="36"/>
      <c r="C448" s="42"/>
      <c r="D448" s="42"/>
    </row>
    <row r="449" spans="1:4" ht="12.75" x14ac:dyDescent="0.2">
      <c r="A449" s="36"/>
      <c r="B449" s="36"/>
      <c r="C449" s="42"/>
      <c r="D449" s="42"/>
    </row>
    <row r="450" spans="1:4" ht="12.75" x14ac:dyDescent="0.2">
      <c r="A450" s="36"/>
      <c r="B450" s="36"/>
      <c r="C450" s="42"/>
      <c r="D450" s="42"/>
    </row>
    <row r="451" spans="1:4" ht="12.75" x14ac:dyDescent="0.2">
      <c r="A451" s="36"/>
      <c r="B451" s="36"/>
      <c r="C451" s="42"/>
      <c r="D451" s="42"/>
    </row>
    <row r="452" spans="1:4" ht="12.75" x14ac:dyDescent="0.2">
      <c r="A452" s="36"/>
      <c r="B452" s="36"/>
      <c r="C452" s="42"/>
      <c r="D452" s="42"/>
    </row>
    <row r="453" spans="1:4" ht="12.75" x14ac:dyDescent="0.2">
      <c r="A453" s="36"/>
      <c r="B453" s="36"/>
      <c r="C453" s="42"/>
      <c r="D453" s="42"/>
    </row>
    <row r="454" spans="1:4" ht="12.75" x14ac:dyDescent="0.2">
      <c r="A454" s="36"/>
      <c r="B454" s="36"/>
      <c r="C454" s="42"/>
      <c r="D454" s="42"/>
    </row>
    <row r="455" spans="1:4" ht="12.75" x14ac:dyDescent="0.2">
      <c r="A455" s="36"/>
      <c r="B455" s="36"/>
      <c r="C455" s="42"/>
      <c r="D455" s="42"/>
    </row>
    <row r="456" spans="1:4" ht="12.75" x14ac:dyDescent="0.2">
      <c r="A456" s="36"/>
      <c r="B456" s="36"/>
      <c r="C456" s="42"/>
      <c r="D456" s="42"/>
    </row>
    <row r="457" spans="1:4" ht="12.75" x14ac:dyDescent="0.2">
      <c r="A457" s="36"/>
      <c r="B457" s="36"/>
      <c r="C457" s="42"/>
      <c r="D457" s="42"/>
    </row>
    <row r="458" spans="1:4" ht="12.75" x14ac:dyDescent="0.2">
      <c r="A458" s="36"/>
      <c r="B458" s="36"/>
      <c r="C458" s="42"/>
      <c r="D458" s="42"/>
    </row>
    <row r="459" spans="1:4" ht="12.75" x14ac:dyDescent="0.2">
      <c r="A459" s="36"/>
      <c r="B459" s="36"/>
      <c r="C459" s="42"/>
      <c r="D459" s="42"/>
    </row>
    <row r="460" spans="1:4" ht="12.75" x14ac:dyDescent="0.2">
      <c r="A460" s="36"/>
      <c r="B460" s="36"/>
      <c r="C460" s="42"/>
      <c r="D460" s="42"/>
    </row>
    <row r="461" spans="1:4" ht="12.75" x14ac:dyDescent="0.2">
      <c r="A461" s="36"/>
      <c r="B461" s="36"/>
      <c r="C461" s="42"/>
      <c r="D461" s="42"/>
    </row>
    <row r="462" spans="1:4" ht="12.75" x14ac:dyDescent="0.2">
      <c r="A462" s="36"/>
      <c r="B462" s="36"/>
      <c r="C462" s="42"/>
      <c r="D462" s="42"/>
    </row>
    <row r="463" spans="1:4" ht="12.75" x14ac:dyDescent="0.2">
      <c r="A463" s="36"/>
      <c r="B463" s="36"/>
      <c r="C463" s="42"/>
      <c r="D463" s="42"/>
    </row>
    <row r="464" spans="1:4" ht="12.75" x14ac:dyDescent="0.2">
      <c r="A464" s="36"/>
      <c r="B464" s="36"/>
      <c r="C464" s="42"/>
      <c r="D464" s="42"/>
    </row>
    <row r="465" spans="1:4" ht="12.75" x14ac:dyDescent="0.2">
      <c r="A465" s="36"/>
      <c r="B465" s="36"/>
      <c r="C465" s="42"/>
      <c r="D465" s="42"/>
    </row>
    <row r="466" spans="1:4" ht="12.75" x14ac:dyDescent="0.2">
      <c r="A466" s="36"/>
      <c r="B466" s="36"/>
      <c r="C466" s="42"/>
      <c r="D466" s="42"/>
    </row>
    <row r="467" spans="1:4" ht="12.75" x14ac:dyDescent="0.2">
      <c r="A467" s="36"/>
      <c r="B467" s="36"/>
      <c r="C467" s="42"/>
      <c r="D467" s="42"/>
    </row>
    <row r="468" spans="1:4" ht="12.75" x14ac:dyDescent="0.2">
      <c r="A468" s="36"/>
      <c r="B468" s="36"/>
      <c r="C468" s="42"/>
      <c r="D468" s="42"/>
    </row>
    <row r="469" spans="1:4" ht="12.75" x14ac:dyDescent="0.2">
      <c r="A469" s="36"/>
      <c r="B469" s="36"/>
      <c r="C469" s="42"/>
      <c r="D469" s="42"/>
    </row>
    <row r="470" spans="1:4" ht="12.75" x14ac:dyDescent="0.2">
      <c r="A470" s="36"/>
      <c r="B470" s="36"/>
      <c r="C470" s="42"/>
      <c r="D470" s="42"/>
    </row>
    <row r="471" spans="1:4" ht="12.75" x14ac:dyDescent="0.2">
      <c r="A471" s="36"/>
      <c r="B471" s="36"/>
      <c r="C471" s="42"/>
      <c r="D471" s="42"/>
    </row>
    <row r="472" spans="1:4" ht="12.75" x14ac:dyDescent="0.2">
      <c r="A472" s="36"/>
      <c r="B472" s="36"/>
      <c r="C472" s="42"/>
      <c r="D472" s="42"/>
    </row>
    <row r="473" spans="1:4" ht="12.75" x14ac:dyDescent="0.2">
      <c r="A473" s="36"/>
      <c r="B473" s="36"/>
      <c r="C473" s="42"/>
      <c r="D473" s="42"/>
    </row>
    <row r="474" spans="1:4" ht="12.75" x14ac:dyDescent="0.2">
      <c r="A474" s="36"/>
      <c r="B474" s="36"/>
      <c r="C474" s="42"/>
      <c r="D474" s="42"/>
    </row>
    <row r="475" spans="1:4" ht="12.75" x14ac:dyDescent="0.2">
      <c r="A475" s="36"/>
      <c r="B475" s="36"/>
      <c r="C475" s="42"/>
      <c r="D475" s="42"/>
    </row>
    <row r="476" spans="1:4" ht="12.75" x14ac:dyDescent="0.2">
      <c r="A476" s="36"/>
      <c r="B476" s="36"/>
      <c r="C476" s="42"/>
      <c r="D476" s="42"/>
    </row>
    <row r="477" spans="1:4" ht="12.75" x14ac:dyDescent="0.2">
      <c r="A477" s="36"/>
      <c r="B477" s="36"/>
      <c r="C477" s="42"/>
      <c r="D477" s="42"/>
    </row>
    <row r="478" spans="1:4" ht="12.75" x14ac:dyDescent="0.2">
      <c r="A478" s="36"/>
      <c r="B478" s="36"/>
      <c r="C478" s="42"/>
      <c r="D478" s="42"/>
    </row>
    <row r="479" spans="1:4" ht="12.75" x14ac:dyDescent="0.2">
      <c r="A479" s="36"/>
      <c r="B479" s="36"/>
      <c r="C479" s="42"/>
      <c r="D479" s="42"/>
    </row>
    <row r="480" spans="1:4" ht="12.75" x14ac:dyDescent="0.2">
      <c r="A480" s="36"/>
      <c r="B480" s="36"/>
      <c r="C480" s="42"/>
      <c r="D480" s="42"/>
    </row>
    <row r="481" spans="1:4" ht="12.75" x14ac:dyDescent="0.2">
      <c r="A481" s="36"/>
      <c r="B481" s="36"/>
      <c r="C481" s="42"/>
      <c r="D481" s="42"/>
    </row>
    <row r="482" spans="1:4" ht="12.75" x14ac:dyDescent="0.2">
      <c r="A482" s="36"/>
      <c r="B482" s="36"/>
      <c r="C482" s="42"/>
      <c r="D482" s="42"/>
    </row>
    <row r="483" spans="1:4" ht="12.75" x14ac:dyDescent="0.2">
      <c r="A483" s="36"/>
      <c r="B483" s="36"/>
      <c r="C483" s="42"/>
      <c r="D483" s="42"/>
    </row>
    <row r="484" spans="1:4" ht="12.75" x14ac:dyDescent="0.2">
      <c r="A484" s="36"/>
      <c r="B484" s="36"/>
      <c r="C484" s="42"/>
      <c r="D484" s="42"/>
    </row>
    <row r="485" spans="1:4" ht="12.75" x14ac:dyDescent="0.2">
      <c r="A485" s="36"/>
      <c r="B485" s="36"/>
      <c r="C485" s="42"/>
      <c r="D485" s="42"/>
    </row>
    <row r="486" spans="1:4" ht="12.75" x14ac:dyDescent="0.2">
      <c r="A486" s="36"/>
      <c r="B486" s="36"/>
      <c r="C486" s="42"/>
      <c r="D486" s="42"/>
    </row>
    <row r="487" spans="1:4" ht="12.75" x14ac:dyDescent="0.2">
      <c r="A487" s="36"/>
      <c r="B487" s="36"/>
      <c r="C487" s="42"/>
      <c r="D487" s="42"/>
    </row>
    <row r="488" spans="1:4" ht="12.75" x14ac:dyDescent="0.2">
      <c r="A488" s="36"/>
      <c r="B488" s="36"/>
      <c r="C488" s="42"/>
      <c r="D488" s="42"/>
    </row>
    <row r="489" spans="1:4" ht="12.75" x14ac:dyDescent="0.2">
      <c r="A489" s="36"/>
      <c r="B489" s="36"/>
      <c r="C489" s="42"/>
      <c r="D489" s="42"/>
    </row>
    <row r="490" spans="1:4" ht="12.75" x14ac:dyDescent="0.2">
      <c r="A490" s="36"/>
      <c r="B490" s="36"/>
      <c r="C490" s="42"/>
      <c r="D490" s="42"/>
    </row>
    <row r="491" spans="1:4" ht="12.75" x14ac:dyDescent="0.2">
      <c r="A491" s="36"/>
      <c r="B491" s="36"/>
      <c r="C491" s="42"/>
      <c r="D491" s="42"/>
    </row>
    <row r="492" spans="1:4" ht="12.75" x14ac:dyDescent="0.2">
      <c r="A492" s="36"/>
      <c r="B492" s="36"/>
      <c r="C492" s="42"/>
      <c r="D492" s="42"/>
    </row>
    <row r="493" spans="1:4" ht="12.75" x14ac:dyDescent="0.2">
      <c r="A493" s="36"/>
      <c r="B493" s="36"/>
      <c r="C493" s="42"/>
      <c r="D493" s="42"/>
    </row>
    <row r="494" spans="1:4" ht="12.75" x14ac:dyDescent="0.2">
      <c r="A494" s="36"/>
      <c r="B494" s="36"/>
      <c r="C494" s="42"/>
      <c r="D494" s="42"/>
    </row>
    <row r="495" spans="1:4" ht="12.75" x14ac:dyDescent="0.2">
      <c r="A495" s="36"/>
      <c r="B495" s="36"/>
      <c r="C495" s="42"/>
      <c r="D495" s="42"/>
    </row>
    <row r="496" spans="1:4" ht="12.75" x14ac:dyDescent="0.2">
      <c r="A496" s="36"/>
      <c r="B496" s="36"/>
      <c r="C496" s="42"/>
      <c r="D496" s="42"/>
    </row>
    <row r="497" spans="1:4" ht="12.75" x14ac:dyDescent="0.2">
      <c r="A497" s="36"/>
      <c r="B497" s="36"/>
      <c r="C497" s="42"/>
      <c r="D497" s="42"/>
    </row>
    <row r="498" spans="1:4" ht="12.75" x14ac:dyDescent="0.2">
      <c r="A498" s="36"/>
      <c r="B498" s="36"/>
      <c r="C498" s="42"/>
      <c r="D498" s="42"/>
    </row>
    <row r="499" spans="1:4" ht="12.75" x14ac:dyDescent="0.2">
      <c r="A499" s="36"/>
      <c r="B499" s="36"/>
      <c r="C499" s="42"/>
      <c r="D499" s="42"/>
    </row>
    <row r="500" spans="1:4" ht="12.75" x14ac:dyDescent="0.2">
      <c r="A500" s="36"/>
      <c r="B500" s="36"/>
      <c r="C500" s="42"/>
      <c r="D500" s="42"/>
    </row>
    <row r="501" spans="1:4" ht="12.75" x14ac:dyDescent="0.2">
      <c r="A501" s="36"/>
      <c r="B501" s="36"/>
      <c r="C501" s="42"/>
      <c r="D501" s="42"/>
    </row>
    <row r="502" spans="1:4" ht="12.75" x14ac:dyDescent="0.2">
      <c r="A502" s="36"/>
      <c r="B502" s="36"/>
      <c r="C502" s="42"/>
      <c r="D502" s="42"/>
    </row>
    <row r="503" spans="1:4" ht="12.75" x14ac:dyDescent="0.2">
      <c r="A503" s="36"/>
      <c r="B503" s="36"/>
      <c r="C503" s="42"/>
      <c r="D503" s="42"/>
    </row>
    <row r="504" spans="1:4" ht="12.75" x14ac:dyDescent="0.2">
      <c r="A504" s="36"/>
      <c r="B504" s="36"/>
      <c r="C504" s="42"/>
      <c r="D504" s="42"/>
    </row>
    <row r="505" spans="1:4" ht="12.75" x14ac:dyDescent="0.2">
      <c r="A505" s="36"/>
      <c r="B505" s="36"/>
      <c r="C505" s="42"/>
      <c r="D505" s="42"/>
    </row>
    <row r="506" spans="1:4" ht="12.75" x14ac:dyDescent="0.2">
      <c r="A506" s="36"/>
      <c r="B506" s="36"/>
      <c r="C506" s="42"/>
      <c r="D506" s="42"/>
    </row>
    <row r="507" spans="1:4" ht="12.75" x14ac:dyDescent="0.2">
      <c r="A507" s="36"/>
      <c r="B507" s="36"/>
      <c r="C507" s="42"/>
      <c r="D507" s="42"/>
    </row>
    <row r="508" spans="1:4" ht="12.75" x14ac:dyDescent="0.2">
      <c r="A508" s="36"/>
      <c r="B508" s="36"/>
      <c r="C508" s="42"/>
      <c r="D508" s="42"/>
    </row>
    <row r="509" spans="1:4" ht="12.75" x14ac:dyDescent="0.2">
      <c r="A509" s="36"/>
      <c r="B509" s="36"/>
      <c r="C509" s="42"/>
      <c r="D509" s="42"/>
    </row>
    <row r="510" spans="1:4" ht="12.75" x14ac:dyDescent="0.2">
      <c r="A510" s="36"/>
      <c r="B510" s="36"/>
      <c r="C510" s="42"/>
      <c r="D510" s="42"/>
    </row>
    <row r="511" spans="1:4" ht="12.75" x14ac:dyDescent="0.2">
      <c r="A511" s="36"/>
      <c r="B511" s="36"/>
      <c r="C511" s="42"/>
      <c r="D511" s="42"/>
    </row>
    <row r="512" spans="1:4" ht="12.75" x14ac:dyDescent="0.2">
      <c r="A512" s="36"/>
      <c r="B512" s="36"/>
      <c r="C512" s="42"/>
      <c r="D512" s="42"/>
    </row>
    <row r="513" spans="1:4" ht="12.75" x14ac:dyDescent="0.2">
      <c r="A513" s="36"/>
      <c r="B513" s="36"/>
      <c r="C513" s="42"/>
      <c r="D513" s="42"/>
    </row>
    <row r="514" spans="1:4" ht="12.75" x14ac:dyDescent="0.2">
      <c r="A514" s="36"/>
      <c r="B514" s="36"/>
      <c r="C514" s="42"/>
      <c r="D514" s="42"/>
    </row>
    <row r="515" spans="1:4" ht="12.75" x14ac:dyDescent="0.2">
      <c r="A515" s="36"/>
      <c r="B515" s="36"/>
      <c r="C515" s="42"/>
      <c r="D515" s="42"/>
    </row>
    <row r="516" spans="1:4" ht="12.75" x14ac:dyDescent="0.2">
      <c r="A516" s="36"/>
      <c r="B516" s="36"/>
      <c r="C516" s="42"/>
      <c r="D516" s="42"/>
    </row>
    <row r="517" spans="1:4" ht="12.75" x14ac:dyDescent="0.2">
      <c r="A517" s="36"/>
      <c r="B517" s="36"/>
      <c r="C517" s="42"/>
      <c r="D517" s="42"/>
    </row>
    <row r="518" spans="1:4" ht="12.75" x14ac:dyDescent="0.2">
      <c r="A518" s="36"/>
      <c r="B518" s="36"/>
      <c r="C518" s="42"/>
      <c r="D518" s="42"/>
    </row>
    <row r="519" spans="1:4" ht="12.75" x14ac:dyDescent="0.2">
      <c r="A519" s="36"/>
      <c r="B519" s="36"/>
      <c r="C519" s="42"/>
      <c r="D519" s="42"/>
    </row>
    <row r="520" spans="1:4" ht="12.75" x14ac:dyDescent="0.2">
      <c r="A520" s="36"/>
      <c r="B520" s="36"/>
      <c r="C520" s="42"/>
      <c r="D520" s="42"/>
    </row>
    <row r="521" spans="1:4" ht="12.75" x14ac:dyDescent="0.2">
      <c r="A521" s="36"/>
      <c r="B521" s="36"/>
      <c r="C521" s="42"/>
      <c r="D521" s="42"/>
    </row>
    <row r="522" spans="1:4" ht="12.75" x14ac:dyDescent="0.2">
      <c r="A522" s="36"/>
      <c r="B522" s="36"/>
      <c r="C522" s="42"/>
      <c r="D522" s="42"/>
    </row>
    <row r="523" spans="1:4" ht="12.75" x14ac:dyDescent="0.2">
      <c r="A523" s="36"/>
      <c r="B523" s="36"/>
      <c r="C523" s="42"/>
      <c r="D523" s="42"/>
    </row>
    <row r="524" spans="1:4" ht="12.75" x14ac:dyDescent="0.2">
      <c r="A524" s="36"/>
      <c r="B524" s="36"/>
      <c r="C524" s="42"/>
      <c r="D524" s="42"/>
    </row>
    <row r="525" spans="1:4" ht="12.75" x14ac:dyDescent="0.2">
      <c r="A525" s="36"/>
      <c r="B525" s="36"/>
      <c r="C525" s="42"/>
      <c r="D525" s="42"/>
    </row>
    <row r="526" spans="1:4" ht="12.75" x14ac:dyDescent="0.2">
      <c r="A526" s="36"/>
      <c r="B526" s="36"/>
      <c r="C526" s="42"/>
      <c r="D526" s="42"/>
    </row>
    <row r="527" spans="1:4" ht="12.75" x14ac:dyDescent="0.2">
      <c r="A527" s="36"/>
      <c r="B527" s="36"/>
      <c r="C527" s="42"/>
      <c r="D527" s="42"/>
    </row>
    <row r="528" spans="1:4" ht="12.75" x14ac:dyDescent="0.2">
      <c r="A528" s="36"/>
      <c r="B528" s="36"/>
      <c r="C528" s="42"/>
      <c r="D528" s="42"/>
    </row>
    <row r="529" spans="1:4" ht="12.75" x14ac:dyDescent="0.2">
      <c r="A529" s="36"/>
      <c r="B529" s="36"/>
      <c r="C529" s="42"/>
      <c r="D529" s="42"/>
    </row>
    <row r="530" spans="1:4" ht="12.75" x14ac:dyDescent="0.2">
      <c r="A530" s="36"/>
      <c r="B530" s="36"/>
      <c r="C530" s="42"/>
      <c r="D530" s="42"/>
    </row>
    <row r="531" spans="1:4" ht="12.75" x14ac:dyDescent="0.2">
      <c r="A531" s="36"/>
      <c r="B531" s="36"/>
      <c r="C531" s="42"/>
      <c r="D531" s="42"/>
    </row>
    <row r="532" spans="1:4" ht="12.75" x14ac:dyDescent="0.2">
      <c r="A532" s="36"/>
      <c r="B532" s="36"/>
      <c r="C532" s="42"/>
      <c r="D532" s="42"/>
    </row>
    <row r="533" spans="1:4" ht="12.75" x14ac:dyDescent="0.2">
      <c r="A533" s="36"/>
      <c r="B533" s="36"/>
      <c r="C533" s="42"/>
      <c r="D533" s="42"/>
    </row>
    <row r="534" spans="1:4" ht="12.75" x14ac:dyDescent="0.2">
      <c r="A534" s="36"/>
      <c r="B534" s="36"/>
      <c r="C534" s="42"/>
      <c r="D534" s="42"/>
    </row>
    <row r="535" spans="1:4" ht="12.75" x14ac:dyDescent="0.2">
      <c r="A535" s="36"/>
      <c r="B535" s="36"/>
      <c r="C535" s="42"/>
      <c r="D535" s="42"/>
    </row>
    <row r="536" spans="1:4" ht="12.75" x14ac:dyDescent="0.2">
      <c r="A536" s="36"/>
      <c r="B536" s="36"/>
      <c r="C536" s="42"/>
      <c r="D536" s="42"/>
    </row>
    <row r="537" spans="1:4" ht="12.75" x14ac:dyDescent="0.2">
      <c r="A537" s="36"/>
      <c r="B537" s="36"/>
      <c r="C537" s="42"/>
      <c r="D537" s="42"/>
    </row>
    <row r="538" spans="1:4" ht="12.75" x14ac:dyDescent="0.2">
      <c r="A538" s="36"/>
      <c r="B538" s="36"/>
      <c r="C538" s="42"/>
      <c r="D538" s="42"/>
    </row>
    <row r="539" spans="1:4" ht="12.75" x14ac:dyDescent="0.2">
      <c r="A539" s="36"/>
      <c r="B539" s="36"/>
      <c r="C539" s="42"/>
      <c r="D539" s="42"/>
    </row>
    <row r="540" spans="1:4" ht="12.75" x14ac:dyDescent="0.2">
      <c r="A540" s="36"/>
      <c r="B540" s="36"/>
      <c r="C540" s="42"/>
      <c r="D540" s="42"/>
    </row>
    <row r="541" spans="1:4" ht="12.75" x14ac:dyDescent="0.2">
      <c r="A541" s="36"/>
      <c r="B541" s="36"/>
      <c r="C541" s="42"/>
      <c r="D541" s="42"/>
    </row>
    <row r="542" spans="1:4" ht="12.75" x14ac:dyDescent="0.2">
      <c r="A542" s="36"/>
      <c r="B542" s="36"/>
      <c r="C542" s="42"/>
      <c r="D542" s="42"/>
    </row>
    <row r="543" spans="1:4" ht="12.75" x14ac:dyDescent="0.2">
      <c r="A543" s="36"/>
      <c r="B543" s="36"/>
      <c r="C543" s="42"/>
      <c r="D543" s="42"/>
    </row>
    <row r="544" spans="1:4" ht="12.75" x14ac:dyDescent="0.2">
      <c r="A544" s="36"/>
      <c r="B544" s="36"/>
      <c r="C544" s="42"/>
      <c r="D544" s="42"/>
    </row>
    <row r="545" spans="1:4" ht="12.75" x14ac:dyDescent="0.2">
      <c r="A545" s="36"/>
      <c r="B545" s="36"/>
      <c r="C545" s="42"/>
      <c r="D545" s="42"/>
    </row>
    <row r="546" spans="1:4" ht="12.75" x14ac:dyDescent="0.2">
      <c r="A546" s="36"/>
      <c r="B546" s="36"/>
      <c r="C546" s="42"/>
      <c r="D546" s="42"/>
    </row>
    <row r="547" spans="1:4" ht="12.75" x14ac:dyDescent="0.2">
      <c r="A547" s="36"/>
      <c r="B547" s="36"/>
      <c r="C547" s="42"/>
      <c r="D547" s="42"/>
    </row>
    <row r="548" spans="1:4" ht="12.75" x14ac:dyDescent="0.2">
      <c r="A548" s="36"/>
      <c r="B548" s="36"/>
      <c r="C548" s="42"/>
      <c r="D548" s="42"/>
    </row>
    <row r="549" spans="1:4" ht="12.75" x14ac:dyDescent="0.2">
      <c r="A549" s="36"/>
      <c r="B549" s="36"/>
      <c r="C549" s="42"/>
      <c r="D549" s="42"/>
    </row>
    <row r="550" spans="1:4" ht="12.75" x14ac:dyDescent="0.2">
      <c r="A550" s="36"/>
      <c r="B550" s="36"/>
      <c r="C550" s="42"/>
      <c r="D550" s="42"/>
    </row>
    <row r="551" spans="1:4" ht="12.75" x14ac:dyDescent="0.2">
      <c r="A551" s="36"/>
      <c r="B551" s="36"/>
      <c r="C551" s="42"/>
      <c r="D551" s="42"/>
    </row>
    <row r="552" spans="1:4" ht="12.75" x14ac:dyDescent="0.2">
      <c r="A552" s="36"/>
      <c r="B552" s="36"/>
      <c r="C552" s="42"/>
      <c r="D552" s="42"/>
    </row>
    <row r="553" spans="1:4" ht="12.75" x14ac:dyDescent="0.2">
      <c r="A553" s="36"/>
      <c r="B553" s="36"/>
      <c r="C553" s="42"/>
      <c r="D553" s="42"/>
    </row>
    <row r="554" spans="1:4" ht="12.75" x14ac:dyDescent="0.2">
      <c r="A554" s="36"/>
      <c r="B554" s="36"/>
      <c r="C554" s="42"/>
      <c r="D554" s="42"/>
    </row>
    <row r="555" spans="1:4" ht="12.75" x14ac:dyDescent="0.2">
      <c r="A555" s="36"/>
      <c r="B555" s="36"/>
      <c r="C555" s="42"/>
      <c r="D555" s="42"/>
    </row>
    <row r="556" spans="1:4" ht="12.75" x14ac:dyDescent="0.2">
      <c r="A556" s="36"/>
      <c r="B556" s="36"/>
      <c r="C556" s="42"/>
      <c r="D556" s="42"/>
    </row>
    <row r="557" spans="1:4" ht="12.75" x14ac:dyDescent="0.2">
      <c r="A557" s="36"/>
      <c r="B557" s="36"/>
      <c r="C557" s="42"/>
      <c r="D557" s="42"/>
    </row>
    <row r="558" spans="1:4" ht="12.75" x14ac:dyDescent="0.2">
      <c r="A558" s="36"/>
      <c r="B558" s="36"/>
      <c r="C558" s="42"/>
      <c r="D558" s="42"/>
    </row>
    <row r="559" spans="1:4" ht="12.75" x14ac:dyDescent="0.2">
      <c r="A559" s="36"/>
      <c r="B559" s="36"/>
      <c r="C559" s="42"/>
      <c r="D559" s="42"/>
    </row>
    <row r="560" spans="1:4" ht="12.75" x14ac:dyDescent="0.2">
      <c r="A560" s="36"/>
      <c r="B560" s="36"/>
      <c r="C560" s="42"/>
      <c r="D560" s="42"/>
    </row>
    <row r="561" spans="1:4" ht="12.75" x14ac:dyDescent="0.2">
      <c r="A561" s="36"/>
      <c r="B561" s="36"/>
      <c r="C561" s="42"/>
      <c r="D561" s="42"/>
    </row>
    <row r="562" spans="1:4" ht="12.75" x14ac:dyDescent="0.2">
      <c r="A562" s="36"/>
      <c r="B562" s="36"/>
      <c r="C562" s="42"/>
      <c r="D562" s="42"/>
    </row>
    <row r="563" spans="1:4" ht="12.75" x14ac:dyDescent="0.2">
      <c r="A563" s="36"/>
      <c r="B563" s="36"/>
      <c r="C563" s="42"/>
      <c r="D563" s="42"/>
    </row>
    <row r="564" spans="1:4" ht="12.75" x14ac:dyDescent="0.2">
      <c r="A564" s="36"/>
      <c r="B564" s="36"/>
      <c r="C564" s="42"/>
      <c r="D564" s="42"/>
    </row>
    <row r="565" spans="1:4" ht="12.75" x14ac:dyDescent="0.2">
      <c r="A565" s="36"/>
      <c r="B565" s="36"/>
      <c r="C565" s="42"/>
      <c r="D565" s="42"/>
    </row>
    <row r="566" spans="1:4" ht="12.75" x14ac:dyDescent="0.2">
      <c r="A566" s="36"/>
      <c r="B566" s="36"/>
      <c r="C566" s="42"/>
      <c r="D566" s="42"/>
    </row>
    <row r="567" spans="1:4" ht="12.75" x14ac:dyDescent="0.2">
      <c r="A567" s="36"/>
      <c r="B567" s="36"/>
      <c r="C567" s="42"/>
      <c r="D567" s="42"/>
    </row>
    <row r="568" spans="1:4" ht="12.75" x14ac:dyDescent="0.2">
      <c r="A568" s="36"/>
      <c r="B568" s="36"/>
      <c r="C568" s="42"/>
      <c r="D568" s="42"/>
    </row>
    <row r="569" spans="1:4" ht="12.75" x14ac:dyDescent="0.2">
      <c r="A569" s="36"/>
      <c r="B569" s="36"/>
      <c r="C569" s="42"/>
      <c r="D569" s="42"/>
    </row>
    <row r="570" spans="1:4" ht="12.75" x14ac:dyDescent="0.2">
      <c r="A570" s="36"/>
      <c r="B570" s="36"/>
      <c r="C570" s="42"/>
      <c r="D570" s="42"/>
    </row>
    <row r="571" spans="1:4" ht="12.75" x14ac:dyDescent="0.2">
      <c r="A571" s="36"/>
      <c r="B571" s="36"/>
      <c r="C571" s="42"/>
      <c r="D571" s="42"/>
    </row>
    <row r="572" spans="1:4" ht="12.75" x14ac:dyDescent="0.2">
      <c r="A572" s="36"/>
      <c r="B572" s="36"/>
      <c r="C572" s="42"/>
      <c r="D572" s="42"/>
    </row>
    <row r="573" spans="1:4" ht="12.75" x14ac:dyDescent="0.2">
      <c r="A573" s="36"/>
      <c r="B573" s="36"/>
      <c r="C573" s="42"/>
      <c r="D573" s="42"/>
    </row>
    <row r="574" spans="1:4" ht="12.75" x14ac:dyDescent="0.2">
      <c r="A574" s="36"/>
      <c r="B574" s="36"/>
      <c r="C574" s="42"/>
      <c r="D574" s="42"/>
    </row>
    <row r="575" spans="1:4" ht="12.75" x14ac:dyDescent="0.2">
      <c r="A575" s="36"/>
      <c r="B575" s="36"/>
      <c r="C575" s="42"/>
      <c r="D575" s="42"/>
    </row>
    <row r="576" spans="1:4" ht="12.75" x14ac:dyDescent="0.2">
      <c r="A576" s="36"/>
      <c r="B576" s="36"/>
      <c r="C576" s="42"/>
      <c r="D576" s="42"/>
    </row>
    <row r="577" spans="1:4" ht="12.75" x14ac:dyDescent="0.2">
      <c r="A577" s="36"/>
      <c r="B577" s="36"/>
      <c r="C577" s="42"/>
      <c r="D577" s="42"/>
    </row>
    <row r="578" spans="1:4" ht="12.75" x14ac:dyDescent="0.2">
      <c r="A578" s="36"/>
      <c r="B578" s="36"/>
      <c r="C578" s="42"/>
      <c r="D578" s="42"/>
    </row>
    <row r="579" spans="1:4" ht="12.75" x14ac:dyDescent="0.2">
      <c r="A579" s="36"/>
      <c r="B579" s="36"/>
      <c r="C579" s="42"/>
      <c r="D579" s="42"/>
    </row>
    <row r="580" spans="1:4" ht="12.75" x14ac:dyDescent="0.2">
      <c r="A580" s="36"/>
      <c r="B580" s="36"/>
      <c r="C580" s="42"/>
      <c r="D580" s="42"/>
    </row>
    <row r="581" spans="1:4" ht="12.75" x14ac:dyDescent="0.2">
      <c r="A581" s="36"/>
      <c r="B581" s="36"/>
      <c r="C581" s="42"/>
      <c r="D581" s="42"/>
    </row>
    <row r="582" spans="1:4" ht="12.75" x14ac:dyDescent="0.2">
      <c r="A582" s="36"/>
      <c r="B582" s="36"/>
      <c r="C582" s="42"/>
      <c r="D582" s="42"/>
    </row>
    <row r="583" spans="1:4" ht="12.75" x14ac:dyDescent="0.2">
      <c r="A583" s="36"/>
      <c r="B583" s="36"/>
      <c r="C583" s="42"/>
      <c r="D583" s="42"/>
    </row>
    <row r="584" spans="1:4" ht="12.75" x14ac:dyDescent="0.2">
      <c r="A584" s="36"/>
      <c r="B584" s="36"/>
      <c r="C584" s="42"/>
      <c r="D584" s="42"/>
    </row>
    <row r="585" spans="1:4" ht="12.75" x14ac:dyDescent="0.2">
      <c r="A585" s="36"/>
      <c r="B585" s="36"/>
      <c r="C585" s="42"/>
      <c r="D585" s="42"/>
    </row>
    <row r="586" spans="1:4" ht="12.75" x14ac:dyDescent="0.2">
      <c r="A586" s="36"/>
      <c r="B586" s="36"/>
      <c r="C586" s="42"/>
      <c r="D586" s="42"/>
    </row>
    <row r="587" spans="1:4" ht="12.75" x14ac:dyDescent="0.2">
      <c r="A587" s="36"/>
      <c r="B587" s="36"/>
      <c r="C587" s="42"/>
      <c r="D587" s="42"/>
    </row>
    <row r="588" spans="1:4" ht="12.75" x14ac:dyDescent="0.2">
      <c r="A588" s="36"/>
      <c r="B588" s="36"/>
      <c r="C588" s="42"/>
      <c r="D588" s="42"/>
    </row>
    <row r="589" spans="1:4" ht="12.75" x14ac:dyDescent="0.2">
      <c r="A589" s="36"/>
      <c r="B589" s="36"/>
      <c r="C589" s="42"/>
      <c r="D589" s="42"/>
    </row>
    <row r="590" spans="1:4" ht="12.75" x14ac:dyDescent="0.2">
      <c r="A590" s="36"/>
      <c r="B590" s="36"/>
      <c r="C590" s="42"/>
      <c r="D590" s="42"/>
    </row>
    <row r="591" spans="1:4" ht="12.75" x14ac:dyDescent="0.2">
      <c r="A591" s="36"/>
      <c r="B591" s="36"/>
      <c r="C591" s="42"/>
      <c r="D591" s="42"/>
    </row>
    <row r="592" spans="1:4" ht="12.75" x14ac:dyDescent="0.2">
      <c r="A592" s="36"/>
      <c r="B592" s="36"/>
      <c r="C592" s="42"/>
      <c r="D592" s="42"/>
    </row>
    <row r="593" spans="1:4" ht="12.75" x14ac:dyDescent="0.2">
      <c r="A593" s="36"/>
      <c r="B593" s="36"/>
      <c r="C593" s="42"/>
      <c r="D593" s="42"/>
    </row>
    <row r="594" spans="1:4" ht="12.75" x14ac:dyDescent="0.2">
      <c r="A594" s="36"/>
      <c r="B594" s="36"/>
      <c r="C594" s="42"/>
      <c r="D594" s="42"/>
    </row>
    <row r="595" spans="1:4" ht="12.75" x14ac:dyDescent="0.2">
      <c r="A595" s="36"/>
      <c r="B595" s="36"/>
      <c r="C595" s="42"/>
      <c r="D595" s="42"/>
    </row>
    <row r="596" spans="1:4" ht="12.75" x14ac:dyDescent="0.2">
      <c r="A596" s="36"/>
      <c r="B596" s="36"/>
      <c r="C596" s="42"/>
      <c r="D596" s="42"/>
    </row>
    <row r="597" spans="1:4" ht="12.75" x14ac:dyDescent="0.2">
      <c r="A597" s="36"/>
      <c r="B597" s="36"/>
      <c r="C597" s="42"/>
      <c r="D597" s="42"/>
    </row>
    <row r="598" spans="1:4" ht="12.75" x14ac:dyDescent="0.2">
      <c r="A598" s="36"/>
      <c r="B598" s="36"/>
      <c r="C598" s="42"/>
      <c r="D598" s="42"/>
    </row>
    <row r="599" spans="1:4" ht="12.75" x14ac:dyDescent="0.2">
      <c r="A599" s="36"/>
      <c r="B599" s="36"/>
      <c r="C599" s="42"/>
      <c r="D599" s="42"/>
    </row>
    <row r="600" spans="1:4" ht="12.75" x14ac:dyDescent="0.2">
      <c r="A600" s="36"/>
      <c r="B600" s="36"/>
      <c r="C600" s="42"/>
      <c r="D600" s="42"/>
    </row>
    <row r="601" spans="1:4" ht="12.75" x14ac:dyDescent="0.2">
      <c r="A601" s="36"/>
      <c r="B601" s="36"/>
      <c r="C601" s="42"/>
      <c r="D601" s="42"/>
    </row>
    <row r="602" spans="1:4" ht="12.75" x14ac:dyDescent="0.2">
      <c r="A602" s="36"/>
      <c r="B602" s="36"/>
      <c r="C602" s="42"/>
      <c r="D602" s="42"/>
    </row>
    <row r="603" spans="1:4" ht="12.75" x14ac:dyDescent="0.2">
      <c r="A603" s="36"/>
      <c r="B603" s="36"/>
      <c r="C603" s="42"/>
      <c r="D603" s="42"/>
    </row>
    <row r="604" spans="1:4" ht="12.75" x14ac:dyDescent="0.2">
      <c r="A604" s="36"/>
      <c r="B604" s="36"/>
      <c r="C604" s="42"/>
      <c r="D604" s="42"/>
    </row>
    <row r="605" spans="1:4" ht="12.75" x14ac:dyDescent="0.2">
      <c r="A605" s="36"/>
      <c r="B605" s="36"/>
      <c r="C605" s="42"/>
      <c r="D605" s="42"/>
    </row>
    <row r="606" spans="1:4" ht="12.75" x14ac:dyDescent="0.2">
      <c r="A606" s="36"/>
      <c r="B606" s="36"/>
      <c r="C606" s="42"/>
      <c r="D606" s="42"/>
    </row>
    <row r="607" spans="1:4" ht="12.75" x14ac:dyDescent="0.2">
      <c r="A607" s="36"/>
      <c r="B607" s="36"/>
      <c r="C607" s="42"/>
      <c r="D607" s="42"/>
    </row>
    <row r="608" spans="1:4" ht="12.75" x14ac:dyDescent="0.2">
      <c r="A608" s="36"/>
      <c r="B608" s="36"/>
      <c r="C608" s="42"/>
      <c r="D608" s="42"/>
    </row>
    <row r="609" spans="1:4" ht="12.75" x14ac:dyDescent="0.2">
      <c r="A609" s="36"/>
      <c r="B609" s="36"/>
      <c r="C609" s="42"/>
      <c r="D609" s="42"/>
    </row>
    <row r="610" spans="1:4" ht="12.75" x14ac:dyDescent="0.2">
      <c r="A610" s="36"/>
      <c r="B610" s="36"/>
      <c r="C610" s="42"/>
      <c r="D610" s="42"/>
    </row>
    <row r="611" spans="1:4" ht="12.75" x14ac:dyDescent="0.2">
      <c r="A611" s="36"/>
      <c r="B611" s="36"/>
      <c r="C611" s="42"/>
      <c r="D611" s="42"/>
    </row>
    <row r="612" spans="1:4" ht="12.75" x14ac:dyDescent="0.2">
      <c r="A612" s="36"/>
      <c r="B612" s="36"/>
      <c r="C612" s="42"/>
      <c r="D612" s="42"/>
    </row>
    <row r="613" spans="1:4" ht="12.75" x14ac:dyDescent="0.2">
      <c r="A613" s="36"/>
      <c r="B613" s="36"/>
      <c r="C613" s="42"/>
      <c r="D613" s="42"/>
    </row>
    <row r="614" spans="1:4" ht="12.75" x14ac:dyDescent="0.2">
      <c r="A614" s="36"/>
      <c r="B614" s="36"/>
      <c r="C614" s="42"/>
      <c r="D614" s="42"/>
    </row>
    <row r="615" spans="1:4" ht="12.75" x14ac:dyDescent="0.2">
      <c r="A615" s="36"/>
      <c r="B615" s="36"/>
      <c r="C615" s="42"/>
      <c r="D615" s="42"/>
    </row>
    <row r="616" spans="1:4" ht="12.75" x14ac:dyDescent="0.2">
      <c r="A616" s="36"/>
      <c r="B616" s="36"/>
      <c r="C616" s="42"/>
      <c r="D616" s="42"/>
    </row>
    <row r="617" spans="1:4" ht="12.75" x14ac:dyDescent="0.2">
      <c r="A617" s="36"/>
      <c r="B617" s="36"/>
      <c r="C617" s="42"/>
      <c r="D617" s="42"/>
    </row>
    <row r="618" spans="1:4" ht="12.75" x14ac:dyDescent="0.2">
      <c r="A618" s="36"/>
      <c r="B618" s="36"/>
      <c r="C618" s="42"/>
      <c r="D618" s="42"/>
    </row>
    <row r="619" spans="1:4" ht="12.75" x14ac:dyDescent="0.2">
      <c r="A619" s="36"/>
      <c r="B619" s="36"/>
      <c r="C619" s="42"/>
      <c r="D619" s="42"/>
    </row>
    <row r="620" spans="1:4" ht="12.75" x14ac:dyDescent="0.2">
      <c r="A620" s="36"/>
      <c r="B620" s="36"/>
      <c r="C620" s="42"/>
      <c r="D620" s="42"/>
    </row>
    <row r="621" spans="1:4" ht="12.75" x14ac:dyDescent="0.2">
      <c r="A621" s="36"/>
      <c r="B621" s="36"/>
      <c r="C621" s="42"/>
      <c r="D621" s="42"/>
    </row>
    <row r="622" spans="1:4" ht="12.75" x14ac:dyDescent="0.2">
      <c r="A622" s="36"/>
      <c r="B622" s="36"/>
      <c r="C622" s="42"/>
      <c r="D622" s="42"/>
    </row>
    <row r="623" spans="1:4" ht="12.75" x14ac:dyDescent="0.2">
      <c r="A623" s="36"/>
      <c r="B623" s="36"/>
      <c r="C623" s="42"/>
      <c r="D623" s="42"/>
    </row>
    <row r="624" spans="1:4" ht="12.75" x14ac:dyDescent="0.2">
      <c r="A624" s="36"/>
      <c r="B624" s="36"/>
      <c r="C624" s="42"/>
      <c r="D624" s="42"/>
    </row>
    <row r="625" spans="1:4" ht="12.75" x14ac:dyDescent="0.2">
      <c r="A625" s="36"/>
      <c r="B625" s="36"/>
      <c r="C625" s="42"/>
      <c r="D625" s="42"/>
    </row>
    <row r="626" spans="1:4" ht="12.75" x14ac:dyDescent="0.2">
      <c r="A626" s="36"/>
      <c r="B626" s="36"/>
      <c r="C626" s="42"/>
      <c r="D626" s="42"/>
    </row>
    <row r="627" spans="1:4" ht="12.75" x14ac:dyDescent="0.2">
      <c r="A627" s="36"/>
      <c r="B627" s="36"/>
      <c r="C627" s="42"/>
      <c r="D627" s="42"/>
    </row>
    <row r="628" spans="1:4" ht="12.75" x14ac:dyDescent="0.2">
      <c r="A628" s="36"/>
      <c r="B628" s="36"/>
      <c r="C628" s="42"/>
      <c r="D628" s="42"/>
    </row>
    <row r="629" spans="1:4" ht="12.75" x14ac:dyDescent="0.2">
      <c r="A629" s="36"/>
      <c r="B629" s="36"/>
      <c r="C629" s="42"/>
      <c r="D629" s="42"/>
    </row>
    <row r="630" spans="1:4" ht="12.75" x14ac:dyDescent="0.2">
      <c r="A630" s="36"/>
      <c r="B630" s="36"/>
      <c r="C630" s="42"/>
      <c r="D630" s="42"/>
    </row>
    <row r="631" spans="1:4" ht="12.75" x14ac:dyDescent="0.2">
      <c r="A631" s="36"/>
      <c r="B631" s="36"/>
      <c r="C631" s="42"/>
      <c r="D631" s="42"/>
    </row>
    <row r="632" spans="1:4" ht="12.75" x14ac:dyDescent="0.2">
      <c r="A632" s="36"/>
      <c r="B632" s="36"/>
      <c r="C632" s="42"/>
      <c r="D632" s="42"/>
    </row>
    <row r="633" spans="1:4" ht="12.75" x14ac:dyDescent="0.2">
      <c r="A633" s="36"/>
      <c r="B633" s="36"/>
      <c r="C633" s="42"/>
      <c r="D633" s="42"/>
    </row>
    <row r="634" spans="1:4" ht="12.75" x14ac:dyDescent="0.2">
      <c r="A634" s="36"/>
      <c r="B634" s="36"/>
      <c r="C634" s="42"/>
      <c r="D634" s="42"/>
    </row>
    <row r="635" spans="1:4" ht="12.75" x14ac:dyDescent="0.2">
      <c r="A635" s="36"/>
      <c r="B635" s="36"/>
      <c r="C635" s="42"/>
      <c r="D635" s="42"/>
    </row>
    <row r="636" spans="1:4" ht="12.75" x14ac:dyDescent="0.2">
      <c r="A636" s="36"/>
      <c r="B636" s="36"/>
      <c r="C636" s="42"/>
      <c r="D636" s="42"/>
    </row>
    <row r="637" spans="1:4" ht="12.75" x14ac:dyDescent="0.2">
      <c r="A637" s="36"/>
      <c r="B637" s="36"/>
      <c r="C637" s="42"/>
      <c r="D637" s="42"/>
    </row>
    <row r="638" spans="1:4" ht="12.75" x14ac:dyDescent="0.2">
      <c r="A638" s="36"/>
      <c r="B638" s="36"/>
      <c r="C638" s="42"/>
      <c r="D638" s="42"/>
    </row>
    <row r="639" spans="1:4" ht="12.75" x14ac:dyDescent="0.2">
      <c r="A639" s="36"/>
      <c r="B639" s="36"/>
      <c r="C639" s="42"/>
      <c r="D639" s="42"/>
    </row>
    <row r="640" spans="1:4" ht="12.75" x14ac:dyDescent="0.2">
      <c r="A640" s="36"/>
      <c r="B640" s="36"/>
      <c r="C640" s="42"/>
      <c r="D640" s="42"/>
    </row>
    <row r="641" spans="1:4" ht="12.75" x14ac:dyDescent="0.2">
      <c r="A641" s="36"/>
      <c r="B641" s="36"/>
      <c r="C641" s="42"/>
      <c r="D641" s="42"/>
    </row>
    <row r="642" spans="1:4" ht="12.75" x14ac:dyDescent="0.2">
      <c r="A642" s="36"/>
      <c r="B642" s="36"/>
      <c r="C642" s="42"/>
      <c r="D642" s="42"/>
    </row>
    <row r="643" spans="1:4" ht="12.75" x14ac:dyDescent="0.2">
      <c r="A643" s="36"/>
      <c r="B643" s="36"/>
      <c r="C643" s="42"/>
      <c r="D643" s="42"/>
    </row>
    <row r="644" spans="1:4" ht="12.75" x14ac:dyDescent="0.2">
      <c r="A644" s="36"/>
      <c r="B644" s="36"/>
      <c r="C644" s="42"/>
      <c r="D644" s="42"/>
    </row>
    <row r="645" spans="1:4" ht="12.75" x14ac:dyDescent="0.2">
      <c r="A645" s="36"/>
      <c r="B645" s="36"/>
      <c r="C645" s="42"/>
      <c r="D645" s="42"/>
    </row>
    <row r="646" spans="1:4" ht="12.75" x14ac:dyDescent="0.2">
      <c r="A646" s="36"/>
      <c r="B646" s="36"/>
      <c r="C646" s="42"/>
      <c r="D646" s="42"/>
    </row>
    <row r="647" spans="1:4" ht="12.75" x14ac:dyDescent="0.2">
      <c r="A647" s="36"/>
      <c r="B647" s="36"/>
      <c r="C647" s="42"/>
      <c r="D647" s="42"/>
    </row>
    <row r="648" spans="1:4" ht="12.75" x14ac:dyDescent="0.2">
      <c r="A648" s="36"/>
      <c r="B648" s="36"/>
      <c r="C648" s="42"/>
      <c r="D648" s="42"/>
    </row>
    <row r="649" spans="1:4" ht="12.75" x14ac:dyDescent="0.2">
      <c r="A649" s="36"/>
      <c r="B649" s="36"/>
      <c r="C649" s="42"/>
      <c r="D649" s="42"/>
    </row>
    <row r="650" spans="1:4" ht="12.75" x14ac:dyDescent="0.2">
      <c r="A650" s="36"/>
      <c r="B650" s="36"/>
      <c r="C650" s="42"/>
      <c r="D650" s="42"/>
    </row>
    <row r="651" spans="1:4" ht="12.75" x14ac:dyDescent="0.2">
      <c r="A651" s="36"/>
      <c r="B651" s="36"/>
      <c r="C651" s="42"/>
      <c r="D651" s="42"/>
    </row>
    <row r="652" spans="1:4" ht="12.75" x14ac:dyDescent="0.2">
      <c r="A652" s="36"/>
      <c r="B652" s="36"/>
      <c r="C652" s="42"/>
      <c r="D652" s="42"/>
    </row>
    <row r="653" spans="1:4" ht="12.75" x14ac:dyDescent="0.2">
      <c r="A653" s="36"/>
      <c r="B653" s="36"/>
      <c r="C653" s="42"/>
      <c r="D653" s="42"/>
    </row>
    <row r="654" spans="1:4" ht="12.75" x14ac:dyDescent="0.2">
      <c r="A654" s="36"/>
      <c r="B654" s="36"/>
      <c r="C654" s="42"/>
      <c r="D654" s="42"/>
    </row>
    <row r="655" spans="1:4" ht="12.75" x14ac:dyDescent="0.2">
      <c r="A655" s="36"/>
      <c r="B655" s="36"/>
      <c r="C655" s="42"/>
      <c r="D655" s="42"/>
    </row>
    <row r="656" spans="1:4" ht="12.75" x14ac:dyDescent="0.2">
      <c r="A656" s="36"/>
      <c r="B656" s="36"/>
      <c r="C656" s="42"/>
      <c r="D656" s="42"/>
    </row>
    <row r="657" spans="1:4" ht="12.75" x14ac:dyDescent="0.2">
      <c r="A657" s="36"/>
      <c r="B657" s="36"/>
      <c r="C657" s="42"/>
      <c r="D657" s="42"/>
    </row>
    <row r="658" spans="1:4" ht="12.75" x14ac:dyDescent="0.2">
      <c r="A658" s="36"/>
      <c r="B658" s="36"/>
      <c r="C658" s="42"/>
      <c r="D658" s="42"/>
    </row>
    <row r="659" spans="1:4" ht="12.75" x14ac:dyDescent="0.2">
      <c r="A659" s="36"/>
      <c r="B659" s="36"/>
      <c r="C659" s="42"/>
      <c r="D659" s="42"/>
    </row>
    <row r="660" spans="1:4" ht="12.75" x14ac:dyDescent="0.2">
      <c r="A660" s="36"/>
      <c r="B660" s="36"/>
      <c r="C660" s="42"/>
      <c r="D660" s="42"/>
    </row>
    <row r="661" spans="1:4" ht="12.75" x14ac:dyDescent="0.2">
      <c r="A661" s="36"/>
      <c r="B661" s="36"/>
      <c r="C661" s="42"/>
      <c r="D661" s="42"/>
    </row>
    <row r="662" spans="1:4" ht="12.75" x14ac:dyDescent="0.2">
      <c r="A662" s="36"/>
      <c r="B662" s="36"/>
      <c r="C662" s="42"/>
      <c r="D662" s="42"/>
    </row>
    <row r="663" spans="1:4" ht="12.75" x14ac:dyDescent="0.2">
      <c r="A663" s="36"/>
      <c r="B663" s="36"/>
      <c r="C663" s="42"/>
      <c r="D663" s="42"/>
    </row>
    <row r="664" spans="1:4" ht="12.75" x14ac:dyDescent="0.2">
      <c r="A664" s="36"/>
      <c r="B664" s="36"/>
      <c r="C664" s="42"/>
      <c r="D664" s="42"/>
    </row>
    <row r="665" spans="1:4" ht="12.75" x14ac:dyDescent="0.2">
      <c r="A665" s="36"/>
      <c r="B665" s="36"/>
      <c r="C665" s="42"/>
      <c r="D665" s="42"/>
    </row>
    <row r="666" spans="1:4" ht="12.75" x14ac:dyDescent="0.2">
      <c r="A666" s="36"/>
      <c r="B666" s="36"/>
      <c r="C666" s="42"/>
      <c r="D666" s="42"/>
    </row>
    <row r="667" spans="1:4" ht="12.75" x14ac:dyDescent="0.2">
      <c r="A667" s="36"/>
      <c r="B667" s="36"/>
      <c r="C667" s="42"/>
      <c r="D667" s="42"/>
    </row>
    <row r="668" spans="1:4" ht="12.75" x14ac:dyDescent="0.2">
      <c r="A668" s="36"/>
      <c r="B668" s="36"/>
      <c r="C668" s="42"/>
      <c r="D668" s="42"/>
    </row>
    <row r="669" spans="1:4" ht="12.75" x14ac:dyDescent="0.2">
      <c r="A669" s="36"/>
      <c r="B669" s="36"/>
      <c r="C669" s="42"/>
      <c r="D669" s="42"/>
    </row>
    <row r="670" spans="1:4" ht="12.75" x14ac:dyDescent="0.2">
      <c r="A670" s="36"/>
      <c r="B670" s="36"/>
      <c r="C670" s="42"/>
      <c r="D670" s="42"/>
    </row>
    <row r="671" spans="1:4" ht="12.75" x14ac:dyDescent="0.2">
      <c r="A671" s="36"/>
      <c r="B671" s="36"/>
      <c r="C671" s="42"/>
      <c r="D671" s="42"/>
    </row>
    <row r="672" spans="1:4" ht="12.75" x14ac:dyDescent="0.2">
      <c r="A672" s="36"/>
      <c r="B672" s="36"/>
      <c r="C672" s="42"/>
      <c r="D672" s="42"/>
    </row>
    <row r="673" spans="1:4" ht="12.75" x14ac:dyDescent="0.2">
      <c r="A673" s="36"/>
      <c r="B673" s="36"/>
      <c r="C673" s="42"/>
      <c r="D673" s="42"/>
    </row>
    <row r="674" spans="1:4" ht="12.75" x14ac:dyDescent="0.2">
      <c r="A674" s="36"/>
      <c r="B674" s="36"/>
      <c r="C674" s="42"/>
      <c r="D674" s="42"/>
    </row>
    <row r="675" spans="1:4" ht="12.75" x14ac:dyDescent="0.2">
      <c r="A675" s="36"/>
      <c r="B675" s="36"/>
      <c r="C675" s="42"/>
      <c r="D675" s="42"/>
    </row>
    <row r="676" spans="1:4" ht="12.75" x14ac:dyDescent="0.2">
      <c r="A676" s="36"/>
      <c r="B676" s="36"/>
      <c r="C676" s="42"/>
      <c r="D676" s="42"/>
    </row>
    <row r="677" spans="1:4" ht="12.75" x14ac:dyDescent="0.2">
      <c r="A677" s="36"/>
      <c r="B677" s="36"/>
      <c r="C677" s="42"/>
      <c r="D677" s="42"/>
    </row>
    <row r="678" spans="1:4" ht="12.75" x14ac:dyDescent="0.2">
      <c r="A678" s="36"/>
      <c r="B678" s="36"/>
      <c r="C678" s="42"/>
      <c r="D678" s="42"/>
    </row>
    <row r="679" spans="1:4" ht="12.75" x14ac:dyDescent="0.2">
      <c r="A679" s="36"/>
      <c r="B679" s="36"/>
      <c r="C679" s="42"/>
      <c r="D679" s="42"/>
    </row>
    <row r="680" spans="1:4" ht="12.75" x14ac:dyDescent="0.2">
      <c r="A680" s="36"/>
      <c r="B680" s="36"/>
      <c r="C680" s="42"/>
      <c r="D680" s="42"/>
    </row>
    <row r="681" spans="1:4" ht="12.75" x14ac:dyDescent="0.2">
      <c r="A681" s="36"/>
      <c r="B681" s="36"/>
      <c r="C681" s="42"/>
      <c r="D681" s="42"/>
    </row>
    <row r="682" spans="1:4" ht="12.75" x14ac:dyDescent="0.2">
      <c r="A682" s="36"/>
      <c r="B682" s="36"/>
      <c r="C682" s="42"/>
      <c r="D682" s="42"/>
    </row>
    <row r="683" spans="1:4" ht="12.75" x14ac:dyDescent="0.2">
      <c r="A683" s="36"/>
      <c r="B683" s="36"/>
      <c r="C683" s="42"/>
      <c r="D683" s="42"/>
    </row>
    <row r="684" spans="1:4" ht="12.75" x14ac:dyDescent="0.2">
      <c r="A684" s="36"/>
      <c r="B684" s="36"/>
      <c r="C684" s="42"/>
      <c r="D684" s="42"/>
    </row>
    <row r="685" spans="1:4" ht="12.75" x14ac:dyDescent="0.2">
      <c r="A685" s="36"/>
      <c r="B685" s="36"/>
      <c r="C685" s="42"/>
      <c r="D685" s="42"/>
    </row>
    <row r="686" spans="1:4" ht="12.75" x14ac:dyDescent="0.2">
      <c r="A686" s="36"/>
      <c r="B686" s="36"/>
      <c r="C686" s="42"/>
      <c r="D686" s="42"/>
    </row>
    <row r="687" spans="1:4" ht="12.75" x14ac:dyDescent="0.2">
      <c r="A687" s="36"/>
      <c r="B687" s="36"/>
      <c r="C687" s="42"/>
      <c r="D687" s="42"/>
    </row>
    <row r="688" spans="1:4" ht="12.75" x14ac:dyDescent="0.2">
      <c r="A688" s="36"/>
      <c r="B688" s="36"/>
      <c r="C688" s="42"/>
      <c r="D688" s="42"/>
    </row>
    <row r="689" spans="1:4" ht="12.75" x14ac:dyDescent="0.2">
      <c r="A689" s="36"/>
      <c r="B689" s="36"/>
      <c r="C689" s="42"/>
      <c r="D689" s="42"/>
    </row>
    <row r="690" spans="1:4" ht="12.75" x14ac:dyDescent="0.2">
      <c r="A690" s="36"/>
      <c r="B690" s="36"/>
      <c r="C690" s="42"/>
      <c r="D690" s="42"/>
    </row>
    <row r="691" spans="1:4" ht="12.75" x14ac:dyDescent="0.2">
      <c r="A691" s="36"/>
      <c r="B691" s="36"/>
      <c r="C691" s="42"/>
      <c r="D691" s="42"/>
    </row>
    <row r="692" spans="1:4" ht="12.75" x14ac:dyDescent="0.2">
      <c r="A692" s="36"/>
      <c r="B692" s="36"/>
      <c r="C692" s="42"/>
      <c r="D692" s="42"/>
    </row>
    <row r="693" spans="1:4" ht="12.75" x14ac:dyDescent="0.2">
      <c r="A693" s="36"/>
      <c r="B693" s="36"/>
      <c r="C693" s="42"/>
      <c r="D693" s="42"/>
    </row>
    <row r="694" spans="1:4" ht="12.75" x14ac:dyDescent="0.2">
      <c r="A694" s="36"/>
      <c r="B694" s="36"/>
      <c r="C694" s="42"/>
      <c r="D694" s="42"/>
    </row>
    <row r="695" spans="1:4" ht="12.75" x14ac:dyDescent="0.2">
      <c r="A695" s="36"/>
      <c r="B695" s="36"/>
      <c r="C695" s="42"/>
      <c r="D695" s="42"/>
    </row>
    <row r="696" spans="1:4" ht="12.75" x14ac:dyDescent="0.2">
      <c r="A696" s="36"/>
      <c r="B696" s="36"/>
      <c r="C696" s="42"/>
      <c r="D696" s="42"/>
    </row>
    <row r="697" spans="1:4" ht="12.75" x14ac:dyDescent="0.2">
      <c r="A697" s="36"/>
      <c r="B697" s="36"/>
      <c r="C697" s="42"/>
      <c r="D697" s="42"/>
    </row>
    <row r="698" spans="1:4" ht="12.75" x14ac:dyDescent="0.2">
      <c r="A698" s="36"/>
      <c r="B698" s="36"/>
      <c r="C698" s="42"/>
      <c r="D698" s="42"/>
    </row>
    <row r="699" spans="1:4" ht="12.75" x14ac:dyDescent="0.2">
      <c r="A699" s="36"/>
      <c r="B699" s="36"/>
      <c r="C699" s="42"/>
      <c r="D699" s="42"/>
    </row>
    <row r="700" spans="1:4" ht="12.75" x14ac:dyDescent="0.2">
      <c r="A700" s="36"/>
      <c r="B700" s="36"/>
      <c r="C700" s="42"/>
      <c r="D700" s="42"/>
    </row>
    <row r="701" spans="1:4" ht="12.75" x14ac:dyDescent="0.2">
      <c r="A701" s="36"/>
      <c r="B701" s="36"/>
      <c r="C701" s="42"/>
      <c r="D701" s="42"/>
    </row>
    <row r="702" spans="1:4" ht="12.75" x14ac:dyDescent="0.2">
      <c r="A702" s="36"/>
      <c r="B702" s="36"/>
      <c r="C702" s="42"/>
      <c r="D702" s="42"/>
    </row>
    <row r="703" spans="1:4" ht="12.75" x14ac:dyDescent="0.2">
      <c r="A703" s="36"/>
      <c r="B703" s="36"/>
      <c r="C703" s="42"/>
      <c r="D703" s="42"/>
    </row>
    <row r="704" spans="1:4" ht="12.75" x14ac:dyDescent="0.2">
      <c r="A704" s="36"/>
      <c r="B704" s="36"/>
      <c r="C704" s="42"/>
      <c r="D704" s="42"/>
    </row>
    <row r="705" spans="1:4" ht="12.75" x14ac:dyDescent="0.2">
      <c r="A705" s="36"/>
      <c r="B705" s="36"/>
      <c r="C705" s="42"/>
      <c r="D705" s="42"/>
    </row>
    <row r="706" spans="1:4" ht="12.75" x14ac:dyDescent="0.2">
      <c r="A706" s="36"/>
      <c r="B706" s="36"/>
      <c r="C706" s="42"/>
      <c r="D706" s="42"/>
    </row>
    <row r="707" spans="1:4" ht="12.75" x14ac:dyDescent="0.2">
      <c r="A707" s="36"/>
      <c r="B707" s="36"/>
      <c r="C707" s="42"/>
      <c r="D707" s="42"/>
    </row>
    <row r="708" spans="1:4" ht="12.75" x14ac:dyDescent="0.2">
      <c r="A708" s="36"/>
      <c r="B708" s="36"/>
      <c r="C708" s="42"/>
      <c r="D708" s="42"/>
    </row>
    <row r="709" spans="1:4" ht="12.75" x14ac:dyDescent="0.2">
      <c r="A709" s="36"/>
      <c r="B709" s="36"/>
      <c r="C709" s="42"/>
      <c r="D709" s="42"/>
    </row>
    <row r="710" spans="1:4" ht="12.75" x14ac:dyDescent="0.2">
      <c r="A710" s="36"/>
      <c r="B710" s="36"/>
      <c r="C710" s="42"/>
      <c r="D710" s="42"/>
    </row>
    <row r="711" spans="1:4" ht="12.75" x14ac:dyDescent="0.2">
      <c r="A711" s="36"/>
      <c r="B711" s="36"/>
      <c r="C711" s="42"/>
      <c r="D711" s="42"/>
    </row>
    <row r="712" spans="1:4" ht="12.75" x14ac:dyDescent="0.2">
      <c r="A712" s="36"/>
      <c r="B712" s="36"/>
      <c r="C712" s="42"/>
      <c r="D712" s="42"/>
    </row>
    <row r="713" spans="1:4" ht="12.75" x14ac:dyDescent="0.2">
      <c r="A713" s="36"/>
      <c r="B713" s="36"/>
      <c r="C713" s="42"/>
      <c r="D713" s="42"/>
    </row>
    <row r="714" spans="1:4" ht="12.75" x14ac:dyDescent="0.2">
      <c r="A714" s="36"/>
      <c r="B714" s="36"/>
      <c r="C714" s="42"/>
      <c r="D714" s="42"/>
    </row>
    <row r="715" spans="1:4" ht="12.75" x14ac:dyDescent="0.2">
      <c r="A715" s="36"/>
      <c r="B715" s="36"/>
      <c r="C715" s="42"/>
      <c r="D715" s="42"/>
    </row>
    <row r="716" spans="1:4" ht="12.75" x14ac:dyDescent="0.2">
      <c r="A716" s="36"/>
      <c r="B716" s="36"/>
      <c r="C716" s="42"/>
      <c r="D716" s="42"/>
    </row>
    <row r="717" spans="1:4" ht="12.75" x14ac:dyDescent="0.2">
      <c r="A717" s="36"/>
      <c r="B717" s="36"/>
      <c r="C717" s="42"/>
      <c r="D717" s="42"/>
    </row>
    <row r="718" spans="1:4" ht="12.75" x14ac:dyDescent="0.2">
      <c r="A718" s="36"/>
      <c r="B718" s="36"/>
      <c r="C718" s="42"/>
      <c r="D718" s="42"/>
    </row>
    <row r="719" spans="1:4" ht="12.75" x14ac:dyDescent="0.2">
      <c r="A719" s="36"/>
      <c r="B719" s="36"/>
      <c r="C719" s="42"/>
      <c r="D719" s="42"/>
    </row>
    <row r="720" spans="1:4" ht="12.75" x14ac:dyDescent="0.2">
      <c r="A720" s="36"/>
      <c r="B720" s="36"/>
      <c r="C720" s="42"/>
      <c r="D720" s="42"/>
    </row>
    <row r="721" spans="1:4" ht="12.75" x14ac:dyDescent="0.2">
      <c r="A721" s="36"/>
      <c r="B721" s="36"/>
      <c r="C721" s="42"/>
      <c r="D721" s="42"/>
    </row>
    <row r="722" spans="1:4" ht="12.75" x14ac:dyDescent="0.2">
      <c r="A722" s="36"/>
      <c r="B722" s="36"/>
      <c r="C722" s="42"/>
      <c r="D722" s="42"/>
    </row>
    <row r="723" spans="1:4" ht="12.75" x14ac:dyDescent="0.2">
      <c r="A723" s="36"/>
      <c r="B723" s="36"/>
      <c r="C723" s="42"/>
      <c r="D723" s="42"/>
    </row>
    <row r="724" spans="1:4" ht="12.75" x14ac:dyDescent="0.2">
      <c r="A724" s="36"/>
      <c r="B724" s="36"/>
      <c r="C724" s="42"/>
      <c r="D724" s="42"/>
    </row>
    <row r="725" spans="1:4" ht="12.75" x14ac:dyDescent="0.2">
      <c r="A725" s="36"/>
      <c r="B725" s="36"/>
      <c r="C725" s="42"/>
      <c r="D725" s="42"/>
    </row>
    <row r="726" spans="1:4" ht="12.75" x14ac:dyDescent="0.2">
      <c r="A726" s="36"/>
      <c r="B726" s="36"/>
      <c r="C726" s="42"/>
      <c r="D726" s="42"/>
    </row>
    <row r="727" spans="1:4" ht="12.75" x14ac:dyDescent="0.2">
      <c r="A727" s="36"/>
      <c r="B727" s="36"/>
      <c r="C727" s="42"/>
      <c r="D727" s="42"/>
    </row>
    <row r="728" spans="1:4" ht="12.75" x14ac:dyDescent="0.2">
      <c r="A728" s="36"/>
      <c r="B728" s="36"/>
      <c r="C728" s="42"/>
      <c r="D728" s="42"/>
    </row>
    <row r="729" spans="1:4" ht="12.75" x14ac:dyDescent="0.2">
      <c r="A729" s="36"/>
      <c r="B729" s="36"/>
      <c r="C729" s="42"/>
      <c r="D729" s="42"/>
    </row>
    <row r="730" spans="1:4" ht="12.75" x14ac:dyDescent="0.2">
      <c r="A730" s="36"/>
      <c r="B730" s="36"/>
      <c r="C730" s="42"/>
      <c r="D730" s="42"/>
    </row>
    <row r="731" spans="1:4" ht="12.75" x14ac:dyDescent="0.2">
      <c r="A731" s="36"/>
      <c r="B731" s="36"/>
      <c r="C731" s="42"/>
      <c r="D731" s="42"/>
    </row>
    <row r="732" spans="1:4" ht="12.75" x14ac:dyDescent="0.2">
      <c r="A732" s="36"/>
      <c r="B732" s="36"/>
      <c r="C732" s="42"/>
      <c r="D732" s="42"/>
    </row>
    <row r="733" spans="1:4" ht="12.75" x14ac:dyDescent="0.2">
      <c r="A733" s="36"/>
      <c r="B733" s="36"/>
      <c r="C733" s="42"/>
      <c r="D733" s="42"/>
    </row>
    <row r="734" spans="1:4" ht="12.75" x14ac:dyDescent="0.2">
      <c r="A734" s="36"/>
      <c r="B734" s="36"/>
      <c r="C734" s="42"/>
      <c r="D734" s="42"/>
    </row>
    <row r="735" spans="1:4" ht="12.75" x14ac:dyDescent="0.2">
      <c r="A735" s="36"/>
      <c r="B735" s="36"/>
      <c r="C735" s="42"/>
      <c r="D735" s="42"/>
    </row>
    <row r="736" spans="1:4" ht="12.75" x14ac:dyDescent="0.2">
      <c r="A736" s="36"/>
      <c r="B736" s="36"/>
      <c r="C736" s="42"/>
      <c r="D736" s="42"/>
    </row>
    <row r="737" spans="1:4" ht="12.75" x14ac:dyDescent="0.2">
      <c r="A737" s="36"/>
      <c r="B737" s="36"/>
      <c r="C737" s="42"/>
      <c r="D737" s="42"/>
    </row>
    <row r="738" spans="1:4" ht="12.75" x14ac:dyDescent="0.2">
      <c r="A738" s="36"/>
      <c r="B738" s="36"/>
      <c r="C738" s="42"/>
      <c r="D738" s="42"/>
    </row>
    <row r="739" spans="1:4" ht="12.75" x14ac:dyDescent="0.2">
      <c r="A739" s="36"/>
      <c r="B739" s="36"/>
      <c r="C739" s="42"/>
      <c r="D739" s="42"/>
    </row>
    <row r="740" spans="1:4" ht="12.75" x14ac:dyDescent="0.2">
      <c r="A740" s="36"/>
      <c r="B740" s="36"/>
      <c r="C740" s="42"/>
      <c r="D740" s="42"/>
    </row>
    <row r="741" spans="1:4" ht="12.75" x14ac:dyDescent="0.2">
      <c r="A741" s="36"/>
      <c r="B741" s="36"/>
      <c r="C741" s="42"/>
      <c r="D741" s="42"/>
    </row>
    <row r="742" spans="1:4" ht="12.75" x14ac:dyDescent="0.2">
      <c r="A742" s="36"/>
      <c r="B742" s="36"/>
      <c r="C742" s="42"/>
      <c r="D742" s="42"/>
    </row>
    <row r="743" spans="1:4" ht="12.75" x14ac:dyDescent="0.2">
      <c r="A743" s="36"/>
      <c r="B743" s="36"/>
      <c r="C743" s="42"/>
      <c r="D743" s="42"/>
    </row>
    <row r="744" spans="1:4" ht="12.75" x14ac:dyDescent="0.2">
      <c r="A744" s="36"/>
      <c r="B744" s="36"/>
      <c r="C744" s="42"/>
      <c r="D744" s="42"/>
    </row>
    <row r="745" spans="1:4" ht="12.75" x14ac:dyDescent="0.2">
      <c r="A745" s="36"/>
      <c r="B745" s="36"/>
      <c r="C745" s="42"/>
      <c r="D745" s="42"/>
    </row>
    <row r="746" spans="1:4" ht="12.75" x14ac:dyDescent="0.2">
      <c r="A746" s="36"/>
      <c r="B746" s="36"/>
      <c r="C746" s="42"/>
      <c r="D746" s="42"/>
    </row>
    <row r="747" spans="1:4" ht="12.75" x14ac:dyDescent="0.2">
      <c r="A747" s="36"/>
      <c r="B747" s="36"/>
      <c r="C747" s="42"/>
      <c r="D747" s="42"/>
    </row>
    <row r="748" spans="1:4" ht="12.75" x14ac:dyDescent="0.2">
      <c r="A748" s="36"/>
      <c r="B748" s="36"/>
      <c r="C748" s="42"/>
      <c r="D748" s="42"/>
    </row>
    <row r="749" spans="1:4" ht="12.75" x14ac:dyDescent="0.2">
      <c r="A749" s="36"/>
      <c r="B749" s="36"/>
      <c r="C749" s="42"/>
      <c r="D749" s="42"/>
    </row>
    <row r="750" spans="1:4" ht="12.75" x14ac:dyDescent="0.2">
      <c r="A750" s="36"/>
      <c r="B750" s="36"/>
      <c r="C750" s="42"/>
      <c r="D750" s="42"/>
    </row>
    <row r="751" spans="1:4" ht="12.75" x14ac:dyDescent="0.2">
      <c r="A751" s="36"/>
      <c r="B751" s="36"/>
      <c r="C751" s="42"/>
      <c r="D751" s="42"/>
    </row>
    <row r="752" spans="1:4" ht="12.75" x14ac:dyDescent="0.2">
      <c r="A752" s="36"/>
      <c r="B752" s="36"/>
      <c r="C752" s="42"/>
      <c r="D752" s="42"/>
    </row>
    <row r="753" spans="1:4" ht="12.75" x14ac:dyDescent="0.2">
      <c r="A753" s="36"/>
      <c r="B753" s="36"/>
      <c r="C753" s="42"/>
      <c r="D753" s="42"/>
    </row>
    <row r="754" spans="1:4" ht="12.75" x14ac:dyDescent="0.2">
      <c r="A754" s="36"/>
      <c r="B754" s="36"/>
      <c r="C754" s="42"/>
      <c r="D754" s="42"/>
    </row>
    <row r="755" spans="1:4" ht="12.75" x14ac:dyDescent="0.2">
      <c r="A755" s="36"/>
      <c r="B755" s="36"/>
      <c r="C755" s="42"/>
      <c r="D755" s="42"/>
    </row>
    <row r="756" spans="1:4" ht="12.75" x14ac:dyDescent="0.2">
      <c r="A756" s="36"/>
      <c r="B756" s="36"/>
      <c r="C756" s="42"/>
      <c r="D756" s="42"/>
    </row>
    <row r="757" spans="1:4" ht="12.75" x14ac:dyDescent="0.2">
      <c r="A757" s="36"/>
      <c r="B757" s="36"/>
      <c r="C757" s="42"/>
      <c r="D757" s="42"/>
    </row>
    <row r="758" spans="1:4" ht="12.75" x14ac:dyDescent="0.2">
      <c r="A758" s="36"/>
      <c r="B758" s="36"/>
      <c r="C758" s="42"/>
      <c r="D758" s="42"/>
    </row>
    <row r="759" spans="1:4" ht="12.75" x14ac:dyDescent="0.2">
      <c r="A759" s="36"/>
      <c r="B759" s="36"/>
      <c r="C759" s="42"/>
      <c r="D759" s="42"/>
    </row>
    <row r="760" spans="1:4" ht="12.75" x14ac:dyDescent="0.2">
      <c r="A760" s="36"/>
      <c r="B760" s="36"/>
      <c r="C760" s="42"/>
      <c r="D760" s="42"/>
    </row>
    <row r="761" spans="1:4" ht="12.75" x14ac:dyDescent="0.2">
      <c r="A761" s="36"/>
      <c r="B761" s="36"/>
      <c r="C761" s="42"/>
      <c r="D761" s="42"/>
    </row>
    <row r="762" spans="1:4" ht="12.75" x14ac:dyDescent="0.2">
      <c r="A762" s="36"/>
      <c r="B762" s="36"/>
      <c r="C762" s="42"/>
      <c r="D762" s="42"/>
    </row>
    <row r="763" spans="1:4" ht="12.75" x14ac:dyDescent="0.2">
      <c r="A763" s="36"/>
      <c r="B763" s="36"/>
      <c r="C763" s="42"/>
      <c r="D763" s="42"/>
    </row>
    <row r="764" spans="1:4" ht="12.75" x14ac:dyDescent="0.2">
      <c r="A764" s="36"/>
      <c r="B764" s="36"/>
      <c r="C764" s="42"/>
      <c r="D764" s="42"/>
    </row>
    <row r="765" spans="1:4" ht="12.75" x14ac:dyDescent="0.2">
      <c r="A765" s="36"/>
      <c r="B765" s="36"/>
      <c r="C765" s="42"/>
      <c r="D765" s="42"/>
    </row>
    <row r="766" spans="1:4" ht="12.75" x14ac:dyDescent="0.2">
      <c r="A766" s="36"/>
      <c r="B766" s="36"/>
      <c r="C766" s="42"/>
      <c r="D766" s="42"/>
    </row>
    <row r="767" spans="1:4" ht="12.75" x14ac:dyDescent="0.2">
      <c r="A767" s="36"/>
      <c r="B767" s="36"/>
      <c r="C767" s="42"/>
      <c r="D767" s="42"/>
    </row>
    <row r="768" spans="1:4" ht="12.75" x14ac:dyDescent="0.2">
      <c r="A768" s="36"/>
      <c r="B768" s="36"/>
      <c r="C768" s="42"/>
      <c r="D768" s="42"/>
    </row>
    <row r="769" spans="1:4" ht="12.75" x14ac:dyDescent="0.2">
      <c r="A769" s="36"/>
      <c r="B769" s="36"/>
      <c r="C769" s="42"/>
      <c r="D769" s="42"/>
    </row>
    <row r="770" spans="1:4" ht="12.75" x14ac:dyDescent="0.2">
      <c r="A770" s="36"/>
      <c r="B770" s="36"/>
      <c r="C770" s="42"/>
      <c r="D770" s="42"/>
    </row>
    <row r="771" spans="1:4" ht="12.75" x14ac:dyDescent="0.2">
      <c r="A771" s="36"/>
      <c r="B771" s="36"/>
      <c r="C771" s="42"/>
      <c r="D771" s="42"/>
    </row>
    <row r="772" spans="1:4" ht="12.75" x14ac:dyDescent="0.2">
      <c r="A772" s="36"/>
      <c r="B772" s="36"/>
      <c r="C772" s="42"/>
      <c r="D772" s="42"/>
    </row>
    <row r="773" spans="1:4" ht="12.75" x14ac:dyDescent="0.2">
      <c r="A773" s="36"/>
      <c r="B773" s="36"/>
      <c r="C773" s="42"/>
      <c r="D773" s="42"/>
    </row>
    <row r="774" spans="1:4" ht="12.75" x14ac:dyDescent="0.2">
      <c r="A774" s="36"/>
      <c r="B774" s="36"/>
      <c r="C774" s="42"/>
      <c r="D774" s="42"/>
    </row>
    <row r="775" spans="1:4" ht="12.75" x14ac:dyDescent="0.2">
      <c r="A775" s="36"/>
      <c r="B775" s="36"/>
      <c r="C775" s="42"/>
      <c r="D775" s="42"/>
    </row>
    <row r="776" spans="1:4" ht="12.75" x14ac:dyDescent="0.2">
      <c r="A776" s="36"/>
      <c r="B776" s="36"/>
      <c r="C776" s="42"/>
      <c r="D776" s="42"/>
    </row>
    <row r="777" spans="1:4" ht="12.75" x14ac:dyDescent="0.2">
      <c r="A777" s="36"/>
      <c r="B777" s="36"/>
      <c r="C777" s="42"/>
      <c r="D777" s="42"/>
    </row>
    <row r="778" spans="1:4" ht="12.75" x14ac:dyDescent="0.2">
      <c r="A778" s="36"/>
      <c r="B778" s="36"/>
      <c r="C778" s="42"/>
      <c r="D778" s="42"/>
    </row>
    <row r="779" spans="1:4" ht="12.75" x14ac:dyDescent="0.2">
      <c r="A779" s="36"/>
      <c r="B779" s="36"/>
      <c r="C779" s="42"/>
      <c r="D779" s="42"/>
    </row>
    <row r="780" spans="1:4" ht="12.75" x14ac:dyDescent="0.2">
      <c r="A780" s="36"/>
      <c r="B780" s="36"/>
      <c r="C780" s="42"/>
      <c r="D780" s="42"/>
    </row>
    <row r="781" spans="1:4" ht="12.75" x14ac:dyDescent="0.2">
      <c r="A781" s="36"/>
      <c r="B781" s="36"/>
      <c r="C781" s="42"/>
      <c r="D781" s="42"/>
    </row>
    <row r="782" spans="1:4" ht="12.75" x14ac:dyDescent="0.2">
      <c r="A782" s="36"/>
      <c r="B782" s="36"/>
      <c r="C782" s="42"/>
      <c r="D782" s="42"/>
    </row>
    <row r="783" spans="1:4" ht="12.75" x14ac:dyDescent="0.2">
      <c r="A783" s="36"/>
      <c r="B783" s="36"/>
      <c r="C783" s="42"/>
      <c r="D783" s="42"/>
    </row>
    <row r="784" spans="1:4" ht="12.75" x14ac:dyDescent="0.2">
      <c r="A784" s="36"/>
      <c r="B784" s="36"/>
      <c r="C784" s="42"/>
      <c r="D784" s="42"/>
    </row>
    <row r="785" spans="1:4" ht="12.75" x14ac:dyDescent="0.2">
      <c r="A785" s="36"/>
      <c r="B785" s="36"/>
      <c r="C785" s="42"/>
      <c r="D785" s="42"/>
    </row>
    <row r="786" spans="1:4" ht="12.75" x14ac:dyDescent="0.2">
      <c r="A786" s="36"/>
      <c r="B786" s="36"/>
      <c r="C786" s="42"/>
      <c r="D786" s="42"/>
    </row>
    <row r="787" spans="1:4" ht="12.75" x14ac:dyDescent="0.2">
      <c r="A787" s="36"/>
      <c r="B787" s="36"/>
      <c r="C787" s="42"/>
      <c r="D787" s="42"/>
    </row>
    <row r="788" spans="1:4" ht="12.75" x14ac:dyDescent="0.2">
      <c r="A788" s="36"/>
      <c r="B788" s="36"/>
      <c r="C788" s="42"/>
      <c r="D788" s="42"/>
    </row>
    <row r="789" spans="1:4" ht="12.75" x14ac:dyDescent="0.2">
      <c r="A789" s="36"/>
      <c r="B789" s="36"/>
      <c r="C789" s="42"/>
      <c r="D789" s="42"/>
    </row>
    <row r="790" spans="1:4" ht="12.75" x14ac:dyDescent="0.2">
      <c r="A790" s="36"/>
      <c r="B790" s="36"/>
      <c r="C790" s="42"/>
      <c r="D790" s="42"/>
    </row>
    <row r="791" spans="1:4" ht="12.75" x14ac:dyDescent="0.2">
      <c r="A791" s="36"/>
      <c r="B791" s="36"/>
      <c r="C791" s="42"/>
      <c r="D791" s="42"/>
    </row>
    <row r="792" spans="1:4" ht="12.75" x14ac:dyDescent="0.2">
      <c r="A792" s="36"/>
      <c r="B792" s="36"/>
      <c r="C792" s="42"/>
      <c r="D792" s="42"/>
    </row>
    <row r="793" spans="1:4" ht="12.75" x14ac:dyDescent="0.2">
      <c r="A793" s="36"/>
      <c r="B793" s="36"/>
      <c r="C793" s="42"/>
      <c r="D793" s="42"/>
    </row>
    <row r="794" spans="1:4" ht="12.75" x14ac:dyDescent="0.2">
      <c r="A794" s="36"/>
      <c r="B794" s="36"/>
      <c r="C794" s="42"/>
      <c r="D794" s="42"/>
    </row>
    <row r="795" spans="1:4" ht="12.75" x14ac:dyDescent="0.2">
      <c r="A795" s="36"/>
      <c r="B795" s="36"/>
      <c r="C795" s="42"/>
      <c r="D795" s="42"/>
    </row>
    <row r="796" spans="1:4" ht="12.75" x14ac:dyDescent="0.2">
      <c r="A796" s="36"/>
      <c r="B796" s="36"/>
      <c r="C796" s="42"/>
      <c r="D796" s="42"/>
    </row>
    <row r="797" spans="1:4" ht="12.75" x14ac:dyDescent="0.2">
      <c r="A797" s="36"/>
      <c r="B797" s="36"/>
      <c r="C797" s="42"/>
      <c r="D797" s="42"/>
    </row>
    <row r="798" spans="1:4" ht="12.75" x14ac:dyDescent="0.2">
      <c r="A798" s="36"/>
      <c r="B798" s="36"/>
      <c r="C798" s="42"/>
      <c r="D798" s="42"/>
    </row>
    <row r="799" spans="1:4" ht="12.75" x14ac:dyDescent="0.2">
      <c r="A799" s="36"/>
      <c r="B799" s="36"/>
      <c r="C799" s="42"/>
      <c r="D799" s="42"/>
    </row>
    <row r="800" spans="1:4" ht="12.75" x14ac:dyDescent="0.2">
      <c r="A800" s="36"/>
      <c r="B800" s="36"/>
      <c r="C800" s="42"/>
      <c r="D800" s="42"/>
    </row>
    <row r="801" spans="1:4" ht="12.75" x14ac:dyDescent="0.2">
      <c r="A801" s="36"/>
      <c r="B801" s="36"/>
      <c r="C801" s="42"/>
      <c r="D801" s="42"/>
    </row>
    <row r="802" spans="1:4" ht="12.75" x14ac:dyDescent="0.2">
      <c r="A802" s="36"/>
      <c r="B802" s="36"/>
      <c r="C802" s="42"/>
      <c r="D802" s="42"/>
    </row>
    <row r="803" spans="1:4" ht="12.75" x14ac:dyDescent="0.2">
      <c r="A803" s="36"/>
      <c r="B803" s="36"/>
      <c r="C803" s="42"/>
      <c r="D803" s="42"/>
    </row>
    <row r="804" spans="1:4" ht="12.75" x14ac:dyDescent="0.2">
      <c r="A804" s="36"/>
      <c r="B804" s="36"/>
      <c r="C804" s="42"/>
      <c r="D804" s="42"/>
    </row>
    <row r="805" spans="1:4" ht="12.75" x14ac:dyDescent="0.2">
      <c r="A805" s="36"/>
      <c r="B805" s="36"/>
      <c r="C805" s="42"/>
      <c r="D805" s="42"/>
    </row>
    <row r="806" spans="1:4" ht="12.75" x14ac:dyDescent="0.2">
      <c r="A806" s="36"/>
      <c r="B806" s="36"/>
      <c r="C806" s="42"/>
      <c r="D806" s="42"/>
    </row>
    <row r="807" spans="1:4" ht="12.75" x14ac:dyDescent="0.2">
      <c r="A807" s="36"/>
      <c r="B807" s="36"/>
      <c r="C807" s="42"/>
      <c r="D807" s="42"/>
    </row>
    <row r="808" spans="1:4" ht="12.75" x14ac:dyDescent="0.2">
      <c r="A808" s="36"/>
      <c r="B808" s="36"/>
      <c r="C808" s="42"/>
      <c r="D808" s="42"/>
    </row>
    <row r="809" spans="1:4" ht="12.75" x14ac:dyDescent="0.2">
      <c r="A809" s="36"/>
      <c r="B809" s="36"/>
      <c r="C809" s="42"/>
      <c r="D809" s="42"/>
    </row>
    <row r="810" spans="1:4" ht="12.75" x14ac:dyDescent="0.2">
      <c r="A810" s="36"/>
      <c r="B810" s="36"/>
      <c r="C810" s="42"/>
      <c r="D810" s="42"/>
    </row>
    <row r="811" spans="1:4" ht="12.75" x14ac:dyDescent="0.2">
      <c r="A811" s="36"/>
      <c r="B811" s="36"/>
      <c r="C811" s="42"/>
      <c r="D811" s="42"/>
    </row>
    <row r="812" spans="1:4" ht="12.75" x14ac:dyDescent="0.2">
      <c r="A812" s="36"/>
      <c r="B812" s="36"/>
      <c r="C812" s="42"/>
      <c r="D812" s="42"/>
    </row>
    <row r="813" spans="1:4" ht="12.75" x14ac:dyDescent="0.2">
      <c r="A813" s="36"/>
      <c r="B813" s="36"/>
      <c r="C813" s="42"/>
      <c r="D813" s="42"/>
    </row>
    <row r="814" spans="1:4" ht="12.75" x14ac:dyDescent="0.2">
      <c r="A814" s="36"/>
      <c r="B814" s="36"/>
      <c r="C814" s="42"/>
      <c r="D814" s="42"/>
    </row>
    <row r="815" spans="1:4" ht="12.75" x14ac:dyDescent="0.2">
      <c r="A815" s="36"/>
      <c r="B815" s="36"/>
      <c r="C815" s="42"/>
      <c r="D815" s="42"/>
    </row>
    <row r="816" spans="1:4" ht="12.75" x14ac:dyDescent="0.2">
      <c r="A816" s="36"/>
      <c r="B816" s="36"/>
      <c r="C816" s="42"/>
      <c r="D816" s="42"/>
    </row>
    <row r="817" spans="1:4" ht="12.75" x14ac:dyDescent="0.2">
      <c r="A817" s="36"/>
      <c r="B817" s="36"/>
      <c r="C817" s="42"/>
      <c r="D817" s="42"/>
    </row>
    <row r="818" spans="1:4" ht="12.75" x14ac:dyDescent="0.2">
      <c r="A818" s="36"/>
      <c r="B818" s="36"/>
      <c r="C818" s="42"/>
      <c r="D818" s="42"/>
    </row>
    <row r="819" spans="1:4" ht="12.75" x14ac:dyDescent="0.2">
      <c r="A819" s="36"/>
      <c r="B819" s="36"/>
      <c r="C819" s="42"/>
      <c r="D819" s="42"/>
    </row>
    <row r="820" spans="1:4" ht="12.75" x14ac:dyDescent="0.2">
      <c r="A820" s="36"/>
      <c r="B820" s="36"/>
      <c r="C820" s="42"/>
      <c r="D820" s="42"/>
    </row>
    <row r="821" spans="1:4" ht="12.75" x14ac:dyDescent="0.2">
      <c r="A821" s="36"/>
      <c r="B821" s="36"/>
      <c r="C821" s="42"/>
      <c r="D821" s="42"/>
    </row>
    <row r="822" spans="1:4" ht="12.75" x14ac:dyDescent="0.2">
      <c r="A822" s="36"/>
      <c r="B822" s="36"/>
      <c r="C822" s="42"/>
      <c r="D822" s="42"/>
    </row>
    <row r="823" spans="1:4" ht="12.75" x14ac:dyDescent="0.2">
      <c r="A823" s="36"/>
      <c r="B823" s="36"/>
      <c r="C823" s="42"/>
      <c r="D823" s="42"/>
    </row>
    <row r="824" spans="1:4" ht="12.75" x14ac:dyDescent="0.2">
      <c r="A824" s="36"/>
      <c r="B824" s="36"/>
      <c r="C824" s="42"/>
      <c r="D824" s="42"/>
    </row>
    <row r="825" spans="1:4" ht="12.75" x14ac:dyDescent="0.2">
      <c r="A825" s="36"/>
      <c r="B825" s="36"/>
      <c r="C825" s="42"/>
      <c r="D825" s="42"/>
    </row>
    <row r="826" spans="1:4" ht="12.75" x14ac:dyDescent="0.2">
      <c r="A826" s="36"/>
      <c r="B826" s="36"/>
      <c r="C826" s="42"/>
      <c r="D826" s="42"/>
    </row>
    <row r="827" spans="1:4" ht="12.75" x14ac:dyDescent="0.2">
      <c r="A827" s="36"/>
      <c r="B827" s="36"/>
      <c r="C827" s="42"/>
      <c r="D827" s="42"/>
    </row>
    <row r="828" spans="1:4" ht="12.75" x14ac:dyDescent="0.2">
      <c r="A828" s="36"/>
      <c r="B828" s="36"/>
      <c r="C828" s="42"/>
      <c r="D828" s="42"/>
    </row>
    <row r="829" spans="1:4" ht="12.75" x14ac:dyDescent="0.2">
      <c r="A829" s="36"/>
      <c r="B829" s="36"/>
      <c r="C829" s="42"/>
      <c r="D829" s="42"/>
    </row>
    <row r="830" spans="1:4" ht="12.75" x14ac:dyDescent="0.2">
      <c r="A830" s="36"/>
      <c r="B830" s="36"/>
      <c r="C830" s="42"/>
      <c r="D830" s="42"/>
    </row>
    <row r="831" spans="1:4" ht="12.75" x14ac:dyDescent="0.2">
      <c r="A831" s="36"/>
      <c r="B831" s="36"/>
      <c r="C831" s="42"/>
      <c r="D831" s="42"/>
    </row>
    <row r="832" spans="1:4" ht="12.75" x14ac:dyDescent="0.2">
      <c r="A832" s="36"/>
      <c r="B832" s="36"/>
      <c r="C832" s="42"/>
      <c r="D832" s="42"/>
    </row>
    <row r="833" spans="1:4" ht="12.75" x14ac:dyDescent="0.2">
      <c r="A833" s="36"/>
      <c r="B833" s="36"/>
      <c r="C833" s="42"/>
      <c r="D833" s="42"/>
    </row>
    <row r="834" spans="1:4" ht="12.75" x14ac:dyDescent="0.2">
      <c r="A834" s="36"/>
      <c r="B834" s="36"/>
      <c r="C834" s="42"/>
      <c r="D834" s="42"/>
    </row>
    <row r="835" spans="1:4" ht="12.75" x14ac:dyDescent="0.2">
      <c r="A835" s="36"/>
      <c r="B835" s="36"/>
      <c r="C835" s="42"/>
      <c r="D835" s="42"/>
    </row>
    <row r="836" spans="1:4" ht="12.75" x14ac:dyDescent="0.2">
      <c r="A836" s="36"/>
      <c r="B836" s="36"/>
      <c r="C836" s="42"/>
      <c r="D836" s="42"/>
    </row>
    <row r="837" spans="1:4" ht="12.75" x14ac:dyDescent="0.2">
      <c r="A837" s="36"/>
      <c r="B837" s="36"/>
      <c r="C837" s="42"/>
      <c r="D837" s="42"/>
    </row>
    <row r="838" spans="1:4" ht="12.75" x14ac:dyDescent="0.2">
      <c r="A838" s="36"/>
      <c r="B838" s="36"/>
      <c r="C838" s="42"/>
      <c r="D838" s="42"/>
    </row>
    <row r="839" spans="1:4" ht="12.75" x14ac:dyDescent="0.2">
      <c r="A839" s="36"/>
      <c r="B839" s="36"/>
      <c r="C839" s="42"/>
      <c r="D839" s="42"/>
    </row>
    <row r="840" spans="1:4" ht="12.75" x14ac:dyDescent="0.2">
      <c r="A840" s="36"/>
      <c r="B840" s="36"/>
      <c r="C840" s="42"/>
      <c r="D840" s="42"/>
    </row>
    <row r="841" spans="1:4" ht="12.75" x14ac:dyDescent="0.2">
      <c r="A841" s="36"/>
      <c r="B841" s="36"/>
      <c r="C841" s="42"/>
      <c r="D841" s="42"/>
    </row>
    <row r="842" spans="1:4" ht="12.75" x14ac:dyDescent="0.2">
      <c r="A842" s="36"/>
      <c r="B842" s="36"/>
      <c r="C842" s="42"/>
      <c r="D842" s="42"/>
    </row>
    <row r="843" spans="1:4" ht="12.75" x14ac:dyDescent="0.2">
      <c r="A843" s="36"/>
      <c r="B843" s="36"/>
      <c r="C843" s="42"/>
      <c r="D843" s="42"/>
    </row>
    <row r="844" spans="1:4" ht="12.75" x14ac:dyDescent="0.2">
      <c r="A844" s="36"/>
      <c r="B844" s="36"/>
      <c r="C844" s="42"/>
      <c r="D844" s="42"/>
    </row>
    <row r="845" spans="1:4" ht="12.75" x14ac:dyDescent="0.2">
      <c r="A845" s="36"/>
      <c r="B845" s="36"/>
      <c r="C845" s="42"/>
      <c r="D845" s="42"/>
    </row>
    <row r="846" spans="1:4" ht="12.75" x14ac:dyDescent="0.2">
      <c r="A846" s="36"/>
      <c r="B846" s="36"/>
      <c r="C846" s="42"/>
      <c r="D846" s="42"/>
    </row>
    <row r="847" spans="1:4" ht="12.75" x14ac:dyDescent="0.2">
      <c r="A847" s="36"/>
      <c r="B847" s="36"/>
      <c r="C847" s="42"/>
      <c r="D847" s="42"/>
    </row>
    <row r="848" spans="1:4" ht="12.75" x14ac:dyDescent="0.2">
      <c r="A848" s="36"/>
      <c r="B848" s="36"/>
      <c r="C848" s="42"/>
      <c r="D848" s="42"/>
    </row>
    <row r="849" spans="1:4" ht="12.75" x14ac:dyDescent="0.2">
      <c r="A849" s="36"/>
      <c r="B849" s="36"/>
      <c r="C849" s="42"/>
      <c r="D849" s="42"/>
    </row>
    <row r="850" spans="1:4" ht="12.75" x14ac:dyDescent="0.2">
      <c r="A850" s="36"/>
      <c r="B850" s="36"/>
      <c r="C850" s="42"/>
      <c r="D850" s="42"/>
    </row>
    <row r="851" spans="1:4" ht="12.75" x14ac:dyDescent="0.2">
      <c r="A851" s="36"/>
      <c r="B851" s="36"/>
      <c r="C851" s="42"/>
      <c r="D851" s="42"/>
    </row>
    <row r="852" spans="1:4" ht="12.75" x14ac:dyDescent="0.2">
      <c r="A852" s="36"/>
      <c r="B852" s="36"/>
      <c r="C852" s="42"/>
      <c r="D852" s="42"/>
    </row>
    <row r="853" spans="1:4" ht="12.75" x14ac:dyDescent="0.2">
      <c r="A853" s="36"/>
      <c r="B853" s="36"/>
      <c r="C853" s="42"/>
      <c r="D853" s="42"/>
    </row>
    <row r="854" spans="1:4" ht="12.75" x14ac:dyDescent="0.2">
      <c r="A854" s="36"/>
      <c r="B854" s="36"/>
      <c r="C854" s="42"/>
      <c r="D854" s="42"/>
    </row>
    <row r="855" spans="1:4" ht="12.75" x14ac:dyDescent="0.2">
      <c r="A855" s="36"/>
      <c r="B855" s="36"/>
      <c r="C855" s="42"/>
      <c r="D855" s="42"/>
    </row>
    <row r="856" spans="1:4" ht="12.75" x14ac:dyDescent="0.2">
      <c r="A856" s="36"/>
      <c r="B856" s="36"/>
      <c r="C856" s="42"/>
      <c r="D856" s="42"/>
    </row>
    <row r="857" spans="1:4" ht="12.75" x14ac:dyDescent="0.2">
      <c r="A857" s="36"/>
      <c r="B857" s="36"/>
      <c r="C857" s="42"/>
      <c r="D857" s="42"/>
    </row>
    <row r="858" spans="1:4" ht="12.75" x14ac:dyDescent="0.2">
      <c r="A858" s="36"/>
      <c r="B858" s="36"/>
      <c r="C858" s="42"/>
      <c r="D858" s="42"/>
    </row>
    <row r="859" spans="1:4" ht="12.75" x14ac:dyDescent="0.2">
      <c r="A859" s="36"/>
      <c r="B859" s="36"/>
      <c r="C859" s="42"/>
      <c r="D859" s="42"/>
    </row>
    <row r="860" spans="1:4" ht="12.75" x14ac:dyDescent="0.2">
      <c r="A860" s="36"/>
      <c r="B860" s="36"/>
      <c r="C860" s="42"/>
      <c r="D860" s="42"/>
    </row>
    <row r="861" spans="1:4" ht="12.75" x14ac:dyDescent="0.2">
      <c r="A861" s="36"/>
      <c r="B861" s="36"/>
      <c r="C861" s="42"/>
      <c r="D861" s="42"/>
    </row>
    <row r="862" spans="1:4" ht="12.75" x14ac:dyDescent="0.2">
      <c r="A862" s="36"/>
      <c r="B862" s="36"/>
      <c r="C862" s="42"/>
      <c r="D862" s="42"/>
    </row>
    <row r="863" spans="1:4" ht="12.75" x14ac:dyDescent="0.2">
      <c r="A863" s="36"/>
      <c r="B863" s="36"/>
      <c r="C863" s="42"/>
      <c r="D863" s="42"/>
    </row>
    <row r="864" spans="1:4" ht="12.75" x14ac:dyDescent="0.2">
      <c r="A864" s="36"/>
      <c r="B864" s="36"/>
      <c r="C864" s="42"/>
      <c r="D864" s="42"/>
    </row>
    <row r="865" spans="1:4" ht="12.75" x14ac:dyDescent="0.2">
      <c r="A865" s="36"/>
      <c r="B865" s="36"/>
      <c r="C865" s="42"/>
      <c r="D865" s="42"/>
    </row>
    <row r="866" spans="1:4" ht="12.75" x14ac:dyDescent="0.2">
      <c r="A866" s="36"/>
      <c r="B866" s="36"/>
      <c r="C866" s="42"/>
      <c r="D866" s="42"/>
    </row>
    <row r="867" spans="1:4" ht="12.75" x14ac:dyDescent="0.2">
      <c r="A867" s="36"/>
      <c r="B867" s="36"/>
      <c r="C867" s="42"/>
      <c r="D867" s="42"/>
    </row>
    <row r="868" spans="1:4" ht="12.75" x14ac:dyDescent="0.2">
      <c r="A868" s="36"/>
      <c r="B868" s="36"/>
      <c r="C868" s="42"/>
      <c r="D868" s="42"/>
    </row>
    <row r="869" spans="1:4" ht="12.75" x14ac:dyDescent="0.2">
      <c r="A869" s="36"/>
      <c r="B869" s="36"/>
      <c r="C869" s="42"/>
      <c r="D869" s="42"/>
    </row>
    <row r="870" spans="1:4" ht="12.75" x14ac:dyDescent="0.2">
      <c r="A870" s="36"/>
      <c r="B870" s="36"/>
      <c r="C870" s="42"/>
      <c r="D870" s="42"/>
    </row>
    <row r="871" spans="1:4" ht="12.75" x14ac:dyDescent="0.2">
      <c r="A871" s="36"/>
      <c r="B871" s="36"/>
      <c r="C871" s="42"/>
      <c r="D871" s="42"/>
    </row>
    <row r="872" spans="1:4" ht="12.75" x14ac:dyDescent="0.2">
      <c r="A872" s="36"/>
      <c r="B872" s="36"/>
      <c r="C872" s="42"/>
      <c r="D872" s="42"/>
    </row>
    <row r="873" spans="1:4" ht="12.75" x14ac:dyDescent="0.2">
      <c r="A873" s="36"/>
      <c r="B873" s="36"/>
      <c r="C873" s="42"/>
      <c r="D873" s="42"/>
    </row>
    <row r="874" spans="1:4" ht="12.75" x14ac:dyDescent="0.2">
      <c r="A874" s="36"/>
      <c r="B874" s="36"/>
      <c r="C874" s="42"/>
      <c r="D874" s="42"/>
    </row>
    <row r="875" spans="1:4" ht="12.75" x14ac:dyDescent="0.2">
      <c r="A875" s="36"/>
      <c r="B875" s="36"/>
      <c r="C875" s="42"/>
      <c r="D875" s="42"/>
    </row>
    <row r="876" spans="1:4" ht="12.75" x14ac:dyDescent="0.2">
      <c r="A876" s="36"/>
      <c r="B876" s="36"/>
      <c r="C876" s="42"/>
      <c r="D876" s="42"/>
    </row>
    <row r="877" spans="1:4" ht="12.75" x14ac:dyDescent="0.2">
      <c r="A877" s="36"/>
      <c r="B877" s="36"/>
      <c r="C877" s="42"/>
      <c r="D877" s="42"/>
    </row>
    <row r="878" spans="1:4" ht="12.75" x14ac:dyDescent="0.2">
      <c r="A878" s="36"/>
      <c r="B878" s="36"/>
      <c r="C878" s="42"/>
      <c r="D878" s="42"/>
    </row>
    <row r="879" spans="1:4" ht="12.75" x14ac:dyDescent="0.2">
      <c r="A879" s="36"/>
      <c r="B879" s="36"/>
      <c r="C879" s="42"/>
      <c r="D879" s="42"/>
    </row>
    <row r="880" spans="1:4" ht="12.75" x14ac:dyDescent="0.2">
      <c r="A880" s="36"/>
      <c r="B880" s="36"/>
      <c r="C880" s="42"/>
      <c r="D880" s="42"/>
    </row>
    <row r="881" spans="1:4" ht="12.75" x14ac:dyDescent="0.2">
      <c r="A881" s="36"/>
      <c r="B881" s="36"/>
      <c r="C881" s="42"/>
      <c r="D881" s="42"/>
    </row>
    <row r="882" spans="1:4" ht="12.75" x14ac:dyDescent="0.2">
      <c r="A882" s="36"/>
      <c r="B882" s="36"/>
      <c r="C882" s="42"/>
      <c r="D882" s="42"/>
    </row>
    <row r="883" spans="1:4" ht="12.75" x14ac:dyDescent="0.2">
      <c r="A883" s="36"/>
      <c r="B883" s="36"/>
      <c r="C883" s="42"/>
      <c r="D883" s="42"/>
    </row>
    <row r="884" spans="1:4" ht="12.75" x14ac:dyDescent="0.2">
      <c r="A884" s="36"/>
      <c r="B884" s="36"/>
      <c r="C884" s="42"/>
      <c r="D884" s="42"/>
    </row>
    <row r="885" spans="1:4" ht="12.75" x14ac:dyDescent="0.2">
      <c r="A885" s="36"/>
      <c r="B885" s="36"/>
      <c r="C885" s="42"/>
      <c r="D885" s="42"/>
    </row>
    <row r="886" spans="1:4" ht="12.75" x14ac:dyDescent="0.2">
      <c r="A886" s="36"/>
      <c r="B886" s="36"/>
      <c r="C886" s="42"/>
      <c r="D886" s="42"/>
    </row>
    <row r="887" spans="1:4" ht="12.75" x14ac:dyDescent="0.2">
      <c r="A887" s="36"/>
      <c r="B887" s="36"/>
      <c r="C887" s="42"/>
      <c r="D887" s="42"/>
    </row>
    <row r="888" spans="1:4" ht="12.75" x14ac:dyDescent="0.2">
      <c r="A888" s="36"/>
      <c r="B888" s="36"/>
      <c r="C888" s="42"/>
      <c r="D888" s="42"/>
    </row>
    <row r="889" spans="1:4" ht="12.75" x14ac:dyDescent="0.2">
      <c r="A889" s="36"/>
      <c r="B889" s="36"/>
      <c r="C889" s="42"/>
      <c r="D889" s="42"/>
    </row>
    <row r="890" spans="1:4" ht="12.75" x14ac:dyDescent="0.2">
      <c r="A890" s="36"/>
      <c r="B890" s="36"/>
      <c r="C890" s="42"/>
      <c r="D890" s="42"/>
    </row>
    <row r="891" spans="1:4" ht="12.75" x14ac:dyDescent="0.2">
      <c r="A891" s="36"/>
      <c r="B891" s="36"/>
      <c r="C891" s="42"/>
      <c r="D891" s="42"/>
    </row>
    <row r="892" spans="1:4" ht="12.75" x14ac:dyDescent="0.2">
      <c r="A892" s="36"/>
      <c r="B892" s="36"/>
      <c r="C892" s="42"/>
      <c r="D892" s="42"/>
    </row>
    <row r="893" spans="1:4" ht="12.75" x14ac:dyDescent="0.2">
      <c r="A893" s="36"/>
      <c r="B893" s="36"/>
      <c r="C893" s="42"/>
      <c r="D893" s="42"/>
    </row>
    <row r="894" spans="1:4" ht="12.75" x14ac:dyDescent="0.2">
      <c r="A894" s="36"/>
      <c r="B894" s="36"/>
      <c r="C894" s="42"/>
      <c r="D894" s="42"/>
    </row>
    <row r="895" spans="1:4" ht="12.75" x14ac:dyDescent="0.2">
      <c r="A895" s="36"/>
      <c r="B895" s="36"/>
      <c r="C895" s="42"/>
      <c r="D895" s="42"/>
    </row>
    <row r="896" spans="1:4" ht="12.75" x14ac:dyDescent="0.2">
      <c r="A896" s="36"/>
      <c r="B896" s="36"/>
      <c r="C896" s="42"/>
      <c r="D896" s="42"/>
    </row>
    <row r="897" spans="1:4" ht="12.75" x14ac:dyDescent="0.2">
      <c r="A897" s="36"/>
      <c r="B897" s="36"/>
      <c r="C897" s="42"/>
      <c r="D897" s="42"/>
    </row>
    <row r="898" spans="1:4" ht="12.75" x14ac:dyDescent="0.2">
      <c r="A898" s="36"/>
      <c r="B898" s="36"/>
      <c r="C898" s="42"/>
      <c r="D898" s="42"/>
    </row>
    <row r="899" spans="1:4" ht="12.75" x14ac:dyDescent="0.2">
      <c r="A899" s="36"/>
      <c r="B899" s="36"/>
      <c r="C899" s="42"/>
      <c r="D899" s="42"/>
    </row>
    <row r="900" spans="1:4" ht="12.75" x14ac:dyDescent="0.2">
      <c r="A900" s="36"/>
      <c r="B900" s="36"/>
      <c r="C900" s="42"/>
      <c r="D900" s="42"/>
    </row>
    <row r="901" spans="1:4" ht="12.75" x14ac:dyDescent="0.2">
      <c r="A901" s="36"/>
      <c r="B901" s="36"/>
      <c r="C901" s="42"/>
      <c r="D901" s="42"/>
    </row>
    <row r="902" spans="1:4" ht="12.75" x14ac:dyDescent="0.2">
      <c r="A902" s="36"/>
      <c r="B902" s="36"/>
      <c r="C902" s="42"/>
      <c r="D902" s="42"/>
    </row>
    <row r="903" spans="1:4" ht="12.75" x14ac:dyDescent="0.2">
      <c r="A903" s="36"/>
      <c r="B903" s="36"/>
      <c r="C903" s="42"/>
      <c r="D903" s="42"/>
    </row>
    <row r="904" spans="1:4" ht="12.75" x14ac:dyDescent="0.2">
      <c r="A904" s="36"/>
      <c r="B904" s="36"/>
      <c r="C904" s="42"/>
      <c r="D904" s="42"/>
    </row>
    <row r="905" spans="1:4" ht="12.75" x14ac:dyDescent="0.2">
      <c r="A905" s="36"/>
      <c r="B905" s="36"/>
      <c r="C905" s="42"/>
      <c r="D905" s="42"/>
    </row>
    <row r="906" spans="1:4" ht="12.75" x14ac:dyDescent="0.2">
      <c r="A906" s="36"/>
      <c r="B906" s="36"/>
      <c r="C906" s="42"/>
      <c r="D906" s="42"/>
    </row>
    <row r="907" spans="1:4" ht="12.75" x14ac:dyDescent="0.2">
      <c r="A907" s="36"/>
      <c r="B907" s="36"/>
      <c r="C907" s="42"/>
      <c r="D907" s="42"/>
    </row>
    <row r="908" spans="1:4" ht="12.75" x14ac:dyDescent="0.2">
      <c r="A908" s="36"/>
      <c r="B908" s="36"/>
      <c r="C908" s="42"/>
      <c r="D908" s="42"/>
    </row>
    <row r="909" spans="1:4" ht="12.75" x14ac:dyDescent="0.2">
      <c r="A909" s="36"/>
      <c r="B909" s="36"/>
      <c r="C909" s="42"/>
      <c r="D909" s="42"/>
    </row>
    <row r="910" spans="1:4" ht="12.75" x14ac:dyDescent="0.2">
      <c r="A910" s="36"/>
      <c r="B910" s="36"/>
      <c r="C910" s="42"/>
      <c r="D910" s="42"/>
    </row>
    <row r="911" spans="1:4" ht="12.75" x14ac:dyDescent="0.2">
      <c r="A911" s="36"/>
      <c r="B911" s="36"/>
      <c r="C911" s="42"/>
      <c r="D911" s="42"/>
    </row>
    <row r="912" spans="1:4" ht="12.75" x14ac:dyDescent="0.2">
      <c r="A912" s="36"/>
      <c r="B912" s="36"/>
      <c r="C912" s="42"/>
      <c r="D912" s="42"/>
    </row>
    <row r="913" spans="1:4" ht="12.75" x14ac:dyDescent="0.2">
      <c r="A913" s="36"/>
      <c r="B913" s="36"/>
      <c r="C913" s="42"/>
      <c r="D913" s="42"/>
    </row>
    <row r="914" spans="1:4" ht="12.75" x14ac:dyDescent="0.2">
      <c r="A914" s="36"/>
      <c r="B914" s="36"/>
      <c r="C914" s="42"/>
      <c r="D914" s="42"/>
    </row>
    <row r="915" spans="1:4" ht="12.75" x14ac:dyDescent="0.2">
      <c r="A915" s="36"/>
      <c r="B915" s="36"/>
      <c r="C915" s="42"/>
      <c r="D915" s="42"/>
    </row>
    <row r="916" spans="1:4" ht="12.75" x14ac:dyDescent="0.2">
      <c r="A916" s="36"/>
      <c r="B916" s="36"/>
      <c r="C916" s="42"/>
      <c r="D916" s="42"/>
    </row>
    <row r="917" spans="1:4" ht="12.75" x14ac:dyDescent="0.2">
      <c r="A917" s="36"/>
      <c r="B917" s="36"/>
      <c r="C917" s="42"/>
      <c r="D917" s="42"/>
    </row>
    <row r="918" spans="1:4" ht="12.75" x14ac:dyDescent="0.2">
      <c r="A918" s="36"/>
      <c r="B918" s="36"/>
      <c r="C918" s="42"/>
      <c r="D918" s="42"/>
    </row>
    <row r="919" spans="1:4" ht="12.75" x14ac:dyDescent="0.2">
      <c r="A919" s="36"/>
      <c r="B919" s="36"/>
      <c r="C919" s="42"/>
      <c r="D919" s="42"/>
    </row>
    <row r="920" spans="1:4" ht="12.75" x14ac:dyDescent="0.2">
      <c r="A920" s="36"/>
      <c r="B920" s="36"/>
      <c r="C920" s="42"/>
      <c r="D920" s="42"/>
    </row>
    <row r="921" spans="1:4" ht="12.75" x14ac:dyDescent="0.2">
      <c r="A921" s="36"/>
      <c r="B921" s="36"/>
      <c r="C921" s="42"/>
      <c r="D921" s="42"/>
    </row>
    <row r="922" spans="1:4" ht="12.75" x14ac:dyDescent="0.2">
      <c r="A922" s="36"/>
      <c r="B922" s="36"/>
      <c r="C922" s="42"/>
      <c r="D922" s="42"/>
    </row>
    <row r="923" spans="1:4" ht="12.75" x14ac:dyDescent="0.2">
      <c r="A923" s="36"/>
      <c r="B923" s="36"/>
      <c r="C923" s="42"/>
      <c r="D923" s="42"/>
    </row>
    <row r="924" spans="1:4" ht="12.75" x14ac:dyDescent="0.2">
      <c r="A924" s="36"/>
      <c r="B924" s="36"/>
      <c r="C924" s="42"/>
      <c r="D924" s="42"/>
    </row>
    <row r="925" spans="1:4" ht="12.75" x14ac:dyDescent="0.2">
      <c r="A925" s="36"/>
      <c r="B925" s="36"/>
      <c r="C925" s="42"/>
      <c r="D925" s="42"/>
    </row>
    <row r="926" spans="1:4" ht="12.75" x14ac:dyDescent="0.2">
      <c r="A926" s="36"/>
      <c r="B926" s="36"/>
      <c r="C926" s="42"/>
      <c r="D926" s="42"/>
    </row>
    <row r="927" spans="1:4" ht="12.75" x14ac:dyDescent="0.2">
      <c r="A927" s="36"/>
      <c r="B927" s="36"/>
      <c r="C927" s="42"/>
      <c r="D927" s="42"/>
    </row>
    <row r="928" spans="1:4" ht="12.75" x14ac:dyDescent="0.2">
      <c r="A928" s="36"/>
      <c r="B928" s="36"/>
      <c r="C928" s="42"/>
      <c r="D928" s="42"/>
    </row>
    <row r="929" spans="1:4" ht="12.75" x14ac:dyDescent="0.2">
      <c r="A929" s="36"/>
      <c r="B929" s="36"/>
      <c r="C929" s="42"/>
      <c r="D929" s="42"/>
    </row>
    <row r="930" spans="1:4" ht="12.75" x14ac:dyDescent="0.2">
      <c r="A930" s="36"/>
      <c r="B930" s="36"/>
      <c r="C930" s="42"/>
      <c r="D930" s="42"/>
    </row>
    <row r="931" spans="1:4" ht="12.75" x14ac:dyDescent="0.2">
      <c r="A931" s="36"/>
      <c r="B931" s="36"/>
      <c r="C931" s="42"/>
      <c r="D931" s="42"/>
    </row>
    <row r="932" spans="1:4" ht="12.75" x14ac:dyDescent="0.2">
      <c r="A932" s="36"/>
      <c r="B932" s="36"/>
      <c r="C932" s="42"/>
      <c r="D932" s="42"/>
    </row>
    <row r="933" spans="1:4" ht="12.75" x14ac:dyDescent="0.2">
      <c r="A933" s="36"/>
      <c r="B933" s="36"/>
      <c r="C933" s="42"/>
      <c r="D933" s="42"/>
    </row>
    <row r="934" spans="1:4" ht="12.75" x14ac:dyDescent="0.2">
      <c r="A934" s="36"/>
      <c r="B934" s="36"/>
      <c r="C934" s="42"/>
      <c r="D934" s="42"/>
    </row>
    <row r="935" spans="1:4" ht="12.75" x14ac:dyDescent="0.2">
      <c r="A935" s="36"/>
      <c r="B935" s="36"/>
      <c r="C935" s="42"/>
      <c r="D935" s="42"/>
    </row>
    <row r="936" spans="1:4" ht="12.75" x14ac:dyDescent="0.2">
      <c r="A936" s="36"/>
      <c r="B936" s="36"/>
      <c r="C936" s="42"/>
      <c r="D936" s="42"/>
    </row>
    <row r="937" spans="1:4" ht="12.75" x14ac:dyDescent="0.2">
      <c r="A937" s="36"/>
      <c r="B937" s="36"/>
      <c r="C937" s="42"/>
      <c r="D937" s="42"/>
    </row>
    <row r="938" spans="1:4" ht="12.75" x14ac:dyDescent="0.2">
      <c r="A938" s="36"/>
      <c r="B938" s="36"/>
      <c r="C938" s="42"/>
      <c r="D938" s="42"/>
    </row>
    <row r="939" spans="1:4" ht="12.75" x14ac:dyDescent="0.2">
      <c r="A939" s="36"/>
      <c r="B939" s="36"/>
      <c r="C939" s="42"/>
      <c r="D939" s="42"/>
    </row>
    <row r="940" spans="1:4" ht="12.75" x14ac:dyDescent="0.2">
      <c r="A940" s="36"/>
      <c r="B940" s="36"/>
      <c r="C940" s="42"/>
      <c r="D940" s="42"/>
    </row>
    <row r="941" spans="1:4" ht="12.75" x14ac:dyDescent="0.2">
      <c r="A941" s="36"/>
      <c r="B941" s="36"/>
      <c r="C941" s="42"/>
      <c r="D941" s="42"/>
    </row>
    <row r="942" spans="1:4" ht="12.75" x14ac:dyDescent="0.2">
      <c r="A942" s="36"/>
      <c r="B942" s="36"/>
      <c r="C942" s="42"/>
      <c r="D942" s="42"/>
    </row>
    <row r="943" spans="1:4" ht="12.75" x14ac:dyDescent="0.2">
      <c r="A943" s="36"/>
      <c r="B943" s="36"/>
      <c r="C943" s="42"/>
      <c r="D943" s="42"/>
    </row>
    <row r="944" spans="1:4" ht="12.75" x14ac:dyDescent="0.2">
      <c r="A944" s="36"/>
      <c r="B944" s="36"/>
      <c r="C944" s="42"/>
      <c r="D944" s="42"/>
    </row>
    <row r="945" spans="1:4" ht="12.75" x14ac:dyDescent="0.2">
      <c r="A945" s="36"/>
      <c r="B945" s="36"/>
      <c r="C945" s="42"/>
      <c r="D945" s="42"/>
    </row>
    <row r="946" spans="1:4" ht="12.75" x14ac:dyDescent="0.2">
      <c r="A946" s="36"/>
      <c r="B946" s="36"/>
      <c r="C946" s="42"/>
      <c r="D946" s="42"/>
    </row>
    <row r="947" spans="1:4" ht="12.75" x14ac:dyDescent="0.2">
      <c r="A947" s="36"/>
      <c r="B947" s="36"/>
      <c r="C947" s="42"/>
      <c r="D947" s="42"/>
    </row>
    <row r="948" spans="1:4" ht="12.75" x14ac:dyDescent="0.2">
      <c r="A948" s="36"/>
      <c r="B948" s="36"/>
      <c r="C948" s="42"/>
      <c r="D948" s="42"/>
    </row>
    <row r="949" spans="1:4" ht="12.75" x14ac:dyDescent="0.2">
      <c r="A949" s="36"/>
      <c r="B949" s="36"/>
      <c r="C949" s="42"/>
      <c r="D949" s="42"/>
    </row>
    <row r="950" spans="1:4" ht="12.75" x14ac:dyDescent="0.2">
      <c r="A950" s="36"/>
      <c r="B950" s="36"/>
      <c r="C950" s="42"/>
      <c r="D950" s="42"/>
    </row>
    <row r="951" spans="1:4" ht="12.75" x14ac:dyDescent="0.2">
      <c r="A951" s="36"/>
      <c r="B951" s="36"/>
      <c r="C951" s="42"/>
      <c r="D951" s="42"/>
    </row>
    <row r="952" spans="1:4" ht="12.75" x14ac:dyDescent="0.2">
      <c r="A952" s="36"/>
      <c r="B952" s="36"/>
      <c r="C952" s="42"/>
      <c r="D952" s="42"/>
    </row>
    <row r="953" spans="1:4" ht="12.75" x14ac:dyDescent="0.2">
      <c r="A953" s="36"/>
      <c r="B953" s="36"/>
      <c r="C953" s="42"/>
      <c r="D953" s="42"/>
    </row>
    <row r="954" spans="1:4" ht="12.75" x14ac:dyDescent="0.2">
      <c r="A954" s="36"/>
      <c r="B954" s="36"/>
      <c r="C954" s="42"/>
      <c r="D954" s="42"/>
    </row>
    <row r="955" spans="1:4" ht="12.75" x14ac:dyDescent="0.2">
      <c r="A955" s="36"/>
      <c r="B955" s="36"/>
      <c r="C955" s="42"/>
      <c r="D955" s="42"/>
    </row>
    <row r="956" spans="1:4" ht="12.75" x14ac:dyDescent="0.2">
      <c r="A956" s="36"/>
      <c r="B956" s="36"/>
      <c r="C956" s="42"/>
      <c r="D956" s="42"/>
    </row>
    <row r="957" spans="1:4" ht="12.75" x14ac:dyDescent="0.2">
      <c r="A957" s="36"/>
      <c r="B957" s="36"/>
      <c r="C957" s="42"/>
      <c r="D957" s="42"/>
    </row>
    <row r="958" spans="1:4" ht="12.75" x14ac:dyDescent="0.2">
      <c r="A958" s="36"/>
      <c r="B958" s="36"/>
      <c r="C958" s="42"/>
      <c r="D958" s="42"/>
    </row>
    <row r="959" spans="1:4" ht="12.75" x14ac:dyDescent="0.2">
      <c r="A959" s="36"/>
      <c r="B959" s="36"/>
      <c r="C959" s="42"/>
      <c r="D959" s="42"/>
    </row>
    <row r="960" spans="1:4" ht="12.75" x14ac:dyDescent="0.2">
      <c r="A960" s="36"/>
      <c r="B960" s="36"/>
      <c r="C960" s="42"/>
      <c r="D960" s="42"/>
    </row>
    <row r="961" spans="1:4" ht="12.75" x14ac:dyDescent="0.2">
      <c r="A961" s="36"/>
      <c r="B961" s="36"/>
      <c r="C961" s="42"/>
      <c r="D961" s="42"/>
    </row>
    <row r="962" spans="1:4" ht="12.75" x14ac:dyDescent="0.2">
      <c r="A962" s="36"/>
      <c r="B962" s="36"/>
      <c r="C962" s="42"/>
      <c r="D962" s="42"/>
    </row>
    <row r="963" spans="1:4" ht="12.75" x14ac:dyDescent="0.2">
      <c r="A963" s="36"/>
      <c r="B963" s="36"/>
      <c r="C963" s="42"/>
      <c r="D963" s="42"/>
    </row>
    <row r="964" spans="1:4" ht="12.75" x14ac:dyDescent="0.2">
      <c r="A964" s="36"/>
      <c r="B964" s="36"/>
      <c r="C964" s="42"/>
      <c r="D964" s="42"/>
    </row>
    <row r="965" spans="1:4" ht="12.75" x14ac:dyDescent="0.2">
      <c r="A965" s="36"/>
      <c r="B965" s="36"/>
      <c r="C965" s="42"/>
      <c r="D965" s="42"/>
    </row>
    <row r="966" spans="1:4" ht="12.75" x14ac:dyDescent="0.2">
      <c r="A966" s="36"/>
      <c r="B966" s="36"/>
      <c r="C966" s="42"/>
      <c r="D966" s="42"/>
    </row>
    <row r="967" spans="1:4" ht="12.75" x14ac:dyDescent="0.2">
      <c r="A967" s="36"/>
      <c r="B967" s="36"/>
      <c r="C967" s="42"/>
      <c r="D967" s="42"/>
    </row>
    <row r="968" spans="1:4" ht="12.75" x14ac:dyDescent="0.2">
      <c r="A968" s="36"/>
      <c r="B968" s="36"/>
      <c r="C968" s="42"/>
      <c r="D968" s="42"/>
    </row>
    <row r="969" spans="1:4" ht="12.75" x14ac:dyDescent="0.2">
      <c r="A969" s="36"/>
      <c r="B969" s="36"/>
      <c r="C969" s="42"/>
      <c r="D969" s="42"/>
    </row>
    <row r="970" spans="1:4" ht="12.75" x14ac:dyDescent="0.2">
      <c r="A970" s="36"/>
      <c r="B970" s="36"/>
      <c r="C970" s="42"/>
      <c r="D970" s="42"/>
    </row>
    <row r="971" spans="1:4" ht="12.75" x14ac:dyDescent="0.2">
      <c r="A971" s="36"/>
      <c r="B971" s="36"/>
      <c r="C971" s="42"/>
      <c r="D971" s="42"/>
    </row>
    <row r="972" spans="1:4" ht="12.75" x14ac:dyDescent="0.2">
      <c r="A972" s="36"/>
      <c r="B972" s="36"/>
      <c r="C972" s="42"/>
      <c r="D972" s="42"/>
    </row>
    <row r="973" spans="1:4" ht="12.75" x14ac:dyDescent="0.2">
      <c r="A973" s="36"/>
      <c r="B973" s="36"/>
      <c r="C973" s="42"/>
      <c r="D973" s="42"/>
    </row>
    <row r="974" spans="1:4" ht="12.75" x14ac:dyDescent="0.2">
      <c r="A974" s="36"/>
      <c r="B974" s="36"/>
      <c r="C974" s="42"/>
      <c r="D974" s="42"/>
    </row>
    <row r="975" spans="1:4" ht="12.75" x14ac:dyDescent="0.2">
      <c r="A975" s="36"/>
      <c r="B975" s="36"/>
      <c r="C975" s="42"/>
      <c r="D975" s="42"/>
    </row>
    <row r="976" spans="1:4" ht="12.75" x14ac:dyDescent="0.2">
      <c r="A976" s="36"/>
      <c r="B976" s="36"/>
      <c r="C976" s="42"/>
      <c r="D976" s="42"/>
    </row>
    <row r="977" spans="1:4" ht="12.75" x14ac:dyDescent="0.2">
      <c r="A977" s="36"/>
      <c r="B977" s="36"/>
      <c r="C977" s="42"/>
      <c r="D977" s="42"/>
    </row>
    <row r="978" spans="1:4" ht="12.75" x14ac:dyDescent="0.2">
      <c r="A978" s="36"/>
      <c r="B978" s="36"/>
      <c r="C978" s="42"/>
      <c r="D978" s="42"/>
    </row>
    <row r="979" spans="1:4" ht="12.75" x14ac:dyDescent="0.2">
      <c r="A979" s="36"/>
      <c r="B979" s="36"/>
      <c r="C979" s="42"/>
      <c r="D979" s="42"/>
    </row>
    <row r="980" spans="1:4" ht="12.75" x14ac:dyDescent="0.2">
      <c r="A980" s="36"/>
      <c r="B980" s="36"/>
      <c r="C980" s="42"/>
      <c r="D980" s="42"/>
    </row>
    <row r="981" spans="1:4" ht="12.75" x14ac:dyDescent="0.2">
      <c r="A981" s="36"/>
      <c r="B981" s="36"/>
      <c r="C981" s="42"/>
      <c r="D981" s="42"/>
    </row>
    <row r="982" spans="1:4" ht="12.75" x14ac:dyDescent="0.2">
      <c r="A982" s="36"/>
      <c r="B982" s="36"/>
      <c r="C982" s="42"/>
      <c r="D982" s="42"/>
    </row>
    <row r="983" spans="1:4" ht="12.75" x14ac:dyDescent="0.2">
      <c r="A983" s="36"/>
      <c r="B983" s="36"/>
      <c r="C983" s="42"/>
      <c r="D983" s="42"/>
    </row>
    <row r="984" spans="1:4" ht="12.75" x14ac:dyDescent="0.2">
      <c r="A984" s="36"/>
      <c r="B984" s="36"/>
      <c r="C984" s="42"/>
      <c r="D984" s="42"/>
    </row>
    <row r="985" spans="1:4" ht="12.75" x14ac:dyDescent="0.2">
      <c r="A985" s="36"/>
      <c r="B985" s="36"/>
      <c r="C985" s="42"/>
      <c r="D985" s="42"/>
    </row>
    <row r="986" spans="1:4" ht="12.75" x14ac:dyDescent="0.2">
      <c r="A986" s="36"/>
      <c r="B986" s="36"/>
      <c r="C986" s="42"/>
      <c r="D986" s="42"/>
    </row>
    <row r="987" spans="1:4" ht="12.75" x14ac:dyDescent="0.2">
      <c r="A987" s="36"/>
      <c r="B987" s="36"/>
      <c r="C987" s="42"/>
      <c r="D987" s="42"/>
    </row>
    <row r="988" spans="1:4" ht="12.75" x14ac:dyDescent="0.2">
      <c r="A988" s="36"/>
      <c r="B988" s="36"/>
      <c r="C988" s="42"/>
      <c r="D988" s="42"/>
    </row>
    <row r="989" spans="1:4" ht="12.75" x14ac:dyDescent="0.2">
      <c r="A989" s="36"/>
      <c r="B989" s="36"/>
      <c r="C989" s="42"/>
      <c r="D989" s="42"/>
    </row>
    <row r="990" spans="1:4" ht="12.75" x14ac:dyDescent="0.2">
      <c r="A990" s="36"/>
      <c r="B990" s="36"/>
      <c r="C990" s="42"/>
      <c r="D990" s="42"/>
    </row>
    <row r="991" spans="1:4" ht="12.75" x14ac:dyDescent="0.2">
      <c r="A991" s="36"/>
      <c r="B991" s="36"/>
      <c r="C991" s="42"/>
      <c r="D991" s="42"/>
    </row>
    <row r="992" spans="1:4" ht="12.75" x14ac:dyDescent="0.2">
      <c r="A992" s="36"/>
      <c r="B992" s="36"/>
      <c r="C992" s="42"/>
      <c r="D992" s="42"/>
    </row>
    <row r="993" spans="1:4" ht="12.75" x14ac:dyDescent="0.2">
      <c r="A993" s="36"/>
      <c r="B993" s="36"/>
      <c r="C993" s="42"/>
      <c r="D993" s="42"/>
    </row>
    <row r="994" spans="1:4" ht="12.75" x14ac:dyDescent="0.2">
      <c r="A994" s="36"/>
      <c r="B994" s="36"/>
      <c r="C994" s="42"/>
      <c r="D994" s="42"/>
    </row>
    <row r="995" spans="1:4" ht="12.75" x14ac:dyDescent="0.2">
      <c r="A995" s="36"/>
      <c r="B995" s="36"/>
      <c r="C995" s="42"/>
      <c r="D995" s="42"/>
    </row>
    <row r="996" spans="1:4" ht="12.75" x14ac:dyDescent="0.2">
      <c r="A996" s="36"/>
      <c r="B996" s="36"/>
      <c r="C996" s="42"/>
      <c r="D996" s="42"/>
    </row>
    <row r="997" spans="1:4" ht="12.75" x14ac:dyDescent="0.2">
      <c r="A997" s="36"/>
      <c r="B997" s="36"/>
      <c r="C997" s="42"/>
      <c r="D997" s="42"/>
    </row>
    <row r="998" spans="1:4" ht="12.75" x14ac:dyDescent="0.2">
      <c r="A998" s="36"/>
      <c r="B998" s="36"/>
      <c r="C998" s="42"/>
      <c r="D998" s="42"/>
    </row>
    <row r="999" spans="1:4" ht="12.75" x14ac:dyDescent="0.2">
      <c r="A999" s="36"/>
      <c r="B999" s="36"/>
      <c r="C999" s="42"/>
      <c r="D999" s="42"/>
    </row>
    <row r="1000" spans="1:4" ht="12.75" x14ac:dyDescent="0.2">
      <c r="A1000" s="36"/>
      <c r="B1000" s="36"/>
      <c r="C1000" s="42"/>
      <c r="D1000" s="4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B1" zoomScale="110" zoomScaleNormal="110" workbookViewId="0">
      <selection activeCell="F8" sqref="F8"/>
    </sheetView>
  </sheetViews>
  <sheetFormatPr defaultColWidth="14.42578125" defaultRowHeight="15.75" customHeight="1" x14ac:dyDescent="0.2"/>
  <cols>
    <col min="1" max="4" width="17.28515625" customWidth="1"/>
    <col min="5" max="5" width="47" customWidth="1"/>
    <col min="6" max="6" width="37" customWidth="1"/>
    <col min="7" max="7" width="17.28515625" customWidth="1"/>
    <col min="9" max="9" width="29" customWidth="1"/>
  </cols>
  <sheetData>
    <row r="1" spans="1:9" ht="15.75" customHeight="1" x14ac:dyDescent="0.25">
      <c r="A1" s="37" t="s">
        <v>13</v>
      </c>
      <c r="B1" s="37" t="s">
        <v>34</v>
      </c>
      <c r="C1" s="38" t="s">
        <v>19</v>
      </c>
      <c r="D1" s="39" t="s">
        <v>33</v>
      </c>
      <c r="E1" s="37" t="s">
        <v>19</v>
      </c>
      <c r="F1" s="37" t="s">
        <v>33</v>
      </c>
      <c r="G1" s="37" t="s">
        <v>35</v>
      </c>
    </row>
    <row r="2" spans="1:9" ht="15.75" customHeight="1" x14ac:dyDescent="0.25">
      <c r="A2" s="21" t="s">
        <v>21</v>
      </c>
      <c r="B2" s="77">
        <v>0</v>
      </c>
      <c r="C2" s="78">
        <f>VLOOKUP(CONCATENATE($C$1,A2,B2),'Dados planilhados'!D:H,5,FALSE)</f>
        <v>99106.5</v>
      </c>
      <c r="D2" s="65">
        <f>VLOOKUP(CONCATENATE($D$1,A2,B2),'Dados planilhados'!D:H,5,FALSE)</f>
        <v>604000.33333333349</v>
      </c>
      <c r="E2" s="75" t="s">
        <v>52</v>
      </c>
      <c r="F2" s="75" t="s">
        <v>50</v>
      </c>
      <c r="G2">
        <v>35</v>
      </c>
      <c r="I2" s="20"/>
    </row>
    <row r="3" spans="1:9" ht="15.75" customHeight="1" x14ac:dyDescent="0.25">
      <c r="A3" s="21" t="s">
        <v>21</v>
      </c>
      <c r="B3" s="77">
        <v>5</v>
      </c>
      <c r="C3" s="78">
        <f>VLOOKUP(CONCATENATE($C$1,A3,B3),'Dados planilhados'!D:H,5,FALSE)</f>
        <v>1120983.8333333333</v>
      </c>
      <c r="D3" s="65">
        <f>VLOOKUP(CONCATENATE($D$1,A3,B3),'Dados planilhados'!D:H,5,FALSE)</f>
        <v>10890686.5</v>
      </c>
      <c r="E3" s="75" t="s">
        <v>53</v>
      </c>
      <c r="F3" s="75" t="s">
        <v>51</v>
      </c>
    </row>
    <row r="4" spans="1:9" ht="15.75" customHeight="1" x14ac:dyDescent="0.25">
      <c r="A4" s="21" t="s">
        <v>21</v>
      </c>
      <c r="B4" s="77">
        <v>10</v>
      </c>
      <c r="C4" s="78">
        <f>VLOOKUP(CONCATENATE($C$1,A4,B4),'Dados planilhados'!D:H,5,FALSE)</f>
        <v>3793604.5</v>
      </c>
      <c r="D4" s="65">
        <f>VLOOKUP(CONCATENATE($D$1,A4,B4),'Dados planilhados'!D:H,5,FALSE)</f>
        <v>41184708.5</v>
      </c>
      <c r="E4">
        <v>214154</v>
      </c>
      <c r="F4">
        <v>5000000</v>
      </c>
    </row>
    <row r="5" spans="1:9" ht="15.75" customHeight="1" x14ac:dyDescent="0.25">
      <c r="A5" s="21" t="s">
        <v>21</v>
      </c>
      <c r="B5" s="77">
        <v>15</v>
      </c>
      <c r="C5" s="78">
        <f>VLOOKUP(CONCATENATE($C$1,A5,B5),'Dados planilhados'!D:H,5,FALSE)</f>
        <v>7238480</v>
      </c>
      <c r="D5" s="65">
        <f>VLOOKUP(CONCATENATE($D$1,A5,B5),'Dados planilhados'!D:H,5,FALSE)</f>
        <v>92477973.5</v>
      </c>
      <c r="E5">
        <v>2000000</v>
      </c>
      <c r="F5">
        <v>10000000</v>
      </c>
    </row>
    <row r="6" spans="1:9" ht="15.75" customHeight="1" x14ac:dyDescent="0.25">
      <c r="A6" s="21" t="s">
        <v>21</v>
      </c>
      <c r="B6" s="77">
        <v>20</v>
      </c>
      <c r="C6" s="78">
        <f>VLOOKUP(CONCATENATE($C$1,A6,B6),'Dados planilhados'!D:H,5,FALSE)</f>
        <v>11191416</v>
      </c>
      <c r="D6" s="65">
        <f>VLOOKUP(CONCATENATE($D$1,A6,B6),'Dados planilhados'!D:H,5,FALSE)</f>
        <v>159414743.5</v>
      </c>
      <c r="E6">
        <v>-2000000</v>
      </c>
      <c r="F6">
        <v>-30000000</v>
      </c>
    </row>
    <row r="7" spans="1:9" ht="15.75" customHeight="1" x14ac:dyDescent="0.25">
      <c r="A7" s="21" t="s">
        <v>21</v>
      </c>
      <c r="B7" s="77">
        <v>25</v>
      </c>
      <c r="C7" s="78">
        <f>VLOOKUP(CONCATENATE($C$1,A7,B7),'Dados planilhados'!D:H,5,FALSE)</f>
        <v>15343739.5</v>
      </c>
      <c r="D7" s="65">
        <f>VLOOKUP(CONCATENATE($D$1,A7,B7),'Dados planilhados'!D:H,5,FALSE)</f>
        <v>233296824.5</v>
      </c>
      <c r="F7">
        <f xml:space="preserve"> 5000000/3*35^3 + 10000000/2*35^2 - 30000000*35</f>
        <v>76533333333.333344</v>
      </c>
    </row>
    <row r="8" spans="1:9" ht="15.75" customHeight="1" x14ac:dyDescent="0.25">
      <c r="A8" s="21" t="s">
        <v>21</v>
      </c>
      <c r="B8" s="77">
        <v>30</v>
      </c>
      <c r="C8" s="78">
        <f>VLOOKUP(CONCATENATE($C$1,A8,B8),'Dados planilhados'!D:H,5,FALSE)</f>
        <v>19428852.333333332</v>
      </c>
      <c r="D8" s="65">
        <f>VLOOKUP(CONCATENATE($D$1,A8,B8),'Dados planilhados'!D:H,5,FALSE)</f>
        <v>307800068.5</v>
      </c>
      <c r="E8" s="74">
        <f>E4/3*$G$2^3+E5/2*$G$2^2+E6*$G$2</f>
        <v>4215617583.3333335</v>
      </c>
      <c r="F8" s="74">
        <f>F4/3*$G$2^3+F5/2*$G$2^2+F6*$G$2</f>
        <v>76533333333.333344</v>
      </c>
      <c r="G8">
        <f>(F8-E8)/E8</f>
        <v>17.154714420945563</v>
      </c>
    </row>
    <row r="9" spans="1:9" ht="15.75" customHeight="1" x14ac:dyDescent="0.25">
      <c r="A9" s="21" t="s">
        <v>21</v>
      </c>
      <c r="B9" s="77">
        <v>35</v>
      </c>
      <c r="C9" s="78">
        <f>VLOOKUP(CONCATENATE($C$1,A9,B9),'Dados planilhados'!D:H,5,FALSE)</f>
        <v>23470839.5</v>
      </c>
      <c r="D9" s="65">
        <f>VLOOKUP(CONCATENATE($D$1,A9,B9),'Dados planilhados'!D:H,5,FALSE)</f>
        <v>372348064.5</v>
      </c>
      <c r="E9" s="74">
        <f>193775/3*$G$2^3+2000000/2*$G$2^2+(-3000000)*$G$2</f>
        <v>3889367708.333333</v>
      </c>
      <c r="F9" s="74">
        <f>F4/3*$G$2^3+F5/2*$G$2^2+F6*$G$2</f>
        <v>76533333333.333344</v>
      </c>
      <c r="G9">
        <f>(F9-E9)/E9</f>
        <v>18.677577198307464</v>
      </c>
    </row>
    <row r="10" spans="1:9" ht="15.75" customHeight="1" x14ac:dyDescent="0.25">
      <c r="A10" s="21" t="s">
        <v>22</v>
      </c>
      <c r="B10" s="77">
        <v>0</v>
      </c>
      <c r="C10" s="65">
        <f>VLOOKUP(CONCATENATE($C$1,A10,B10),'Dados planilhados'!D:H,5,FALSE)</f>
        <v>39717.166666666744</v>
      </c>
      <c r="D10" s="65">
        <f>VLOOKUP(CONCATENATE($D$1,A10,B10),'Dados planilhados'!D:H,5,FALSE)</f>
        <v>476752.33333333326</v>
      </c>
      <c r="E10" s="75" t="s">
        <v>57</v>
      </c>
      <c r="F10" s="75" t="s">
        <v>54</v>
      </c>
    </row>
    <row r="11" spans="1:9" ht="15.75" customHeight="1" x14ac:dyDescent="0.25">
      <c r="A11" s="21" t="s">
        <v>22</v>
      </c>
      <c r="B11" s="77">
        <v>5</v>
      </c>
      <c r="C11" s="65">
        <f>VLOOKUP(CONCATENATE($C$1,A11,B11),'Dados planilhados'!D:H,5,FALSE)</f>
        <v>553403.99999999977</v>
      </c>
      <c r="D11" s="65">
        <f>VLOOKUP(CONCATENATE($D$1,A11,B11),'Dados planilhados'!D:H,5,FALSE)</f>
        <v>8547513.666666666</v>
      </c>
      <c r="E11" s="75" t="s">
        <v>56</v>
      </c>
      <c r="F11" s="75" t="s">
        <v>55</v>
      </c>
    </row>
    <row r="12" spans="1:9" ht="15.75" customHeight="1" x14ac:dyDescent="0.25">
      <c r="A12" s="21" t="s">
        <v>22</v>
      </c>
      <c r="B12" s="77">
        <v>10</v>
      </c>
      <c r="C12" s="65">
        <f>VLOOKUP(CONCATENATE($C$1,A12,B12),'Dados planilhados'!D:H,5,FALSE)</f>
        <v>1969536.1666666665</v>
      </c>
      <c r="D12" s="65">
        <f>VLOOKUP(CONCATENATE($D$1,A12,B12),'Dados planilhados'!D:H,5,FALSE)</f>
        <v>33447145.166666664</v>
      </c>
      <c r="E12">
        <v>155735</v>
      </c>
      <c r="F12">
        <v>5000000</v>
      </c>
    </row>
    <row r="13" spans="1:9" ht="15.75" customHeight="1" x14ac:dyDescent="0.25">
      <c r="A13" s="21" t="s">
        <v>22</v>
      </c>
      <c r="B13" s="77">
        <v>15</v>
      </c>
      <c r="C13" s="65">
        <f>VLOOKUP(CONCATENATE($C$1,A13,B13),'Dados planilhados'!D:H,5,FALSE)</f>
        <v>4141191.5</v>
      </c>
      <c r="D13" s="65">
        <f>VLOOKUP(CONCATENATE($D$1,A13,B13),'Dados planilhados'!D:H,5,FALSE)</f>
        <v>76942854.833333328</v>
      </c>
      <c r="E13">
        <v>764036</v>
      </c>
      <c r="F13">
        <v>6000000</v>
      </c>
    </row>
    <row r="14" spans="1:9" ht="15.75" customHeight="1" x14ac:dyDescent="0.25">
      <c r="A14" s="21" t="s">
        <v>22</v>
      </c>
      <c r="B14" s="77">
        <v>20</v>
      </c>
      <c r="C14" s="65">
        <f>VLOOKUP(CONCATENATE($C$1,A14,B14),'Dados planilhados'!D:H,5,FALSE)</f>
        <v>6670739.666666666</v>
      </c>
      <c r="D14" s="65">
        <f>VLOOKUP(CONCATENATE($D$1,A14,B14),'Dados planilhados'!D:H,5,FALSE)</f>
        <v>134988220.83333334</v>
      </c>
      <c r="E14">
        <v>-1000000</v>
      </c>
      <c r="F14">
        <v>-20000000</v>
      </c>
    </row>
    <row r="15" spans="1:9" ht="15.75" customHeight="1" x14ac:dyDescent="0.25">
      <c r="A15" s="21" t="s">
        <v>22</v>
      </c>
      <c r="B15" s="77">
        <v>25</v>
      </c>
      <c r="C15" s="65">
        <f>VLOOKUP(CONCATENATE($C$1,A15,B15),'Dados planilhados'!D:H,5,FALSE)</f>
        <v>9313194.5</v>
      </c>
      <c r="D15" s="65">
        <f>VLOOKUP(CONCATENATE($D$1,A15,B15),'Dados planilhados'!D:H,5,FALSE)</f>
        <v>200427896.5</v>
      </c>
    </row>
    <row r="16" spans="1:9" ht="15.75" customHeight="1" x14ac:dyDescent="0.25">
      <c r="A16" s="21" t="s">
        <v>22</v>
      </c>
      <c r="B16" s="77">
        <v>30</v>
      </c>
      <c r="C16" s="65">
        <f>VLOOKUP(CONCATENATE($C$1,A16,B16),'Dados planilhados'!D:H,5,FALSE)</f>
        <v>11789794.333333334</v>
      </c>
      <c r="D16" s="65">
        <f>VLOOKUP(CONCATENATE($D$1,A16,B16),'Dados planilhados'!D:H,5,FALSE)</f>
        <v>266015097.83333334</v>
      </c>
    </row>
    <row r="17" spans="1:7" ht="15.75" customHeight="1" x14ac:dyDescent="0.25">
      <c r="A17" s="21" t="s">
        <v>22</v>
      </c>
      <c r="B17" s="77">
        <v>35</v>
      </c>
      <c r="C17" s="65">
        <f>VLOOKUP(CONCATENATE($C$1,A17,B17),'Dados planilhados'!D:H,5,FALSE)</f>
        <v>14492867.833333334</v>
      </c>
      <c r="D17" s="65">
        <f>VLOOKUP(CONCATENATE($D$1,A17,B17),'Dados planilhados'!D:H,5,FALSE)</f>
        <v>327015675.16666669</v>
      </c>
      <c r="E17" s="74">
        <f>E12/3*$G$2^3+E13/2*$G$2^2+E14*$G$2</f>
        <v>2658684758.333333</v>
      </c>
      <c r="F17" s="74">
        <f>F12/3*$G$2^3+F13/2*$G$2^2+F14*$G$2</f>
        <v>74433333333.333344</v>
      </c>
      <c r="G17">
        <f>(F17-E17)/E17</f>
        <v>26.996298959487717</v>
      </c>
    </row>
    <row r="18" spans="1:7" ht="15.75" customHeight="1" x14ac:dyDescent="0.25">
      <c r="A18" s="21" t="s">
        <v>23</v>
      </c>
      <c r="B18" s="77">
        <v>0</v>
      </c>
      <c r="C18" s="79">
        <f>VLOOKUP(CONCATENATE($C$1,A18,B18),'Dados planilhados'!D:H,5,FALSE)</f>
        <v>101797.16666666674</v>
      </c>
      <c r="D18" s="79">
        <f>VLOOKUP(CONCATENATE($D$1,A18,B18),'Dados planilhados'!D:H,5,FALSE)</f>
        <v>498854.5</v>
      </c>
      <c r="E18" s="75" t="s">
        <v>60</v>
      </c>
      <c r="F18" s="75" t="s">
        <v>58</v>
      </c>
    </row>
    <row r="19" spans="1:7" ht="15.75" customHeight="1" x14ac:dyDescent="0.25">
      <c r="A19" s="21" t="s">
        <v>23</v>
      </c>
      <c r="B19" s="14">
        <v>5</v>
      </c>
      <c r="C19" s="40">
        <f>VLOOKUP(CONCATENATE($C$1,A19,B19),'Dados planilhados'!D:H,5,FALSE)</f>
        <v>1564347.6666666667</v>
      </c>
      <c r="D19" s="40">
        <f>VLOOKUP(CONCATENATE($D$1,A19,B19),'Dados planilhados'!D:H,5,FALSE)</f>
        <v>12466369</v>
      </c>
      <c r="E19" s="75" t="s">
        <v>61</v>
      </c>
      <c r="F19" s="75" t="s">
        <v>59</v>
      </c>
    </row>
    <row r="20" spans="1:7" ht="15.75" customHeight="1" x14ac:dyDescent="0.25">
      <c r="A20" s="21" t="s">
        <v>23</v>
      </c>
      <c r="B20" s="14">
        <v>10</v>
      </c>
      <c r="C20" s="40">
        <f>VLOOKUP(CONCATENATE($C$1,A20,B20),'Dados planilhados'!D:H,5,FALSE)</f>
        <v>4648028.833333333</v>
      </c>
      <c r="D20" s="40">
        <f>VLOOKUP(CONCATENATE($D$1,A20,B20),'Dados planilhados'!D:H,5,FALSE)</f>
        <v>49976947.166666664</v>
      </c>
      <c r="E20">
        <v>102826</v>
      </c>
      <c r="F20">
        <v>4000000</v>
      </c>
    </row>
    <row r="21" spans="1:7" ht="15" x14ac:dyDescent="0.25">
      <c r="A21" s="21" t="s">
        <v>23</v>
      </c>
      <c r="B21" s="14">
        <v>15</v>
      </c>
      <c r="C21" s="40">
        <f>VLOOKUP(CONCATENATE($C$1,A21,B21),'Dados planilhados'!D:H,5,FALSE)</f>
        <v>8298686.5</v>
      </c>
      <c r="D21" s="40">
        <f>VLOOKUP(CONCATENATE($D$1,A21,B21),'Dados planilhados'!D:H,5,FALSE)</f>
        <v>109666769.5</v>
      </c>
      <c r="E21">
        <v>2000000</v>
      </c>
      <c r="F21">
        <v>20000000</v>
      </c>
    </row>
    <row r="22" spans="1:7" ht="15" x14ac:dyDescent="0.25">
      <c r="A22" s="21" t="s">
        <v>23</v>
      </c>
      <c r="B22" s="14">
        <v>20</v>
      </c>
      <c r="C22" s="40">
        <f>VLOOKUP(CONCATENATE($C$1,A22,B22),'Dados planilhados'!D:H,5,FALSE)</f>
        <v>12163912.666666666</v>
      </c>
      <c r="D22" s="40">
        <f>VLOOKUP(CONCATENATE($D$1,A22,B22),'Dados planilhados'!D:H,5,FALSE)</f>
        <v>184651199.5</v>
      </c>
      <c r="E22">
        <v>-3000000</v>
      </c>
      <c r="F22">
        <v>-40000000</v>
      </c>
    </row>
    <row r="23" spans="1:7" ht="15" x14ac:dyDescent="0.25">
      <c r="A23" s="21" t="s">
        <v>23</v>
      </c>
      <c r="B23" s="14">
        <v>25</v>
      </c>
      <c r="C23" s="40">
        <f>VLOOKUP(CONCATENATE($C$1,A23,B23),'Dados planilhados'!D:H,5,FALSE)</f>
        <v>15967972.833333332</v>
      </c>
      <c r="D23" s="40">
        <f>VLOOKUP(CONCATENATE($D$1,A23,B23),'Dados planilhados'!D:H,5,FALSE)</f>
        <v>262523181.83333334</v>
      </c>
    </row>
    <row r="24" spans="1:7" ht="15" x14ac:dyDescent="0.25">
      <c r="A24" s="21" t="s">
        <v>23</v>
      </c>
      <c r="B24" s="14">
        <v>30</v>
      </c>
      <c r="C24" s="40">
        <f>VLOOKUP(CONCATENATE($C$1,A24,B24),'Dados planilhados'!D:H,5,FALSE)</f>
        <v>19560245.666666668</v>
      </c>
      <c r="D24" s="40">
        <f>VLOOKUP(CONCATENATE($D$1,A24,B24),'Dados planilhados'!D:H,5,FALSE)</f>
        <v>337195407.16666669</v>
      </c>
    </row>
    <row r="25" spans="1:7" ht="15" x14ac:dyDescent="0.25">
      <c r="A25" s="21" t="s">
        <v>23</v>
      </c>
      <c r="B25" s="14">
        <v>35</v>
      </c>
      <c r="C25" s="40">
        <f>VLOOKUP(CONCATENATE($C$1,A25,B25),'Dados planilhados'!D:H,5,FALSE)</f>
        <v>22791832.833333332</v>
      </c>
      <c r="D25" s="40">
        <f>VLOOKUP(CONCATENATE($D$1,A25,B25),'Dados planilhados'!D:H,5,FALSE)</f>
        <v>397396059.16666669</v>
      </c>
      <c r="E25" s="74">
        <f>E20/3*$G$2^3+E21/2*$G$2^2+E22*$G$2</f>
        <v>2589554916.666667</v>
      </c>
      <c r="F25" s="74">
        <f>F20/3*$G$2^3+F21/2*$G$2^2+F22*$G$2</f>
        <v>68016666666.666656</v>
      </c>
      <c r="G25">
        <f>(F25-E25)/E25</f>
        <v>25.265774951866721</v>
      </c>
    </row>
    <row r="26" spans="1:7" ht="15" x14ac:dyDescent="0.25">
      <c r="A26" s="21" t="s">
        <v>24</v>
      </c>
      <c r="B26" s="14">
        <v>0</v>
      </c>
      <c r="C26" s="40">
        <f>VLOOKUP(CONCATENATE($C$1,A26,B26),'Dados planilhados'!D:H,5,FALSE)</f>
        <v>159860.83333333326</v>
      </c>
      <c r="D26" s="40">
        <f>VLOOKUP(CONCATENATE($D$1,A26,B26),'Dados planilhados'!D:H,5,FALSE)</f>
        <v>1158527.6666666665</v>
      </c>
    </row>
    <row r="27" spans="1:7" ht="15" x14ac:dyDescent="0.25">
      <c r="A27" s="21" t="s">
        <v>24</v>
      </c>
      <c r="B27" s="14">
        <v>5</v>
      </c>
      <c r="C27" s="40">
        <f>VLOOKUP(CONCATENATE($C$1,A27,B27),'Dados planilhados'!D:H,5,FALSE)</f>
        <v>2257738.666666667</v>
      </c>
      <c r="D27" s="40">
        <f>VLOOKUP(CONCATENATE($D$1,A27,B27),'Dados planilhados'!D:H,5,FALSE)</f>
        <v>22667664</v>
      </c>
    </row>
    <row r="28" spans="1:7" ht="15" x14ac:dyDescent="0.25">
      <c r="A28" s="21" t="s">
        <v>24</v>
      </c>
      <c r="B28" s="14">
        <v>10</v>
      </c>
      <c r="C28" s="40">
        <f>VLOOKUP(CONCATENATE($C$1,A28,B28),'Dados planilhados'!D:H,5,FALSE)</f>
        <v>7002878.833333334</v>
      </c>
      <c r="D28" s="40">
        <f>VLOOKUP(CONCATENATE($D$1,A28,B28),'Dados planilhados'!D:H,5,FALSE)</f>
        <v>73792860.5</v>
      </c>
    </row>
    <row r="29" spans="1:7" ht="15" x14ac:dyDescent="0.25">
      <c r="A29" s="21" t="s">
        <v>24</v>
      </c>
      <c r="B29" s="14">
        <v>15</v>
      </c>
      <c r="C29" s="40">
        <f>VLOOKUP(CONCATENATE($C$1,A29,B29),'Dados planilhados'!D:H,5,FALSE)</f>
        <v>12289844.166666666</v>
      </c>
      <c r="D29" s="40">
        <f>VLOOKUP(CONCATENATE($D$1,A29,B29),'Dados planilhados'!D:H,5,FALSE)</f>
        <v>146573705.5</v>
      </c>
    </row>
    <row r="30" spans="1:7" ht="15" x14ac:dyDescent="0.25">
      <c r="A30" s="21" t="s">
        <v>24</v>
      </c>
      <c r="B30" s="14">
        <v>20</v>
      </c>
      <c r="C30" s="40">
        <f>VLOOKUP(CONCATENATE($C$1,A30,B30),'Dados planilhados'!D:H,5,FALSE)</f>
        <v>17368476</v>
      </c>
      <c r="D30" s="40">
        <f>VLOOKUP(CONCATENATE($D$1,A30,B30),'Dados planilhados'!D:H,5,FALSE)</f>
        <v>217539311.5</v>
      </c>
    </row>
    <row r="31" spans="1:7" ht="15" x14ac:dyDescent="0.25">
      <c r="A31" s="21" t="s">
        <v>24</v>
      </c>
      <c r="B31" s="14">
        <v>25</v>
      </c>
      <c r="C31" s="40">
        <f>VLOOKUP(CONCATENATE($C$1,A31,B31),'Dados planilhados'!D:H,5,FALSE)</f>
        <v>21996000.166666668</v>
      </c>
      <c r="D31" s="40">
        <f>VLOOKUP(CONCATENATE($D$1,A31,B31),'Dados planilhados'!D:H,5,FALSE)</f>
        <v>297314477.83333331</v>
      </c>
    </row>
    <row r="32" spans="1:7" ht="15" x14ac:dyDescent="0.25">
      <c r="A32" s="21" t="s">
        <v>24</v>
      </c>
      <c r="B32" s="14">
        <v>30</v>
      </c>
      <c r="C32" s="40">
        <f>VLOOKUP(CONCATENATE($C$1,A32,B32),'Dados planilhados'!D:H,5,FALSE)</f>
        <v>25818813</v>
      </c>
      <c r="D32" s="40">
        <f>VLOOKUP(CONCATENATE($D$1,A32,B32),'Dados planilhados'!D:H,5,FALSE)</f>
        <v>367990159.16666669</v>
      </c>
    </row>
    <row r="33" spans="1:4" ht="15" x14ac:dyDescent="0.25">
      <c r="A33" s="21" t="s">
        <v>24</v>
      </c>
      <c r="B33" s="14">
        <v>35</v>
      </c>
      <c r="C33" s="40">
        <f>VLOOKUP(CONCATENATE($C$1,A33,B33),'Dados planilhados'!D:H,5,FALSE)</f>
        <v>29635599.5</v>
      </c>
      <c r="D33" s="40">
        <f>VLOOKUP(CONCATENATE($D$1,A33,B33),'Dados planilhados'!D:H,5,FALSE)</f>
        <v>426549595.16666669</v>
      </c>
    </row>
    <row r="34" spans="1:4" ht="15" x14ac:dyDescent="0.25">
      <c r="A34" s="21" t="s">
        <v>25</v>
      </c>
      <c r="B34" s="14">
        <v>0</v>
      </c>
      <c r="C34" s="40">
        <f>VLOOKUP(CONCATENATE($C$1,A34,B34),'Dados planilhados'!D:H,5,FALSE)</f>
        <v>134838.83333333326</v>
      </c>
      <c r="D34" s="40">
        <f>VLOOKUP(CONCATENATE($D$1,A34,B34),'Dados planilhados'!D:H,5,FALSE)</f>
        <v>850719</v>
      </c>
    </row>
    <row r="35" spans="1:4" ht="15" x14ac:dyDescent="0.25">
      <c r="A35" s="21" t="s">
        <v>25</v>
      </c>
      <c r="B35" s="14">
        <v>5</v>
      </c>
      <c r="C35" s="40">
        <f>VLOOKUP(CONCATENATE($C$1,A35,B35),'Dados planilhados'!D:H,5,FALSE)</f>
        <v>1149609.6666666667</v>
      </c>
      <c r="D35" s="40">
        <f>VLOOKUP(CONCATENATE($D$1,A35,B35),'Dados planilhados'!D:H,5,FALSE)</f>
        <v>15954256</v>
      </c>
    </row>
    <row r="36" spans="1:4" ht="15" x14ac:dyDescent="0.25">
      <c r="A36" s="21" t="s">
        <v>25</v>
      </c>
      <c r="B36" s="14">
        <v>10</v>
      </c>
      <c r="C36" s="40">
        <f>VLOOKUP(CONCATENATE($C$1,A36,B36),'Dados planilhados'!D:H,5,FALSE)</f>
        <v>3894635.833333333</v>
      </c>
      <c r="D36" s="40">
        <f>VLOOKUP(CONCATENATE($D$1,A36,B36),'Dados planilhados'!D:H,5,FALSE)</f>
        <v>55818560.5</v>
      </c>
    </row>
    <row r="37" spans="1:4" ht="15" x14ac:dyDescent="0.25">
      <c r="A37" s="21" t="s">
        <v>25</v>
      </c>
      <c r="B37" s="14">
        <v>15</v>
      </c>
      <c r="C37" s="40">
        <f>VLOOKUP(CONCATENATE($C$1,A37,B37),'Dados planilhados'!D:H,5,FALSE)</f>
        <v>7569396.166666666</v>
      </c>
      <c r="D37" s="40">
        <f>VLOOKUP(CONCATENATE($D$1,A37,B37),'Dados planilhados'!D:H,5,FALSE)</f>
        <v>119194225.5</v>
      </c>
    </row>
    <row r="38" spans="1:4" ht="15" x14ac:dyDescent="0.25">
      <c r="A38" s="21" t="s">
        <v>25</v>
      </c>
      <c r="B38" s="14">
        <v>20</v>
      </c>
      <c r="C38" s="40">
        <f>VLOOKUP(CONCATENATE($C$1,A38,B38),'Dados planilhados'!D:H,5,FALSE)</f>
        <v>11352061.333333334</v>
      </c>
      <c r="D38" s="40">
        <f>VLOOKUP(CONCATENATE($D$1,A38,B38),'Dados planilhados'!D:H,5,FALSE)</f>
        <v>196813626.16666666</v>
      </c>
    </row>
    <row r="39" spans="1:4" ht="15" x14ac:dyDescent="0.25">
      <c r="A39" s="21" t="s">
        <v>25</v>
      </c>
      <c r="B39" s="14">
        <v>25</v>
      </c>
      <c r="C39" s="40">
        <f>VLOOKUP(CONCATENATE($C$1,A39,B39),'Dados planilhados'!D:H,5,FALSE)</f>
        <v>15324443.833333332</v>
      </c>
      <c r="D39" s="40">
        <f>VLOOKUP(CONCATENATE($D$1,A39,B39),'Dados planilhados'!D:H,5,FALSE)</f>
        <v>278038957.83333331</v>
      </c>
    </row>
    <row r="40" spans="1:4" ht="15" x14ac:dyDescent="0.25">
      <c r="A40" s="21" t="s">
        <v>25</v>
      </c>
      <c r="B40" s="14">
        <v>30</v>
      </c>
      <c r="C40" s="40">
        <f>VLOOKUP(CONCATENATE($C$1,A40,B40),'Dados planilhados'!D:H,5,FALSE)</f>
        <v>18822057</v>
      </c>
      <c r="D40" s="40">
        <f>VLOOKUP(CONCATENATE($D$1,A40,B40),'Dados planilhados'!D:H,5,FALSE)</f>
        <v>352002436.5</v>
      </c>
    </row>
    <row r="41" spans="1:4" ht="15" x14ac:dyDescent="0.25">
      <c r="A41" s="21" t="s">
        <v>25</v>
      </c>
      <c r="B41" s="14">
        <v>35</v>
      </c>
      <c r="C41" s="40">
        <f>VLOOKUP(CONCATENATE($C$1,A41,B41),'Dados planilhados'!D:H,5,FALSE)</f>
        <v>22138925.5</v>
      </c>
      <c r="D41" s="40">
        <f>VLOOKUP(CONCATENATE($D$1,A41,B41),'Dados planilhados'!D:H,5,FALSE)</f>
        <v>414686405.83333331</v>
      </c>
    </row>
    <row r="42" spans="1:4" ht="15" x14ac:dyDescent="0.25">
      <c r="A42" s="21" t="s">
        <v>26</v>
      </c>
      <c r="B42" s="14">
        <v>0</v>
      </c>
      <c r="C42" s="40">
        <f>VLOOKUP(CONCATENATE($C$1,A42,B42),'Dados planilhados'!D:H,5,FALSE)</f>
        <v>232706.83333333326</v>
      </c>
      <c r="D42" s="40">
        <f>VLOOKUP(CONCATENATE($D$1,A42,B42),'Dados planilhados'!D:H,5,FALSE)</f>
        <v>911897</v>
      </c>
    </row>
    <row r="43" spans="1:4" ht="15" x14ac:dyDescent="0.25">
      <c r="A43" s="21" t="s">
        <v>26</v>
      </c>
      <c r="B43" s="14">
        <v>5</v>
      </c>
      <c r="C43" s="40">
        <f>VLOOKUP(CONCATENATE($C$1,A43,B43),'Dados planilhados'!D:H,5,FALSE)</f>
        <v>2816586.666666666</v>
      </c>
      <c r="D43" s="40">
        <f>VLOOKUP(CONCATENATE($D$1,A43,B43),'Dados planilhados'!D:H,5,FALSE)</f>
        <v>17014438.333333332</v>
      </c>
    </row>
    <row r="44" spans="1:4" ht="15" x14ac:dyDescent="0.25">
      <c r="A44" s="21" t="s">
        <v>26</v>
      </c>
      <c r="B44" s="14">
        <v>10</v>
      </c>
      <c r="C44" s="40">
        <f>VLOOKUP(CONCATENATE($C$1,A44,B44),'Dados planilhados'!D:H,5,FALSE)</f>
        <v>9273197.833333334</v>
      </c>
      <c r="D44" s="40">
        <f>VLOOKUP(CONCATENATE($D$1,A44,B44),'Dados planilhados'!D:H,5,FALSE)</f>
        <v>60297248.5</v>
      </c>
    </row>
    <row r="45" spans="1:4" ht="15" x14ac:dyDescent="0.25">
      <c r="A45" s="21" t="s">
        <v>26</v>
      </c>
      <c r="B45" s="14">
        <v>15</v>
      </c>
      <c r="C45" s="40">
        <f>VLOOKUP(CONCATENATE($C$1,A45,B45),'Dados planilhados'!D:H,5,FALSE)</f>
        <v>16513752.833333332</v>
      </c>
      <c r="D45" s="40">
        <f>VLOOKUP(CONCATENATE($D$1,A45,B45),'Dados planilhados'!D:H,5,FALSE)</f>
        <v>128488945.5</v>
      </c>
    </row>
    <row r="46" spans="1:4" ht="15" x14ac:dyDescent="0.25">
      <c r="A46" s="21" t="s">
        <v>26</v>
      </c>
      <c r="B46" s="14">
        <v>20</v>
      </c>
      <c r="C46" s="40">
        <f>VLOOKUP(CONCATENATE($C$1,A46,B46),'Dados planilhados'!D:H,5,FALSE)</f>
        <v>22841342.666666668</v>
      </c>
      <c r="D46" s="40">
        <f>VLOOKUP(CONCATENATE($D$1,A46,B46),'Dados planilhados'!D:H,5,FALSE)</f>
        <v>211983615.5</v>
      </c>
    </row>
    <row r="47" spans="1:4" ht="15" x14ac:dyDescent="0.25">
      <c r="A47" s="21" t="s">
        <v>26</v>
      </c>
      <c r="B47" s="14">
        <v>25</v>
      </c>
      <c r="C47" s="40">
        <f>VLOOKUP(CONCATENATE($C$1,A47,B47),'Dados planilhados'!D:H,5,FALSE)</f>
        <v>28286941.5</v>
      </c>
      <c r="D47" s="40">
        <f>VLOOKUP(CONCATENATE($D$1,A47,B47),'Dados planilhados'!D:H,5,FALSE)</f>
        <v>299220611.16666669</v>
      </c>
    </row>
    <row r="48" spans="1:4" ht="15" x14ac:dyDescent="0.25">
      <c r="A48" s="21" t="s">
        <v>26</v>
      </c>
      <c r="B48" s="14">
        <v>30</v>
      </c>
      <c r="C48" s="40">
        <f>VLOOKUP(CONCATENATE($C$1,A48,B48),'Dados planilhados'!D:H,5,FALSE)</f>
        <v>32902876.333333336</v>
      </c>
      <c r="D48" s="40">
        <f>VLOOKUP(CONCATENATE($D$1,A48,B48),'Dados planilhados'!D:H,5,FALSE)</f>
        <v>380195833.83333331</v>
      </c>
    </row>
    <row r="49" spans="1:4" ht="15" x14ac:dyDescent="0.25">
      <c r="A49" s="21" t="s">
        <v>26</v>
      </c>
      <c r="B49" s="14">
        <v>35</v>
      </c>
      <c r="C49" s="40">
        <f>VLOOKUP(CONCATENATE($C$1,A49,B49),'Dados planilhados'!D:H,5,FALSE)</f>
        <v>36921345.5</v>
      </c>
      <c r="D49" s="40">
        <f>VLOOKUP(CONCATENATE($D$1,A49,B49),'Dados planilhados'!D:H,5,FALSE)</f>
        <v>444958768.5</v>
      </c>
    </row>
    <row r="50" spans="1:4" ht="15" x14ac:dyDescent="0.25">
      <c r="A50" s="21" t="s">
        <v>27</v>
      </c>
      <c r="B50" s="14">
        <v>0</v>
      </c>
      <c r="C50" s="40">
        <f>VLOOKUP(CONCATENATE($C$1,A50,B50),'Dados planilhados'!D:H,5,FALSE)</f>
        <v>74430.5</v>
      </c>
      <c r="D50" s="40">
        <f>VLOOKUP(CONCATENATE($D$1,A50,B50),'Dados planilhados'!D:H,5,FALSE)</f>
        <v>879151</v>
      </c>
    </row>
    <row r="51" spans="1:4" ht="15" x14ac:dyDescent="0.25">
      <c r="A51" s="21" t="s">
        <v>27</v>
      </c>
      <c r="B51" s="14">
        <v>5</v>
      </c>
      <c r="C51" s="40">
        <f>VLOOKUP(CONCATENATE($C$1,A51,B51),'Dados planilhados'!D:H,5,FALSE)</f>
        <v>1213586.9999999998</v>
      </c>
      <c r="D51" s="40">
        <f>VLOOKUP(CONCATENATE($D$1,A51,B51),'Dados planilhados'!D:H,5,FALSE)</f>
        <v>16116387.333333332</v>
      </c>
    </row>
    <row r="52" spans="1:4" ht="15" x14ac:dyDescent="0.25">
      <c r="A52" s="21" t="s">
        <v>27</v>
      </c>
      <c r="B52" s="14">
        <v>10</v>
      </c>
      <c r="C52" s="40">
        <f>VLOOKUP(CONCATENATE($C$1,A52,B52),'Dados planilhados'!D:H,5,FALSE)</f>
        <v>3875170.833333333</v>
      </c>
      <c r="D52" s="40">
        <f>VLOOKUP(CONCATENATE($D$1,A52,B52),'Dados planilhados'!D:H,5,FALSE)</f>
        <v>58170564.5</v>
      </c>
    </row>
    <row r="53" spans="1:4" ht="15" x14ac:dyDescent="0.25">
      <c r="A53" s="21" t="s">
        <v>27</v>
      </c>
      <c r="B53" s="14">
        <v>15</v>
      </c>
      <c r="C53" s="40">
        <f>VLOOKUP(CONCATENATE($C$1,A53,B53),'Dados planilhados'!D:H,5,FALSE)</f>
        <v>7007154.166666666</v>
      </c>
      <c r="D53" s="40">
        <f>VLOOKUP(CONCATENATE($D$1,A53,B53),'Dados planilhados'!D:H,5,FALSE)</f>
        <v>125920278.83333333</v>
      </c>
    </row>
    <row r="54" spans="1:4" ht="15" x14ac:dyDescent="0.25">
      <c r="A54" s="21" t="s">
        <v>27</v>
      </c>
      <c r="B54" s="14">
        <v>20</v>
      </c>
      <c r="C54" s="40">
        <f>VLOOKUP(CONCATENATE($C$1,A54,B54),'Dados planilhados'!D:H,5,FALSE)</f>
        <v>9430724</v>
      </c>
      <c r="D54" s="40">
        <f>VLOOKUP(CONCATENATE($D$1,A54,B54),'Dados planilhados'!D:H,5,FALSE)</f>
        <v>209738932.83333334</v>
      </c>
    </row>
    <row r="55" spans="1:4" ht="15" x14ac:dyDescent="0.25">
      <c r="A55" s="21" t="s">
        <v>27</v>
      </c>
      <c r="B55" s="14">
        <v>25</v>
      </c>
      <c r="C55" s="40">
        <f>VLOOKUP(CONCATENATE($C$1,A55,B55),'Dados planilhados'!D:H,5,FALSE)</f>
        <v>13498736.166666666</v>
      </c>
      <c r="D55" s="40">
        <f>VLOOKUP(CONCATENATE($D$1,A55,B55),'Dados planilhados'!D:H,5,FALSE)</f>
        <v>294886296.5</v>
      </c>
    </row>
    <row r="56" spans="1:4" ht="15" x14ac:dyDescent="0.25">
      <c r="A56" s="21" t="s">
        <v>27</v>
      </c>
      <c r="B56" s="14">
        <v>30</v>
      </c>
      <c r="C56" s="40">
        <f>VLOOKUP(CONCATENATE($C$1,A56,B56),'Dados planilhados'!D:H,5,FALSE)</f>
        <v>16754755</v>
      </c>
      <c r="D56" s="40">
        <f>VLOOKUP(CONCATENATE($D$1,A56,B56),'Dados planilhados'!D:H,5,FALSE)</f>
        <v>373224708.5</v>
      </c>
    </row>
    <row r="57" spans="1:4" ht="15" x14ac:dyDescent="0.25">
      <c r="A57" s="21" t="s">
        <v>27</v>
      </c>
      <c r="B57" s="14">
        <v>35</v>
      </c>
      <c r="C57" s="40">
        <f>VLOOKUP(CONCATENATE($C$1,A57,B57),'Dados planilhados'!D:H,5,FALSE)</f>
        <v>19628016.166666668</v>
      </c>
      <c r="D57" s="40">
        <f>VLOOKUP(CONCATENATE($D$1,A57,B57),'Dados planilhados'!D:H,5,FALSE)</f>
        <v>436681072.5</v>
      </c>
    </row>
    <row r="58" spans="1:4" ht="15" x14ac:dyDescent="0.25">
      <c r="A58" s="21" t="s">
        <v>28</v>
      </c>
      <c r="B58" s="14">
        <v>0</v>
      </c>
      <c r="C58" s="40">
        <f>VLOOKUP(CONCATENATE($C$1,A58,B58),'Dados planilhados'!D:H,5,FALSE)</f>
        <v>270960.83333333326</v>
      </c>
      <c r="D58" s="40">
        <f>VLOOKUP(CONCATENATE($D$1,A58,B58),'Dados planilhados'!D:H,5,FALSE)</f>
        <v>1318860.6666666665</v>
      </c>
    </row>
    <row r="59" spans="1:4" ht="15" x14ac:dyDescent="0.25">
      <c r="A59" s="21" t="s">
        <v>28</v>
      </c>
      <c r="B59" s="14">
        <v>5</v>
      </c>
      <c r="C59" s="40">
        <f>VLOOKUP(CONCATENATE($C$1,A59,B59),'Dados planilhados'!D:H,5,FALSE)</f>
        <v>3268790.333333333</v>
      </c>
      <c r="D59" s="40">
        <f>VLOOKUP(CONCATENATE($D$1,A59,B59),'Dados planilhados'!D:H,5,FALSE)</f>
        <v>25512141.333333332</v>
      </c>
    </row>
    <row r="60" spans="1:4" ht="15" x14ac:dyDescent="0.25">
      <c r="A60" s="21" t="s">
        <v>28</v>
      </c>
      <c r="B60" s="14">
        <v>10</v>
      </c>
      <c r="C60" s="40">
        <f>VLOOKUP(CONCATENATE($C$1,A60,B60),'Dados planilhados'!D:H,5,FALSE)</f>
        <v>8924928.5</v>
      </c>
      <c r="D60" s="40">
        <f>VLOOKUP(CONCATENATE($D$1,A60,B60),'Dados planilhados'!D:H,5,FALSE)</f>
        <v>85117091.166666672</v>
      </c>
    </row>
    <row r="61" spans="1:4" ht="15" x14ac:dyDescent="0.25">
      <c r="A61" s="21" t="s">
        <v>28</v>
      </c>
      <c r="B61" s="14">
        <v>15</v>
      </c>
      <c r="C61" s="40">
        <f>VLOOKUP(CONCATENATE($C$1,A61,B61),'Dados planilhados'!D:H,5,FALSE)</f>
        <v>14520854.5</v>
      </c>
      <c r="D61" s="40">
        <f>VLOOKUP(CONCATENATE($D$1,A61,B61),'Dados planilhados'!D:H,5,FALSE)</f>
        <v>170847393.5</v>
      </c>
    </row>
    <row r="62" spans="1:4" ht="15" x14ac:dyDescent="0.25">
      <c r="A62" s="21" t="s">
        <v>28</v>
      </c>
      <c r="B62" s="14">
        <v>20</v>
      </c>
      <c r="C62" s="40">
        <f>VLOOKUP(CONCATENATE($C$1,A62,B62),'Dados planilhados'!D:H,5,FALSE)</f>
        <v>19389668</v>
      </c>
      <c r="D62" s="40">
        <f>VLOOKUP(CONCATENATE($D$1,A62,B62),'Dados planilhados'!D:H,5,FALSE)</f>
        <v>265653386.16666666</v>
      </c>
    </row>
    <row r="63" spans="1:4" ht="15" x14ac:dyDescent="0.25">
      <c r="A63" s="21" t="s">
        <v>28</v>
      </c>
      <c r="B63" s="14">
        <v>25</v>
      </c>
      <c r="C63" s="40">
        <f>VLOOKUP(CONCATENATE($C$1,A63,B63),'Dados planilhados'!D:H,5,FALSE)</f>
        <v>23797109.5</v>
      </c>
      <c r="D63" s="40">
        <f>VLOOKUP(CONCATENATE($D$1,A63,B63),'Dados planilhados'!D:H,5,FALSE)</f>
        <v>354977379.16666669</v>
      </c>
    </row>
    <row r="64" spans="1:4" ht="15" x14ac:dyDescent="0.25">
      <c r="A64" s="21" t="s">
        <v>28</v>
      </c>
      <c r="B64" s="14">
        <v>30</v>
      </c>
      <c r="C64" s="40">
        <f>VLOOKUP(CONCATENATE($C$1,A64,B64),'Dados planilhados'!D:H,5,FALSE)</f>
        <v>27368333.666666668</v>
      </c>
      <c r="D64" s="40">
        <f>VLOOKUP(CONCATENATE($D$1,A64,B64),'Dados planilhados'!D:H,5,FALSE)</f>
        <v>428598009.83333331</v>
      </c>
    </row>
    <row r="65" spans="1:4" ht="15" x14ac:dyDescent="0.25">
      <c r="A65" s="21" t="s">
        <v>28</v>
      </c>
      <c r="B65" s="14">
        <v>35</v>
      </c>
      <c r="C65" s="40">
        <f>VLOOKUP(CONCATENATE($C$1,A65,B65),'Dados planilhados'!D:H,5,FALSE)</f>
        <v>30915292.166666668</v>
      </c>
      <c r="D65" s="40">
        <f>VLOOKUP(CONCATENATE($D$1,A65,B65),'Dados planilhados'!D:H,5,FALSE)</f>
        <v>484961819.16666669</v>
      </c>
    </row>
    <row r="66" spans="1:4" ht="15" x14ac:dyDescent="0.25">
      <c r="A66" s="21" t="s">
        <v>29</v>
      </c>
      <c r="B66" s="14">
        <v>0</v>
      </c>
      <c r="C66" s="40">
        <f>VLOOKUP(CONCATENATE($C$1,A66,B66),'Dados planilhados'!D:H,5,FALSE)</f>
        <v>254432.83333333326</v>
      </c>
      <c r="D66" s="40">
        <f>VLOOKUP(CONCATENATE($D$1,A66,B66),'Dados planilhados'!D:H,5,FALSE)</f>
        <v>1121402.6666666665</v>
      </c>
    </row>
    <row r="67" spans="1:4" ht="15" x14ac:dyDescent="0.25">
      <c r="A67" s="21" t="s">
        <v>29</v>
      </c>
      <c r="B67" s="14">
        <v>5</v>
      </c>
      <c r="C67" s="40">
        <f>VLOOKUP(CONCATENATE($C$1,A67,B67),'Dados planilhados'!D:H,5,FALSE)</f>
        <v>3927374.333333333</v>
      </c>
      <c r="D67" s="40">
        <f>VLOOKUP(CONCATENATE($D$1,A67,B67),'Dados planilhados'!D:H,5,FALSE)</f>
        <v>22189345.333333332</v>
      </c>
    </row>
    <row r="68" spans="1:4" ht="15" x14ac:dyDescent="0.25">
      <c r="A68" s="21" t="s">
        <v>29</v>
      </c>
      <c r="B68" s="14">
        <v>10</v>
      </c>
      <c r="C68" s="40">
        <f>VLOOKUP(CONCATENATE($C$1,A68,B68),'Dados planilhados'!D:H,5,FALSE)</f>
        <v>13408913.166666666</v>
      </c>
      <c r="D68" s="40">
        <f>VLOOKUP(CONCATENATE($D$1,A68,B68),'Dados planilhados'!D:H,5,FALSE)</f>
        <v>76223051.166666672</v>
      </c>
    </row>
    <row r="69" spans="1:4" ht="15" x14ac:dyDescent="0.25">
      <c r="A69" s="21" t="s">
        <v>29</v>
      </c>
      <c r="B69" s="14">
        <v>15</v>
      </c>
      <c r="C69" s="40">
        <f>VLOOKUP(CONCATENATE($C$1,A69,B69),'Dados planilhados'!D:H,5,FALSE)</f>
        <v>24820552.833333332</v>
      </c>
      <c r="D69" s="40">
        <f>VLOOKUP(CONCATENATE($D$1,A69,B69),'Dados planilhados'!D:H,5,FALSE)</f>
        <v>155345793.5</v>
      </c>
    </row>
    <row r="70" spans="1:4" ht="15" x14ac:dyDescent="0.25">
      <c r="A70" s="21" t="s">
        <v>29</v>
      </c>
      <c r="B70" s="14">
        <v>20</v>
      </c>
      <c r="C70" s="40">
        <f>VLOOKUP(CONCATENATE($C$1,A70,B70),'Dados planilhados'!D:H,5,FALSE)</f>
        <v>34738482.666666664</v>
      </c>
      <c r="D70" s="40">
        <f>VLOOKUP(CONCATENATE($D$1,A70,B70),'Dados planilhados'!D:H,5,FALSE)</f>
        <v>244818495.5</v>
      </c>
    </row>
    <row r="71" spans="1:4" ht="15" x14ac:dyDescent="0.25">
      <c r="A71" s="21" t="s">
        <v>29</v>
      </c>
      <c r="B71" s="14">
        <v>25</v>
      </c>
      <c r="C71" s="40">
        <f>VLOOKUP(CONCATENATE($C$1,A71,B71),'Dados planilhados'!D:H,5,FALSE)</f>
        <v>42654007.5</v>
      </c>
      <c r="D71" s="40">
        <f>VLOOKUP(CONCATENATE($D$1,A71,B71),'Dados planilhados'!D:H,5,FALSE)</f>
        <v>333715800.5</v>
      </c>
    </row>
    <row r="72" spans="1:4" ht="15" x14ac:dyDescent="0.25">
      <c r="A72" s="21" t="s">
        <v>29</v>
      </c>
      <c r="B72" s="14">
        <v>30</v>
      </c>
      <c r="C72" s="40">
        <f>VLOOKUP(CONCATENATE($C$1,A72,B72),'Dados planilhados'!D:H,5,FALSE)</f>
        <v>48443045.666666664</v>
      </c>
      <c r="D72" s="40">
        <f>VLOOKUP(CONCATENATE($D$1,A72,B72),'Dados planilhados'!D:H,5,FALSE)</f>
        <v>407305583.16666669</v>
      </c>
    </row>
    <row r="73" spans="1:4" ht="15" x14ac:dyDescent="0.25">
      <c r="A73" s="21" t="s">
        <v>29</v>
      </c>
      <c r="B73" s="14">
        <v>35</v>
      </c>
      <c r="C73" s="40">
        <f>VLOOKUP(CONCATENATE($C$1,A73,B73),'Dados planilhados'!D:H,5,FALSE)</f>
        <v>52875049.5</v>
      </c>
      <c r="D73" s="40">
        <f>VLOOKUP(CONCATENATE($D$1,A73,B73),'Dados planilhados'!D:H,5,FALSE)</f>
        <v>465152027.16666669</v>
      </c>
    </row>
    <row r="74" spans="1:4" ht="15" x14ac:dyDescent="0.25">
      <c r="A74" s="21" t="s">
        <v>30</v>
      </c>
      <c r="B74" s="14">
        <v>0</v>
      </c>
      <c r="C74" s="40">
        <f>VLOOKUP(CONCATENATE($C$1,A74,B74),'Dados planilhados'!D:H,5,FALSE)</f>
        <v>241699.83333333326</v>
      </c>
      <c r="D74" s="40">
        <f>VLOOKUP(CONCATENATE($D$1,A74,B74),'Dados planilhados'!D:H,5,FALSE)</f>
        <v>1043368.6666666665</v>
      </c>
    </row>
    <row r="75" spans="1:4" ht="15" x14ac:dyDescent="0.25">
      <c r="A75" s="21" t="s">
        <v>30</v>
      </c>
      <c r="B75" s="14">
        <v>5</v>
      </c>
      <c r="C75" s="40">
        <f>VLOOKUP(CONCATENATE($C$1,A75,B75),'Dados planilhados'!D:H,5,FALSE)</f>
        <v>2723573.666666666</v>
      </c>
      <c r="D75" s="40">
        <f>VLOOKUP(CONCATENATE($D$1,A75,B75),'Dados planilhados'!D:H,5,FALSE)</f>
        <v>19676797.333333332</v>
      </c>
    </row>
    <row r="76" spans="1:4" ht="15" x14ac:dyDescent="0.25">
      <c r="A76" s="21" t="s">
        <v>30</v>
      </c>
      <c r="B76" s="14">
        <v>10</v>
      </c>
      <c r="C76" s="40">
        <f>VLOOKUP(CONCATENATE($C$1,A76,B76),'Dados planilhados'!D:H,5,FALSE)</f>
        <v>9122124.5</v>
      </c>
      <c r="D76" s="40">
        <f>VLOOKUP(CONCATENATE($D$1,A76,B76),'Dados planilhados'!D:H,5,FALSE)</f>
        <v>69460379.166666672</v>
      </c>
    </row>
    <row r="77" spans="1:4" ht="15" x14ac:dyDescent="0.25">
      <c r="A77" s="21" t="s">
        <v>30</v>
      </c>
      <c r="B77" s="14">
        <v>15</v>
      </c>
      <c r="C77" s="40">
        <f>VLOOKUP(CONCATENATE($C$1,A77,B77),'Dados planilhados'!D:H,5,FALSE)</f>
        <v>17083659.5</v>
      </c>
      <c r="D77" s="40">
        <f>VLOOKUP(CONCATENATE($D$1,A77,B77),'Dados planilhados'!D:H,5,FALSE)</f>
        <v>144700582.83333334</v>
      </c>
    </row>
    <row r="78" spans="1:4" ht="15" x14ac:dyDescent="0.25">
      <c r="A78" s="21" t="s">
        <v>30</v>
      </c>
      <c r="B78" s="14">
        <v>20</v>
      </c>
      <c r="C78" s="40">
        <f>VLOOKUP(CONCATENATE($C$1,A78,B78),'Dados planilhados'!D:H,5,FALSE)</f>
        <v>24698370</v>
      </c>
      <c r="D78" s="40">
        <f>VLOOKUP(CONCATENATE($D$1,A78,B78),'Dados planilhados'!D:H,5,FALSE)</f>
        <v>231244292.83333334</v>
      </c>
    </row>
    <row r="79" spans="1:4" ht="15" x14ac:dyDescent="0.25">
      <c r="A79" s="21" t="s">
        <v>30</v>
      </c>
      <c r="B79" s="14">
        <v>25</v>
      </c>
      <c r="C79" s="40">
        <f>VLOOKUP(CONCATENATE($C$1,A79,B79),'Dados planilhados'!D:H,5,FALSE)</f>
        <v>31421643.5</v>
      </c>
      <c r="D79" s="40">
        <f>VLOOKUP(CONCATENATE($D$1,A79,B79),'Dados planilhados'!D:H,5,FALSE)</f>
        <v>316368109.83333331</v>
      </c>
    </row>
    <row r="80" spans="1:4" ht="15" x14ac:dyDescent="0.25">
      <c r="A80" s="21" t="s">
        <v>30</v>
      </c>
      <c r="B80" s="14">
        <v>30</v>
      </c>
      <c r="C80" s="40">
        <f>VLOOKUP(CONCATENATE($C$1,A80,B80),'Dados planilhados'!D:H,5,FALSE)</f>
        <v>36875649.666666664</v>
      </c>
      <c r="D80" s="40">
        <f>VLOOKUP(CONCATENATE($D$1,A80,B80),'Dados planilhados'!D:H,5,FALSE)</f>
        <v>390313636.5</v>
      </c>
    </row>
    <row r="81" spans="1:4" ht="15" x14ac:dyDescent="0.25">
      <c r="A81" s="21" t="s">
        <v>30</v>
      </c>
      <c r="B81" s="14">
        <v>35</v>
      </c>
      <c r="C81" s="40">
        <f>VLOOKUP(CONCATENATE($C$1,A81,B81),'Dados planilhados'!D:H,5,FALSE)</f>
        <v>41554068.166666664</v>
      </c>
      <c r="D81" s="40">
        <f>VLOOKUP(CONCATENATE($D$1,A81,B81),'Dados planilhados'!D:H,5,FALSE)</f>
        <v>449649104.5</v>
      </c>
    </row>
    <row r="82" spans="1:4" ht="15" x14ac:dyDescent="0.25">
      <c r="A82" s="21" t="s">
        <v>31</v>
      </c>
      <c r="B82" s="14">
        <v>0</v>
      </c>
      <c r="C82" s="40">
        <f>VLOOKUP(CONCATENATE($C$1,A82,B82),'Dados planilhados'!D:H,5,FALSE)</f>
        <v>106333.5</v>
      </c>
      <c r="D82" s="40">
        <f>VLOOKUP(CONCATENATE($D$1,A82,B82),'Dados planilhados'!D:H,5,FALSE)</f>
        <v>618130.66666666651</v>
      </c>
    </row>
    <row r="83" spans="1:4" ht="15" x14ac:dyDescent="0.25">
      <c r="A83" s="21" t="s">
        <v>31</v>
      </c>
      <c r="B83" s="14">
        <v>5</v>
      </c>
      <c r="C83" s="40">
        <f>VLOOKUP(CONCATENATE($C$1,A83,B83),'Dados planilhados'!D:H,5,FALSE)</f>
        <v>958576.33333333326</v>
      </c>
      <c r="D83" s="40">
        <f>VLOOKUP(CONCATENATE($D$1,A83,B83),'Dados planilhados'!D:H,5,FALSE)</f>
        <v>12529680.666666666</v>
      </c>
    </row>
    <row r="84" spans="1:4" ht="15" x14ac:dyDescent="0.25">
      <c r="A84" s="21" t="s">
        <v>31</v>
      </c>
      <c r="B84" s="14">
        <v>10</v>
      </c>
      <c r="C84" s="40">
        <f>VLOOKUP(CONCATENATE($C$1,A84,B84),'Dados planilhados'!D:H,5,FALSE)</f>
        <v>3224255.166666667</v>
      </c>
      <c r="D84" s="40">
        <f>VLOOKUP(CONCATENATE($D$1,A84,B84),'Dados planilhados'!D:H,5,FALSE)</f>
        <v>49122045.833333336</v>
      </c>
    </row>
    <row r="85" spans="1:4" ht="15" x14ac:dyDescent="0.25">
      <c r="A85" s="21" t="s">
        <v>31</v>
      </c>
      <c r="B85" s="14">
        <v>15</v>
      </c>
      <c r="C85" s="40">
        <f>VLOOKUP(CONCATENATE($C$1,A85,B85),'Dados planilhados'!D:H,5,FALSE)</f>
        <v>6048125.5</v>
      </c>
      <c r="D85" s="40">
        <f>VLOOKUP(CONCATENATE($D$1,A85,B85),'Dados planilhados'!D:H,5,FALSE)</f>
        <v>110114945.5</v>
      </c>
    </row>
    <row r="86" spans="1:4" ht="15" x14ac:dyDescent="0.25">
      <c r="A86" s="21" t="s">
        <v>31</v>
      </c>
      <c r="B86" s="14">
        <v>20</v>
      </c>
      <c r="C86" s="40">
        <f>VLOOKUP(CONCATENATE($C$1,A86,B86),'Dados planilhados'!D:H,5,FALSE)</f>
        <v>9103405.666666666</v>
      </c>
      <c r="D86" s="40">
        <f>VLOOKUP(CONCATENATE($D$1,A86,B86),'Dados planilhados'!D:H,5,FALSE)</f>
        <v>185279999.5</v>
      </c>
    </row>
    <row r="87" spans="1:4" ht="15" x14ac:dyDescent="0.25">
      <c r="A87" s="21" t="s">
        <v>31</v>
      </c>
      <c r="B87" s="14">
        <v>25</v>
      </c>
      <c r="C87" s="40">
        <f>VLOOKUP(CONCATENATE($C$1,A87,B87),'Dados planilhados'!D:H,5,FALSE)</f>
        <v>12370514.5</v>
      </c>
      <c r="D87" s="40">
        <f>VLOOKUP(CONCATENATE($D$1,A87,B87),'Dados planilhados'!D:H,5,FALSE)</f>
        <v>262909768.5</v>
      </c>
    </row>
    <row r="88" spans="1:4" ht="15" x14ac:dyDescent="0.25">
      <c r="A88" s="21" t="s">
        <v>31</v>
      </c>
      <c r="B88" s="14">
        <v>30</v>
      </c>
      <c r="C88" s="40">
        <f>VLOOKUP(CONCATENATE($C$1,A88,B88),'Dados planilhados'!D:H,5,FALSE)</f>
        <v>15239216.333333332</v>
      </c>
      <c r="D88" s="40">
        <f>VLOOKUP(CONCATENATE($D$1,A88,B88),'Dados planilhados'!D:H,5,FALSE)</f>
        <v>335687417.83333331</v>
      </c>
    </row>
    <row r="89" spans="1:4" ht="15" x14ac:dyDescent="0.25">
      <c r="A89" s="21" t="s">
        <v>31</v>
      </c>
      <c r="B89" s="14">
        <v>35</v>
      </c>
      <c r="C89" s="40">
        <f>VLOOKUP(CONCATENATE($C$1,A89,B89),'Dados planilhados'!D:H,5,FALSE)</f>
        <v>18106913.5</v>
      </c>
      <c r="D89" s="40">
        <f>VLOOKUP(CONCATENATE($D$1,A89,B89),'Dados planilhados'!D:H,5,FALSE)</f>
        <v>399867237.83333331</v>
      </c>
    </row>
    <row r="90" spans="1:4" ht="15" x14ac:dyDescent="0.25">
      <c r="A90" s="21" t="s">
        <v>32</v>
      </c>
      <c r="B90" s="14">
        <v>0</v>
      </c>
      <c r="C90" s="40">
        <f>VLOOKUP(CONCATENATE($C$1,A90,B90),'Dados planilhados'!D:H,5,FALSE)</f>
        <v>182502.5</v>
      </c>
      <c r="D90" s="40">
        <f>VLOOKUP(CONCATENATE($D$1,A90,B90),'Dados planilhados'!D:H,5,FALSE)</f>
        <v>1931431.6666666665</v>
      </c>
    </row>
    <row r="91" spans="1:4" ht="15" x14ac:dyDescent="0.25">
      <c r="A91" s="21" t="s">
        <v>32</v>
      </c>
      <c r="B91" s="14">
        <v>5</v>
      </c>
      <c r="C91" s="40">
        <f>VLOOKUP(CONCATENATE($C$1,A91,B91),'Dados planilhados'!D:H,5,FALSE)</f>
        <v>3291409</v>
      </c>
      <c r="D91" s="40">
        <f>VLOOKUP(CONCATENATE($D$1,A91,B91),'Dados planilhados'!D:H,5,FALSE)</f>
        <v>31666212.666666668</v>
      </c>
    </row>
    <row r="92" spans="1:4" ht="15" x14ac:dyDescent="0.25">
      <c r="A92" s="21" t="s">
        <v>32</v>
      </c>
      <c r="B92" s="14">
        <v>10</v>
      </c>
      <c r="C92" s="40">
        <f>VLOOKUP(CONCATENATE($C$1,A92,B92),'Dados planilhados'!D:H,5,FALSE)</f>
        <v>8931340.166666666</v>
      </c>
      <c r="D92" s="40">
        <f>VLOOKUP(CONCATENATE($D$1,A92,B92),'Dados planilhados'!D:H,5,FALSE)</f>
        <v>99598219.166666672</v>
      </c>
    </row>
    <row r="93" spans="1:4" ht="15" x14ac:dyDescent="0.25">
      <c r="A93" s="21" t="s">
        <v>32</v>
      </c>
      <c r="B93" s="14">
        <v>15</v>
      </c>
      <c r="C93" s="40">
        <f>VLOOKUP(CONCATENATE($C$1,A93,B93),'Dados planilhados'!D:H,5,FALSE)</f>
        <v>14638719.833333334</v>
      </c>
      <c r="D93" s="40">
        <f>VLOOKUP(CONCATENATE($D$1,A93,B93),'Dados planilhados'!D:H,5,FALSE)</f>
        <v>192934092.16666666</v>
      </c>
    </row>
    <row r="94" spans="1:4" ht="15" x14ac:dyDescent="0.25">
      <c r="A94" s="21" t="s">
        <v>32</v>
      </c>
      <c r="B94" s="14">
        <v>20</v>
      </c>
      <c r="C94" s="40">
        <f>VLOOKUP(CONCATENATE($C$1,A94,B94),'Dados planilhados'!D:H,5,FALSE)</f>
        <v>19895230</v>
      </c>
      <c r="D94" s="40">
        <f>VLOOKUP(CONCATENATE($D$1,A94,B94),'Dados planilhados'!D:H,5,FALSE)</f>
        <v>292982218.16666669</v>
      </c>
    </row>
    <row r="95" spans="1:4" ht="15" x14ac:dyDescent="0.25">
      <c r="A95" s="21" t="s">
        <v>32</v>
      </c>
      <c r="B95" s="14">
        <v>25</v>
      </c>
      <c r="C95" s="40">
        <f>VLOOKUP(CONCATENATE($C$1,A95,B95),'Dados planilhados'!D:H,5,FALSE)</f>
        <v>25029170.166666668</v>
      </c>
      <c r="D95" s="40">
        <f>VLOOKUP(CONCATENATE($D$1,A95,B95),'Dados planilhados'!D:H,5,FALSE)</f>
        <v>382170680.5</v>
      </c>
    </row>
    <row r="96" spans="1:4" ht="15" x14ac:dyDescent="0.25">
      <c r="A96" s="21" t="s">
        <v>32</v>
      </c>
      <c r="B96" s="14">
        <v>30</v>
      </c>
      <c r="C96" s="40">
        <f>VLOOKUP(CONCATENATE($C$1,A96,B96),'Dados planilhados'!D:H,5,FALSE)</f>
        <v>29279468.333333332</v>
      </c>
      <c r="D96" s="40">
        <f>VLOOKUP(CONCATENATE($D$1,A96,B96),'Dados planilhados'!D:H,5,FALSE)</f>
        <v>452135268.5</v>
      </c>
    </row>
    <row r="97" spans="1:4" ht="15" x14ac:dyDescent="0.25">
      <c r="A97" s="21" t="s">
        <v>32</v>
      </c>
      <c r="B97" s="14">
        <v>35</v>
      </c>
      <c r="C97" s="40">
        <f>VLOOKUP(CONCATENATE($C$1,A97,B97),'Dados planilhados'!D:H,5,FALSE)</f>
        <v>33489668.833333336</v>
      </c>
      <c r="D97" s="40">
        <f>VLOOKUP(CONCATENATE($D$1,A97,B97),'Dados planilhados'!D:H,5,FALSE)</f>
        <v>502653317.83333331</v>
      </c>
    </row>
    <row r="98" spans="1:4" ht="12.75" x14ac:dyDescent="0.2">
      <c r="A98" s="36"/>
      <c r="B98" s="36"/>
      <c r="C98" s="42"/>
      <c r="D98" s="42"/>
    </row>
    <row r="99" spans="1:4" ht="12.75" x14ac:dyDescent="0.2">
      <c r="A99" s="36"/>
      <c r="B99" s="36"/>
      <c r="C99" s="42"/>
      <c r="D99" s="42"/>
    </row>
    <row r="100" spans="1:4" ht="12.75" x14ac:dyDescent="0.2">
      <c r="A100" s="36"/>
      <c r="B100" s="36"/>
      <c r="C100" s="42"/>
      <c r="D100" s="42"/>
    </row>
    <row r="101" spans="1:4" ht="12.75" x14ac:dyDescent="0.2">
      <c r="A101" s="36"/>
      <c r="B101" s="36"/>
      <c r="C101" s="42"/>
      <c r="D101" s="42"/>
    </row>
    <row r="102" spans="1:4" ht="12.75" x14ac:dyDescent="0.2">
      <c r="A102" s="36"/>
      <c r="B102" s="36"/>
      <c r="C102" s="42"/>
      <c r="D102" s="42"/>
    </row>
    <row r="103" spans="1:4" ht="12.75" x14ac:dyDescent="0.2">
      <c r="A103" s="36"/>
      <c r="B103" s="36"/>
      <c r="C103" s="42"/>
      <c r="D103" s="42"/>
    </row>
    <row r="104" spans="1:4" ht="12.75" x14ac:dyDescent="0.2">
      <c r="A104" s="36"/>
      <c r="B104" s="36"/>
      <c r="C104" s="42"/>
      <c r="D104" s="42"/>
    </row>
    <row r="105" spans="1:4" ht="12.75" x14ac:dyDescent="0.2">
      <c r="A105" s="36"/>
      <c r="B105" s="36"/>
      <c r="C105" s="42"/>
      <c r="D105" s="42"/>
    </row>
    <row r="106" spans="1:4" ht="12.75" x14ac:dyDescent="0.2">
      <c r="A106" s="36"/>
      <c r="B106" s="36"/>
      <c r="C106" s="42"/>
      <c r="D106" s="42"/>
    </row>
    <row r="107" spans="1:4" ht="12.75" x14ac:dyDescent="0.2">
      <c r="A107" s="36"/>
      <c r="B107" s="36"/>
      <c r="C107" s="42"/>
      <c r="D107" s="42"/>
    </row>
    <row r="108" spans="1:4" ht="12.75" x14ac:dyDescent="0.2">
      <c r="A108" s="36"/>
      <c r="B108" s="36"/>
      <c r="C108" s="42"/>
      <c r="D108" s="42"/>
    </row>
    <row r="109" spans="1:4" ht="12.75" x14ac:dyDescent="0.2">
      <c r="A109" s="36"/>
      <c r="B109" s="36"/>
      <c r="C109" s="42"/>
      <c r="D109" s="42"/>
    </row>
    <row r="110" spans="1:4" ht="12.75" x14ac:dyDescent="0.2">
      <c r="A110" s="36"/>
      <c r="B110" s="36"/>
      <c r="C110" s="42"/>
      <c r="D110" s="42"/>
    </row>
    <row r="111" spans="1:4" ht="12.75" x14ac:dyDescent="0.2">
      <c r="A111" s="36"/>
      <c r="B111" s="36"/>
      <c r="C111" s="42"/>
      <c r="D111" s="42"/>
    </row>
    <row r="112" spans="1:4" ht="12.75" x14ac:dyDescent="0.2">
      <c r="A112" s="36"/>
      <c r="B112" s="36"/>
      <c r="C112" s="42"/>
      <c r="D112" s="42"/>
    </row>
    <row r="113" spans="1:4" ht="12.75" x14ac:dyDescent="0.2">
      <c r="A113" s="36"/>
      <c r="B113" s="36"/>
      <c r="C113" s="42"/>
      <c r="D113" s="42"/>
    </row>
    <row r="114" spans="1:4" ht="12.75" x14ac:dyDescent="0.2">
      <c r="A114" s="36"/>
      <c r="B114" s="36"/>
      <c r="C114" s="42"/>
      <c r="D114" s="42"/>
    </row>
    <row r="115" spans="1:4" ht="12.75" x14ac:dyDescent="0.2">
      <c r="A115" s="36"/>
      <c r="B115" s="36"/>
      <c r="C115" s="42"/>
      <c r="D115" s="42"/>
    </row>
    <row r="116" spans="1:4" ht="12.75" x14ac:dyDescent="0.2">
      <c r="A116" s="36"/>
      <c r="B116" s="36"/>
      <c r="C116" s="42"/>
      <c r="D116" s="42"/>
    </row>
    <row r="117" spans="1:4" ht="12.75" x14ac:dyDescent="0.2">
      <c r="A117" s="36"/>
      <c r="B117" s="36"/>
      <c r="C117" s="42"/>
      <c r="D117" s="42"/>
    </row>
    <row r="118" spans="1:4" ht="12.75" x14ac:dyDescent="0.2">
      <c r="A118" s="36"/>
      <c r="B118" s="36"/>
      <c r="C118" s="42"/>
      <c r="D118" s="42"/>
    </row>
    <row r="119" spans="1:4" ht="12.75" x14ac:dyDescent="0.2">
      <c r="A119" s="36"/>
      <c r="B119" s="36"/>
      <c r="C119" s="42"/>
      <c r="D119" s="42"/>
    </row>
    <row r="120" spans="1:4" ht="12.75" x14ac:dyDescent="0.2">
      <c r="A120" s="36"/>
      <c r="B120" s="36"/>
      <c r="C120" s="42"/>
      <c r="D120" s="42"/>
    </row>
    <row r="121" spans="1:4" ht="12.75" x14ac:dyDescent="0.2">
      <c r="A121" s="36"/>
      <c r="B121" s="36"/>
      <c r="C121" s="42"/>
      <c r="D121" s="42"/>
    </row>
    <row r="122" spans="1:4" ht="12.75" x14ac:dyDescent="0.2">
      <c r="A122" s="36"/>
      <c r="B122" s="36"/>
      <c r="C122" s="42"/>
      <c r="D122" s="42"/>
    </row>
    <row r="123" spans="1:4" ht="12.75" x14ac:dyDescent="0.2">
      <c r="A123" s="36"/>
      <c r="B123" s="36"/>
      <c r="C123" s="42"/>
      <c r="D123" s="42"/>
    </row>
    <row r="124" spans="1:4" ht="12.75" x14ac:dyDescent="0.2">
      <c r="A124" s="36"/>
      <c r="B124" s="36"/>
      <c r="C124" s="42"/>
      <c r="D124" s="42"/>
    </row>
    <row r="125" spans="1:4" ht="12.75" x14ac:dyDescent="0.2">
      <c r="A125" s="36"/>
      <c r="B125" s="36"/>
      <c r="C125" s="42"/>
      <c r="D125" s="42"/>
    </row>
    <row r="126" spans="1:4" ht="12.75" x14ac:dyDescent="0.2">
      <c r="A126" s="36"/>
      <c r="B126" s="36"/>
      <c r="C126" s="42"/>
      <c r="D126" s="42"/>
    </row>
    <row r="127" spans="1:4" ht="12.75" x14ac:dyDescent="0.2">
      <c r="A127" s="36"/>
      <c r="B127" s="36"/>
      <c r="C127" s="42"/>
      <c r="D127" s="42"/>
    </row>
    <row r="128" spans="1:4" ht="12.75" x14ac:dyDescent="0.2">
      <c r="A128" s="36"/>
      <c r="B128" s="36"/>
      <c r="C128" s="42"/>
      <c r="D128" s="42"/>
    </row>
    <row r="129" spans="1:4" ht="12.75" x14ac:dyDescent="0.2">
      <c r="A129" s="36"/>
      <c r="B129" s="36"/>
      <c r="C129" s="42"/>
      <c r="D129" s="42"/>
    </row>
    <row r="130" spans="1:4" ht="12.75" x14ac:dyDescent="0.2">
      <c r="A130" s="36"/>
      <c r="B130" s="36"/>
      <c r="C130" s="42"/>
      <c r="D130" s="42"/>
    </row>
    <row r="131" spans="1:4" ht="12.75" x14ac:dyDescent="0.2">
      <c r="A131" s="36"/>
      <c r="B131" s="36"/>
      <c r="C131" s="42"/>
      <c r="D131" s="42"/>
    </row>
    <row r="132" spans="1:4" ht="12.75" x14ac:dyDescent="0.2">
      <c r="A132" s="36"/>
      <c r="B132" s="36"/>
      <c r="C132" s="42"/>
      <c r="D132" s="42"/>
    </row>
    <row r="133" spans="1:4" ht="12.75" x14ac:dyDescent="0.2">
      <c r="A133" s="36"/>
      <c r="B133" s="36"/>
      <c r="C133" s="42"/>
      <c r="D133" s="42"/>
    </row>
    <row r="134" spans="1:4" ht="12.75" x14ac:dyDescent="0.2">
      <c r="A134" s="36"/>
      <c r="B134" s="36"/>
      <c r="C134" s="42"/>
      <c r="D134" s="42"/>
    </row>
    <row r="135" spans="1:4" ht="12.75" x14ac:dyDescent="0.2">
      <c r="A135" s="36"/>
      <c r="B135" s="36"/>
      <c r="C135" s="42"/>
      <c r="D135" s="42"/>
    </row>
    <row r="136" spans="1:4" ht="12.75" x14ac:dyDescent="0.2">
      <c r="A136" s="36"/>
      <c r="B136" s="36"/>
      <c r="C136" s="42"/>
      <c r="D136" s="42"/>
    </row>
    <row r="137" spans="1:4" ht="12.75" x14ac:dyDescent="0.2">
      <c r="A137" s="36"/>
      <c r="B137" s="36"/>
      <c r="C137" s="42"/>
      <c r="D137" s="42"/>
    </row>
    <row r="138" spans="1:4" ht="12.75" x14ac:dyDescent="0.2">
      <c r="A138" s="36"/>
      <c r="B138" s="36"/>
      <c r="C138" s="42"/>
      <c r="D138" s="42"/>
    </row>
    <row r="139" spans="1:4" ht="12.75" x14ac:dyDescent="0.2">
      <c r="A139" s="36"/>
      <c r="B139" s="36"/>
      <c r="C139" s="42"/>
      <c r="D139" s="42"/>
    </row>
    <row r="140" spans="1:4" ht="12.75" x14ac:dyDescent="0.2">
      <c r="A140" s="36"/>
      <c r="B140" s="36"/>
      <c r="C140" s="42"/>
      <c r="D140" s="42"/>
    </row>
    <row r="141" spans="1:4" ht="12.75" x14ac:dyDescent="0.2">
      <c r="A141" s="36"/>
      <c r="B141" s="36"/>
      <c r="C141" s="42"/>
      <c r="D141" s="42"/>
    </row>
    <row r="142" spans="1:4" ht="12.75" x14ac:dyDescent="0.2">
      <c r="A142" s="36"/>
      <c r="B142" s="36"/>
      <c r="C142" s="42"/>
      <c r="D142" s="42"/>
    </row>
    <row r="143" spans="1:4" ht="12.75" x14ac:dyDescent="0.2">
      <c r="A143" s="36"/>
      <c r="B143" s="36"/>
      <c r="C143" s="42"/>
      <c r="D143" s="42"/>
    </row>
    <row r="144" spans="1:4" ht="12.75" x14ac:dyDescent="0.2">
      <c r="A144" s="36"/>
      <c r="B144" s="36"/>
      <c r="C144" s="42"/>
      <c r="D144" s="42"/>
    </row>
    <row r="145" spans="1:4" ht="12.75" x14ac:dyDescent="0.2">
      <c r="A145" s="36"/>
      <c r="B145" s="36"/>
      <c r="C145" s="42"/>
      <c r="D145" s="42"/>
    </row>
    <row r="146" spans="1:4" ht="12.75" x14ac:dyDescent="0.2">
      <c r="A146" s="36"/>
      <c r="B146" s="36"/>
      <c r="C146" s="42"/>
      <c r="D146" s="42"/>
    </row>
    <row r="147" spans="1:4" ht="12.75" x14ac:dyDescent="0.2">
      <c r="A147" s="36"/>
      <c r="B147" s="36"/>
      <c r="C147" s="42"/>
      <c r="D147" s="42"/>
    </row>
    <row r="148" spans="1:4" ht="12.75" x14ac:dyDescent="0.2">
      <c r="A148" s="36"/>
      <c r="B148" s="36"/>
      <c r="C148" s="42"/>
      <c r="D148" s="42"/>
    </row>
    <row r="149" spans="1:4" ht="12.75" x14ac:dyDescent="0.2">
      <c r="A149" s="36"/>
      <c r="B149" s="36"/>
      <c r="C149" s="42"/>
      <c r="D149" s="42"/>
    </row>
    <row r="150" spans="1:4" ht="12.75" x14ac:dyDescent="0.2">
      <c r="A150" s="36"/>
      <c r="B150" s="36"/>
      <c r="C150" s="42"/>
      <c r="D150" s="42"/>
    </row>
    <row r="151" spans="1:4" ht="12.75" x14ac:dyDescent="0.2">
      <c r="A151" s="36"/>
      <c r="B151" s="36"/>
      <c r="C151" s="42"/>
      <c r="D151" s="42"/>
    </row>
    <row r="152" spans="1:4" ht="12.75" x14ac:dyDescent="0.2">
      <c r="A152" s="36"/>
      <c r="B152" s="36"/>
      <c r="C152" s="42"/>
      <c r="D152" s="42"/>
    </row>
    <row r="153" spans="1:4" ht="12.75" x14ac:dyDescent="0.2">
      <c r="A153" s="36"/>
      <c r="B153" s="36"/>
      <c r="C153" s="42"/>
      <c r="D153" s="42"/>
    </row>
    <row r="154" spans="1:4" ht="12.75" x14ac:dyDescent="0.2">
      <c r="A154" s="36"/>
      <c r="B154" s="36"/>
      <c r="C154" s="42"/>
      <c r="D154" s="42"/>
    </row>
    <row r="155" spans="1:4" ht="12.75" x14ac:dyDescent="0.2">
      <c r="A155" s="36"/>
      <c r="B155" s="36"/>
      <c r="C155" s="42"/>
      <c r="D155" s="42"/>
    </row>
    <row r="156" spans="1:4" ht="12.75" x14ac:dyDescent="0.2">
      <c r="A156" s="36"/>
      <c r="B156" s="36"/>
      <c r="C156" s="42"/>
      <c r="D156" s="42"/>
    </row>
    <row r="157" spans="1:4" ht="12.75" x14ac:dyDescent="0.2">
      <c r="A157" s="36"/>
      <c r="B157" s="36"/>
      <c r="C157" s="42"/>
      <c r="D157" s="42"/>
    </row>
    <row r="158" spans="1:4" ht="12.75" x14ac:dyDescent="0.2">
      <c r="A158" s="36"/>
      <c r="B158" s="36"/>
      <c r="C158" s="42"/>
      <c r="D158" s="42"/>
    </row>
    <row r="159" spans="1:4" ht="12.75" x14ac:dyDescent="0.2">
      <c r="A159" s="36"/>
      <c r="B159" s="36"/>
      <c r="C159" s="42"/>
      <c r="D159" s="42"/>
    </row>
    <row r="160" spans="1:4" ht="12.75" x14ac:dyDescent="0.2">
      <c r="A160" s="36"/>
      <c r="B160" s="36"/>
      <c r="C160" s="42"/>
      <c r="D160" s="42"/>
    </row>
    <row r="161" spans="1:4" ht="12.75" x14ac:dyDescent="0.2">
      <c r="A161" s="36"/>
      <c r="B161" s="36"/>
      <c r="C161" s="42"/>
      <c r="D161" s="42"/>
    </row>
    <row r="162" spans="1:4" ht="12.75" x14ac:dyDescent="0.2">
      <c r="A162" s="36"/>
      <c r="B162" s="36"/>
      <c r="C162" s="42"/>
      <c r="D162" s="42"/>
    </row>
    <row r="163" spans="1:4" ht="12.75" x14ac:dyDescent="0.2">
      <c r="A163" s="36"/>
      <c r="B163" s="36"/>
      <c r="C163" s="42"/>
      <c r="D163" s="42"/>
    </row>
    <row r="164" spans="1:4" ht="12.75" x14ac:dyDescent="0.2">
      <c r="A164" s="36"/>
      <c r="B164" s="36"/>
      <c r="C164" s="42"/>
      <c r="D164" s="42"/>
    </row>
    <row r="165" spans="1:4" ht="12.75" x14ac:dyDescent="0.2">
      <c r="A165" s="36"/>
      <c r="B165" s="36"/>
      <c r="C165" s="42"/>
      <c r="D165" s="42"/>
    </row>
    <row r="166" spans="1:4" ht="12.75" x14ac:dyDescent="0.2">
      <c r="A166" s="36"/>
      <c r="B166" s="36"/>
      <c r="C166" s="42"/>
      <c r="D166" s="42"/>
    </row>
    <row r="167" spans="1:4" ht="12.75" x14ac:dyDescent="0.2">
      <c r="A167" s="36"/>
      <c r="B167" s="36"/>
      <c r="C167" s="42"/>
      <c r="D167" s="42"/>
    </row>
    <row r="168" spans="1:4" ht="12.75" x14ac:dyDescent="0.2">
      <c r="A168" s="36"/>
      <c r="B168" s="36"/>
      <c r="C168" s="42"/>
      <c r="D168" s="42"/>
    </row>
    <row r="169" spans="1:4" ht="12.75" x14ac:dyDescent="0.2">
      <c r="A169" s="36"/>
      <c r="B169" s="36"/>
      <c r="C169" s="42"/>
      <c r="D169" s="42"/>
    </row>
    <row r="170" spans="1:4" ht="12.75" x14ac:dyDescent="0.2">
      <c r="A170" s="36"/>
      <c r="B170" s="36"/>
      <c r="C170" s="42"/>
      <c r="D170" s="42"/>
    </row>
    <row r="171" spans="1:4" ht="12.75" x14ac:dyDescent="0.2">
      <c r="A171" s="36"/>
      <c r="B171" s="36"/>
      <c r="C171" s="42"/>
      <c r="D171" s="42"/>
    </row>
    <row r="172" spans="1:4" ht="12.75" x14ac:dyDescent="0.2">
      <c r="A172" s="36"/>
      <c r="B172" s="36"/>
      <c r="C172" s="42"/>
      <c r="D172" s="42"/>
    </row>
    <row r="173" spans="1:4" ht="12.75" x14ac:dyDescent="0.2">
      <c r="A173" s="36"/>
      <c r="B173" s="36"/>
      <c r="C173" s="42"/>
      <c r="D173" s="42"/>
    </row>
    <row r="174" spans="1:4" ht="12.75" x14ac:dyDescent="0.2">
      <c r="A174" s="36"/>
      <c r="B174" s="36"/>
      <c r="C174" s="42"/>
      <c r="D174" s="42"/>
    </row>
    <row r="175" spans="1:4" ht="12.75" x14ac:dyDescent="0.2">
      <c r="A175" s="36"/>
      <c r="B175" s="36"/>
      <c r="C175" s="42"/>
      <c r="D175" s="42"/>
    </row>
    <row r="176" spans="1:4" ht="12.75" x14ac:dyDescent="0.2">
      <c r="A176" s="36"/>
      <c r="B176" s="36"/>
      <c r="C176" s="42"/>
      <c r="D176" s="42"/>
    </row>
    <row r="177" spans="1:4" ht="12.75" x14ac:dyDescent="0.2">
      <c r="A177" s="36"/>
      <c r="B177" s="36"/>
      <c r="C177" s="42"/>
      <c r="D177" s="42"/>
    </row>
    <row r="178" spans="1:4" ht="12.75" x14ac:dyDescent="0.2">
      <c r="A178" s="36"/>
      <c r="B178" s="36"/>
      <c r="C178" s="42"/>
      <c r="D178" s="42"/>
    </row>
    <row r="179" spans="1:4" ht="12.75" x14ac:dyDescent="0.2">
      <c r="A179" s="36"/>
      <c r="B179" s="36"/>
      <c r="C179" s="42"/>
      <c r="D179" s="42"/>
    </row>
    <row r="180" spans="1:4" ht="12.75" x14ac:dyDescent="0.2">
      <c r="A180" s="36"/>
      <c r="B180" s="36"/>
      <c r="C180" s="42"/>
      <c r="D180" s="42"/>
    </row>
    <row r="181" spans="1:4" ht="12.75" x14ac:dyDescent="0.2">
      <c r="A181" s="36"/>
      <c r="B181" s="36"/>
      <c r="C181" s="42"/>
      <c r="D181" s="42"/>
    </row>
    <row r="182" spans="1:4" ht="12.75" x14ac:dyDescent="0.2">
      <c r="A182" s="36"/>
      <c r="B182" s="36"/>
      <c r="C182" s="42"/>
      <c r="D182" s="42"/>
    </row>
    <row r="183" spans="1:4" ht="12.75" x14ac:dyDescent="0.2">
      <c r="A183" s="36"/>
      <c r="B183" s="36"/>
      <c r="C183" s="42"/>
      <c r="D183" s="42"/>
    </row>
    <row r="184" spans="1:4" ht="12.75" x14ac:dyDescent="0.2">
      <c r="A184" s="36"/>
      <c r="B184" s="36"/>
      <c r="C184" s="42"/>
      <c r="D184" s="42"/>
    </row>
    <row r="185" spans="1:4" ht="12.75" x14ac:dyDescent="0.2">
      <c r="A185" s="36"/>
      <c r="B185" s="36"/>
      <c r="C185" s="42"/>
      <c r="D185" s="42"/>
    </row>
    <row r="186" spans="1:4" ht="12.75" x14ac:dyDescent="0.2">
      <c r="A186" s="36"/>
      <c r="B186" s="36"/>
      <c r="C186" s="42"/>
      <c r="D186" s="42"/>
    </row>
    <row r="187" spans="1:4" ht="12.75" x14ac:dyDescent="0.2">
      <c r="A187" s="36"/>
      <c r="B187" s="36"/>
      <c r="C187" s="42"/>
      <c r="D187" s="42"/>
    </row>
    <row r="188" spans="1:4" ht="12.75" x14ac:dyDescent="0.2">
      <c r="A188" s="36"/>
      <c r="B188" s="36"/>
      <c r="C188" s="42"/>
      <c r="D188" s="42"/>
    </row>
    <row r="189" spans="1:4" ht="12.75" x14ac:dyDescent="0.2">
      <c r="A189" s="36"/>
      <c r="B189" s="36"/>
      <c r="C189" s="42"/>
      <c r="D189" s="42"/>
    </row>
    <row r="190" spans="1:4" ht="12.75" x14ac:dyDescent="0.2">
      <c r="A190" s="36"/>
      <c r="B190" s="36"/>
      <c r="C190" s="42"/>
      <c r="D190" s="42"/>
    </row>
    <row r="191" spans="1:4" ht="12.75" x14ac:dyDescent="0.2">
      <c r="A191" s="36"/>
      <c r="B191" s="36"/>
      <c r="C191" s="42"/>
      <c r="D191" s="42"/>
    </row>
    <row r="192" spans="1:4" ht="12.75" x14ac:dyDescent="0.2">
      <c r="A192" s="36"/>
      <c r="B192" s="36"/>
      <c r="C192" s="42"/>
      <c r="D192" s="42"/>
    </row>
    <row r="193" spans="1:4" ht="12.75" x14ac:dyDescent="0.2">
      <c r="A193" s="36"/>
      <c r="B193" s="36"/>
      <c r="C193" s="42"/>
      <c r="D193" s="42"/>
    </row>
    <row r="194" spans="1:4" ht="12.75" x14ac:dyDescent="0.2">
      <c r="A194" s="36"/>
      <c r="B194" s="36"/>
      <c r="C194" s="42"/>
      <c r="D194" s="42"/>
    </row>
    <row r="195" spans="1:4" ht="12.75" x14ac:dyDescent="0.2">
      <c r="A195" s="36"/>
      <c r="B195" s="36"/>
      <c r="C195" s="42"/>
      <c r="D195" s="42"/>
    </row>
    <row r="196" spans="1:4" ht="12.75" x14ac:dyDescent="0.2">
      <c r="A196" s="36"/>
      <c r="B196" s="36"/>
      <c r="C196" s="42"/>
      <c r="D196" s="42"/>
    </row>
    <row r="197" spans="1:4" ht="12.75" x14ac:dyDescent="0.2">
      <c r="A197" s="36"/>
      <c r="B197" s="36"/>
      <c r="C197" s="42"/>
      <c r="D197" s="42"/>
    </row>
    <row r="198" spans="1:4" ht="12.75" x14ac:dyDescent="0.2">
      <c r="A198" s="36"/>
      <c r="B198" s="36"/>
      <c r="C198" s="42"/>
      <c r="D198" s="42"/>
    </row>
    <row r="199" spans="1:4" ht="12.75" x14ac:dyDescent="0.2">
      <c r="A199" s="36"/>
      <c r="B199" s="36"/>
      <c r="C199" s="42"/>
      <c r="D199" s="42"/>
    </row>
    <row r="200" spans="1:4" ht="12.75" x14ac:dyDescent="0.2">
      <c r="A200" s="36"/>
      <c r="B200" s="36"/>
      <c r="C200" s="42"/>
      <c r="D200" s="42"/>
    </row>
    <row r="201" spans="1:4" ht="12.75" x14ac:dyDescent="0.2">
      <c r="A201" s="36"/>
      <c r="B201" s="36"/>
      <c r="C201" s="42"/>
      <c r="D201" s="42"/>
    </row>
    <row r="202" spans="1:4" ht="12.75" x14ac:dyDescent="0.2">
      <c r="A202" s="36"/>
      <c r="B202" s="36"/>
      <c r="C202" s="42"/>
      <c r="D202" s="42"/>
    </row>
    <row r="203" spans="1:4" ht="12.75" x14ac:dyDescent="0.2">
      <c r="A203" s="36"/>
      <c r="B203" s="36"/>
      <c r="C203" s="42"/>
      <c r="D203" s="42"/>
    </row>
    <row r="204" spans="1:4" ht="12.75" x14ac:dyDescent="0.2">
      <c r="A204" s="36"/>
      <c r="B204" s="36"/>
      <c r="C204" s="42"/>
      <c r="D204" s="42"/>
    </row>
    <row r="205" spans="1:4" ht="12.75" x14ac:dyDescent="0.2">
      <c r="A205" s="36"/>
      <c r="B205" s="36"/>
      <c r="C205" s="42"/>
      <c r="D205" s="42"/>
    </row>
    <row r="206" spans="1:4" ht="12.75" x14ac:dyDescent="0.2">
      <c r="A206" s="36"/>
      <c r="B206" s="36"/>
      <c r="C206" s="42"/>
      <c r="D206" s="42"/>
    </row>
    <row r="207" spans="1:4" ht="12.75" x14ac:dyDescent="0.2">
      <c r="A207" s="36"/>
      <c r="B207" s="36"/>
      <c r="C207" s="42"/>
      <c r="D207" s="42"/>
    </row>
    <row r="208" spans="1:4" ht="12.75" x14ac:dyDescent="0.2">
      <c r="A208" s="36"/>
      <c r="B208" s="36"/>
      <c r="C208" s="42"/>
      <c r="D208" s="42"/>
    </row>
    <row r="209" spans="1:4" ht="12.75" x14ac:dyDescent="0.2">
      <c r="A209" s="36"/>
      <c r="B209" s="36"/>
      <c r="C209" s="42"/>
      <c r="D209" s="42"/>
    </row>
    <row r="210" spans="1:4" ht="12.75" x14ac:dyDescent="0.2">
      <c r="A210" s="36"/>
      <c r="B210" s="36"/>
      <c r="C210" s="42"/>
      <c r="D210" s="42"/>
    </row>
    <row r="211" spans="1:4" ht="12.75" x14ac:dyDescent="0.2">
      <c r="A211" s="36"/>
      <c r="B211" s="36"/>
      <c r="C211" s="42"/>
      <c r="D211" s="42"/>
    </row>
    <row r="212" spans="1:4" ht="12.75" x14ac:dyDescent="0.2">
      <c r="A212" s="36"/>
      <c r="B212" s="36"/>
      <c r="C212" s="42"/>
      <c r="D212" s="42"/>
    </row>
    <row r="213" spans="1:4" ht="12.75" x14ac:dyDescent="0.2">
      <c r="A213" s="36"/>
      <c r="B213" s="36"/>
      <c r="C213" s="42"/>
      <c r="D213" s="42"/>
    </row>
    <row r="214" spans="1:4" ht="12.75" x14ac:dyDescent="0.2">
      <c r="A214" s="36"/>
      <c r="B214" s="36"/>
      <c r="C214" s="42"/>
      <c r="D214" s="42"/>
    </row>
    <row r="215" spans="1:4" ht="12.75" x14ac:dyDescent="0.2">
      <c r="A215" s="36"/>
      <c r="B215" s="36"/>
      <c r="C215" s="42"/>
      <c r="D215" s="42"/>
    </row>
    <row r="216" spans="1:4" ht="12.75" x14ac:dyDescent="0.2">
      <c r="A216" s="36"/>
      <c r="B216" s="36"/>
      <c r="C216" s="42"/>
      <c r="D216" s="42"/>
    </row>
    <row r="217" spans="1:4" ht="12.75" x14ac:dyDescent="0.2">
      <c r="A217" s="36"/>
      <c r="B217" s="36"/>
      <c r="C217" s="42"/>
      <c r="D217" s="42"/>
    </row>
    <row r="218" spans="1:4" ht="12.75" x14ac:dyDescent="0.2">
      <c r="A218" s="36"/>
      <c r="B218" s="36"/>
      <c r="C218" s="42"/>
      <c r="D218" s="42"/>
    </row>
    <row r="219" spans="1:4" ht="12.75" x14ac:dyDescent="0.2">
      <c r="A219" s="36"/>
      <c r="B219" s="36"/>
      <c r="C219" s="42"/>
      <c r="D219" s="42"/>
    </row>
    <row r="220" spans="1:4" ht="12.75" x14ac:dyDescent="0.2">
      <c r="A220" s="36"/>
      <c r="B220" s="36"/>
      <c r="C220" s="42"/>
      <c r="D220" s="42"/>
    </row>
    <row r="221" spans="1:4" ht="12.75" x14ac:dyDescent="0.2">
      <c r="A221" s="36"/>
      <c r="B221" s="36"/>
      <c r="C221" s="42"/>
      <c r="D221" s="42"/>
    </row>
    <row r="222" spans="1:4" ht="12.75" x14ac:dyDescent="0.2">
      <c r="A222" s="36"/>
      <c r="B222" s="36"/>
      <c r="C222" s="42"/>
      <c r="D222" s="42"/>
    </row>
    <row r="223" spans="1:4" ht="12.75" x14ac:dyDescent="0.2">
      <c r="A223" s="36"/>
      <c r="B223" s="36"/>
      <c r="C223" s="42"/>
      <c r="D223" s="42"/>
    </row>
    <row r="224" spans="1:4" ht="12.75" x14ac:dyDescent="0.2">
      <c r="A224" s="36"/>
      <c r="B224" s="36"/>
      <c r="C224" s="42"/>
      <c r="D224" s="42"/>
    </row>
    <row r="225" spans="1:4" ht="12.75" x14ac:dyDescent="0.2">
      <c r="A225" s="36"/>
      <c r="B225" s="36"/>
      <c r="C225" s="42"/>
      <c r="D225" s="42"/>
    </row>
    <row r="226" spans="1:4" ht="12.75" x14ac:dyDescent="0.2">
      <c r="A226" s="36"/>
      <c r="B226" s="36"/>
      <c r="C226" s="42"/>
      <c r="D226" s="42"/>
    </row>
    <row r="227" spans="1:4" ht="12.75" x14ac:dyDescent="0.2">
      <c r="A227" s="36"/>
      <c r="B227" s="36"/>
      <c r="C227" s="42"/>
      <c r="D227" s="42"/>
    </row>
    <row r="228" spans="1:4" ht="12.75" x14ac:dyDescent="0.2">
      <c r="A228" s="36"/>
      <c r="B228" s="36"/>
      <c r="C228" s="42"/>
      <c r="D228" s="42"/>
    </row>
    <row r="229" spans="1:4" ht="12.75" x14ac:dyDescent="0.2">
      <c r="A229" s="36"/>
      <c r="B229" s="36"/>
      <c r="C229" s="42"/>
      <c r="D229" s="42"/>
    </row>
    <row r="230" spans="1:4" ht="12.75" x14ac:dyDescent="0.2">
      <c r="A230" s="36"/>
      <c r="B230" s="36"/>
      <c r="C230" s="42"/>
      <c r="D230" s="42"/>
    </row>
    <row r="231" spans="1:4" ht="12.75" x14ac:dyDescent="0.2">
      <c r="A231" s="36"/>
      <c r="B231" s="36"/>
      <c r="C231" s="42"/>
      <c r="D231" s="42"/>
    </row>
    <row r="232" spans="1:4" ht="12.75" x14ac:dyDescent="0.2">
      <c r="A232" s="36"/>
      <c r="B232" s="36"/>
      <c r="C232" s="42"/>
      <c r="D232" s="42"/>
    </row>
    <row r="233" spans="1:4" ht="12.75" x14ac:dyDescent="0.2">
      <c r="A233" s="36"/>
      <c r="B233" s="36"/>
      <c r="C233" s="42"/>
      <c r="D233" s="42"/>
    </row>
    <row r="234" spans="1:4" ht="12.75" x14ac:dyDescent="0.2">
      <c r="A234" s="36"/>
      <c r="B234" s="36"/>
      <c r="C234" s="42"/>
      <c r="D234" s="42"/>
    </row>
    <row r="235" spans="1:4" ht="12.75" x14ac:dyDescent="0.2">
      <c r="A235" s="36"/>
      <c r="B235" s="36"/>
      <c r="C235" s="42"/>
      <c r="D235" s="42"/>
    </row>
    <row r="236" spans="1:4" ht="12.75" x14ac:dyDescent="0.2">
      <c r="A236" s="36"/>
      <c r="B236" s="36"/>
      <c r="C236" s="42"/>
      <c r="D236" s="42"/>
    </row>
    <row r="237" spans="1:4" ht="12.75" x14ac:dyDescent="0.2">
      <c r="A237" s="36"/>
      <c r="B237" s="36"/>
      <c r="C237" s="42"/>
      <c r="D237" s="42"/>
    </row>
    <row r="238" spans="1:4" ht="12.75" x14ac:dyDescent="0.2">
      <c r="A238" s="36"/>
      <c r="B238" s="36"/>
      <c r="C238" s="42"/>
      <c r="D238" s="42"/>
    </row>
    <row r="239" spans="1:4" ht="12.75" x14ac:dyDescent="0.2">
      <c r="A239" s="36"/>
      <c r="B239" s="36"/>
      <c r="C239" s="42"/>
      <c r="D239" s="42"/>
    </row>
    <row r="240" spans="1:4" ht="12.75" x14ac:dyDescent="0.2">
      <c r="A240" s="36"/>
      <c r="B240" s="36"/>
      <c r="C240" s="42"/>
      <c r="D240" s="42"/>
    </row>
    <row r="241" spans="1:4" ht="12.75" x14ac:dyDescent="0.2">
      <c r="A241" s="36"/>
      <c r="B241" s="36"/>
      <c r="C241" s="42"/>
      <c r="D241" s="42"/>
    </row>
    <row r="242" spans="1:4" ht="12.75" x14ac:dyDescent="0.2">
      <c r="A242" s="36"/>
      <c r="B242" s="36"/>
      <c r="C242" s="42"/>
      <c r="D242" s="42"/>
    </row>
    <row r="243" spans="1:4" ht="12.75" x14ac:dyDescent="0.2">
      <c r="A243" s="36"/>
      <c r="B243" s="36"/>
      <c r="C243" s="42"/>
      <c r="D243" s="42"/>
    </row>
    <row r="244" spans="1:4" ht="12.75" x14ac:dyDescent="0.2">
      <c r="A244" s="36"/>
      <c r="B244" s="36"/>
      <c r="C244" s="42"/>
      <c r="D244" s="42"/>
    </row>
    <row r="245" spans="1:4" ht="12.75" x14ac:dyDescent="0.2">
      <c r="A245" s="36"/>
      <c r="B245" s="36"/>
      <c r="C245" s="42"/>
      <c r="D245" s="42"/>
    </row>
    <row r="246" spans="1:4" ht="12.75" x14ac:dyDescent="0.2">
      <c r="A246" s="36"/>
      <c r="B246" s="36"/>
      <c r="C246" s="42"/>
      <c r="D246" s="42"/>
    </row>
    <row r="247" spans="1:4" ht="12.75" x14ac:dyDescent="0.2">
      <c r="A247" s="36"/>
      <c r="B247" s="36"/>
      <c r="C247" s="42"/>
      <c r="D247" s="42"/>
    </row>
    <row r="248" spans="1:4" ht="12.75" x14ac:dyDescent="0.2">
      <c r="A248" s="36"/>
      <c r="B248" s="36"/>
      <c r="C248" s="42"/>
      <c r="D248" s="42"/>
    </row>
    <row r="249" spans="1:4" ht="12.75" x14ac:dyDescent="0.2">
      <c r="A249" s="36"/>
      <c r="B249" s="36"/>
      <c r="C249" s="42"/>
      <c r="D249" s="42"/>
    </row>
    <row r="250" spans="1:4" ht="12.75" x14ac:dyDescent="0.2">
      <c r="A250" s="36"/>
      <c r="B250" s="36"/>
      <c r="C250" s="42"/>
      <c r="D250" s="42"/>
    </row>
    <row r="251" spans="1:4" ht="12.75" x14ac:dyDescent="0.2">
      <c r="A251" s="36"/>
      <c r="B251" s="36"/>
      <c r="C251" s="42"/>
      <c r="D251" s="42"/>
    </row>
    <row r="252" spans="1:4" ht="12.75" x14ac:dyDescent="0.2">
      <c r="A252" s="36"/>
      <c r="B252" s="36"/>
      <c r="C252" s="42"/>
      <c r="D252" s="42"/>
    </row>
    <row r="253" spans="1:4" ht="12.75" x14ac:dyDescent="0.2">
      <c r="A253" s="36"/>
      <c r="B253" s="36"/>
      <c r="C253" s="42"/>
      <c r="D253" s="42"/>
    </row>
    <row r="254" spans="1:4" ht="12.75" x14ac:dyDescent="0.2">
      <c r="A254" s="36"/>
      <c r="B254" s="36"/>
      <c r="C254" s="42"/>
      <c r="D254" s="42"/>
    </row>
    <row r="255" spans="1:4" ht="12.75" x14ac:dyDescent="0.2">
      <c r="A255" s="36"/>
      <c r="B255" s="36"/>
      <c r="C255" s="42"/>
      <c r="D255" s="42"/>
    </row>
    <row r="256" spans="1:4" ht="12.75" x14ac:dyDescent="0.2">
      <c r="A256" s="36"/>
      <c r="B256" s="36"/>
      <c r="C256" s="42"/>
      <c r="D256" s="42"/>
    </row>
    <row r="257" spans="1:4" ht="12.75" x14ac:dyDescent="0.2">
      <c r="A257" s="36"/>
      <c r="B257" s="36"/>
      <c r="C257" s="42"/>
      <c r="D257" s="42"/>
    </row>
    <row r="258" spans="1:4" ht="12.75" x14ac:dyDescent="0.2">
      <c r="A258" s="36"/>
      <c r="B258" s="36"/>
      <c r="C258" s="42"/>
      <c r="D258" s="42"/>
    </row>
    <row r="259" spans="1:4" ht="12.75" x14ac:dyDescent="0.2">
      <c r="A259" s="36"/>
      <c r="B259" s="36"/>
      <c r="C259" s="42"/>
      <c r="D259" s="42"/>
    </row>
    <row r="260" spans="1:4" ht="12.75" x14ac:dyDescent="0.2">
      <c r="A260" s="36"/>
      <c r="B260" s="36"/>
      <c r="C260" s="42"/>
      <c r="D260" s="42"/>
    </row>
    <row r="261" spans="1:4" ht="12.75" x14ac:dyDescent="0.2">
      <c r="A261" s="36"/>
      <c r="B261" s="36"/>
      <c r="C261" s="42"/>
      <c r="D261" s="42"/>
    </row>
    <row r="262" spans="1:4" ht="12.75" x14ac:dyDescent="0.2">
      <c r="A262" s="36"/>
      <c r="B262" s="36"/>
      <c r="C262" s="42"/>
      <c r="D262" s="42"/>
    </row>
    <row r="263" spans="1:4" ht="12.75" x14ac:dyDescent="0.2">
      <c r="A263" s="36"/>
      <c r="B263" s="36"/>
      <c r="C263" s="42"/>
      <c r="D263" s="42"/>
    </row>
    <row r="264" spans="1:4" ht="12.75" x14ac:dyDescent="0.2">
      <c r="A264" s="36"/>
      <c r="B264" s="36"/>
      <c r="C264" s="42"/>
      <c r="D264" s="42"/>
    </row>
    <row r="265" spans="1:4" ht="12.75" x14ac:dyDescent="0.2">
      <c r="A265" s="36"/>
      <c r="B265" s="36"/>
      <c r="C265" s="42"/>
      <c r="D265" s="42"/>
    </row>
    <row r="266" spans="1:4" ht="12.75" x14ac:dyDescent="0.2">
      <c r="A266" s="36"/>
      <c r="B266" s="36"/>
      <c r="C266" s="42"/>
      <c r="D266" s="42"/>
    </row>
    <row r="267" spans="1:4" ht="12.75" x14ac:dyDescent="0.2">
      <c r="A267" s="36"/>
      <c r="B267" s="36"/>
      <c r="C267" s="42"/>
      <c r="D267" s="42"/>
    </row>
    <row r="268" spans="1:4" ht="12.75" x14ac:dyDescent="0.2">
      <c r="A268" s="36"/>
      <c r="B268" s="36"/>
      <c r="C268" s="42"/>
      <c r="D268" s="42"/>
    </row>
    <row r="269" spans="1:4" ht="12.75" x14ac:dyDescent="0.2">
      <c r="A269" s="36"/>
      <c r="B269" s="36"/>
      <c r="C269" s="42"/>
      <c r="D269" s="42"/>
    </row>
    <row r="270" spans="1:4" ht="12.75" x14ac:dyDescent="0.2">
      <c r="A270" s="36"/>
      <c r="B270" s="36"/>
      <c r="C270" s="42"/>
      <c r="D270" s="42"/>
    </row>
    <row r="271" spans="1:4" ht="12.75" x14ac:dyDescent="0.2">
      <c r="A271" s="36"/>
      <c r="B271" s="36"/>
      <c r="C271" s="42"/>
      <c r="D271" s="42"/>
    </row>
    <row r="272" spans="1:4" ht="12.75" x14ac:dyDescent="0.2">
      <c r="A272" s="36"/>
      <c r="B272" s="36"/>
      <c r="C272" s="42"/>
      <c r="D272" s="42"/>
    </row>
    <row r="273" spans="1:4" ht="12.75" x14ac:dyDescent="0.2">
      <c r="A273" s="36"/>
      <c r="B273" s="36"/>
      <c r="C273" s="42"/>
      <c r="D273" s="42"/>
    </row>
    <row r="274" spans="1:4" ht="12.75" x14ac:dyDescent="0.2">
      <c r="A274" s="36"/>
      <c r="B274" s="36"/>
      <c r="C274" s="42"/>
      <c r="D274" s="42"/>
    </row>
    <row r="275" spans="1:4" ht="12.75" x14ac:dyDescent="0.2">
      <c r="A275" s="36"/>
      <c r="B275" s="36"/>
      <c r="C275" s="42"/>
      <c r="D275" s="42"/>
    </row>
    <row r="276" spans="1:4" ht="12.75" x14ac:dyDescent="0.2">
      <c r="A276" s="36"/>
      <c r="B276" s="36"/>
      <c r="C276" s="42"/>
      <c r="D276" s="42"/>
    </row>
    <row r="277" spans="1:4" ht="12.75" x14ac:dyDescent="0.2">
      <c r="A277" s="36"/>
      <c r="B277" s="36"/>
      <c r="C277" s="42"/>
      <c r="D277" s="42"/>
    </row>
    <row r="278" spans="1:4" ht="12.75" x14ac:dyDescent="0.2">
      <c r="A278" s="36"/>
      <c r="B278" s="36"/>
      <c r="C278" s="42"/>
      <c r="D278" s="42"/>
    </row>
    <row r="279" spans="1:4" ht="12.75" x14ac:dyDescent="0.2">
      <c r="A279" s="36"/>
      <c r="B279" s="36"/>
      <c r="C279" s="42"/>
      <c r="D279" s="42"/>
    </row>
    <row r="280" spans="1:4" ht="12.75" x14ac:dyDescent="0.2">
      <c r="A280" s="36"/>
      <c r="B280" s="36"/>
      <c r="C280" s="42"/>
      <c r="D280" s="42"/>
    </row>
    <row r="281" spans="1:4" ht="12.75" x14ac:dyDescent="0.2">
      <c r="A281" s="36"/>
      <c r="B281" s="36"/>
      <c r="C281" s="42"/>
      <c r="D281" s="42"/>
    </row>
    <row r="282" spans="1:4" ht="12.75" x14ac:dyDescent="0.2">
      <c r="A282" s="36"/>
      <c r="B282" s="36"/>
      <c r="C282" s="42"/>
      <c r="D282" s="42"/>
    </row>
    <row r="283" spans="1:4" ht="12.75" x14ac:dyDescent="0.2">
      <c r="A283" s="36"/>
      <c r="B283" s="36"/>
      <c r="C283" s="42"/>
      <c r="D283" s="42"/>
    </row>
    <row r="284" spans="1:4" ht="12.75" x14ac:dyDescent="0.2">
      <c r="A284" s="36"/>
      <c r="B284" s="36"/>
      <c r="C284" s="42"/>
      <c r="D284" s="42"/>
    </row>
    <row r="285" spans="1:4" ht="12.75" x14ac:dyDescent="0.2">
      <c r="A285" s="36"/>
      <c r="B285" s="36"/>
      <c r="C285" s="42"/>
      <c r="D285" s="42"/>
    </row>
    <row r="286" spans="1:4" ht="12.75" x14ac:dyDescent="0.2">
      <c r="A286" s="36"/>
      <c r="B286" s="36"/>
      <c r="C286" s="42"/>
      <c r="D286" s="42"/>
    </row>
    <row r="287" spans="1:4" ht="12.75" x14ac:dyDescent="0.2">
      <c r="A287" s="36"/>
      <c r="B287" s="36"/>
      <c r="C287" s="42"/>
      <c r="D287" s="42"/>
    </row>
    <row r="288" spans="1:4" ht="12.75" x14ac:dyDescent="0.2">
      <c r="A288" s="36"/>
      <c r="B288" s="36"/>
      <c r="C288" s="42"/>
      <c r="D288" s="42"/>
    </row>
    <row r="289" spans="1:4" ht="12.75" x14ac:dyDescent="0.2">
      <c r="A289" s="36"/>
      <c r="B289" s="36"/>
      <c r="C289" s="42"/>
      <c r="D289" s="42"/>
    </row>
    <row r="290" spans="1:4" ht="12.75" x14ac:dyDescent="0.2">
      <c r="A290" s="36"/>
      <c r="B290" s="36"/>
      <c r="C290" s="42"/>
      <c r="D290" s="42"/>
    </row>
    <row r="291" spans="1:4" ht="12.75" x14ac:dyDescent="0.2">
      <c r="A291" s="36"/>
      <c r="B291" s="36"/>
      <c r="C291" s="42"/>
      <c r="D291" s="42"/>
    </row>
    <row r="292" spans="1:4" ht="12.75" x14ac:dyDescent="0.2">
      <c r="A292" s="36"/>
      <c r="B292" s="36"/>
      <c r="C292" s="42"/>
      <c r="D292" s="42"/>
    </row>
    <row r="293" spans="1:4" ht="12.75" x14ac:dyDescent="0.2">
      <c r="A293" s="36"/>
      <c r="B293" s="36"/>
      <c r="C293" s="42"/>
      <c r="D293" s="42"/>
    </row>
    <row r="294" spans="1:4" ht="12.75" x14ac:dyDescent="0.2">
      <c r="A294" s="36"/>
      <c r="B294" s="36"/>
      <c r="C294" s="42"/>
      <c r="D294" s="42"/>
    </row>
    <row r="295" spans="1:4" ht="12.75" x14ac:dyDescent="0.2">
      <c r="A295" s="36"/>
      <c r="B295" s="36"/>
      <c r="C295" s="42"/>
      <c r="D295" s="42"/>
    </row>
    <row r="296" spans="1:4" ht="12.75" x14ac:dyDescent="0.2">
      <c r="A296" s="36"/>
      <c r="B296" s="36"/>
      <c r="C296" s="42"/>
      <c r="D296" s="42"/>
    </row>
    <row r="297" spans="1:4" ht="12.75" x14ac:dyDescent="0.2">
      <c r="A297" s="36"/>
      <c r="B297" s="36"/>
      <c r="C297" s="42"/>
      <c r="D297" s="42"/>
    </row>
    <row r="298" spans="1:4" ht="12.75" x14ac:dyDescent="0.2">
      <c r="A298" s="36"/>
      <c r="B298" s="36"/>
      <c r="C298" s="42"/>
      <c r="D298" s="42"/>
    </row>
    <row r="299" spans="1:4" ht="12.75" x14ac:dyDescent="0.2">
      <c r="A299" s="36"/>
      <c r="B299" s="36"/>
      <c r="C299" s="42"/>
      <c r="D299" s="42"/>
    </row>
    <row r="300" spans="1:4" ht="12.75" x14ac:dyDescent="0.2">
      <c r="A300" s="36"/>
      <c r="B300" s="36"/>
      <c r="C300" s="42"/>
      <c r="D300" s="42"/>
    </row>
    <row r="301" spans="1:4" ht="12.75" x14ac:dyDescent="0.2">
      <c r="A301" s="36"/>
      <c r="B301" s="36"/>
      <c r="C301" s="42"/>
      <c r="D301" s="42"/>
    </row>
    <row r="302" spans="1:4" ht="12.75" x14ac:dyDescent="0.2">
      <c r="A302" s="36"/>
      <c r="B302" s="36"/>
      <c r="C302" s="42"/>
      <c r="D302" s="42"/>
    </row>
    <row r="303" spans="1:4" ht="12.75" x14ac:dyDescent="0.2">
      <c r="A303" s="36"/>
      <c r="B303" s="36"/>
      <c r="C303" s="42"/>
      <c r="D303" s="42"/>
    </row>
    <row r="304" spans="1:4" ht="12.75" x14ac:dyDescent="0.2">
      <c r="A304" s="36"/>
      <c r="B304" s="36"/>
      <c r="C304" s="42"/>
      <c r="D304" s="42"/>
    </row>
    <row r="305" spans="1:4" ht="12.75" x14ac:dyDescent="0.2">
      <c r="A305" s="36"/>
      <c r="B305" s="36"/>
      <c r="C305" s="42"/>
      <c r="D305" s="42"/>
    </row>
    <row r="306" spans="1:4" ht="12.75" x14ac:dyDescent="0.2">
      <c r="A306" s="36"/>
      <c r="B306" s="36"/>
      <c r="C306" s="42"/>
      <c r="D306" s="42"/>
    </row>
    <row r="307" spans="1:4" ht="12.75" x14ac:dyDescent="0.2">
      <c r="A307" s="36"/>
      <c r="B307" s="36"/>
      <c r="C307" s="42"/>
      <c r="D307" s="42"/>
    </row>
    <row r="308" spans="1:4" ht="12.75" x14ac:dyDescent="0.2">
      <c r="A308" s="36"/>
      <c r="B308" s="36"/>
      <c r="C308" s="42"/>
      <c r="D308" s="42"/>
    </row>
    <row r="309" spans="1:4" ht="12.75" x14ac:dyDescent="0.2">
      <c r="A309" s="36"/>
      <c r="B309" s="36"/>
      <c r="C309" s="42"/>
      <c r="D309" s="42"/>
    </row>
    <row r="310" spans="1:4" ht="12.75" x14ac:dyDescent="0.2">
      <c r="A310" s="36"/>
      <c r="B310" s="36"/>
      <c r="C310" s="42"/>
      <c r="D310" s="42"/>
    </row>
    <row r="311" spans="1:4" ht="12.75" x14ac:dyDescent="0.2">
      <c r="A311" s="36"/>
      <c r="B311" s="36"/>
      <c r="C311" s="42"/>
      <c r="D311" s="42"/>
    </row>
    <row r="312" spans="1:4" ht="12.75" x14ac:dyDescent="0.2">
      <c r="A312" s="36"/>
      <c r="B312" s="36"/>
      <c r="C312" s="42"/>
      <c r="D312" s="42"/>
    </row>
    <row r="313" spans="1:4" ht="12.75" x14ac:dyDescent="0.2">
      <c r="A313" s="36"/>
      <c r="B313" s="36"/>
      <c r="C313" s="42"/>
      <c r="D313" s="42"/>
    </row>
    <row r="314" spans="1:4" ht="12.75" x14ac:dyDescent="0.2">
      <c r="A314" s="36"/>
      <c r="B314" s="36"/>
      <c r="C314" s="42"/>
      <c r="D314" s="42"/>
    </row>
    <row r="315" spans="1:4" ht="12.75" x14ac:dyDescent="0.2">
      <c r="A315" s="36"/>
      <c r="B315" s="36"/>
      <c r="C315" s="42"/>
      <c r="D315" s="42"/>
    </row>
    <row r="316" spans="1:4" ht="12.75" x14ac:dyDescent="0.2">
      <c r="A316" s="36"/>
      <c r="B316" s="36"/>
      <c r="C316" s="42"/>
      <c r="D316" s="42"/>
    </row>
    <row r="317" spans="1:4" ht="12.75" x14ac:dyDescent="0.2">
      <c r="A317" s="36"/>
      <c r="B317" s="36"/>
      <c r="C317" s="42"/>
      <c r="D317" s="42"/>
    </row>
    <row r="318" spans="1:4" ht="12.75" x14ac:dyDescent="0.2">
      <c r="A318" s="36"/>
      <c r="B318" s="36"/>
      <c r="C318" s="42"/>
      <c r="D318" s="42"/>
    </row>
    <row r="319" spans="1:4" ht="12.75" x14ac:dyDescent="0.2">
      <c r="A319" s="36"/>
      <c r="B319" s="36"/>
      <c r="C319" s="42"/>
      <c r="D319" s="42"/>
    </row>
    <row r="320" spans="1:4" ht="12.75" x14ac:dyDescent="0.2">
      <c r="A320" s="36"/>
      <c r="B320" s="36"/>
      <c r="C320" s="42"/>
      <c r="D320" s="42"/>
    </row>
    <row r="321" spans="1:4" ht="12.75" x14ac:dyDescent="0.2">
      <c r="A321" s="36"/>
      <c r="B321" s="36"/>
      <c r="C321" s="42"/>
      <c r="D321" s="42"/>
    </row>
    <row r="322" spans="1:4" ht="12.75" x14ac:dyDescent="0.2">
      <c r="A322" s="36"/>
      <c r="B322" s="36"/>
      <c r="C322" s="42"/>
      <c r="D322" s="42"/>
    </row>
    <row r="323" spans="1:4" ht="12.75" x14ac:dyDescent="0.2">
      <c r="A323" s="36"/>
      <c r="B323" s="36"/>
      <c r="C323" s="42"/>
      <c r="D323" s="42"/>
    </row>
    <row r="324" spans="1:4" ht="12.75" x14ac:dyDescent="0.2">
      <c r="A324" s="36"/>
      <c r="B324" s="36"/>
      <c r="C324" s="42"/>
      <c r="D324" s="42"/>
    </row>
    <row r="325" spans="1:4" ht="12.75" x14ac:dyDescent="0.2">
      <c r="A325" s="36"/>
      <c r="B325" s="36"/>
      <c r="C325" s="42"/>
      <c r="D325" s="42"/>
    </row>
    <row r="326" spans="1:4" ht="12.75" x14ac:dyDescent="0.2">
      <c r="A326" s="36"/>
      <c r="B326" s="36"/>
      <c r="C326" s="42"/>
      <c r="D326" s="42"/>
    </row>
    <row r="327" spans="1:4" ht="12.75" x14ac:dyDescent="0.2">
      <c r="A327" s="36"/>
      <c r="B327" s="36"/>
      <c r="C327" s="42"/>
      <c r="D327" s="42"/>
    </row>
    <row r="328" spans="1:4" ht="12.75" x14ac:dyDescent="0.2">
      <c r="A328" s="36"/>
      <c r="B328" s="36"/>
      <c r="C328" s="42"/>
      <c r="D328" s="42"/>
    </row>
    <row r="329" spans="1:4" ht="12.75" x14ac:dyDescent="0.2">
      <c r="A329" s="36"/>
      <c r="B329" s="36"/>
      <c r="C329" s="42"/>
      <c r="D329" s="42"/>
    </row>
    <row r="330" spans="1:4" ht="12.75" x14ac:dyDescent="0.2">
      <c r="A330" s="36"/>
      <c r="B330" s="36"/>
      <c r="C330" s="42"/>
      <c r="D330" s="42"/>
    </row>
    <row r="331" spans="1:4" ht="12.75" x14ac:dyDescent="0.2">
      <c r="A331" s="36"/>
      <c r="B331" s="36"/>
      <c r="C331" s="42"/>
      <c r="D331" s="42"/>
    </row>
    <row r="332" spans="1:4" ht="12.75" x14ac:dyDescent="0.2">
      <c r="A332" s="36"/>
      <c r="B332" s="36"/>
      <c r="C332" s="42"/>
      <c r="D332" s="42"/>
    </row>
    <row r="333" spans="1:4" ht="12.75" x14ac:dyDescent="0.2">
      <c r="A333" s="36"/>
      <c r="B333" s="36"/>
      <c r="C333" s="42"/>
      <c r="D333" s="42"/>
    </row>
    <row r="334" spans="1:4" ht="12.75" x14ac:dyDescent="0.2">
      <c r="A334" s="36"/>
      <c r="B334" s="36"/>
      <c r="C334" s="42"/>
      <c r="D334" s="42"/>
    </row>
    <row r="335" spans="1:4" ht="12.75" x14ac:dyDescent="0.2">
      <c r="A335" s="36"/>
      <c r="B335" s="36"/>
      <c r="C335" s="42"/>
      <c r="D335" s="42"/>
    </row>
    <row r="336" spans="1:4" ht="12.75" x14ac:dyDescent="0.2">
      <c r="A336" s="36"/>
      <c r="B336" s="36"/>
      <c r="C336" s="42"/>
      <c r="D336" s="42"/>
    </row>
    <row r="337" spans="1:4" ht="12.75" x14ac:dyDescent="0.2">
      <c r="A337" s="36"/>
      <c r="B337" s="36"/>
      <c r="C337" s="42"/>
      <c r="D337" s="42"/>
    </row>
    <row r="338" spans="1:4" ht="12.75" x14ac:dyDescent="0.2">
      <c r="A338" s="36"/>
      <c r="B338" s="36"/>
      <c r="C338" s="42"/>
      <c r="D338" s="42"/>
    </row>
    <row r="339" spans="1:4" ht="12.75" x14ac:dyDescent="0.2">
      <c r="A339" s="36"/>
      <c r="B339" s="36"/>
      <c r="C339" s="42"/>
      <c r="D339" s="42"/>
    </row>
    <row r="340" spans="1:4" ht="12.75" x14ac:dyDescent="0.2">
      <c r="A340" s="36"/>
      <c r="B340" s="36"/>
      <c r="C340" s="42"/>
      <c r="D340" s="42"/>
    </row>
    <row r="341" spans="1:4" ht="12.75" x14ac:dyDescent="0.2">
      <c r="A341" s="36"/>
      <c r="B341" s="36"/>
      <c r="C341" s="42"/>
      <c r="D341" s="42"/>
    </row>
    <row r="342" spans="1:4" ht="12.75" x14ac:dyDescent="0.2">
      <c r="A342" s="36"/>
      <c r="B342" s="36"/>
      <c r="C342" s="42"/>
      <c r="D342" s="42"/>
    </row>
    <row r="343" spans="1:4" ht="12.75" x14ac:dyDescent="0.2">
      <c r="A343" s="36"/>
      <c r="B343" s="36"/>
      <c r="C343" s="42"/>
      <c r="D343" s="42"/>
    </row>
    <row r="344" spans="1:4" ht="12.75" x14ac:dyDescent="0.2">
      <c r="A344" s="36"/>
      <c r="B344" s="36"/>
      <c r="C344" s="42"/>
      <c r="D344" s="42"/>
    </row>
    <row r="345" spans="1:4" ht="12.75" x14ac:dyDescent="0.2">
      <c r="A345" s="36"/>
      <c r="B345" s="36"/>
      <c r="C345" s="42"/>
      <c r="D345" s="42"/>
    </row>
    <row r="346" spans="1:4" ht="12.75" x14ac:dyDescent="0.2">
      <c r="A346" s="36"/>
      <c r="B346" s="36"/>
      <c r="C346" s="42"/>
      <c r="D346" s="42"/>
    </row>
    <row r="347" spans="1:4" ht="12.75" x14ac:dyDescent="0.2">
      <c r="A347" s="36"/>
      <c r="B347" s="36"/>
      <c r="C347" s="42"/>
      <c r="D347" s="42"/>
    </row>
    <row r="348" spans="1:4" ht="12.75" x14ac:dyDescent="0.2">
      <c r="A348" s="36"/>
      <c r="B348" s="36"/>
      <c r="C348" s="42"/>
      <c r="D348" s="42"/>
    </row>
    <row r="349" spans="1:4" ht="12.75" x14ac:dyDescent="0.2">
      <c r="A349" s="36"/>
      <c r="B349" s="36"/>
      <c r="C349" s="42"/>
      <c r="D349" s="42"/>
    </row>
    <row r="350" spans="1:4" ht="12.75" x14ac:dyDescent="0.2">
      <c r="A350" s="36"/>
      <c r="B350" s="36"/>
      <c r="C350" s="42"/>
      <c r="D350" s="42"/>
    </row>
    <row r="351" spans="1:4" ht="12.75" x14ac:dyDescent="0.2">
      <c r="A351" s="36"/>
      <c r="B351" s="36"/>
      <c r="C351" s="42"/>
      <c r="D351" s="42"/>
    </row>
    <row r="352" spans="1:4" ht="12.75" x14ac:dyDescent="0.2">
      <c r="A352" s="36"/>
      <c r="B352" s="36"/>
      <c r="C352" s="42"/>
      <c r="D352" s="42"/>
    </row>
    <row r="353" spans="1:4" ht="12.75" x14ac:dyDescent="0.2">
      <c r="A353" s="36"/>
      <c r="B353" s="36"/>
      <c r="C353" s="42"/>
      <c r="D353" s="42"/>
    </row>
    <row r="354" spans="1:4" ht="12.75" x14ac:dyDescent="0.2">
      <c r="A354" s="36"/>
      <c r="B354" s="36"/>
      <c r="C354" s="42"/>
      <c r="D354" s="42"/>
    </row>
    <row r="355" spans="1:4" ht="12.75" x14ac:dyDescent="0.2">
      <c r="A355" s="36"/>
      <c r="B355" s="36"/>
      <c r="C355" s="42"/>
      <c r="D355" s="42"/>
    </row>
    <row r="356" spans="1:4" ht="12.75" x14ac:dyDescent="0.2">
      <c r="A356" s="36"/>
      <c r="B356" s="36"/>
      <c r="C356" s="42"/>
      <c r="D356" s="42"/>
    </row>
    <row r="357" spans="1:4" ht="12.75" x14ac:dyDescent="0.2">
      <c r="A357" s="36"/>
      <c r="B357" s="36"/>
      <c r="C357" s="42"/>
      <c r="D357" s="42"/>
    </row>
    <row r="358" spans="1:4" ht="12.75" x14ac:dyDescent="0.2">
      <c r="A358" s="36"/>
      <c r="B358" s="36"/>
      <c r="C358" s="42"/>
      <c r="D358" s="42"/>
    </row>
    <row r="359" spans="1:4" ht="12.75" x14ac:dyDescent="0.2">
      <c r="A359" s="36"/>
      <c r="B359" s="36"/>
      <c r="C359" s="42"/>
      <c r="D359" s="42"/>
    </row>
    <row r="360" spans="1:4" ht="12.75" x14ac:dyDescent="0.2">
      <c r="A360" s="36"/>
      <c r="B360" s="36"/>
      <c r="C360" s="42"/>
      <c r="D360" s="42"/>
    </row>
    <row r="361" spans="1:4" ht="12.75" x14ac:dyDescent="0.2">
      <c r="A361" s="36"/>
      <c r="B361" s="36"/>
      <c r="C361" s="42"/>
      <c r="D361" s="42"/>
    </row>
    <row r="362" spans="1:4" ht="12.75" x14ac:dyDescent="0.2">
      <c r="A362" s="36"/>
      <c r="B362" s="36"/>
      <c r="C362" s="42"/>
      <c r="D362" s="42"/>
    </row>
    <row r="363" spans="1:4" ht="12.75" x14ac:dyDescent="0.2">
      <c r="A363" s="36"/>
      <c r="B363" s="36"/>
      <c r="C363" s="42"/>
      <c r="D363" s="42"/>
    </row>
    <row r="364" spans="1:4" ht="12.75" x14ac:dyDescent="0.2">
      <c r="A364" s="36"/>
      <c r="B364" s="36"/>
      <c r="C364" s="42"/>
      <c r="D364" s="42"/>
    </row>
    <row r="365" spans="1:4" ht="12.75" x14ac:dyDescent="0.2">
      <c r="A365" s="36"/>
      <c r="B365" s="36"/>
      <c r="C365" s="42"/>
      <c r="D365" s="42"/>
    </row>
    <row r="366" spans="1:4" ht="12.75" x14ac:dyDescent="0.2">
      <c r="A366" s="36"/>
      <c r="B366" s="36"/>
      <c r="C366" s="42"/>
      <c r="D366" s="42"/>
    </row>
    <row r="367" spans="1:4" ht="12.75" x14ac:dyDescent="0.2">
      <c r="A367" s="36"/>
      <c r="B367" s="36"/>
      <c r="C367" s="42"/>
      <c r="D367" s="42"/>
    </row>
    <row r="368" spans="1:4" ht="12.75" x14ac:dyDescent="0.2">
      <c r="A368" s="36"/>
      <c r="B368" s="36"/>
      <c r="C368" s="42"/>
      <c r="D368" s="42"/>
    </row>
    <row r="369" spans="1:4" ht="12.75" x14ac:dyDescent="0.2">
      <c r="A369" s="36"/>
      <c r="B369" s="36"/>
      <c r="C369" s="42"/>
      <c r="D369" s="42"/>
    </row>
    <row r="370" spans="1:4" ht="12.75" x14ac:dyDescent="0.2">
      <c r="A370" s="36"/>
      <c r="B370" s="36"/>
      <c r="C370" s="42"/>
      <c r="D370" s="42"/>
    </row>
    <row r="371" spans="1:4" ht="12.75" x14ac:dyDescent="0.2">
      <c r="A371" s="36"/>
      <c r="B371" s="36"/>
      <c r="C371" s="42"/>
      <c r="D371" s="42"/>
    </row>
    <row r="372" spans="1:4" ht="12.75" x14ac:dyDescent="0.2">
      <c r="A372" s="36"/>
      <c r="B372" s="36"/>
      <c r="C372" s="42"/>
      <c r="D372" s="42"/>
    </row>
    <row r="373" spans="1:4" ht="12.75" x14ac:dyDescent="0.2">
      <c r="A373" s="36"/>
      <c r="B373" s="36"/>
      <c r="C373" s="42"/>
      <c r="D373" s="42"/>
    </row>
    <row r="374" spans="1:4" ht="12.75" x14ac:dyDescent="0.2">
      <c r="A374" s="36"/>
      <c r="B374" s="36"/>
      <c r="C374" s="42"/>
      <c r="D374" s="42"/>
    </row>
    <row r="375" spans="1:4" ht="12.75" x14ac:dyDescent="0.2">
      <c r="A375" s="36"/>
      <c r="B375" s="36"/>
      <c r="C375" s="42"/>
      <c r="D375" s="42"/>
    </row>
    <row r="376" spans="1:4" ht="12.75" x14ac:dyDescent="0.2">
      <c r="A376" s="36"/>
      <c r="B376" s="36"/>
      <c r="C376" s="42"/>
      <c r="D376" s="42"/>
    </row>
    <row r="377" spans="1:4" ht="12.75" x14ac:dyDescent="0.2">
      <c r="A377" s="36"/>
      <c r="B377" s="36"/>
      <c r="C377" s="42"/>
      <c r="D377" s="42"/>
    </row>
    <row r="378" spans="1:4" ht="12.75" x14ac:dyDescent="0.2">
      <c r="A378" s="36"/>
      <c r="B378" s="36"/>
      <c r="C378" s="42"/>
      <c r="D378" s="42"/>
    </row>
    <row r="379" spans="1:4" ht="12.75" x14ac:dyDescent="0.2">
      <c r="A379" s="36"/>
      <c r="B379" s="36"/>
      <c r="C379" s="42"/>
      <c r="D379" s="42"/>
    </row>
    <row r="380" spans="1:4" ht="12.75" x14ac:dyDescent="0.2">
      <c r="A380" s="36"/>
      <c r="B380" s="36"/>
      <c r="C380" s="42"/>
      <c r="D380" s="42"/>
    </row>
    <row r="381" spans="1:4" ht="12.75" x14ac:dyDescent="0.2">
      <c r="A381" s="36"/>
      <c r="B381" s="36"/>
      <c r="C381" s="42"/>
      <c r="D381" s="42"/>
    </row>
    <row r="382" spans="1:4" ht="12.75" x14ac:dyDescent="0.2">
      <c r="A382" s="36"/>
      <c r="B382" s="36"/>
      <c r="C382" s="42"/>
      <c r="D382" s="42"/>
    </row>
    <row r="383" spans="1:4" ht="12.75" x14ac:dyDescent="0.2">
      <c r="A383" s="36"/>
      <c r="B383" s="36"/>
      <c r="C383" s="42"/>
      <c r="D383" s="42"/>
    </row>
    <row r="384" spans="1:4" ht="12.75" x14ac:dyDescent="0.2">
      <c r="A384" s="36"/>
      <c r="B384" s="36"/>
      <c r="C384" s="42"/>
      <c r="D384" s="42"/>
    </row>
    <row r="385" spans="1:4" ht="12.75" x14ac:dyDescent="0.2">
      <c r="A385" s="36"/>
      <c r="B385" s="36"/>
      <c r="C385" s="42"/>
      <c r="D385" s="42"/>
    </row>
    <row r="386" spans="1:4" ht="12.75" x14ac:dyDescent="0.2">
      <c r="A386" s="36"/>
      <c r="B386" s="36"/>
      <c r="C386" s="42"/>
      <c r="D386" s="42"/>
    </row>
    <row r="387" spans="1:4" ht="12.75" x14ac:dyDescent="0.2">
      <c r="A387" s="36"/>
      <c r="B387" s="36"/>
      <c r="C387" s="42"/>
      <c r="D387" s="42"/>
    </row>
    <row r="388" spans="1:4" ht="12.75" x14ac:dyDescent="0.2">
      <c r="A388" s="36"/>
      <c r="B388" s="36"/>
      <c r="C388" s="42"/>
      <c r="D388" s="42"/>
    </row>
    <row r="389" spans="1:4" ht="12.75" x14ac:dyDescent="0.2">
      <c r="A389" s="36"/>
      <c r="B389" s="36"/>
      <c r="C389" s="42"/>
      <c r="D389" s="42"/>
    </row>
    <row r="390" spans="1:4" ht="12.75" x14ac:dyDescent="0.2">
      <c r="A390" s="36"/>
      <c r="B390" s="36"/>
      <c r="C390" s="42"/>
      <c r="D390" s="42"/>
    </row>
    <row r="391" spans="1:4" ht="12.75" x14ac:dyDescent="0.2">
      <c r="A391" s="36"/>
      <c r="B391" s="36"/>
      <c r="C391" s="42"/>
      <c r="D391" s="42"/>
    </row>
    <row r="392" spans="1:4" ht="12.75" x14ac:dyDescent="0.2">
      <c r="A392" s="36"/>
      <c r="B392" s="36"/>
      <c r="C392" s="42"/>
      <c r="D392" s="42"/>
    </row>
    <row r="393" spans="1:4" ht="12.75" x14ac:dyDescent="0.2">
      <c r="A393" s="36"/>
      <c r="B393" s="36"/>
      <c r="C393" s="42"/>
      <c r="D393" s="42"/>
    </row>
    <row r="394" spans="1:4" ht="12.75" x14ac:dyDescent="0.2">
      <c r="A394" s="36"/>
      <c r="B394" s="36"/>
      <c r="C394" s="42"/>
      <c r="D394" s="42"/>
    </row>
    <row r="395" spans="1:4" ht="12.75" x14ac:dyDescent="0.2">
      <c r="A395" s="36"/>
      <c r="B395" s="36"/>
      <c r="C395" s="42"/>
      <c r="D395" s="42"/>
    </row>
    <row r="396" spans="1:4" ht="12.75" x14ac:dyDescent="0.2">
      <c r="A396" s="36"/>
      <c r="B396" s="36"/>
      <c r="C396" s="42"/>
      <c r="D396" s="42"/>
    </row>
    <row r="397" spans="1:4" ht="12.75" x14ac:dyDescent="0.2">
      <c r="A397" s="36"/>
      <c r="B397" s="36"/>
      <c r="C397" s="42"/>
      <c r="D397" s="42"/>
    </row>
    <row r="398" spans="1:4" ht="12.75" x14ac:dyDescent="0.2">
      <c r="A398" s="36"/>
      <c r="B398" s="36"/>
      <c r="C398" s="42"/>
      <c r="D398" s="42"/>
    </row>
    <row r="399" spans="1:4" ht="12.75" x14ac:dyDescent="0.2">
      <c r="A399" s="36"/>
      <c r="B399" s="36"/>
      <c r="C399" s="42"/>
      <c r="D399" s="42"/>
    </row>
    <row r="400" spans="1:4" ht="12.75" x14ac:dyDescent="0.2">
      <c r="A400" s="36"/>
      <c r="B400" s="36"/>
      <c r="C400" s="42"/>
      <c r="D400" s="42"/>
    </row>
    <row r="401" spans="1:4" ht="12.75" x14ac:dyDescent="0.2">
      <c r="A401" s="36"/>
      <c r="B401" s="36"/>
      <c r="C401" s="42"/>
      <c r="D401" s="42"/>
    </row>
    <row r="402" spans="1:4" ht="12.75" x14ac:dyDescent="0.2">
      <c r="A402" s="36"/>
      <c r="B402" s="36"/>
      <c r="C402" s="42"/>
      <c r="D402" s="42"/>
    </row>
    <row r="403" spans="1:4" ht="12.75" x14ac:dyDescent="0.2">
      <c r="A403" s="36"/>
      <c r="B403" s="36"/>
      <c r="C403" s="42"/>
      <c r="D403" s="42"/>
    </row>
    <row r="404" spans="1:4" ht="12.75" x14ac:dyDescent="0.2">
      <c r="A404" s="36"/>
      <c r="B404" s="36"/>
      <c r="C404" s="42"/>
      <c r="D404" s="42"/>
    </row>
    <row r="405" spans="1:4" ht="12.75" x14ac:dyDescent="0.2">
      <c r="A405" s="36"/>
      <c r="B405" s="36"/>
      <c r="C405" s="42"/>
      <c r="D405" s="42"/>
    </row>
    <row r="406" spans="1:4" ht="12.75" x14ac:dyDescent="0.2">
      <c r="A406" s="36"/>
      <c r="B406" s="36"/>
      <c r="C406" s="42"/>
      <c r="D406" s="42"/>
    </row>
    <row r="407" spans="1:4" ht="12.75" x14ac:dyDescent="0.2">
      <c r="A407" s="36"/>
      <c r="B407" s="36"/>
      <c r="C407" s="42"/>
      <c r="D407" s="42"/>
    </row>
    <row r="408" spans="1:4" ht="12.75" x14ac:dyDescent="0.2">
      <c r="A408" s="36"/>
      <c r="B408" s="36"/>
      <c r="C408" s="42"/>
      <c r="D408" s="42"/>
    </row>
    <row r="409" spans="1:4" ht="12.75" x14ac:dyDescent="0.2">
      <c r="A409" s="36"/>
      <c r="B409" s="36"/>
      <c r="C409" s="42"/>
      <c r="D409" s="42"/>
    </row>
    <row r="410" spans="1:4" ht="12.75" x14ac:dyDescent="0.2">
      <c r="A410" s="36"/>
      <c r="B410" s="36"/>
      <c r="C410" s="42"/>
      <c r="D410" s="42"/>
    </row>
    <row r="411" spans="1:4" ht="12.75" x14ac:dyDescent="0.2">
      <c r="A411" s="36"/>
      <c r="B411" s="36"/>
      <c r="C411" s="42"/>
      <c r="D411" s="42"/>
    </row>
    <row r="412" spans="1:4" ht="12.75" x14ac:dyDescent="0.2">
      <c r="A412" s="36"/>
      <c r="B412" s="36"/>
      <c r="C412" s="42"/>
      <c r="D412" s="42"/>
    </row>
    <row r="413" spans="1:4" ht="12.75" x14ac:dyDescent="0.2">
      <c r="A413" s="36"/>
      <c r="B413" s="36"/>
      <c r="C413" s="42"/>
      <c r="D413" s="42"/>
    </row>
    <row r="414" spans="1:4" ht="12.75" x14ac:dyDescent="0.2">
      <c r="A414" s="36"/>
      <c r="B414" s="36"/>
      <c r="C414" s="42"/>
      <c r="D414" s="42"/>
    </row>
    <row r="415" spans="1:4" ht="12.75" x14ac:dyDescent="0.2">
      <c r="A415" s="36"/>
      <c r="B415" s="36"/>
      <c r="C415" s="42"/>
      <c r="D415" s="42"/>
    </row>
    <row r="416" spans="1:4" ht="12.75" x14ac:dyDescent="0.2">
      <c r="A416" s="36"/>
      <c r="B416" s="36"/>
      <c r="C416" s="42"/>
      <c r="D416" s="42"/>
    </row>
    <row r="417" spans="1:4" ht="12.75" x14ac:dyDescent="0.2">
      <c r="A417" s="36"/>
      <c r="B417" s="36"/>
      <c r="C417" s="42"/>
      <c r="D417" s="42"/>
    </row>
    <row r="418" spans="1:4" ht="12.75" x14ac:dyDescent="0.2">
      <c r="A418" s="36"/>
      <c r="B418" s="36"/>
      <c r="C418" s="42"/>
      <c r="D418" s="42"/>
    </row>
    <row r="419" spans="1:4" ht="12.75" x14ac:dyDescent="0.2">
      <c r="A419" s="36"/>
      <c r="B419" s="36"/>
      <c r="C419" s="42"/>
      <c r="D419" s="42"/>
    </row>
    <row r="420" spans="1:4" ht="12.75" x14ac:dyDescent="0.2">
      <c r="A420" s="36"/>
      <c r="B420" s="36"/>
      <c r="C420" s="42"/>
      <c r="D420" s="42"/>
    </row>
    <row r="421" spans="1:4" ht="12.75" x14ac:dyDescent="0.2">
      <c r="A421" s="36"/>
      <c r="B421" s="36"/>
      <c r="C421" s="42"/>
      <c r="D421" s="42"/>
    </row>
    <row r="422" spans="1:4" ht="12.75" x14ac:dyDescent="0.2">
      <c r="A422" s="36"/>
      <c r="B422" s="36"/>
      <c r="C422" s="42"/>
      <c r="D422" s="42"/>
    </row>
    <row r="423" spans="1:4" ht="12.75" x14ac:dyDescent="0.2">
      <c r="A423" s="36"/>
      <c r="B423" s="36"/>
      <c r="C423" s="42"/>
      <c r="D423" s="42"/>
    </row>
    <row r="424" spans="1:4" ht="12.75" x14ac:dyDescent="0.2">
      <c r="A424" s="36"/>
      <c r="B424" s="36"/>
      <c r="C424" s="42"/>
      <c r="D424" s="42"/>
    </row>
    <row r="425" spans="1:4" ht="12.75" x14ac:dyDescent="0.2">
      <c r="A425" s="36"/>
      <c r="B425" s="36"/>
      <c r="C425" s="42"/>
      <c r="D425" s="42"/>
    </row>
    <row r="426" spans="1:4" ht="12.75" x14ac:dyDescent="0.2">
      <c r="A426" s="36"/>
      <c r="B426" s="36"/>
      <c r="C426" s="42"/>
      <c r="D426" s="42"/>
    </row>
    <row r="427" spans="1:4" ht="12.75" x14ac:dyDescent="0.2">
      <c r="A427" s="36"/>
      <c r="B427" s="36"/>
      <c r="C427" s="42"/>
      <c r="D427" s="42"/>
    </row>
    <row r="428" spans="1:4" ht="12.75" x14ac:dyDescent="0.2">
      <c r="A428" s="36"/>
      <c r="B428" s="36"/>
      <c r="C428" s="42"/>
      <c r="D428" s="42"/>
    </row>
    <row r="429" spans="1:4" ht="12.75" x14ac:dyDescent="0.2">
      <c r="A429" s="36"/>
      <c r="B429" s="36"/>
      <c r="C429" s="42"/>
      <c r="D429" s="42"/>
    </row>
    <row r="430" spans="1:4" ht="12.75" x14ac:dyDescent="0.2">
      <c r="A430" s="36"/>
      <c r="B430" s="36"/>
      <c r="C430" s="42"/>
      <c r="D430" s="42"/>
    </row>
    <row r="431" spans="1:4" ht="12.75" x14ac:dyDescent="0.2">
      <c r="A431" s="36"/>
      <c r="B431" s="36"/>
      <c r="C431" s="42"/>
      <c r="D431" s="42"/>
    </row>
    <row r="432" spans="1:4" ht="12.75" x14ac:dyDescent="0.2">
      <c r="A432" s="36"/>
      <c r="B432" s="36"/>
      <c r="C432" s="42"/>
      <c r="D432" s="42"/>
    </row>
    <row r="433" spans="1:4" ht="12.75" x14ac:dyDescent="0.2">
      <c r="A433" s="36"/>
      <c r="B433" s="36"/>
      <c r="C433" s="42"/>
      <c r="D433" s="42"/>
    </row>
    <row r="434" spans="1:4" ht="12.75" x14ac:dyDescent="0.2">
      <c r="A434" s="36"/>
      <c r="B434" s="36"/>
      <c r="C434" s="42"/>
      <c r="D434" s="42"/>
    </row>
    <row r="435" spans="1:4" ht="12.75" x14ac:dyDescent="0.2">
      <c r="A435" s="36"/>
      <c r="B435" s="36"/>
      <c r="C435" s="42"/>
      <c r="D435" s="42"/>
    </row>
    <row r="436" spans="1:4" ht="12.75" x14ac:dyDescent="0.2">
      <c r="A436" s="36"/>
      <c r="B436" s="36"/>
      <c r="C436" s="42"/>
      <c r="D436" s="42"/>
    </row>
    <row r="437" spans="1:4" ht="12.75" x14ac:dyDescent="0.2">
      <c r="A437" s="36"/>
      <c r="B437" s="36"/>
      <c r="C437" s="42"/>
      <c r="D437" s="42"/>
    </row>
    <row r="438" spans="1:4" ht="12.75" x14ac:dyDescent="0.2">
      <c r="A438" s="36"/>
      <c r="B438" s="36"/>
      <c r="C438" s="42"/>
      <c r="D438" s="42"/>
    </row>
    <row r="439" spans="1:4" ht="12.75" x14ac:dyDescent="0.2">
      <c r="A439" s="36"/>
      <c r="B439" s="36"/>
      <c r="C439" s="42"/>
      <c r="D439" s="42"/>
    </row>
    <row r="440" spans="1:4" ht="12.75" x14ac:dyDescent="0.2">
      <c r="A440" s="36"/>
      <c r="B440" s="36"/>
      <c r="C440" s="42"/>
      <c r="D440" s="42"/>
    </row>
    <row r="441" spans="1:4" ht="12.75" x14ac:dyDescent="0.2">
      <c r="A441" s="36"/>
      <c r="B441" s="36"/>
      <c r="C441" s="42"/>
      <c r="D441" s="42"/>
    </row>
    <row r="442" spans="1:4" ht="12.75" x14ac:dyDescent="0.2">
      <c r="A442" s="36"/>
      <c r="B442" s="36"/>
      <c r="C442" s="42"/>
      <c r="D442" s="42"/>
    </row>
    <row r="443" spans="1:4" ht="12.75" x14ac:dyDescent="0.2">
      <c r="A443" s="36"/>
      <c r="B443" s="36"/>
      <c r="C443" s="42"/>
      <c r="D443" s="42"/>
    </row>
    <row r="444" spans="1:4" ht="12.75" x14ac:dyDescent="0.2">
      <c r="A444" s="36"/>
      <c r="B444" s="36"/>
      <c r="C444" s="42"/>
      <c r="D444" s="42"/>
    </row>
    <row r="445" spans="1:4" ht="12.75" x14ac:dyDescent="0.2">
      <c r="A445" s="36"/>
      <c r="B445" s="36"/>
      <c r="C445" s="42"/>
      <c r="D445" s="42"/>
    </row>
    <row r="446" spans="1:4" ht="12.75" x14ac:dyDescent="0.2">
      <c r="A446" s="36"/>
      <c r="B446" s="36"/>
      <c r="C446" s="42"/>
      <c r="D446" s="42"/>
    </row>
    <row r="447" spans="1:4" ht="12.75" x14ac:dyDescent="0.2">
      <c r="A447" s="36"/>
      <c r="B447" s="36"/>
      <c r="C447" s="42"/>
      <c r="D447" s="42"/>
    </row>
    <row r="448" spans="1:4" ht="12.75" x14ac:dyDescent="0.2">
      <c r="A448" s="36"/>
      <c r="B448" s="36"/>
      <c r="C448" s="42"/>
      <c r="D448" s="42"/>
    </row>
    <row r="449" spans="1:4" ht="12.75" x14ac:dyDescent="0.2">
      <c r="A449" s="36"/>
      <c r="B449" s="36"/>
      <c r="C449" s="42"/>
      <c r="D449" s="42"/>
    </row>
    <row r="450" spans="1:4" ht="12.75" x14ac:dyDescent="0.2">
      <c r="A450" s="36"/>
      <c r="B450" s="36"/>
      <c r="C450" s="42"/>
      <c r="D450" s="42"/>
    </row>
    <row r="451" spans="1:4" ht="12.75" x14ac:dyDescent="0.2">
      <c r="A451" s="36"/>
      <c r="B451" s="36"/>
      <c r="C451" s="42"/>
      <c r="D451" s="42"/>
    </row>
    <row r="452" spans="1:4" ht="12.75" x14ac:dyDescent="0.2">
      <c r="A452" s="36"/>
      <c r="B452" s="36"/>
      <c r="C452" s="42"/>
      <c r="D452" s="42"/>
    </row>
    <row r="453" spans="1:4" ht="12.75" x14ac:dyDescent="0.2">
      <c r="A453" s="36"/>
      <c r="B453" s="36"/>
      <c r="C453" s="42"/>
      <c r="D453" s="42"/>
    </row>
    <row r="454" spans="1:4" ht="12.75" x14ac:dyDescent="0.2">
      <c r="A454" s="36"/>
      <c r="B454" s="36"/>
      <c r="C454" s="42"/>
      <c r="D454" s="42"/>
    </row>
    <row r="455" spans="1:4" ht="12.75" x14ac:dyDescent="0.2">
      <c r="A455" s="36"/>
      <c r="B455" s="36"/>
      <c r="C455" s="42"/>
      <c r="D455" s="42"/>
    </row>
    <row r="456" spans="1:4" ht="12.75" x14ac:dyDescent="0.2">
      <c r="A456" s="36"/>
      <c r="B456" s="36"/>
      <c r="C456" s="42"/>
      <c r="D456" s="42"/>
    </row>
    <row r="457" spans="1:4" ht="12.75" x14ac:dyDescent="0.2">
      <c r="A457" s="36"/>
      <c r="B457" s="36"/>
      <c r="C457" s="42"/>
      <c r="D457" s="42"/>
    </row>
    <row r="458" spans="1:4" ht="12.75" x14ac:dyDescent="0.2">
      <c r="A458" s="36"/>
      <c r="B458" s="36"/>
      <c r="C458" s="42"/>
      <c r="D458" s="42"/>
    </row>
    <row r="459" spans="1:4" ht="12.75" x14ac:dyDescent="0.2">
      <c r="A459" s="36"/>
      <c r="B459" s="36"/>
      <c r="C459" s="42"/>
      <c r="D459" s="42"/>
    </row>
    <row r="460" spans="1:4" ht="12.75" x14ac:dyDescent="0.2">
      <c r="A460" s="36"/>
      <c r="B460" s="36"/>
      <c r="C460" s="42"/>
      <c r="D460" s="42"/>
    </row>
    <row r="461" spans="1:4" ht="12.75" x14ac:dyDescent="0.2">
      <c r="A461" s="36"/>
      <c r="B461" s="36"/>
      <c r="C461" s="42"/>
      <c r="D461" s="42"/>
    </row>
    <row r="462" spans="1:4" ht="12.75" x14ac:dyDescent="0.2">
      <c r="A462" s="36"/>
      <c r="B462" s="36"/>
      <c r="C462" s="42"/>
      <c r="D462" s="42"/>
    </row>
    <row r="463" spans="1:4" ht="12.75" x14ac:dyDescent="0.2">
      <c r="A463" s="36"/>
      <c r="B463" s="36"/>
      <c r="C463" s="42"/>
      <c r="D463" s="42"/>
    </row>
    <row r="464" spans="1:4" ht="12.75" x14ac:dyDescent="0.2">
      <c r="A464" s="36"/>
      <c r="B464" s="36"/>
      <c r="C464" s="42"/>
      <c r="D464" s="42"/>
    </row>
    <row r="465" spans="1:4" ht="12.75" x14ac:dyDescent="0.2">
      <c r="A465" s="36"/>
      <c r="B465" s="36"/>
      <c r="C465" s="42"/>
      <c r="D465" s="42"/>
    </row>
    <row r="466" spans="1:4" ht="12.75" x14ac:dyDescent="0.2">
      <c r="A466" s="36"/>
      <c r="B466" s="36"/>
      <c r="C466" s="42"/>
      <c r="D466" s="42"/>
    </row>
    <row r="467" spans="1:4" ht="12.75" x14ac:dyDescent="0.2">
      <c r="A467" s="36"/>
      <c r="B467" s="36"/>
      <c r="C467" s="42"/>
      <c r="D467" s="42"/>
    </row>
    <row r="468" spans="1:4" ht="12.75" x14ac:dyDescent="0.2">
      <c r="A468" s="36"/>
      <c r="B468" s="36"/>
      <c r="C468" s="42"/>
      <c r="D468" s="42"/>
    </row>
    <row r="469" spans="1:4" ht="12.75" x14ac:dyDescent="0.2">
      <c r="A469" s="36"/>
      <c r="B469" s="36"/>
      <c r="C469" s="42"/>
      <c r="D469" s="42"/>
    </row>
    <row r="470" spans="1:4" ht="12.75" x14ac:dyDescent="0.2">
      <c r="A470" s="36"/>
      <c r="B470" s="36"/>
      <c r="C470" s="42"/>
      <c r="D470" s="42"/>
    </row>
    <row r="471" spans="1:4" ht="12.75" x14ac:dyDescent="0.2">
      <c r="A471" s="36"/>
      <c r="B471" s="36"/>
      <c r="C471" s="42"/>
      <c r="D471" s="42"/>
    </row>
    <row r="472" spans="1:4" ht="12.75" x14ac:dyDescent="0.2">
      <c r="A472" s="36"/>
      <c r="B472" s="36"/>
      <c r="C472" s="42"/>
      <c r="D472" s="42"/>
    </row>
    <row r="473" spans="1:4" ht="12.75" x14ac:dyDescent="0.2">
      <c r="A473" s="36"/>
      <c r="B473" s="36"/>
      <c r="C473" s="42"/>
      <c r="D473" s="42"/>
    </row>
    <row r="474" spans="1:4" ht="12.75" x14ac:dyDescent="0.2">
      <c r="A474" s="36"/>
      <c r="B474" s="36"/>
      <c r="C474" s="42"/>
      <c r="D474" s="42"/>
    </row>
    <row r="475" spans="1:4" ht="12.75" x14ac:dyDescent="0.2">
      <c r="A475" s="36"/>
      <c r="B475" s="36"/>
      <c r="C475" s="42"/>
      <c r="D475" s="42"/>
    </row>
    <row r="476" spans="1:4" ht="12.75" x14ac:dyDescent="0.2">
      <c r="A476" s="36"/>
      <c r="B476" s="36"/>
      <c r="C476" s="42"/>
      <c r="D476" s="42"/>
    </row>
    <row r="477" spans="1:4" ht="12.75" x14ac:dyDescent="0.2">
      <c r="A477" s="36"/>
      <c r="B477" s="36"/>
      <c r="C477" s="42"/>
      <c r="D477" s="42"/>
    </row>
    <row r="478" spans="1:4" ht="12.75" x14ac:dyDescent="0.2">
      <c r="A478" s="36"/>
      <c r="B478" s="36"/>
      <c r="C478" s="42"/>
      <c r="D478" s="42"/>
    </row>
    <row r="479" spans="1:4" ht="12.75" x14ac:dyDescent="0.2">
      <c r="A479" s="36"/>
      <c r="B479" s="36"/>
      <c r="C479" s="42"/>
      <c r="D479" s="42"/>
    </row>
    <row r="480" spans="1:4" ht="12.75" x14ac:dyDescent="0.2">
      <c r="A480" s="36"/>
      <c r="B480" s="36"/>
      <c r="C480" s="42"/>
      <c r="D480" s="42"/>
    </row>
    <row r="481" spans="1:4" ht="12.75" x14ac:dyDescent="0.2">
      <c r="A481" s="36"/>
      <c r="B481" s="36"/>
      <c r="C481" s="42"/>
      <c r="D481" s="42"/>
    </row>
    <row r="482" spans="1:4" ht="12.75" x14ac:dyDescent="0.2">
      <c r="A482" s="36"/>
      <c r="B482" s="36"/>
      <c r="C482" s="42"/>
      <c r="D482" s="42"/>
    </row>
    <row r="483" spans="1:4" ht="12.75" x14ac:dyDescent="0.2">
      <c r="A483" s="36"/>
      <c r="B483" s="36"/>
      <c r="C483" s="42"/>
      <c r="D483" s="42"/>
    </row>
    <row r="484" spans="1:4" ht="12.75" x14ac:dyDescent="0.2">
      <c r="A484" s="36"/>
      <c r="B484" s="36"/>
      <c r="C484" s="42"/>
      <c r="D484" s="42"/>
    </row>
    <row r="485" spans="1:4" ht="12.75" x14ac:dyDescent="0.2">
      <c r="A485" s="36"/>
      <c r="B485" s="36"/>
      <c r="C485" s="42"/>
      <c r="D485" s="42"/>
    </row>
    <row r="486" spans="1:4" ht="12.75" x14ac:dyDescent="0.2">
      <c r="A486" s="36"/>
      <c r="B486" s="36"/>
      <c r="C486" s="42"/>
      <c r="D486" s="42"/>
    </row>
    <row r="487" spans="1:4" ht="12.75" x14ac:dyDescent="0.2">
      <c r="A487" s="36"/>
      <c r="B487" s="36"/>
      <c r="C487" s="42"/>
      <c r="D487" s="42"/>
    </row>
    <row r="488" spans="1:4" ht="12.75" x14ac:dyDescent="0.2">
      <c r="A488" s="36"/>
      <c r="B488" s="36"/>
      <c r="C488" s="42"/>
      <c r="D488" s="42"/>
    </row>
    <row r="489" spans="1:4" ht="12.75" x14ac:dyDescent="0.2">
      <c r="A489" s="36"/>
      <c r="B489" s="36"/>
      <c r="C489" s="42"/>
      <c r="D489" s="42"/>
    </row>
    <row r="490" spans="1:4" ht="12.75" x14ac:dyDescent="0.2">
      <c r="A490" s="36"/>
      <c r="B490" s="36"/>
      <c r="C490" s="42"/>
      <c r="D490" s="42"/>
    </row>
    <row r="491" spans="1:4" ht="12.75" x14ac:dyDescent="0.2">
      <c r="A491" s="36"/>
      <c r="B491" s="36"/>
      <c r="C491" s="42"/>
      <c r="D491" s="42"/>
    </row>
    <row r="492" spans="1:4" ht="12.75" x14ac:dyDescent="0.2">
      <c r="A492" s="36"/>
      <c r="B492" s="36"/>
      <c r="C492" s="42"/>
      <c r="D492" s="42"/>
    </row>
    <row r="493" spans="1:4" ht="12.75" x14ac:dyDescent="0.2">
      <c r="A493" s="36"/>
      <c r="B493" s="36"/>
      <c r="C493" s="42"/>
      <c r="D493" s="42"/>
    </row>
    <row r="494" spans="1:4" ht="12.75" x14ac:dyDescent="0.2">
      <c r="A494" s="36"/>
      <c r="B494" s="36"/>
      <c r="C494" s="42"/>
      <c r="D494" s="42"/>
    </row>
    <row r="495" spans="1:4" ht="12.75" x14ac:dyDescent="0.2">
      <c r="A495" s="36"/>
      <c r="B495" s="36"/>
      <c r="C495" s="42"/>
      <c r="D495" s="42"/>
    </row>
    <row r="496" spans="1:4" ht="12.75" x14ac:dyDescent="0.2">
      <c r="A496" s="36"/>
      <c r="B496" s="36"/>
      <c r="C496" s="42"/>
      <c r="D496" s="42"/>
    </row>
    <row r="497" spans="1:4" ht="12.75" x14ac:dyDescent="0.2">
      <c r="A497" s="36"/>
      <c r="B497" s="36"/>
      <c r="C497" s="42"/>
      <c r="D497" s="42"/>
    </row>
    <row r="498" spans="1:4" ht="12.75" x14ac:dyDescent="0.2">
      <c r="A498" s="36"/>
      <c r="B498" s="36"/>
      <c r="C498" s="42"/>
      <c r="D498" s="42"/>
    </row>
    <row r="499" spans="1:4" ht="12.75" x14ac:dyDescent="0.2">
      <c r="A499" s="36"/>
      <c r="B499" s="36"/>
      <c r="C499" s="42"/>
      <c r="D499" s="42"/>
    </row>
    <row r="500" spans="1:4" ht="12.75" x14ac:dyDescent="0.2">
      <c r="A500" s="36"/>
      <c r="B500" s="36"/>
      <c r="C500" s="42"/>
      <c r="D500" s="42"/>
    </row>
    <row r="501" spans="1:4" ht="12.75" x14ac:dyDescent="0.2">
      <c r="A501" s="36"/>
      <c r="B501" s="36"/>
      <c r="C501" s="42"/>
      <c r="D501" s="42"/>
    </row>
    <row r="502" spans="1:4" ht="12.75" x14ac:dyDescent="0.2">
      <c r="A502" s="36"/>
      <c r="B502" s="36"/>
      <c r="C502" s="42"/>
      <c r="D502" s="42"/>
    </row>
    <row r="503" spans="1:4" ht="12.75" x14ac:dyDescent="0.2">
      <c r="A503" s="36"/>
      <c r="B503" s="36"/>
      <c r="C503" s="42"/>
      <c r="D503" s="42"/>
    </row>
    <row r="504" spans="1:4" ht="12.75" x14ac:dyDescent="0.2">
      <c r="A504" s="36"/>
      <c r="B504" s="36"/>
      <c r="C504" s="42"/>
      <c r="D504" s="42"/>
    </row>
    <row r="505" spans="1:4" ht="12.75" x14ac:dyDescent="0.2">
      <c r="A505" s="36"/>
      <c r="B505" s="36"/>
      <c r="C505" s="42"/>
      <c r="D505" s="42"/>
    </row>
    <row r="506" spans="1:4" ht="12.75" x14ac:dyDescent="0.2">
      <c r="A506" s="36"/>
      <c r="B506" s="36"/>
      <c r="C506" s="42"/>
      <c r="D506" s="42"/>
    </row>
    <row r="507" spans="1:4" ht="12.75" x14ac:dyDescent="0.2">
      <c r="A507" s="36"/>
      <c r="B507" s="36"/>
      <c r="C507" s="42"/>
      <c r="D507" s="42"/>
    </row>
    <row r="508" spans="1:4" ht="12.75" x14ac:dyDescent="0.2">
      <c r="A508" s="36"/>
      <c r="B508" s="36"/>
      <c r="C508" s="42"/>
      <c r="D508" s="42"/>
    </row>
    <row r="509" spans="1:4" ht="12.75" x14ac:dyDescent="0.2">
      <c r="A509" s="36"/>
      <c r="B509" s="36"/>
      <c r="C509" s="42"/>
      <c r="D509" s="42"/>
    </row>
    <row r="510" spans="1:4" ht="12.75" x14ac:dyDescent="0.2">
      <c r="A510" s="36"/>
      <c r="B510" s="36"/>
      <c r="C510" s="42"/>
      <c r="D510" s="42"/>
    </row>
    <row r="511" spans="1:4" ht="12.75" x14ac:dyDescent="0.2">
      <c r="A511" s="36"/>
      <c r="B511" s="36"/>
      <c r="C511" s="42"/>
      <c r="D511" s="42"/>
    </row>
    <row r="512" spans="1:4" ht="12.75" x14ac:dyDescent="0.2">
      <c r="A512" s="36"/>
      <c r="B512" s="36"/>
      <c r="C512" s="42"/>
      <c r="D512" s="42"/>
    </row>
    <row r="513" spans="1:4" ht="12.75" x14ac:dyDescent="0.2">
      <c r="A513" s="36"/>
      <c r="B513" s="36"/>
      <c r="C513" s="42"/>
      <c r="D513" s="42"/>
    </row>
    <row r="514" spans="1:4" ht="12.75" x14ac:dyDescent="0.2">
      <c r="A514" s="36"/>
      <c r="B514" s="36"/>
      <c r="C514" s="42"/>
      <c r="D514" s="42"/>
    </row>
    <row r="515" spans="1:4" ht="12.75" x14ac:dyDescent="0.2">
      <c r="A515" s="36"/>
      <c r="B515" s="36"/>
      <c r="C515" s="42"/>
      <c r="D515" s="42"/>
    </row>
    <row r="516" spans="1:4" ht="12.75" x14ac:dyDescent="0.2">
      <c r="A516" s="36"/>
      <c r="B516" s="36"/>
      <c r="C516" s="42"/>
      <c r="D516" s="42"/>
    </row>
    <row r="517" spans="1:4" ht="12.75" x14ac:dyDescent="0.2">
      <c r="A517" s="36"/>
      <c r="B517" s="36"/>
      <c r="C517" s="42"/>
      <c r="D517" s="42"/>
    </row>
    <row r="518" spans="1:4" ht="12.75" x14ac:dyDescent="0.2">
      <c r="A518" s="36"/>
      <c r="B518" s="36"/>
      <c r="C518" s="42"/>
      <c r="D518" s="42"/>
    </row>
    <row r="519" spans="1:4" ht="12.75" x14ac:dyDescent="0.2">
      <c r="A519" s="36"/>
      <c r="B519" s="36"/>
      <c r="C519" s="42"/>
      <c r="D519" s="42"/>
    </row>
    <row r="520" spans="1:4" ht="12.75" x14ac:dyDescent="0.2">
      <c r="A520" s="36"/>
      <c r="B520" s="36"/>
      <c r="C520" s="42"/>
      <c r="D520" s="42"/>
    </row>
    <row r="521" spans="1:4" ht="12.75" x14ac:dyDescent="0.2">
      <c r="A521" s="36"/>
      <c r="B521" s="36"/>
      <c r="C521" s="42"/>
      <c r="D521" s="42"/>
    </row>
    <row r="522" spans="1:4" ht="12.75" x14ac:dyDescent="0.2">
      <c r="A522" s="36"/>
      <c r="B522" s="36"/>
      <c r="C522" s="42"/>
      <c r="D522" s="42"/>
    </row>
    <row r="523" spans="1:4" ht="12.75" x14ac:dyDescent="0.2">
      <c r="A523" s="36"/>
      <c r="B523" s="36"/>
      <c r="C523" s="42"/>
      <c r="D523" s="42"/>
    </row>
    <row r="524" spans="1:4" ht="12.75" x14ac:dyDescent="0.2">
      <c r="A524" s="36"/>
      <c r="B524" s="36"/>
      <c r="C524" s="42"/>
      <c r="D524" s="42"/>
    </row>
    <row r="525" spans="1:4" ht="12.75" x14ac:dyDescent="0.2">
      <c r="A525" s="36"/>
      <c r="B525" s="36"/>
      <c r="C525" s="42"/>
      <c r="D525" s="42"/>
    </row>
    <row r="526" spans="1:4" ht="12.75" x14ac:dyDescent="0.2">
      <c r="A526" s="36"/>
      <c r="B526" s="36"/>
      <c r="C526" s="42"/>
      <c r="D526" s="42"/>
    </row>
    <row r="527" spans="1:4" ht="12.75" x14ac:dyDescent="0.2">
      <c r="A527" s="36"/>
      <c r="B527" s="36"/>
      <c r="C527" s="42"/>
      <c r="D527" s="42"/>
    </row>
    <row r="528" spans="1:4" ht="12.75" x14ac:dyDescent="0.2">
      <c r="A528" s="36"/>
      <c r="B528" s="36"/>
      <c r="C528" s="42"/>
      <c r="D528" s="42"/>
    </row>
    <row r="529" spans="1:4" ht="12.75" x14ac:dyDescent="0.2">
      <c r="A529" s="36"/>
      <c r="B529" s="36"/>
      <c r="C529" s="42"/>
      <c r="D529" s="42"/>
    </row>
    <row r="530" spans="1:4" ht="12.75" x14ac:dyDescent="0.2">
      <c r="A530" s="36"/>
      <c r="B530" s="36"/>
      <c r="C530" s="42"/>
      <c r="D530" s="42"/>
    </row>
    <row r="531" spans="1:4" ht="12.75" x14ac:dyDescent="0.2">
      <c r="A531" s="36"/>
      <c r="B531" s="36"/>
      <c r="C531" s="42"/>
      <c r="D531" s="42"/>
    </row>
    <row r="532" spans="1:4" ht="12.75" x14ac:dyDescent="0.2">
      <c r="A532" s="36"/>
      <c r="B532" s="36"/>
      <c r="C532" s="42"/>
      <c r="D532" s="42"/>
    </row>
    <row r="533" spans="1:4" ht="12.75" x14ac:dyDescent="0.2">
      <c r="A533" s="36"/>
      <c r="B533" s="36"/>
      <c r="C533" s="42"/>
      <c r="D533" s="42"/>
    </row>
    <row r="534" spans="1:4" ht="12.75" x14ac:dyDescent="0.2">
      <c r="A534" s="36"/>
      <c r="B534" s="36"/>
      <c r="C534" s="42"/>
      <c r="D534" s="42"/>
    </row>
    <row r="535" spans="1:4" ht="12.75" x14ac:dyDescent="0.2">
      <c r="A535" s="36"/>
      <c r="B535" s="36"/>
      <c r="C535" s="42"/>
      <c r="D535" s="42"/>
    </row>
    <row r="536" spans="1:4" ht="12.75" x14ac:dyDescent="0.2">
      <c r="A536" s="36"/>
      <c r="B536" s="36"/>
      <c r="C536" s="42"/>
      <c r="D536" s="42"/>
    </row>
    <row r="537" spans="1:4" ht="12.75" x14ac:dyDescent="0.2">
      <c r="A537" s="36"/>
      <c r="B537" s="36"/>
      <c r="C537" s="42"/>
      <c r="D537" s="42"/>
    </row>
    <row r="538" spans="1:4" ht="12.75" x14ac:dyDescent="0.2">
      <c r="A538" s="36"/>
      <c r="B538" s="36"/>
      <c r="C538" s="42"/>
      <c r="D538" s="42"/>
    </row>
    <row r="539" spans="1:4" ht="12.75" x14ac:dyDescent="0.2">
      <c r="A539" s="36"/>
      <c r="B539" s="36"/>
      <c r="C539" s="42"/>
      <c r="D539" s="42"/>
    </row>
    <row r="540" spans="1:4" ht="12.75" x14ac:dyDescent="0.2">
      <c r="A540" s="36"/>
      <c r="B540" s="36"/>
      <c r="C540" s="42"/>
      <c r="D540" s="42"/>
    </row>
    <row r="541" spans="1:4" ht="12.75" x14ac:dyDescent="0.2">
      <c r="A541" s="36"/>
      <c r="B541" s="36"/>
      <c r="C541" s="42"/>
      <c r="D541" s="42"/>
    </row>
    <row r="542" spans="1:4" ht="12.75" x14ac:dyDescent="0.2">
      <c r="A542" s="36"/>
      <c r="B542" s="36"/>
      <c r="C542" s="42"/>
      <c r="D542" s="42"/>
    </row>
    <row r="543" spans="1:4" ht="12.75" x14ac:dyDescent="0.2">
      <c r="A543" s="36"/>
      <c r="B543" s="36"/>
      <c r="C543" s="42"/>
      <c r="D543" s="42"/>
    </row>
    <row r="544" spans="1:4" ht="12.75" x14ac:dyDescent="0.2">
      <c r="A544" s="36"/>
      <c r="B544" s="36"/>
      <c r="C544" s="42"/>
      <c r="D544" s="42"/>
    </row>
    <row r="545" spans="1:4" ht="12.75" x14ac:dyDescent="0.2">
      <c r="A545" s="36"/>
      <c r="B545" s="36"/>
      <c r="C545" s="42"/>
      <c r="D545" s="42"/>
    </row>
    <row r="546" spans="1:4" ht="12.75" x14ac:dyDescent="0.2">
      <c r="A546" s="36"/>
      <c r="B546" s="36"/>
      <c r="C546" s="42"/>
      <c r="D546" s="42"/>
    </row>
    <row r="547" spans="1:4" ht="12.75" x14ac:dyDescent="0.2">
      <c r="A547" s="36"/>
      <c r="B547" s="36"/>
      <c r="C547" s="42"/>
      <c r="D547" s="42"/>
    </row>
    <row r="548" spans="1:4" ht="12.75" x14ac:dyDescent="0.2">
      <c r="A548" s="36"/>
      <c r="B548" s="36"/>
      <c r="C548" s="42"/>
      <c r="D548" s="42"/>
    </row>
    <row r="549" spans="1:4" ht="12.75" x14ac:dyDescent="0.2">
      <c r="A549" s="36"/>
      <c r="B549" s="36"/>
      <c r="C549" s="42"/>
      <c r="D549" s="42"/>
    </row>
    <row r="550" spans="1:4" ht="12.75" x14ac:dyDescent="0.2">
      <c r="A550" s="36"/>
      <c r="B550" s="36"/>
      <c r="C550" s="42"/>
      <c r="D550" s="42"/>
    </row>
    <row r="551" spans="1:4" ht="12.75" x14ac:dyDescent="0.2">
      <c r="A551" s="36"/>
      <c r="B551" s="36"/>
      <c r="C551" s="42"/>
      <c r="D551" s="42"/>
    </row>
    <row r="552" spans="1:4" ht="12.75" x14ac:dyDescent="0.2">
      <c r="A552" s="36"/>
      <c r="B552" s="36"/>
      <c r="C552" s="42"/>
      <c r="D552" s="42"/>
    </row>
    <row r="553" spans="1:4" ht="12.75" x14ac:dyDescent="0.2">
      <c r="A553" s="36"/>
      <c r="B553" s="36"/>
      <c r="C553" s="42"/>
      <c r="D553" s="42"/>
    </row>
    <row r="554" spans="1:4" ht="12.75" x14ac:dyDescent="0.2">
      <c r="A554" s="36"/>
      <c r="B554" s="36"/>
      <c r="C554" s="42"/>
      <c r="D554" s="42"/>
    </row>
    <row r="555" spans="1:4" ht="12.75" x14ac:dyDescent="0.2">
      <c r="A555" s="36"/>
      <c r="B555" s="36"/>
      <c r="C555" s="42"/>
      <c r="D555" s="42"/>
    </row>
    <row r="556" spans="1:4" ht="12.75" x14ac:dyDescent="0.2">
      <c r="A556" s="36"/>
      <c r="B556" s="36"/>
      <c r="C556" s="42"/>
      <c r="D556" s="42"/>
    </row>
    <row r="557" spans="1:4" ht="12.75" x14ac:dyDescent="0.2">
      <c r="A557" s="36"/>
      <c r="B557" s="36"/>
      <c r="C557" s="42"/>
      <c r="D557" s="42"/>
    </row>
    <row r="558" spans="1:4" ht="12.75" x14ac:dyDescent="0.2">
      <c r="A558" s="36"/>
      <c r="B558" s="36"/>
      <c r="C558" s="42"/>
      <c r="D558" s="42"/>
    </row>
    <row r="559" spans="1:4" ht="12.75" x14ac:dyDescent="0.2">
      <c r="A559" s="36"/>
      <c r="B559" s="36"/>
      <c r="C559" s="42"/>
      <c r="D559" s="42"/>
    </row>
    <row r="560" spans="1:4" ht="12.75" x14ac:dyDescent="0.2">
      <c r="A560" s="36"/>
      <c r="B560" s="36"/>
      <c r="C560" s="42"/>
      <c r="D560" s="42"/>
    </row>
    <row r="561" spans="1:4" ht="12.75" x14ac:dyDescent="0.2">
      <c r="A561" s="36"/>
      <c r="B561" s="36"/>
      <c r="C561" s="42"/>
      <c r="D561" s="42"/>
    </row>
    <row r="562" spans="1:4" ht="12.75" x14ac:dyDescent="0.2">
      <c r="A562" s="36"/>
      <c r="B562" s="36"/>
      <c r="C562" s="42"/>
      <c r="D562" s="42"/>
    </row>
    <row r="563" spans="1:4" ht="12.75" x14ac:dyDescent="0.2">
      <c r="A563" s="36"/>
      <c r="B563" s="36"/>
      <c r="C563" s="42"/>
      <c r="D563" s="42"/>
    </row>
    <row r="564" spans="1:4" ht="12.75" x14ac:dyDescent="0.2">
      <c r="A564" s="36"/>
      <c r="B564" s="36"/>
      <c r="C564" s="42"/>
      <c r="D564" s="42"/>
    </row>
    <row r="565" spans="1:4" ht="12.75" x14ac:dyDescent="0.2">
      <c r="A565" s="36"/>
      <c r="B565" s="36"/>
      <c r="C565" s="42"/>
      <c r="D565" s="42"/>
    </row>
    <row r="566" spans="1:4" ht="12.75" x14ac:dyDescent="0.2">
      <c r="A566" s="36"/>
      <c r="B566" s="36"/>
      <c r="C566" s="42"/>
      <c r="D566" s="42"/>
    </row>
    <row r="567" spans="1:4" ht="12.75" x14ac:dyDescent="0.2">
      <c r="A567" s="36"/>
      <c r="B567" s="36"/>
      <c r="C567" s="42"/>
      <c r="D567" s="42"/>
    </row>
    <row r="568" spans="1:4" ht="12.75" x14ac:dyDescent="0.2">
      <c r="A568" s="36"/>
      <c r="B568" s="36"/>
      <c r="C568" s="42"/>
      <c r="D568" s="42"/>
    </row>
    <row r="569" spans="1:4" ht="12.75" x14ac:dyDescent="0.2">
      <c r="A569" s="36"/>
      <c r="B569" s="36"/>
      <c r="C569" s="42"/>
      <c r="D569" s="42"/>
    </row>
    <row r="570" spans="1:4" ht="12.75" x14ac:dyDescent="0.2">
      <c r="A570" s="36"/>
      <c r="B570" s="36"/>
      <c r="C570" s="42"/>
      <c r="D570" s="42"/>
    </row>
    <row r="571" spans="1:4" ht="12.75" x14ac:dyDescent="0.2">
      <c r="A571" s="36"/>
      <c r="B571" s="36"/>
      <c r="C571" s="42"/>
      <c r="D571" s="42"/>
    </row>
    <row r="572" spans="1:4" ht="12.75" x14ac:dyDescent="0.2">
      <c r="A572" s="36"/>
      <c r="B572" s="36"/>
      <c r="C572" s="42"/>
      <c r="D572" s="42"/>
    </row>
    <row r="573" spans="1:4" ht="12.75" x14ac:dyDescent="0.2">
      <c r="A573" s="36"/>
      <c r="B573" s="36"/>
      <c r="C573" s="42"/>
      <c r="D573" s="42"/>
    </row>
    <row r="574" spans="1:4" ht="12.75" x14ac:dyDescent="0.2">
      <c r="A574" s="36"/>
      <c r="B574" s="36"/>
      <c r="C574" s="42"/>
      <c r="D574" s="42"/>
    </row>
    <row r="575" spans="1:4" ht="12.75" x14ac:dyDescent="0.2">
      <c r="A575" s="36"/>
      <c r="B575" s="36"/>
      <c r="C575" s="42"/>
      <c r="D575" s="42"/>
    </row>
    <row r="576" spans="1:4" ht="12.75" x14ac:dyDescent="0.2">
      <c r="A576" s="36"/>
      <c r="B576" s="36"/>
      <c r="C576" s="42"/>
      <c r="D576" s="42"/>
    </row>
    <row r="577" spans="1:4" ht="12.75" x14ac:dyDescent="0.2">
      <c r="A577" s="36"/>
      <c r="B577" s="36"/>
      <c r="C577" s="42"/>
      <c r="D577" s="42"/>
    </row>
    <row r="578" spans="1:4" ht="12.75" x14ac:dyDescent="0.2">
      <c r="A578" s="36"/>
      <c r="B578" s="36"/>
      <c r="C578" s="42"/>
      <c r="D578" s="42"/>
    </row>
    <row r="579" spans="1:4" ht="12.75" x14ac:dyDescent="0.2">
      <c r="A579" s="36"/>
      <c r="B579" s="36"/>
      <c r="C579" s="42"/>
      <c r="D579" s="42"/>
    </row>
    <row r="580" spans="1:4" ht="12.75" x14ac:dyDescent="0.2">
      <c r="A580" s="36"/>
      <c r="B580" s="36"/>
      <c r="C580" s="42"/>
      <c r="D580" s="42"/>
    </row>
    <row r="581" spans="1:4" ht="12.75" x14ac:dyDescent="0.2">
      <c r="A581" s="36"/>
      <c r="B581" s="36"/>
      <c r="C581" s="42"/>
      <c r="D581" s="42"/>
    </row>
    <row r="582" spans="1:4" ht="12.75" x14ac:dyDescent="0.2">
      <c r="A582" s="36"/>
      <c r="B582" s="36"/>
      <c r="C582" s="42"/>
      <c r="D582" s="42"/>
    </row>
    <row r="583" spans="1:4" ht="12.75" x14ac:dyDescent="0.2">
      <c r="A583" s="36"/>
      <c r="B583" s="36"/>
      <c r="C583" s="42"/>
      <c r="D583" s="42"/>
    </row>
    <row r="584" spans="1:4" ht="12.75" x14ac:dyDescent="0.2">
      <c r="A584" s="36"/>
      <c r="B584" s="36"/>
      <c r="C584" s="42"/>
      <c r="D584" s="42"/>
    </row>
    <row r="585" spans="1:4" ht="12.75" x14ac:dyDescent="0.2">
      <c r="A585" s="36"/>
      <c r="B585" s="36"/>
      <c r="C585" s="42"/>
      <c r="D585" s="42"/>
    </row>
    <row r="586" spans="1:4" ht="12.75" x14ac:dyDescent="0.2">
      <c r="A586" s="36"/>
      <c r="B586" s="36"/>
      <c r="C586" s="42"/>
      <c r="D586" s="42"/>
    </row>
    <row r="587" spans="1:4" ht="12.75" x14ac:dyDescent="0.2">
      <c r="A587" s="36"/>
      <c r="B587" s="36"/>
      <c r="C587" s="42"/>
      <c r="D587" s="42"/>
    </row>
    <row r="588" spans="1:4" ht="12.75" x14ac:dyDescent="0.2">
      <c r="A588" s="36"/>
      <c r="B588" s="36"/>
      <c r="C588" s="42"/>
      <c r="D588" s="42"/>
    </row>
    <row r="589" spans="1:4" ht="12.75" x14ac:dyDescent="0.2">
      <c r="A589" s="36"/>
      <c r="B589" s="36"/>
      <c r="C589" s="42"/>
      <c r="D589" s="42"/>
    </row>
    <row r="590" spans="1:4" ht="12.75" x14ac:dyDescent="0.2">
      <c r="A590" s="36"/>
      <c r="B590" s="36"/>
      <c r="C590" s="42"/>
      <c r="D590" s="42"/>
    </row>
    <row r="591" spans="1:4" ht="12.75" x14ac:dyDescent="0.2">
      <c r="A591" s="36"/>
      <c r="B591" s="36"/>
      <c r="C591" s="42"/>
      <c r="D591" s="42"/>
    </row>
    <row r="592" spans="1:4" ht="12.75" x14ac:dyDescent="0.2">
      <c r="A592" s="36"/>
      <c r="B592" s="36"/>
      <c r="C592" s="42"/>
      <c r="D592" s="42"/>
    </row>
    <row r="593" spans="1:4" ht="12.75" x14ac:dyDescent="0.2">
      <c r="A593" s="36"/>
      <c r="B593" s="36"/>
      <c r="C593" s="42"/>
      <c r="D593" s="42"/>
    </row>
    <row r="594" spans="1:4" ht="12.75" x14ac:dyDescent="0.2">
      <c r="A594" s="36"/>
      <c r="B594" s="36"/>
      <c r="C594" s="42"/>
      <c r="D594" s="42"/>
    </row>
    <row r="595" spans="1:4" ht="12.75" x14ac:dyDescent="0.2">
      <c r="A595" s="36"/>
      <c r="B595" s="36"/>
      <c r="C595" s="42"/>
      <c r="D595" s="42"/>
    </row>
    <row r="596" spans="1:4" ht="12.75" x14ac:dyDescent="0.2">
      <c r="A596" s="36"/>
      <c r="B596" s="36"/>
      <c r="C596" s="42"/>
      <c r="D596" s="42"/>
    </row>
    <row r="597" spans="1:4" ht="12.75" x14ac:dyDescent="0.2">
      <c r="A597" s="36"/>
      <c r="B597" s="36"/>
      <c r="C597" s="42"/>
      <c r="D597" s="42"/>
    </row>
    <row r="598" spans="1:4" ht="12.75" x14ac:dyDescent="0.2">
      <c r="A598" s="36"/>
      <c r="B598" s="36"/>
      <c r="C598" s="42"/>
      <c r="D598" s="42"/>
    </row>
    <row r="599" spans="1:4" ht="12.75" x14ac:dyDescent="0.2">
      <c r="A599" s="36"/>
      <c r="B599" s="36"/>
      <c r="C599" s="42"/>
      <c r="D599" s="42"/>
    </row>
    <row r="600" spans="1:4" ht="12.75" x14ac:dyDescent="0.2">
      <c r="A600" s="36"/>
      <c r="B600" s="36"/>
      <c r="C600" s="42"/>
      <c r="D600" s="42"/>
    </row>
    <row r="601" spans="1:4" ht="12.75" x14ac:dyDescent="0.2">
      <c r="A601" s="36"/>
      <c r="B601" s="36"/>
      <c r="C601" s="42"/>
      <c r="D601" s="42"/>
    </row>
    <row r="602" spans="1:4" ht="12.75" x14ac:dyDescent="0.2">
      <c r="A602" s="36"/>
      <c r="B602" s="36"/>
      <c r="C602" s="42"/>
      <c r="D602" s="42"/>
    </row>
    <row r="603" spans="1:4" ht="12.75" x14ac:dyDescent="0.2">
      <c r="A603" s="36"/>
      <c r="B603" s="36"/>
      <c r="C603" s="42"/>
      <c r="D603" s="42"/>
    </row>
    <row r="604" spans="1:4" ht="12.75" x14ac:dyDescent="0.2">
      <c r="A604" s="36"/>
      <c r="B604" s="36"/>
      <c r="C604" s="42"/>
      <c r="D604" s="42"/>
    </row>
    <row r="605" spans="1:4" ht="12.75" x14ac:dyDescent="0.2">
      <c r="A605" s="36"/>
      <c r="B605" s="36"/>
      <c r="C605" s="42"/>
      <c r="D605" s="42"/>
    </row>
    <row r="606" spans="1:4" ht="12.75" x14ac:dyDescent="0.2">
      <c r="A606" s="36"/>
      <c r="B606" s="36"/>
      <c r="C606" s="42"/>
      <c r="D606" s="42"/>
    </row>
    <row r="607" spans="1:4" ht="12.75" x14ac:dyDescent="0.2">
      <c r="A607" s="36"/>
      <c r="B607" s="36"/>
      <c r="C607" s="42"/>
      <c r="D607" s="42"/>
    </row>
    <row r="608" spans="1:4" ht="12.75" x14ac:dyDescent="0.2">
      <c r="A608" s="36"/>
      <c r="B608" s="36"/>
      <c r="C608" s="42"/>
      <c r="D608" s="42"/>
    </row>
    <row r="609" spans="1:4" ht="12.75" x14ac:dyDescent="0.2">
      <c r="A609" s="36"/>
      <c r="B609" s="36"/>
      <c r="C609" s="42"/>
      <c r="D609" s="42"/>
    </row>
    <row r="610" spans="1:4" ht="12.75" x14ac:dyDescent="0.2">
      <c r="A610" s="36"/>
      <c r="B610" s="36"/>
      <c r="C610" s="42"/>
      <c r="D610" s="42"/>
    </row>
    <row r="611" spans="1:4" ht="12.75" x14ac:dyDescent="0.2">
      <c r="A611" s="36"/>
      <c r="B611" s="36"/>
      <c r="C611" s="42"/>
      <c r="D611" s="42"/>
    </row>
    <row r="612" spans="1:4" ht="12.75" x14ac:dyDescent="0.2">
      <c r="A612" s="36"/>
      <c r="B612" s="36"/>
      <c r="C612" s="42"/>
      <c r="D612" s="42"/>
    </row>
    <row r="613" spans="1:4" ht="12.75" x14ac:dyDescent="0.2">
      <c r="A613" s="36"/>
      <c r="B613" s="36"/>
      <c r="C613" s="42"/>
      <c r="D613" s="42"/>
    </row>
    <row r="614" spans="1:4" ht="12.75" x14ac:dyDescent="0.2">
      <c r="A614" s="36"/>
      <c r="B614" s="36"/>
      <c r="C614" s="42"/>
      <c r="D614" s="42"/>
    </row>
    <row r="615" spans="1:4" ht="12.75" x14ac:dyDescent="0.2">
      <c r="A615" s="36"/>
      <c r="B615" s="36"/>
      <c r="C615" s="42"/>
      <c r="D615" s="42"/>
    </row>
    <row r="616" spans="1:4" ht="12.75" x14ac:dyDescent="0.2">
      <c r="A616" s="36"/>
      <c r="B616" s="36"/>
      <c r="C616" s="42"/>
      <c r="D616" s="42"/>
    </row>
    <row r="617" spans="1:4" ht="12.75" x14ac:dyDescent="0.2">
      <c r="A617" s="36"/>
      <c r="B617" s="36"/>
      <c r="C617" s="42"/>
      <c r="D617" s="42"/>
    </row>
    <row r="618" spans="1:4" ht="12.75" x14ac:dyDescent="0.2">
      <c r="A618" s="36"/>
      <c r="B618" s="36"/>
      <c r="C618" s="42"/>
      <c r="D618" s="42"/>
    </row>
    <row r="619" spans="1:4" ht="12.75" x14ac:dyDescent="0.2">
      <c r="A619" s="36"/>
      <c r="B619" s="36"/>
      <c r="C619" s="42"/>
      <c r="D619" s="42"/>
    </row>
    <row r="620" spans="1:4" ht="12.75" x14ac:dyDescent="0.2">
      <c r="A620" s="36"/>
      <c r="B620" s="36"/>
      <c r="C620" s="42"/>
      <c r="D620" s="42"/>
    </row>
    <row r="621" spans="1:4" ht="12.75" x14ac:dyDescent="0.2">
      <c r="A621" s="36"/>
      <c r="B621" s="36"/>
      <c r="C621" s="42"/>
      <c r="D621" s="42"/>
    </row>
    <row r="622" spans="1:4" ht="12.75" x14ac:dyDescent="0.2">
      <c r="A622" s="36"/>
      <c r="B622" s="36"/>
      <c r="C622" s="42"/>
      <c r="D622" s="42"/>
    </row>
    <row r="623" spans="1:4" ht="12.75" x14ac:dyDescent="0.2">
      <c r="A623" s="36"/>
      <c r="B623" s="36"/>
      <c r="C623" s="42"/>
      <c r="D623" s="42"/>
    </row>
    <row r="624" spans="1:4" ht="12.75" x14ac:dyDescent="0.2">
      <c r="A624" s="36"/>
      <c r="B624" s="36"/>
      <c r="C624" s="42"/>
      <c r="D624" s="42"/>
    </row>
    <row r="625" spans="1:4" ht="12.75" x14ac:dyDescent="0.2">
      <c r="A625" s="36"/>
      <c r="B625" s="36"/>
      <c r="C625" s="42"/>
      <c r="D625" s="42"/>
    </row>
    <row r="626" spans="1:4" ht="12.75" x14ac:dyDescent="0.2">
      <c r="A626" s="36"/>
      <c r="B626" s="36"/>
      <c r="C626" s="42"/>
      <c r="D626" s="42"/>
    </row>
    <row r="627" spans="1:4" ht="12.75" x14ac:dyDescent="0.2">
      <c r="A627" s="36"/>
      <c r="B627" s="36"/>
      <c r="C627" s="42"/>
      <c r="D627" s="42"/>
    </row>
    <row r="628" spans="1:4" ht="12.75" x14ac:dyDescent="0.2">
      <c r="A628" s="36"/>
      <c r="B628" s="36"/>
      <c r="C628" s="42"/>
      <c r="D628" s="42"/>
    </row>
    <row r="629" spans="1:4" ht="12.75" x14ac:dyDescent="0.2">
      <c r="A629" s="36"/>
      <c r="B629" s="36"/>
      <c r="C629" s="42"/>
      <c r="D629" s="42"/>
    </row>
    <row r="630" spans="1:4" ht="12.75" x14ac:dyDescent="0.2">
      <c r="A630" s="36"/>
      <c r="B630" s="36"/>
      <c r="C630" s="42"/>
      <c r="D630" s="42"/>
    </row>
    <row r="631" spans="1:4" ht="12.75" x14ac:dyDescent="0.2">
      <c r="A631" s="36"/>
      <c r="B631" s="36"/>
      <c r="C631" s="42"/>
      <c r="D631" s="42"/>
    </row>
    <row r="632" spans="1:4" ht="12.75" x14ac:dyDescent="0.2">
      <c r="A632" s="36"/>
      <c r="B632" s="36"/>
      <c r="C632" s="42"/>
      <c r="D632" s="42"/>
    </row>
    <row r="633" spans="1:4" ht="12.75" x14ac:dyDescent="0.2">
      <c r="A633" s="36"/>
      <c r="B633" s="36"/>
      <c r="C633" s="42"/>
      <c r="D633" s="42"/>
    </row>
    <row r="634" spans="1:4" ht="12.75" x14ac:dyDescent="0.2">
      <c r="A634" s="36"/>
      <c r="B634" s="36"/>
      <c r="C634" s="42"/>
      <c r="D634" s="42"/>
    </row>
    <row r="635" spans="1:4" ht="12.75" x14ac:dyDescent="0.2">
      <c r="A635" s="36"/>
      <c r="B635" s="36"/>
      <c r="C635" s="42"/>
      <c r="D635" s="42"/>
    </row>
    <row r="636" spans="1:4" ht="12.75" x14ac:dyDescent="0.2">
      <c r="A636" s="36"/>
      <c r="B636" s="36"/>
      <c r="C636" s="42"/>
      <c r="D636" s="42"/>
    </row>
    <row r="637" spans="1:4" ht="12.75" x14ac:dyDescent="0.2">
      <c r="A637" s="36"/>
      <c r="B637" s="36"/>
      <c r="C637" s="42"/>
      <c r="D637" s="42"/>
    </row>
    <row r="638" spans="1:4" ht="12.75" x14ac:dyDescent="0.2">
      <c r="A638" s="36"/>
      <c r="B638" s="36"/>
      <c r="C638" s="42"/>
      <c r="D638" s="42"/>
    </row>
    <row r="639" spans="1:4" ht="12.75" x14ac:dyDescent="0.2">
      <c r="A639" s="36"/>
      <c r="B639" s="36"/>
      <c r="C639" s="42"/>
      <c r="D639" s="42"/>
    </row>
    <row r="640" spans="1:4" ht="12.75" x14ac:dyDescent="0.2">
      <c r="A640" s="36"/>
      <c r="B640" s="36"/>
      <c r="C640" s="42"/>
      <c r="D640" s="42"/>
    </row>
    <row r="641" spans="1:4" ht="12.75" x14ac:dyDescent="0.2">
      <c r="A641" s="36"/>
      <c r="B641" s="36"/>
      <c r="C641" s="42"/>
      <c r="D641" s="42"/>
    </row>
    <row r="642" spans="1:4" ht="12.75" x14ac:dyDescent="0.2">
      <c r="A642" s="36"/>
      <c r="B642" s="36"/>
      <c r="C642" s="42"/>
      <c r="D642" s="42"/>
    </row>
    <row r="643" spans="1:4" ht="12.75" x14ac:dyDescent="0.2">
      <c r="A643" s="36"/>
      <c r="B643" s="36"/>
      <c r="C643" s="42"/>
      <c r="D643" s="42"/>
    </row>
    <row r="644" spans="1:4" ht="12.75" x14ac:dyDescent="0.2">
      <c r="A644" s="36"/>
      <c r="B644" s="36"/>
      <c r="C644" s="42"/>
      <c r="D644" s="42"/>
    </row>
    <row r="645" spans="1:4" ht="12.75" x14ac:dyDescent="0.2">
      <c r="A645" s="36"/>
      <c r="B645" s="36"/>
      <c r="C645" s="42"/>
      <c r="D645" s="42"/>
    </row>
    <row r="646" spans="1:4" ht="12.75" x14ac:dyDescent="0.2">
      <c r="A646" s="36"/>
      <c r="B646" s="36"/>
      <c r="C646" s="42"/>
      <c r="D646" s="42"/>
    </row>
    <row r="647" spans="1:4" ht="12.75" x14ac:dyDescent="0.2">
      <c r="A647" s="36"/>
      <c r="B647" s="36"/>
      <c r="C647" s="42"/>
      <c r="D647" s="42"/>
    </row>
    <row r="648" spans="1:4" ht="12.75" x14ac:dyDescent="0.2">
      <c r="A648" s="36"/>
      <c r="B648" s="36"/>
      <c r="C648" s="42"/>
      <c r="D648" s="42"/>
    </row>
    <row r="649" spans="1:4" ht="12.75" x14ac:dyDescent="0.2">
      <c r="A649" s="36"/>
      <c r="B649" s="36"/>
      <c r="C649" s="42"/>
      <c r="D649" s="42"/>
    </row>
    <row r="650" spans="1:4" ht="12.75" x14ac:dyDescent="0.2">
      <c r="A650" s="36"/>
      <c r="B650" s="36"/>
      <c r="C650" s="42"/>
      <c r="D650" s="42"/>
    </row>
    <row r="651" spans="1:4" ht="12.75" x14ac:dyDescent="0.2">
      <c r="A651" s="36"/>
      <c r="B651" s="36"/>
      <c r="C651" s="42"/>
      <c r="D651" s="42"/>
    </row>
    <row r="652" spans="1:4" ht="12.75" x14ac:dyDescent="0.2">
      <c r="A652" s="36"/>
      <c r="B652" s="36"/>
      <c r="C652" s="42"/>
      <c r="D652" s="42"/>
    </row>
    <row r="653" spans="1:4" ht="12.75" x14ac:dyDescent="0.2">
      <c r="A653" s="36"/>
      <c r="B653" s="36"/>
      <c r="C653" s="42"/>
      <c r="D653" s="42"/>
    </row>
    <row r="654" spans="1:4" ht="12.75" x14ac:dyDescent="0.2">
      <c r="A654" s="36"/>
      <c r="B654" s="36"/>
      <c r="C654" s="42"/>
      <c r="D654" s="42"/>
    </row>
    <row r="655" spans="1:4" ht="12.75" x14ac:dyDescent="0.2">
      <c r="A655" s="36"/>
      <c r="B655" s="36"/>
      <c r="C655" s="42"/>
      <c r="D655" s="42"/>
    </row>
    <row r="656" spans="1:4" ht="12.75" x14ac:dyDescent="0.2">
      <c r="A656" s="36"/>
      <c r="B656" s="36"/>
      <c r="C656" s="42"/>
      <c r="D656" s="42"/>
    </row>
    <row r="657" spans="1:4" ht="12.75" x14ac:dyDescent="0.2">
      <c r="A657" s="36"/>
      <c r="B657" s="36"/>
      <c r="C657" s="42"/>
      <c r="D657" s="42"/>
    </row>
    <row r="658" spans="1:4" ht="12.75" x14ac:dyDescent="0.2">
      <c r="A658" s="36"/>
      <c r="B658" s="36"/>
      <c r="C658" s="42"/>
      <c r="D658" s="42"/>
    </row>
    <row r="659" spans="1:4" ht="12.75" x14ac:dyDescent="0.2">
      <c r="A659" s="36"/>
      <c r="B659" s="36"/>
      <c r="C659" s="42"/>
      <c r="D659" s="42"/>
    </row>
    <row r="660" spans="1:4" ht="12.75" x14ac:dyDescent="0.2">
      <c r="A660" s="36"/>
      <c r="B660" s="36"/>
      <c r="C660" s="42"/>
      <c r="D660" s="42"/>
    </row>
    <row r="661" spans="1:4" ht="12.75" x14ac:dyDescent="0.2">
      <c r="A661" s="36"/>
      <c r="B661" s="36"/>
      <c r="C661" s="42"/>
      <c r="D661" s="42"/>
    </row>
    <row r="662" spans="1:4" ht="12.75" x14ac:dyDescent="0.2">
      <c r="A662" s="36"/>
      <c r="B662" s="36"/>
      <c r="C662" s="42"/>
      <c r="D662" s="42"/>
    </row>
    <row r="663" spans="1:4" ht="12.75" x14ac:dyDescent="0.2">
      <c r="A663" s="36"/>
      <c r="B663" s="36"/>
      <c r="C663" s="42"/>
      <c r="D663" s="42"/>
    </row>
    <row r="664" spans="1:4" ht="12.75" x14ac:dyDescent="0.2">
      <c r="A664" s="36"/>
      <c r="B664" s="36"/>
      <c r="C664" s="42"/>
      <c r="D664" s="42"/>
    </row>
    <row r="665" spans="1:4" ht="12.75" x14ac:dyDescent="0.2">
      <c r="A665" s="36"/>
      <c r="B665" s="36"/>
      <c r="C665" s="42"/>
      <c r="D665" s="42"/>
    </row>
    <row r="666" spans="1:4" ht="12.75" x14ac:dyDescent="0.2">
      <c r="A666" s="36"/>
      <c r="B666" s="36"/>
      <c r="C666" s="42"/>
      <c r="D666" s="42"/>
    </row>
    <row r="667" spans="1:4" ht="12.75" x14ac:dyDescent="0.2">
      <c r="A667" s="36"/>
      <c r="B667" s="36"/>
      <c r="C667" s="42"/>
      <c r="D667" s="42"/>
    </row>
    <row r="668" spans="1:4" ht="12.75" x14ac:dyDescent="0.2">
      <c r="A668" s="36"/>
      <c r="B668" s="36"/>
      <c r="C668" s="42"/>
      <c r="D668" s="42"/>
    </row>
    <row r="669" spans="1:4" ht="12.75" x14ac:dyDescent="0.2">
      <c r="A669" s="36"/>
      <c r="B669" s="36"/>
      <c r="C669" s="42"/>
      <c r="D669" s="42"/>
    </row>
    <row r="670" spans="1:4" ht="12.75" x14ac:dyDescent="0.2">
      <c r="A670" s="36"/>
      <c r="B670" s="36"/>
      <c r="C670" s="42"/>
      <c r="D670" s="42"/>
    </row>
    <row r="671" spans="1:4" ht="12.75" x14ac:dyDescent="0.2">
      <c r="A671" s="36"/>
      <c r="B671" s="36"/>
      <c r="C671" s="42"/>
      <c r="D671" s="42"/>
    </row>
    <row r="672" spans="1:4" ht="12.75" x14ac:dyDescent="0.2">
      <c r="A672" s="36"/>
      <c r="B672" s="36"/>
      <c r="C672" s="42"/>
      <c r="D672" s="42"/>
    </row>
    <row r="673" spans="1:4" ht="12.75" x14ac:dyDescent="0.2">
      <c r="A673" s="36"/>
      <c r="B673" s="36"/>
      <c r="C673" s="42"/>
      <c r="D673" s="42"/>
    </row>
    <row r="674" spans="1:4" ht="12.75" x14ac:dyDescent="0.2">
      <c r="A674" s="36"/>
      <c r="B674" s="36"/>
      <c r="C674" s="42"/>
      <c r="D674" s="42"/>
    </row>
    <row r="675" spans="1:4" ht="12.75" x14ac:dyDescent="0.2">
      <c r="A675" s="36"/>
      <c r="B675" s="36"/>
      <c r="C675" s="42"/>
      <c r="D675" s="42"/>
    </row>
    <row r="676" spans="1:4" ht="12.75" x14ac:dyDescent="0.2">
      <c r="A676" s="36"/>
      <c r="B676" s="36"/>
      <c r="C676" s="42"/>
      <c r="D676" s="42"/>
    </row>
    <row r="677" spans="1:4" ht="12.75" x14ac:dyDescent="0.2">
      <c r="A677" s="36"/>
      <c r="B677" s="36"/>
      <c r="C677" s="42"/>
      <c r="D677" s="42"/>
    </row>
    <row r="678" spans="1:4" ht="12.75" x14ac:dyDescent="0.2">
      <c r="A678" s="36"/>
      <c r="B678" s="36"/>
      <c r="C678" s="42"/>
      <c r="D678" s="42"/>
    </row>
    <row r="679" spans="1:4" ht="12.75" x14ac:dyDescent="0.2">
      <c r="A679" s="36"/>
      <c r="B679" s="36"/>
      <c r="C679" s="42"/>
      <c r="D679" s="42"/>
    </row>
    <row r="680" spans="1:4" ht="12.75" x14ac:dyDescent="0.2">
      <c r="A680" s="36"/>
      <c r="B680" s="36"/>
      <c r="C680" s="42"/>
      <c r="D680" s="42"/>
    </row>
    <row r="681" spans="1:4" ht="12.75" x14ac:dyDescent="0.2">
      <c r="A681" s="36"/>
      <c r="B681" s="36"/>
      <c r="C681" s="42"/>
      <c r="D681" s="42"/>
    </row>
    <row r="682" spans="1:4" ht="12.75" x14ac:dyDescent="0.2">
      <c r="A682" s="36"/>
      <c r="B682" s="36"/>
      <c r="C682" s="42"/>
      <c r="D682" s="42"/>
    </row>
    <row r="683" spans="1:4" ht="12.75" x14ac:dyDescent="0.2">
      <c r="A683" s="36"/>
      <c r="B683" s="36"/>
      <c r="C683" s="42"/>
      <c r="D683" s="42"/>
    </row>
    <row r="684" spans="1:4" ht="12.75" x14ac:dyDescent="0.2">
      <c r="A684" s="36"/>
      <c r="B684" s="36"/>
      <c r="C684" s="42"/>
      <c r="D684" s="42"/>
    </row>
    <row r="685" spans="1:4" ht="12.75" x14ac:dyDescent="0.2">
      <c r="A685" s="36"/>
      <c r="B685" s="36"/>
      <c r="C685" s="42"/>
      <c r="D685" s="42"/>
    </row>
    <row r="686" spans="1:4" ht="12.75" x14ac:dyDescent="0.2">
      <c r="A686" s="36"/>
      <c r="B686" s="36"/>
      <c r="C686" s="42"/>
      <c r="D686" s="42"/>
    </row>
    <row r="687" spans="1:4" ht="12.75" x14ac:dyDescent="0.2">
      <c r="A687" s="36"/>
      <c r="B687" s="36"/>
      <c r="C687" s="42"/>
      <c r="D687" s="42"/>
    </row>
    <row r="688" spans="1:4" ht="12.75" x14ac:dyDescent="0.2">
      <c r="A688" s="36"/>
      <c r="B688" s="36"/>
      <c r="C688" s="42"/>
      <c r="D688" s="42"/>
    </row>
    <row r="689" spans="1:4" ht="12.75" x14ac:dyDescent="0.2">
      <c r="A689" s="36"/>
      <c r="B689" s="36"/>
      <c r="C689" s="42"/>
      <c r="D689" s="42"/>
    </row>
    <row r="690" spans="1:4" ht="12.75" x14ac:dyDescent="0.2">
      <c r="A690" s="36"/>
      <c r="B690" s="36"/>
      <c r="C690" s="42"/>
      <c r="D690" s="42"/>
    </row>
    <row r="691" spans="1:4" ht="12.75" x14ac:dyDescent="0.2">
      <c r="A691" s="36"/>
      <c r="B691" s="36"/>
      <c r="C691" s="42"/>
      <c r="D691" s="42"/>
    </row>
    <row r="692" spans="1:4" ht="12.75" x14ac:dyDescent="0.2">
      <c r="A692" s="36"/>
      <c r="B692" s="36"/>
      <c r="C692" s="42"/>
      <c r="D692" s="42"/>
    </row>
    <row r="693" spans="1:4" ht="12.75" x14ac:dyDescent="0.2">
      <c r="A693" s="36"/>
      <c r="B693" s="36"/>
      <c r="C693" s="42"/>
      <c r="D693" s="42"/>
    </row>
    <row r="694" spans="1:4" ht="12.75" x14ac:dyDescent="0.2">
      <c r="A694" s="36"/>
      <c r="B694" s="36"/>
      <c r="C694" s="42"/>
      <c r="D694" s="42"/>
    </row>
    <row r="695" spans="1:4" ht="12.75" x14ac:dyDescent="0.2">
      <c r="A695" s="36"/>
      <c r="B695" s="36"/>
      <c r="C695" s="42"/>
      <c r="D695" s="42"/>
    </row>
    <row r="696" spans="1:4" ht="12.75" x14ac:dyDescent="0.2">
      <c r="A696" s="36"/>
      <c r="B696" s="36"/>
      <c r="C696" s="42"/>
      <c r="D696" s="42"/>
    </row>
    <row r="697" spans="1:4" ht="12.75" x14ac:dyDescent="0.2">
      <c r="A697" s="36"/>
      <c r="B697" s="36"/>
      <c r="C697" s="42"/>
      <c r="D697" s="42"/>
    </row>
    <row r="698" spans="1:4" ht="12.75" x14ac:dyDescent="0.2">
      <c r="A698" s="36"/>
      <c r="B698" s="36"/>
      <c r="C698" s="42"/>
      <c r="D698" s="42"/>
    </row>
    <row r="699" spans="1:4" ht="12.75" x14ac:dyDescent="0.2">
      <c r="A699" s="36"/>
      <c r="B699" s="36"/>
      <c r="C699" s="42"/>
      <c r="D699" s="42"/>
    </row>
    <row r="700" spans="1:4" ht="12.75" x14ac:dyDescent="0.2">
      <c r="A700" s="36"/>
      <c r="B700" s="36"/>
      <c r="C700" s="42"/>
      <c r="D700" s="42"/>
    </row>
    <row r="701" spans="1:4" ht="12.75" x14ac:dyDescent="0.2">
      <c r="A701" s="36"/>
      <c r="B701" s="36"/>
      <c r="C701" s="42"/>
      <c r="D701" s="42"/>
    </row>
    <row r="702" spans="1:4" ht="12.75" x14ac:dyDescent="0.2">
      <c r="A702" s="36"/>
      <c r="B702" s="36"/>
      <c r="C702" s="42"/>
      <c r="D702" s="42"/>
    </row>
    <row r="703" spans="1:4" ht="12.75" x14ac:dyDescent="0.2">
      <c r="A703" s="36"/>
      <c r="B703" s="36"/>
      <c r="C703" s="42"/>
      <c r="D703" s="42"/>
    </row>
    <row r="704" spans="1:4" ht="12.75" x14ac:dyDescent="0.2">
      <c r="A704" s="36"/>
      <c r="B704" s="36"/>
      <c r="C704" s="42"/>
      <c r="D704" s="42"/>
    </row>
    <row r="705" spans="1:4" ht="12.75" x14ac:dyDescent="0.2">
      <c r="A705" s="36"/>
      <c r="B705" s="36"/>
      <c r="C705" s="42"/>
      <c r="D705" s="42"/>
    </row>
    <row r="706" spans="1:4" ht="12.75" x14ac:dyDescent="0.2">
      <c r="A706" s="36"/>
      <c r="B706" s="36"/>
      <c r="C706" s="42"/>
      <c r="D706" s="42"/>
    </row>
    <row r="707" spans="1:4" ht="12.75" x14ac:dyDescent="0.2">
      <c r="A707" s="36"/>
      <c r="B707" s="36"/>
      <c r="C707" s="42"/>
      <c r="D707" s="42"/>
    </row>
    <row r="708" spans="1:4" ht="12.75" x14ac:dyDescent="0.2">
      <c r="A708" s="36"/>
      <c r="B708" s="36"/>
      <c r="C708" s="42"/>
      <c r="D708" s="42"/>
    </row>
    <row r="709" spans="1:4" ht="12.75" x14ac:dyDescent="0.2">
      <c r="A709" s="36"/>
      <c r="B709" s="36"/>
      <c r="C709" s="42"/>
      <c r="D709" s="42"/>
    </row>
    <row r="710" spans="1:4" ht="12.75" x14ac:dyDescent="0.2">
      <c r="A710" s="36"/>
      <c r="B710" s="36"/>
      <c r="C710" s="42"/>
      <c r="D710" s="42"/>
    </row>
    <row r="711" spans="1:4" ht="12.75" x14ac:dyDescent="0.2">
      <c r="A711" s="36"/>
      <c r="B711" s="36"/>
      <c r="C711" s="42"/>
      <c r="D711" s="42"/>
    </row>
    <row r="712" spans="1:4" ht="12.75" x14ac:dyDescent="0.2">
      <c r="A712" s="36"/>
      <c r="B712" s="36"/>
      <c r="C712" s="42"/>
      <c r="D712" s="42"/>
    </row>
    <row r="713" spans="1:4" ht="12.75" x14ac:dyDescent="0.2">
      <c r="A713" s="36"/>
      <c r="B713" s="36"/>
      <c r="C713" s="42"/>
      <c r="D713" s="42"/>
    </row>
    <row r="714" spans="1:4" ht="12.75" x14ac:dyDescent="0.2">
      <c r="A714" s="36"/>
      <c r="B714" s="36"/>
      <c r="C714" s="42"/>
      <c r="D714" s="42"/>
    </row>
    <row r="715" spans="1:4" ht="12.75" x14ac:dyDescent="0.2">
      <c r="A715" s="36"/>
      <c r="B715" s="36"/>
      <c r="C715" s="42"/>
      <c r="D715" s="42"/>
    </row>
    <row r="716" spans="1:4" ht="12.75" x14ac:dyDescent="0.2">
      <c r="A716" s="36"/>
      <c r="B716" s="36"/>
      <c r="C716" s="42"/>
      <c r="D716" s="42"/>
    </row>
    <row r="717" spans="1:4" ht="12.75" x14ac:dyDescent="0.2">
      <c r="A717" s="36"/>
      <c r="B717" s="36"/>
      <c r="C717" s="42"/>
      <c r="D717" s="42"/>
    </row>
    <row r="718" spans="1:4" ht="12.75" x14ac:dyDescent="0.2">
      <c r="A718" s="36"/>
      <c r="B718" s="36"/>
      <c r="C718" s="42"/>
      <c r="D718" s="42"/>
    </row>
    <row r="719" spans="1:4" ht="12.75" x14ac:dyDescent="0.2">
      <c r="A719" s="36"/>
      <c r="B719" s="36"/>
      <c r="C719" s="42"/>
      <c r="D719" s="42"/>
    </row>
    <row r="720" spans="1:4" ht="12.75" x14ac:dyDescent="0.2">
      <c r="A720" s="36"/>
      <c r="B720" s="36"/>
      <c r="C720" s="42"/>
      <c r="D720" s="42"/>
    </row>
    <row r="721" spans="1:4" ht="12.75" x14ac:dyDescent="0.2">
      <c r="A721" s="36"/>
      <c r="B721" s="36"/>
      <c r="C721" s="42"/>
      <c r="D721" s="42"/>
    </row>
    <row r="722" spans="1:4" ht="12.75" x14ac:dyDescent="0.2">
      <c r="A722" s="36"/>
      <c r="B722" s="36"/>
      <c r="C722" s="42"/>
      <c r="D722" s="42"/>
    </row>
    <row r="723" spans="1:4" ht="12.75" x14ac:dyDescent="0.2">
      <c r="A723" s="36"/>
      <c r="B723" s="36"/>
      <c r="C723" s="42"/>
      <c r="D723" s="42"/>
    </row>
    <row r="724" spans="1:4" ht="12.75" x14ac:dyDescent="0.2">
      <c r="A724" s="36"/>
      <c r="B724" s="36"/>
      <c r="C724" s="42"/>
      <c r="D724" s="42"/>
    </row>
    <row r="725" spans="1:4" ht="12.75" x14ac:dyDescent="0.2">
      <c r="A725" s="36"/>
      <c r="B725" s="36"/>
      <c r="C725" s="42"/>
      <c r="D725" s="42"/>
    </row>
    <row r="726" spans="1:4" ht="12.75" x14ac:dyDescent="0.2">
      <c r="A726" s="36"/>
      <c r="B726" s="36"/>
      <c r="C726" s="42"/>
      <c r="D726" s="42"/>
    </row>
    <row r="727" spans="1:4" ht="12.75" x14ac:dyDescent="0.2">
      <c r="A727" s="36"/>
      <c r="B727" s="36"/>
      <c r="C727" s="42"/>
      <c r="D727" s="42"/>
    </row>
    <row r="728" spans="1:4" ht="12.75" x14ac:dyDescent="0.2">
      <c r="A728" s="36"/>
      <c r="B728" s="36"/>
      <c r="C728" s="42"/>
      <c r="D728" s="42"/>
    </row>
    <row r="729" spans="1:4" ht="12.75" x14ac:dyDescent="0.2">
      <c r="A729" s="36"/>
      <c r="B729" s="36"/>
      <c r="C729" s="42"/>
      <c r="D729" s="42"/>
    </row>
    <row r="730" spans="1:4" ht="12.75" x14ac:dyDescent="0.2">
      <c r="A730" s="36"/>
      <c r="B730" s="36"/>
      <c r="C730" s="42"/>
      <c r="D730" s="42"/>
    </row>
    <row r="731" spans="1:4" ht="12.75" x14ac:dyDescent="0.2">
      <c r="A731" s="36"/>
      <c r="B731" s="36"/>
      <c r="C731" s="42"/>
      <c r="D731" s="42"/>
    </row>
    <row r="732" spans="1:4" ht="12.75" x14ac:dyDescent="0.2">
      <c r="A732" s="36"/>
      <c r="B732" s="36"/>
      <c r="C732" s="42"/>
      <c r="D732" s="42"/>
    </row>
    <row r="733" spans="1:4" ht="12.75" x14ac:dyDescent="0.2">
      <c r="A733" s="36"/>
      <c r="B733" s="36"/>
      <c r="C733" s="42"/>
      <c r="D733" s="42"/>
    </row>
    <row r="734" spans="1:4" ht="12.75" x14ac:dyDescent="0.2">
      <c r="A734" s="36"/>
      <c r="B734" s="36"/>
      <c r="C734" s="42"/>
      <c r="D734" s="42"/>
    </row>
    <row r="735" spans="1:4" ht="12.75" x14ac:dyDescent="0.2">
      <c r="A735" s="36"/>
      <c r="B735" s="36"/>
      <c r="C735" s="42"/>
      <c r="D735" s="42"/>
    </row>
    <row r="736" spans="1:4" ht="12.75" x14ac:dyDescent="0.2">
      <c r="A736" s="36"/>
      <c r="B736" s="36"/>
      <c r="C736" s="42"/>
      <c r="D736" s="42"/>
    </row>
    <row r="737" spans="1:4" ht="12.75" x14ac:dyDescent="0.2">
      <c r="A737" s="36"/>
      <c r="B737" s="36"/>
      <c r="C737" s="42"/>
      <c r="D737" s="42"/>
    </row>
    <row r="738" spans="1:4" ht="12.75" x14ac:dyDescent="0.2">
      <c r="A738" s="36"/>
      <c r="B738" s="36"/>
      <c r="C738" s="42"/>
      <c r="D738" s="42"/>
    </row>
    <row r="739" spans="1:4" ht="12.75" x14ac:dyDescent="0.2">
      <c r="A739" s="36"/>
      <c r="B739" s="36"/>
      <c r="C739" s="42"/>
      <c r="D739" s="42"/>
    </row>
    <row r="740" spans="1:4" ht="12.75" x14ac:dyDescent="0.2">
      <c r="A740" s="36"/>
      <c r="B740" s="36"/>
      <c r="C740" s="42"/>
      <c r="D740" s="42"/>
    </row>
    <row r="741" spans="1:4" ht="12.75" x14ac:dyDescent="0.2">
      <c r="A741" s="36"/>
      <c r="B741" s="36"/>
      <c r="C741" s="42"/>
      <c r="D741" s="42"/>
    </row>
    <row r="742" spans="1:4" ht="12.75" x14ac:dyDescent="0.2">
      <c r="A742" s="36"/>
      <c r="B742" s="36"/>
      <c r="C742" s="42"/>
      <c r="D742" s="42"/>
    </row>
    <row r="743" spans="1:4" ht="12.75" x14ac:dyDescent="0.2">
      <c r="A743" s="36"/>
      <c r="B743" s="36"/>
      <c r="C743" s="42"/>
      <c r="D743" s="42"/>
    </row>
    <row r="744" spans="1:4" ht="12.75" x14ac:dyDescent="0.2">
      <c r="A744" s="36"/>
      <c r="B744" s="36"/>
      <c r="C744" s="42"/>
      <c r="D744" s="42"/>
    </row>
    <row r="745" spans="1:4" ht="12.75" x14ac:dyDescent="0.2">
      <c r="A745" s="36"/>
      <c r="B745" s="36"/>
      <c r="C745" s="42"/>
      <c r="D745" s="42"/>
    </row>
    <row r="746" spans="1:4" ht="12.75" x14ac:dyDescent="0.2">
      <c r="A746" s="36"/>
      <c r="B746" s="36"/>
      <c r="C746" s="42"/>
      <c r="D746" s="42"/>
    </row>
    <row r="747" spans="1:4" ht="12.75" x14ac:dyDescent="0.2">
      <c r="A747" s="36"/>
      <c r="B747" s="36"/>
      <c r="C747" s="42"/>
      <c r="D747" s="42"/>
    </row>
    <row r="748" spans="1:4" ht="12.75" x14ac:dyDescent="0.2">
      <c r="A748" s="36"/>
      <c r="B748" s="36"/>
      <c r="C748" s="42"/>
      <c r="D748" s="42"/>
    </row>
    <row r="749" spans="1:4" ht="12.75" x14ac:dyDescent="0.2">
      <c r="A749" s="36"/>
      <c r="B749" s="36"/>
      <c r="C749" s="42"/>
      <c r="D749" s="42"/>
    </row>
    <row r="750" spans="1:4" ht="12.75" x14ac:dyDescent="0.2">
      <c r="A750" s="36"/>
      <c r="B750" s="36"/>
      <c r="C750" s="42"/>
      <c r="D750" s="42"/>
    </row>
    <row r="751" spans="1:4" ht="12.75" x14ac:dyDescent="0.2">
      <c r="A751" s="36"/>
      <c r="B751" s="36"/>
      <c r="C751" s="42"/>
      <c r="D751" s="42"/>
    </row>
    <row r="752" spans="1:4" ht="12.75" x14ac:dyDescent="0.2">
      <c r="A752" s="36"/>
      <c r="B752" s="36"/>
      <c r="C752" s="42"/>
      <c r="D752" s="42"/>
    </row>
    <row r="753" spans="1:4" ht="12.75" x14ac:dyDescent="0.2">
      <c r="A753" s="36"/>
      <c r="B753" s="36"/>
      <c r="C753" s="42"/>
      <c r="D753" s="42"/>
    </row>
    <row r="754" spans="1:4" ht="12.75" x14ac:dyDescent="0.2">
      <c r="A754" s="36"/>
      <c r="B754" s="36"/>
      <c r="C754" s="42"/>
      <c r="D754" s="42"/>
    </row>
    <row r="755" spans="1:4" ht="12.75" x14ac:dyDescent="0.2">
      <c r="A755" s="36"/>
      <c r="B755" s="36"/>
      <c r="C755" s="42"/>
      <c r="D755" s="42"/>
    </row>
    <row r="756" spans="1:4" ht="12.75" x14ac:dyDescent="0.2">
      <c r="A756" s="36"/>
      <c r="B756" s="36"/>
      <c r="C756" s="42"/>
      <c r="D756" s="42"/>
    </row>
    <row r="757" spans="1:4" ht="12.75" x14ac:dyDescent="0.2">
      <c r="A757" s="36"/>
      <c r="B757" s="36"/>
      <c r="C757" s="42"/>
      <c r="D757" s="42"/>
    </row>
    <row r="758" spans="1:4" ht="12.75" x14ac:dyDescent="0.2">
      <c r="A758" s="36"/>
      <c r="B758" s="36"/>
      <c r="C758" s="42"/>
      <c r="D758" s="42"/>
    </row>
    <row r="759" spans="1:4" ht="12.75" x14ac:dyDescent="0.2">
      <c r="A759" s="36"/>
      <c r="B759" s="36"/>
      <c r="C759" s="42"/>
      <c r="D759" s="42"/>
    </row>
    <row r="760" spans="1:4" ht="12.75" x14ac:dyDescent="0.2">
      <c r="A760" s="36"/>
      <c r="B760" s="36"/>
      <c r="C760" s="42"/>
      <c r="D760" s="42"/>
    </row>
    <row r="761" spans="1:4" ht="12.75" x14ac:dyDescent="0.2">
      <c r="A761" s="36"/>
      <c r="B761" s="36"/>
      <c r="C761" s="42"/>
      <c r="D761" s="42"/>
    </row>
    <row r="762" spans="1:4" ht="12.75" x14ac:dyDescent="0.2">
      <c r="A762" s="36"/>
      <c r="B762" s="36"/>
      <c r="C762" s="42"/>
      <c r="D762" s="42"/>
    </row>
    <row r="763" spans="1:4" ht="12.75" x14ac:dyDescent="0.2">
      <c r="A763" s="36"/>
      <c r="B763" s="36"/>
      <c r="C763" s="42"/>
      <c r="D763" s="42"/>
    </row>
    <row r="764" spans="1:4" ht="12.75" x14ac:dyDescent="0.2">
      <c r="A764" s="36"/>
      <c r="B764" s="36"/>
      <c r="C764" s="42"/>
      <c r="D764" s="42"/>
    </row>
    <row r="765" spans="1:4" ht="12.75" x14ac:dyDescent="0.2">
      <c r="A765" s="36"/>
      <c r="B765" s="36"/>
      <c r="C765" s="42"/>
      <c r="D765" s="42"/>
    </row>
    <row r="766" spans="1:4" ht="12.75" x14ac:dyDescent="0.2">
      <c r="A766" s="36"/>
      <c r="B766" s="36"/>
      <c r="C766" s="42"/>
      <c r="D766" s="42"/>
    </row>
    <row r="767" spans="1:4" ht="12.75" x14ac:dyDescent="0.2">
      <c r="A767" s="36"/>
      <c r="B767" s="36"/>
      <c r="C767" s="42"/>
      <c r="D767" s="42"/>
    </row>
    <row r="768" spans="1:4" ht="12.75" x14ac:dyDescent="0.2">
      <c r="A768" s="36"/>
      <c r="B768" s="36"/>
      <c r="C768" s="42"/>
      <c r="D768" s="42"/>
    </row>
    <row r="769" spans="1:4" ht="12.75" x14ac:dyDescent="0.2">
      <c r="A769" s="36"/>
      <c r="B769" s="36"/>
      <c r="C769" s="42"/>
      <c r="D769" s="42"/>
    </row>
    <row r="770" spans="1:4" ht="12.75" x14ac:dyDescent="0.2">
      <c r="A770" s="36"/>
      <c r="B770" s="36"/>
      <c r="C770" s="42"/>
      <c r="D770" s="42"/>
    </row>
    <row r="771" spans="1:4" ht="12.75" x14ac:dyDescent="0.2">
      <c r="A771" s="36"/>
      <c r="B771" s="36"/>
      <c r="C771" s="42"/>
      <c r="D771" s="42"/>
    </row>
    <row r="772" spans="1:4" ht="12.75" x14ac:dyDescent="0.2">
      <c r="A772" s="36"/>
      <c r="B772" s="36"/>
      <c r="C772" s="42"/>
      <c r="D772" s="42"/>
    </row>
    <row r="773" spans="1:4" ht="12.75" x14ac:dyDescent="0.2">
      <c r="A773" s="36"/>
      <c r="B773" s="36"/>
      <c r="C773" s="42"/>
      <c r="D773" s="42"/>
    </row>
    <row r="774" spans="1:4" ht="12.75" x14ac:dyDescent="0.2">
      <c r="A774" s="36"/>
      <c r="B774" s="36"/>
      <c r="C774" s="42"/>
      <c r="D774" s="42"/>
    </row>
    <row r="775" spans="1:4" ht="12.75" x14ac:dyDescent="0.2">
      <c r="A775" s="36"/>
      <c r="B775" s="36"/>
      <c r="C775" s="42"/>
      <c r="D775" s="42"/>
    </row>
    <row r="776" spans="1:4" ht="12.75" x14ac:dyDescent="0.2">
      <c r="A776" s="36"/>
      <c r="B776" s="36"/>
      <c r="C776" s="42"/>
      <c r="D776" s="42"/>
    </row>
    <row r="777" spans="1:4" ht="12.75" x14ac:dyDescent="0.2">
      <c r="A777" s="36"/>
      <c r="B777" s="36"/>
      <c r="C777" s="42"/>
      <c r="D777" s="42"/>
    </row>
    <row r="778" spans="1:4" ht="12.75" x14ac:dyDescent="0.2">
      <c r="A778" s="36"/>
      <c r="B778" s="36"/>
      <c r="C778" s="42"/>
      <c r="D778" s="42"/>
    </row>
    <row r="779" spans="1:4" ht="12.75" x14ac:dyDescent="0.2">
      <c r="A779" s="36"/>
      <c r="B779" s="36"/>
      <c r="C779" s="42"/>
      <c r="D779" s="42"/>
    </row>
    <row r="780" spans="1:4" ht="12.75" x14ac:dyDescent="0.2">
      <c r="A780" s="36"/>
      <c r="B780" s="36"/>
      <c r="C780" s="42"/>
      <c r="D780" s="42"/>
    </row>
    <row r="781" spans="1:4" ht="12.75" x14ac:dyDescent="0.2">
      <c r="A781" s="36"/>
      <c r="B781" s="36"/>
      <c r="C781" s="42"/>
      <c r="D781" s="42"/>
    </row>
    <row r="782" spans="1:4" ht="12.75" x14ac:dyDescent="0.2">
      <c r="A782" s="36"/>
      <c r="B782" s="36"/>
      <c r="C782" s="42"/>
      <c r="D782" s="42"/>
    </row>
    <row r="783" spans="1:4" ht="12.75" x14ac:dyDescent="0.2">
      <c r="A783" s="36"/>
      <c r="B783" s="36"/>
      <c r="C783" s="42"/>
      <c r="D783" s="42"/>
    </row>
    <row r="784" spans="1:4" ht="12.75" x14ac:dyDescent="0.2">
      <c r="A784" s="36"/>
      <c r="B784" s="36"/>
      <c r="C784" s="42"/>
      <c r="D784" s="42"/>
    </row>
    <row r="785" spans="1:4" ht="12.75" x14ac:dyDescent="0.2">
      <c r="A785" s="36"/>
      <c r="B785" s="36"/>
      <c r="C785" s="42"/>
      <c r="D785" s="42"/>
    </row>
    <row r="786" spans="1:4" ht="12.75" x14ac:dyDescent="0.2">
      <c r="A786" s="36"/>
      <c r="B786" s="36"/>
      <c r="C786" s="42"/>
      <c r="D786" s="42"/>
    </row>
    <row r="787" spans="1:4" ht="12.75" x14ac:dyDescent="0.2">
      <c r="A787" s="36"/>
      <c r="B787" s="36"/>
      <c r="C787" s="42"/>
      <c r="D787" s="42"/>
    </row>
    <row r="788" spans="1:4" ht="12.75" x14ac:dyDescent="0.2">
      <c r="A788" s="36"/>
      <c r="B788" s="36"/>
      <c r="C788" s="42"/>
      <c r="D788" s="42"/>
    </row>
    <row r="789" spans="1:4" ht="12.75" x14ac:dyDescent="0.2">
      <c r="A789" s="36"/>
      <c r="B789" s="36"/>
      <c r="C789" s="42"/>
      <c r="D789" s="42"/>
    </row>
    <row r="790" spans="1:4" ht="12.75" x14ac:dyDescent="0.2">
      <c r="A790" s="36"/>
      <c r="B790" s="36"/>
      <c r="C790" s="42"/>
      <c r="D790" s="42"/>
    </row>
    <row r="791" spans="1:4" ht="12.75" x14ac:dyDescent="0.2">
      <c r="A791" s="36"/>
      <c r="B791" s="36"/>
      <c r="C791" s="42"/>
      <c r="D791" s="42"/>
    </row>
    <row r="792" spans="1:4" ht="12.75" x14ac:dyDescent="0.2">
      <c r="A792" s="36"/>
      <c r="B792" s="36"/>
      <c r="C792" s="42"/>
      <c r="D792" s="42"/>
    </row>
    <row r="793" spans="1:4" ht="12.75" x14ac:dyDescent="0.2">
      <c r="A793" s="36"/>
      <c r="B793" s="36"/>
      <c r="C793" s="42"/>
      <c r="D793" s="42"/>
    </row>
    <row r="794" spans="1:4" ht="12.75" x14ac:dyDescent="0.2">
      <c r="A794" s="36"/>
      <c r="B794" s="36"/>
      <c r="C794" s="42"/>
      <c r="D794" s="42"/>
    </row>
    <row r="795" spans="1:4" ht="12.75" x14ac:dyDescent="0.2">
      <c r="A795" s="36"/>
      <c r="B795" s="36"/>
      <c r="C795" s="42"/>
      <c r="D795" s="42"/>
    </row>
    <row r="796" spans="1:4" ht="12.75" x14ac:dyDescent="0.2">
      <c r="A796" s="36"/>
      <c r="B796" s="36"/>
      <c r="C796" s="42"/>
      <c r="D796" s="42"/>
    </row>
    <row r="797" spans="1:4" ht="12.75" x14ac:dyDescent="0.2">
      <c r="A797" s="36"/>
      <c r="B797" s="36"/>
      <c r="C797" s="42"/>
      <c r="D797" s="42"/>
    </row>
    <row r="798" spans="1:4" ht="12.75" x14ac:dyDescent="0.2">
      <c r="A798" s="36"/>
      <c r="B798" s="36"/>
      <c r="C798" s="42"/>
      <c r="D798" s="42"/>
    </row>
    <row r="799" spans="1:4" ht="12.75" x14ac:dyDescent="0.2">
      <c r="A799" s="36"/>
      <c r="B799" s="36"/>
      <c r="C799" s="42"/>
      <c r="D799" s="42"/>
    </row>
    <row r="800" spans="1:4" ht="12.75" x14ac:dyDescent="0.2">
      <c r="A800" s="36"/>
      <c r="B800" s="36"/>
      <c r="C800" s="42"/>
      <c r="D800" s="42"/>
    </row>
    <row r="801" spans="1:4" ht="12.75" x14ac:dyDescent="0.2">
      <c r="A801" s="36"/>
      <c r="B801" s="36"/>
      <c r="C801" s="42"/>
      <c r="D801" s="42"/>
    </row>
    <row r="802" spans="1:4" ht="12.75" x14ac:dyDescent="0.2">
      <c r="A802" s="36"/>
      <c r="B802" s="36"/>
      <c r="C802" s="42"/>
      <c r="D802" s="42"/>
    </row>
    <row r="803" spans="1:4" ht="12.75" x14ac:dyDescent="0.2">
      <c r="A803" s="36"/>
      <c r="B803" s="36"/>
      <c r="C803" s="42"/>
      <c r="D803" s="42"/>
    </row>
    <row r="804" spans="1:4" ht="12.75" x14ac:dyDescent="0.2">
      <c r="A804" s="36"/>
      <c r="B804" s="36"/>
      <c r="C804" s="42"/>
      <c r="D804" s="42"/>
    </row>
    <row r="805" spans="1:4" ht="12.75" x14ac:dyDescent="0.2">
      <c r="A805" s="36"/>
      <c r="B805" s="36"/>
      <c r="C805" s="42"/>
      <c r="D805" s="42"/>
    </row>
    <row r="806" spans="1:4" ht="12.75" x14ac:dyDescent="0.2">
      <c r="A806" s="36"/>
      <c r="B806" s="36"/>
      <c r="C806" s="42"/>
      <c r="D806" s="42"/>
    </row>
    <row r="807" spans="1:4" ht="12.75" x14ac:dyDescent="0.2">
      <c r="A807" s="36"/>
      <c r="B807" s="36"/>
      <c r="C807" s="42"/>
      <c r="D807" s="42"/>
    </row>
    <row r="808" spans="1:4" ht="12.75" x14ac:dyDescent="0.2">
      <c r="A808" s="36"/>
      <c r="B808" s="36"/>
      <c r="C808" s="42"/>
      <c r="D808" s="42"/>
    </row>
    <row r="809" spans="1:4" ht="12.75" x14ac:dyDescent="0.2">
      <c r="A809" s="36"/>
      <c r="B809" s="36"/>
      <c r="C809" s="42"/>
      <c r="D809" s="42"/>
    </row>
    <row r="810" spans="1:4" ht="12.75" x14ac:dyDescent="0.2">
      <c r="A810" s="36"/>
      <c r="B810" s="36"/>
      <c r="C810" s="42"/>
      <c r="D810" s="42"/>
    </row>
    <row r="811" spans="1:4" ht="12.75" x14ac:dyDescent="0.2">
      <c r="A811" s="36"/>
      <c r="B811" s="36"/>
      <c r="C811" s="42"/>
      <c r="D811" s="42"/>
    </row>
    <row r="812" spans="1:4" ht="12.75" x14ac:dyDescent="0.2">
      <c r="A812" s="36"/>
      <c r="B812" s="36"/>
      <c r="C812" s="42"/>
      <c r="D812" s="42"/>
    </row>
    <row r="813" spans="1:4" ht="12.75" x14ac:dyDescent="0.2">
      <c r="A813" s="36"/>
      <c r="B813" s="36"/>
      <c r="C813" s="42"/>
      <c r="D813" s="42"/>
    </row>
    <row r="814" spans="1:4" ht="12.75" x14ac:dyDescent="0.2">
      <c r="A814" s="36"/>
      <c r="B814" s="36"/>
      <c r="C814" s="42"/>
      <c r="D814" s="42"/>
    </row>
    <row r="815" spans="1:4" ht="12.75" x14ac:dyDescent="0.2">
      <c r="A815" s="36"/>
      <c r="B815" s="36"/>
      <c r="C815" s="42"/>
      <c r="D815" s="42"/>
    </row>
    <row r="816" spans="1:4" ht="12.75" x14ac:dyDescent="0.2">
      <c r="A816" s="36"/>
      <c r="B816" s="36"/>
      <c r="C816" s="42"/>
      <c r="D816" s="42"/>
    </row>
    <row r="817" spans="1:4" ht="12.75" x14ac:dyDescent="0.2">
      <c r="A817" s="36"/>
      <c r="B817" s="36"/>
      <c r="C817" s="42"/>
      <c r="D817" s="42"/>
    </row>
    <row r="818" spans="1:4" ht="12.75" x14ac:dyDescent="0.2">
      <c r="A818" s="36"/>
      <c r="B818" s="36"/>
      <c r="C818" s="42"/>
      <c r="D818" s="42"/>
    </row>
    <row r="819" spans="1:4" ht="12.75" x14ac:dyDescent="0.2">
      <c r="A819" s="36"/>
      <c r="B819" s="36"/>
      <c r="C819" s="42"/>
      <c r="D819" s="42"/>
    </row>
    <row r="820" spans="1:4" ht="12.75" x14ac:dyDescent="0.2">
      <c r="A820" s="36"/>
      <c r="B820" s="36"/>
      <c r="C820" s="42"/>
      <c r="D820" s="42"/>
    </row>
    <row r="821" spans="1:4" ht="12.75" x14ac:dyDescent="0.2">
      <c r="A821" s="36"/>
      <c r="B821" s="36"/>
      <c r="C821" s="42"/>
      <c r="D821" s="42"/>
    </row>
    <row r="822" spans="1:4" ht="12.75" x14ac:dyDescent="0.2">
      <c r="A822" s="36"/>
      <c r="B822" s="36"/>
      <c r="C822" s="42"/>
      <c r="D822" s="42"/>
    </row>
    <row r="823" spans="1:4" ht="12.75" x14ac:dyDescent="0.2">
      <c r="A823" s="36"/>
      <c r="B823" s="36"/>
      <c r="C823" s="42"/>
      <c r="D823" s="42"/>
    </row>
    <row r="824" spans="1:4" ht="12.75" x14ac:dyDescent="0.2">
      <c r="A824" s="36"/>
      <c r="B824" s="36"/>
      <c r="C824" s="42"/>
      <c r="D824" s="42"/>
    </row>
    <row r="825" spans="1:4" ht="12.75" x14ac:dyDescent="0.2">
      <c r="A825" s="36"/>
      <c r="B825" s="36"/>
      <c r="C825" s="42"/>
      <c r="D825" s="42"/>
    </row>
    <row r="826" spans="1:4" ht="12.75" x14ac:dyDescent="0.2">
      <c r="A826" s="36"/>
      <c r="B826" s="36"/>
      <c r="C826" s="42"/>
      <c r="D826" s="42"/>
    </row>
    <row r="827" spans="1:4" ht="12.75" x14ac:dyDescent="0.2">
      <c r="A827" s="36"/>
      <c r="B827" s="36"/>
      <c r="C827" s="42"/>
      <c r="D827" s="42"/>
    </row>
    <row r="828" spans="1:4" ht="12.75" x14ac:dyDescent="0.2">
      <c r="A828" s="36"/>
      <c r="B828" s="36"/>
      <c r="C828" s="42"/>
      <c r="D828" s="42"/>
    </row>
    <row r="829" spans="1:4" ht="12.75" x14ac:dyDescent="0.2">
      <c r="A829" s="36"/>
      <c r="B829" s="36"/>
      <c r="C829" s="42"/>
      <c r="D829" s="42"/>
    </row>
    <row r="830" spans="1:4" ht="12.75" x14ac:dyDescent="0.2">
      <c r="A830" s="36"/>
      <c r="B830" s="36"/>
      <c r="C830" s="42"/>
      <c r="D830" s="42"/>
    </row>
    <row r="831" spans="1:4" ht="12.75" x14ac:dyDescent="0.2">
      <c r="A831" s="36"/>
      <c r="B831" s="36"/>
      <c r="C831" s="42"/>
      <c r="D831" s="42"/>
    </row>
    <row r="832" spans="1:4" ht="12.75" x14ac:dyDescent="0.2">
      <c r="A832" s="36"/>
      <c r="B832" s="36"/>
      <c r="C832" s="42"/>
      <c r="D832" s="42"/>
    </row>
    <row r="833" spans="1:4" ht="12.75" x14ac:dyDescent="0.2">
      <c r="A833" s="36"/>
      <c r="B833" s="36"/>
      <c r="C833" s="42"/>
      <c r="D833" s="42"/>
    </row>
    <row r="834" spans="1:4" ht="12.75" x14ac:dyDescent="0.2">
      <c r="A834" s="36"/>
      <c r="B834" s="36"/>
      <c r="C834" s="42"/>
      <c r="D834" s="42"/>
    </row>
    <row r="835" spans="1:4" ht="12.75" x14ac:dyDescent="0.2">
      <c r="A835" s="36"/>
      <c r="B835" s="36"/>
      <c r="C835" s="42"/>
      <c r="D835" s="42"/>
    </row>
    <row r="836" spans="1:4" ht="12.75" x14ac:dyDescent="0.2">
      <c r="A836" s="36"/>
      <c r="B836" s="36"/>
      <c r="C836" s="42"/>
      <c r="D836" s="42"/>
    </row>
    <row r="837" spans="1:4" ht="12.75" x14ac:dyDescent="0.2">
      <c r="A837" s="36"/>
      <c r="B837" s="36"/>
      <c r="C837" s="42"/>
      <c r="D837" s="42"/>
    </row>
    <row r="838" spans="1:4" ht="12.75" x14ac:dyDescent="0.2">
      <c r="A838" s="36"/>
      <c r="B838" s="36"/>
      <c r="C838" s="42"/>
      <c r="D838" s="42"/>
    </row>
    <row r="839" spans="1:4" ht="12.75" x14ac:dyDescent="0.2">
      <c r="A839" s="36"/>
      <c r="B839" s="36"/>
      <c r="C839" s="42"/>
      <c r="D839" s="42"/>
    </row>
    <row r="840" spans="1:4" ht="12.75" x14ac:dyDescent="0.2">
      <c r="A840" s="36"/>
      <c r="B840" s="36"/>
      <c r="C840" s="42"/>
      <c r="D840" s="42"/>
    </row>
    <row r="841" spans="1:4" ht="12.75" x14ac:dyDescent="0.2">
      <c r="A841" s="36"/>
      <c r="B841" s="36"/>
      <c r="C841" s="42"/>
      <c r="D841" s="42"/>
    </row>
    <row r="842" spans="1:4" ht="12.75" x14ac:dyDescent="0.2">
      <c r="A842" s="36"/>
      <c r="B842" s="36"/>
      <c r="C842" s="42"/>
      <c r="D842" s="42"/>
    </row>
    <row r="843" spans="1:4" ht="12.75" x14ac:dyDescent="0.2">
      <c r="A843" s="36"/>
      <c r="B843" s="36"/>
      <c r="C843" s="42"/>
      <c r="D843" s="42"/>
    </row>
    <row r="844" spans="1:4" ht="12.75" x14ac:dyDescent="0.2">
      <c r="A844" s="36"/>
      <c r="B844" s="36"/>
      <c r="C844" s="42"/>
      <c r="D844" s="42"/>
    </row>
    <row r="845" spans="1:4" ht="12.75" x14ac:dyDescent="0.2">
      <c r="A845" s="36"/>
      <c r="B845" s="36"/>
      <c r="C845" s="42"/>
      <c r="D845" s="42"/>
    </row>
    <row r="846" spans="1:4" ht="12.75" x14ac:dyDescent="0.2">
      <c r="A846" s="36"/>
      <c r="B846" s="36"/>
      <c r="C846" s="42"/>
      <c r="D846" s="42"/>
    </row>
    <row r="847" spans="1:4" ht="12.75" x14ac:dyDescent="0.2">
      <c r="A847" s="36"/>
      <c r="B847" s="36"/>
      <c r="C847" s="42"/>
      <c r="D847" s="42"/>
    </row>
    <row r="848" spans="1:4" ht="12.75" x14ac:dyDescent="0.2">
      <c r="A848" s="36"/>
      <c r="B848" s="36"/>
      <c r="C848" s="42"/>
      <c r="D848" s="42"/>
    </row>
    <row r="849" spans="1:4" ht="12.75" x14ac:dyDescent="0.2">
      <c r="A849" s="36"/>
      <c r="B849" s="36"/>
      <c r="C849" s="42"/>
      <c r="D849" s="42"/>
    </row>
    <row r="850" spans="1:4" ht="12.75" x14ac:dyDescent="0.2">
      <c r="A850" s="36"/>
      <c r="B850" s="36"/>
      <c r="C850" s="42"/>
      <c r="D850" s="42"/>
    </row>
    <row r="851" spans="1:4" ht="12.75" x14ac:dyDescent="0.2">
      <c r="A851" s="36"/>
      <c r="B851" s="36"/>
      <c r="C851" s="42"/>
      <c r="D851" s="42"/>
    </row>
    <row r="852" spans="1:4" ht="12.75" x14ac:dyDescent="0.2">
      <c r="A852" s="36"/>
      <c r="B852" s="36"/>
      <c r="C852" s="42"/>
      <c r="D852" s="42"/>
    </row>
    <row r="853" spans="1:4" ht="12.75" x14ac:dyDescent="0.2">
      <c r="A853" s="36"/>
      <c r="B853" s="36"/>
      <c r="C853" s="42"/>
      <c r="D853" s="42"/>
    </row>
    <row r="854" spans="1:4" ht="12.75" x14ac:dyDescent="0.2">
      <c r="A854" s="36"/>
      <c r="B854" s="36"/>
      <c r="C854" s="42"/>
      <c r="D854" s="42"/>
    </row>
    <row r="855" spans="1:4" ht="12.75" x14ac:dyDescent="0.2">
      <c r="A855" s="36"/>
      <c r="B855" s="36"/>
      <c r="C855" s="42"/>
      <c r="D855" s="42"/>
    </row>
    <row r="856" spans="1:4" ht="12.75" x14ac:dyDescent="0.2">
      <c r="A856" s="36"/>
      <c r="B856" s="36"/>
      <c r="C856" s="42"/>
      <c r="D856" s="42"/>
    </row>
    <row r="857" spans="1:4" ht="12.75" x14ac:dyDescent="0.2">
      <c r="A857" s="36"/>
      <c r="B857" s="36"/>
      <c r="C857" s="42"/>
      <c r="D857" s="42"/>
    </row>
    <row r="858" spans="1:4" ht="12.75" x14ac:dyDescent="0.2">
      <c r="A858" s="36"/>
      <c r="B858" s="36"/>
      <c r="C858" s="42"/>
      <c r="D858" s="42"/>
    </row>
    <row r="859" spans="1:4" ht="12.75" x14ac:dyDescent="0.2">
      <c r="A859" s="36"/>
      <c r="B859" s="36"/>
      <c r="C859" s="42"/>
      <c r="D859" s="42"/>
    </row>
    <row r="860" spans="1:4" ht="12.75" x14ac:dyDescent="0.2">
      <c r="A860" s="36"/>
      <c r="B860" s="36"/>
      <c r="C860" s="42"/>
      <c r="D860" s="42"/>
    </row>
    <row r="861" spans="1:4" ht="12.75" x14ac:dyDescent="0.2">
      <c r="A861" s="36"/>
      <c r="B861" s="36"/>
      <c r="C861" s="42"/>
      <c r="D861" s="42"/>
    </row>
    <row r="862" spans="1:4" ht="12.75" x14ac:dyDescent="0.2">
      <c r="A862" s="36"/>
      <c r="B862" s="36"/>
      <c r="C862" s="42"/>
      <c r="D862" s="42"/>
    </row>
    <row r="863" spans="1:4" ht="12.75" x14ac:dyDescent="0.2">
      <c r="A863" s="36"/>
      <c r="B863" s="36"/>
      <c r="C863" s="42"/>
      <c r="D863" s="42"/>
    </row>
    <row r="864" spans="1:4" ht="12.75" x14ac:dyDescent="0.2">
      <c r="A864" s="36"/>
      <c r="B864" s="36"/>
      <c r="C864" s="42"/>
      <c r="D864" s="42"/>
    </row>
    <row r="865" spans="1:4" ht="12.75" x14ac:dyDescent="0.2">
      <c r="A865" s="36"/>
      <c r="B865" s="36"/>
      <c r="C865" s="42"/>
      <c r="D865" s="42"/>
    </row>
    <row r="866" spans="1:4" ht="12.75" x14ac:dyDescent="0.2">
      <c r="A866" s="36"/>
      <c r="B866" s="36"/>
      <c r="C866" s="42"/>
      <c r="D866" s="42"/>
    </row>
    <row r="867" spans="1:4" ht="12.75" x14ac:dyDescent="0.2">
      <c r="A867" s="36"/>
      <c r="B867" s="36"/>
      <c r="C867" s="42"/>
      <c r="D867" s="42"/>
    </row>
    <row r="868" spans="1:4" ht="12.75" x14ac:dyDescent="0.2">
      <c r="A868" s="36"/>
      <c r="B868" s="36"/>
      <c r="C868" s="42"/>
      <c r="D868" s="42"/>
    </row>
    <row r="869" spans="1:4" ht="12.75" x14ac:dyDescent="0.2">
      <c r="A869" s="36"/>
      <c r="B869" s="36"/>
      <c r="C869" s="42"/>
      <c r="D869" s="42"/>
    </row>
    <row r="870" spans="1:4" ht="12.75" x14ac:dyDescent="0.2">
      <c r="A870" s="36"/>
      <c r="B870" s="36"/>
      <c r="C870" s="42"/>
      <c r="D870" s="42"/>
    </row>
    <row r="871" spans="1:4" ht="12.75" x14ac:dyDescent="0.2">
      <c r="A871" s="36"/>
      <c r="B871" s="36"/>
      <c r="C871" s="42"/>
      <c r="D871" s="42"/>
    </row>
    <row r="872" spans="1:4" ht="12.75" x14ac:dyDescent="0.2">
      <c r="A872" s="36"/>
      <c r="B872" s="36"/>
      <c r="C872" s="42"/>
      <c r="D872" s="42"/>
    </row>
    <row r="873" spans="1:4" ht="12.75" x14ac:dyDescent="0.2">
      <c r="A873" s="36"/>
      <c r="B873" s="36"/>
      <c r="C873" s="42"/>
      <c r="D873" s="42"/>
    </row>
    <row r="874" spans="1:4" ht="12.75" x14ac:dyDescent="0.2">
      <c r="A874" s="36"/>
      <c r="B874" s="36"/>
      <c r="C874" s="42"/>
      <c r="D874" s="42"/>
    </row>
    <row r="875" spans="1:4" ht="12.75" x14ac:dyDescent="0.2">
      <c r="A875" s="36"/>
      <c r="B875" s="36"/>
      <c r="C875" s="42"/>
      <c r="D875" s="42"/>
    </row>
    <row r="876" spans="1:4" ht="12.75" x14ac:dyDescent="0.2">
      <c r="A876" s="36"/>
      <c r="B876" s="36"/>
      <c r="C876" s="42"/>
      <c r="D876" s="42"/>
    </row>
    <row r="877" spans="1:4" ht="12.75" x14ac:dyDescent="0.2">
      <c r="A877" s="36"/>
      <c r="B877" s="36"/>
      <c r="C877" s="42"/>
      <c r="D877" s="42"/>
    </row>
    <row r="878" spans="1:4" ht="12.75" x14ac:dyDescent="0.2">
      <c r="A878" s="36"/>
      <c r="B878" s="36"/>
      <c r="C878" s="42"/>
      <c r="D878" s="42"/>
    </row>
    <row r="879" spans="1:4" ht="12.75" x14ac:dyDescent="0.2">
      <c r="A879" s="36"/>
      <c r="B879" s="36"/>
      <c r="C879" s="42"/>
      <c r="D879" s="42"/>
    </row>
    <row r="880" spans="1:4" ht="12.75" x14ac:dyDescent="0.2">
      <c r="A880" s="36"/>
      <c r="B880" s="36"/>
      <c r="C880" s="42"/>
      <c r="D880" s="42"/>
    </row>
    <row r="881" spans="1:4" ht="12.75" x14ac:dyDescent="0.2">
      <c r="A881" s="36"/>
      <c r="B881" s="36"/>
      <c r="C881" s="42"/>
      <c r="D881" s="42"/>
    </row>
    <row r="882" spans="1:4" ht="12.75" x14ac:dyDescent="0.2">
      <c r="A882" s="36"/>
      <c r="B882" s="36"/>
      <c r="C882" s="42"/>
      <c r="D882" s="42"/>
    </row>
    <row r="883" spans="1:4" ht="12.75" x14ac:dyDescent="0.2">
      <c r="A883" s="36"/>
      <c r="B883" s="36"/>
      <c r="C883" s="42"/>
      <c r="D883" s="42"/>
    </row>
    <row r="884" spans="1:4" ht="12.75" x14ac:dyDescent="0.2">
      <c r="A884" s="36"/>
      <c r="B884" s="36"/>
      <c r="C884" s="42"/>
      <c r="D884" s="42"/>
    </row>
    <row r="885" spans="1:4" ht="12.75" x14ac:dyDescent="0.2">
      <c r="A885" s="36"/>
      <c r="B885" s="36"/>
      <c r="C885" s="42"/>
      <c r="D885" s="42"/>
    </row>
    <row r="886" spans="1:4" ht="12.75" x14ac:dyDescent="0.2">
      <c r="A886" s="36"/>
      <c r="B886" s="36"/>
      <c r="C886" s="42"/>
      <c r="D886" s="42"/>
    </row>
    <row r="887" spans="1:4" ht="12.75" x14ac:dyDescent="0.2">
      <c r="A887" s="36"/>
      <c r="B887" s="36"/>
      <c r="C887" s="42"/>
      <c r="D887" s="42"/>
    </row>
    <row r="888" spans="1:4" ht="12.75" x14ac:dyDescent="0.2">
      <c r="A888" s="36"/>
      <c r="B888" s="36"/>
      <c r="C888" s="42"/>
      <c r="D888" s="42"/>
    </row>
    <row r="889" spans="1:4" ht="12.75" x14ac:dyDescent="0.2">
      <c r="A889" s="36"/>
      <c r="B889" s="36"/>
      <c r="C889" s="42"/>
      <c r="D889" s="42"/>
    </row>
    <row r="890" spans="1:4" ht="12.75" x14ac:dyDescent="0.2">
      <c r="A890" s="36"/>
      <c r="B890" s="36"/>
      <c r="C890" s="42"/>
      <c r="D890" s="42"/>
    </row>
    <row r="891" spans="1:4" ht="12.75" x14ac:dyDescent="0.2">
      <c r="A891" s="36"/>
      <c r="B891" s="36"/>
      <c r="C891" s="42"/>
      <c r="D891" s="42"/>
    </row>
    <row r="892" spans="1:4" ht="12.75" x14ac:dyDescent="0.2">
      <c r="A892" s="36"/>
      <c r="B892" s="36"/>
      <c r="C892" s="42"/>
      <c r="D892" s="42"/>
    </row>
    <row r="893" spans="1:4" ht="12.75" x14ac:dyDescent="0.2">
      <c r="A893" s="36"/>
      <c r="B893" s="36"/>
      <c r="C893" s="42"/>
      <c r="D893" s="42"/>
    </row>
    <row r="894" spans="1:4" ht="12.75" x14ac:dyDescent="0.2">
      <c r="A894" s="36"/>
      <c r="B894" s="36"/>
      <c r="C894" s="42"/>
      <c r="D894" s="42"/>
    </row>
    <row r="895" spans="1:4" ht="12.75" x14ac:dyDescent="0.2">
      <c r="A895" s="36"/>
      <c r="B895" s="36"/>
      <c r="C895" s="42"/>
      <c r="D895" s="42"/>
    </row>
    <row r="896" spans="1:4" ht="12.75" x14ac:dyDescent="0.2">
      <c r="A896" s="36"/>
      <c r="B896" s="36"/>
      <c r="C896" s="42"/>
      <c r="D896" s="42"/>
    </row>
    <row r="897" spans="1:4" ht="12.75" x14ac:dyDescent="0.2">
      <c r="A897" s="36"/>
      <c r="B897" s="36"/>
      <c r="C897" s="42"/>
      <c r="D897" s="42"/>
    </row>
    <row r="898" spans="1:4" ht="12.75" x14ac:dyDescent="0.2">
      <c r="A898" s="36"/>
      <c r="B898" s="36"/>
      <c r="C898" s="42"/>
      <c r="D898" s="42"/>
    </row>
    <row r="899" spans="1:4" ht="12.75" x14ac:dyDescent="0.2">
      <c r="A899" s="36"/>
      <c r="B899" s="36"/>
      <c r="C899" s="42"/>
      <c r="D899" s="42"/>
    </row>
    <row r="900" spans="1:4" ht="12.75" x14ac:dyDescent="0.2">
      <c r="A900" s="36"/>
      <c r="B900" s="36"/>
      <c r="C900" s="42"/>
      <c r="D900" s="42"/>
    </row>
    <row r="901" spans="1:4" ht="12.75" x14ac:dyDescent="0.2">
      <c r="A901" s="36"/>
      <c r="B901" s="36"/>
      <c r="C901" s="42"/>
      <c r="D901" s="42"/>
    </row>
    <row r="902" spans="1:4" ht="12.75" x14ac:dyDescent="0.2">
      <c r="A902" s="36"/>
      <c r="B902" s="36"/>
      <c r="C902" s="42"/>
      <c r="D902" s="42"/>
    </row>
    <row r="903" spans="1:4" ht="12.75" x14ac:dyDescent="0.2">
      <c r="A903" s="36"/>
      <c r="B903" s="36"/>
      <c r="C903" s="42"/>
      <c r="D903" s="42"/>
    </row>
    <row r="904" spans="1:4" ht="12.75" x14ac:dyDescent="0.2">
      <c r="A904" s="36"/>
      <c r="B904" s="36"/>
      <c r="C904" s="42"/>
      <c r="D904" s="42"/>
    </row>
    <row r="905" spans="1:4" ht="12.75" x14ac:dyDescent="0.2">
      <c r="A905" s="36"/>
      <c r="B905" s="36"/>
      <c r="C905" s="42"/>
      <c r="D905" s="42"/>
    </row>
    <row r="906" spans="1:4" ht="12.75" x14ac:dyDescent="0.2">
      <c r="A906" s="36"/>
      <c r="B906" s="36"/>
      <c r="C906" s="42"/>
      <c r="D906" s="42"/>
    </row>
    <row r="907" spans="1:4" ht="12.75" x14ac:dyDescent="0.2">
      <c r="A907" s="36"/>
      <c r="B907" s="36"/>
      <c r="C907" s="42"/>
      <c r="D907" s="42"/>
    </row>
    <row r="908" spans="1:4" ht="12.75" x14ac:dyDescent="0.2">
      <c r="A908" s="36"/>
      <c r="B908" s="36"/>
      <c r="C908" s="42"/>
      <c r="D908" s="42"/>
    </row>
    <row r="909" spans="1:4" ht="12.75" x14ac:dyDescent="0.2">
      <c r="A909" s="36"/>
      <c r="B909" s="36"/>
      <c r="C909" s="42"/>
      <c r="D909" s="42"/>
    </row>
    <row r="910" spans="1:4" ht="12.75" x14ac:dyDescent="0.2">
      <c r="A910" s="36"/>
      <c r="B910" s="36"/>
      <c r="C910" s="42"/>
      <c r="D910" s="42"/>
    </row>
    <row r="911" spans="1:4" ht="12.75" x14ac:dyDescent="0.2">
      <c r="A911" s="36"/>
      <c r="B911" s="36"/>
      <c r="C911" s="42"/>
      <c r="D911" s="42"/>
    </row>
    <row r="912" spans="1:4" ht="12.75" x14ac:dyDescent="0.2">
      <c r="A912" s="36"/>
      <c r="B912" s="36"/>
      <c r="C912" s="42"/>
      <c r="D912" s="42"/>
    </row>
    <row r="913" spans="1:4" ht="12.75" x14ac:dyDescent="0.2">
      <c r="A913" s="36"/>
      <c r="B913" s="36"/>
      <c r="C913" s="42"/>
      <c r="D913" s="42"/>
    </row>
    <row r="914" spans="1:4" ht="12.75" x14ac:dyDescent="0.2">
      <c r="A914" s="36"/>
      <c r="B914" s="36"/>
      <c r="C914" s="42"/>
      <c r="D914" s="42"/>
    </row>
    <row r="915" spans="1:4" ht="12.75" x14ac:dyDescent="0.2">
      <c r="A915" s="36"/>
      <c r="B915" s="36"/>
      <c r="C915" s="42"/>
      <c r="D915" s="42"/>
    </row>
    <row r="916" spans="1:4" ht="12.75" x14ac:dyDescent="0.2">
      <c r="A916" s="36"/>
      <c r="B916" s="36"/>
      <c r="C916" s="42"/>
      <c r="D916" s="42"/>
    </row>
    <row r="917" spans="1:4" ht="12.75" x14ac:dyDescent="0.2">
      <c r="A917" s="36"/>
      <c r="B917" s="36"/>
      <c r="C917" s="42"/>
      <c r="D917" s="42"/>
    </row>
    <row r="918" spans="1:4" ht="12.75" x14ac:dyDescent="0.2">
      <c r="A918" s="36"/>
      <c r="B918" s="36"/>
      <c r="C918" s="42"/>
      <c r="D918" s="42"/>
    </row>
    <row r="919" spans="1:4" ht="12.75" x14ac:dyDescent="0.2">
      <c r="A919" s="36"/>
      <c r="B919" s="36"/>
      <c r="C919" s="42"/>
      <c r="D919" s="42"/>
    </row>
    <row r="920" spans="1:4" ht="12.75" x14ac:dyDescent="0.2">
      <c r="A920" s="36"/>
      <c r="B920" s="36"/>
      <c r="C920" s="42"/>
      <c r="D920" s="42"/>
    </row>
    <row r="921" spans="1:4" ht="12.75" x14ac:dyDescent="0.2">
      <c r="A921" s="36"/>
      <c r="B921" s="36"/>
      <c r="C921" s="42"/>
      <c r="D921" s="42"/>
    </row>
    <row r="922" spans="1:4" ht="12.75" x14ac:dyDescent="0.2">
      <c r="A922" s="36"/>
      <c r="B922" s="36"/>
      <c r="C922" s="42"/>
      <c r="D922" s="42"/>
    </row>
    <row r="923" spans="1:4" ht="12.75" x14ac:dyDescent="0.2">
      <c r="A923" s="36"/>
      <c r="B923" s="36"/>
      <c r="C923" s="42"/>
      <c r="D923" s="42"/>
    </row>
    <row r="924" spans="1:4" ht="12.75" x14ac:dyDescent="0.2">
      <c r="A924" s="36"/>
      <c r="B924" s="36"/>
      <c r="C924" s="42"/>
      <c r="D924" s="42"/>
    </row>
    <row r="925" spans="1:4" ht="12.75" x14ac:dyDescent="0.2">
      <c r="A925" s="36"/>
      <c r="B925" s="36"/>
      <c r="C925" s="42"/>
      <c r="D925" s="42"/>
    </row>
    <row r="926" spans="1:4" ht="12.75" x14ac:dyDescent="0.2">
      <c r="A926" s="36"/>
      <c r="B926" s="36"/>
      <c r="C926" s="42"/>
      <c r="D926" s="42"/>
    </row>
    <row r="927" spans="1:4" ht="12.75" x14ac:dyDescent="0.2">
      <c r="A927" s="36"/>
      <c r="B927" s="36"/>
      <c r="C927" s="42"/>
      <c r="D927" s="42"/>
    </row>
    <row r="928" spans="1:4" ht="12.75" x14ac:dyDescent="0.2">
      <c r="A928" s="36"/>
      <c r="B928" s="36"/>
      <c r="C928" s="42"/>
      <c r="D928" s="42"/>
    </row>
    <row r="929" spans="1:4" ht="12.75" x14ac:dyDescent="0.2">
      <c r="A929" s="36"/>
      <c r="B929" s="36"/>
      <c r="C929" s="42"/>
      <c r="D929" s="42"/>
    </row>
    <row r="930" spans="1:4" ht="12.75" x14ac:dyDescent="0.2">
      <c r="A930" s="36"/>
      <c r="B930" s="36"/>
      <c r="C930" s="42"/>
      <c r="D930" s="42"/>
    </row>
    <row r="931" spans="1:4" ht="12.75" x14ac:dyDescent="0.2">
      <c r="A931" s="36"/>
      <c r="B931" s="36"/>
      <c r="C931" s="42"/>
      <c r="D931" s="42"/>
    </row>
    <row r="932" spans="1:4" ht="12.75" x14ac:dyDescent="0.2">
      <c r="A932" s="36"/>
      <c r="B932" s="36"/>
      <c r="C932" s="42"/>
      <c r="D932" s="42"/>
    </row>
    <row r="933" spans="1:4" ht="12.75" x14ac:dyDescent="0.2">
      <c r="A933" s="36"/>
      <c r="B933" s="36"/>
      <c r="C933" s="42"/>
      <c r="D933" s="42"/>
    </row>
    <row r="934" spans="1:4" ht="12.75" x14ac:dyDescent="0.2">
      <c r="A934" s="36"/>
      <c r="B934" s="36"/>
      <c r="C934" s="42"/>
      <c r="D934" s="42"/>
    </row>
    <row r="935" spans="1:4" ht="12.75" x14ac:dyDescent="0.2">
      <c r="A935" s="36"/>
      <c r="B935" s="36"/>
      <c r="C935" s="42"/>
      <c r="D935" s="42"/>
    </row>
    <row r="936" spans="1:4" ht="12.75" x14ac:dyDescent="0.2">
      <c r="A936" s="36"/>
      <c r="B936" s="36"/>
      <c r="C936" s="42"/>
      <c r="D936" s="42"/>
    </row>
    <row r="937" spans="1:4" ht="12.75" x14ac:dyDescent="0.2">
      <c r="A937" s="36"/>
      <c r="B937" s="36"/>
      <c r="C937" s="42"/>
      <c r="D937" s="42"/>
    </row>
    <row r="938" spans="1:4" ht="12.75" x14ac:dyDescent="0.2">
      <c r="A938" s="36"/>
      <c r="B938" s="36"/>
      <c r="C938" s="42"/>
      <c r="D938" s="42"/>
    </row>
    <row r="939" spans="1:4" ht="12.75" x14ac:dyDescent="0.2">
      <c r="A939" s="36"/>
      <c r="B939" s="36"/>
      <c r="C939" s="42"/>
      <c r="D939" s="42"/>
    </row>
    <row r="940" spans="1:4" ht="12.75" x14ac:dyDescent="0.2">
      <c r="A940" s="36"/>
      <c r="B940" s="36"/>
      <c r="C940" s="42"/>
      <c r="D940" s="42"/>
    </row>
    <row r="941" spans="1:4" ht="12.75" x14ac:dyDescent="0.2">
      <c r="A941" s="36"/>
      <c r="B941" s="36"/>
      <c r="C941" s="42"/>
      <c r="D941" s="42"/>
    </row>
    <row r="942" spans="1:4" ht="12.75" x14ac:dyDescent="0.2">
      <c r="A942" s="36"/>
      <c r="B942" s="36"/>
      <c r="C942" s="42"/>
      <c r="D942" s="42"/>
    </row>
    <row r="943" spans="1:4" ht="12.75" x14ac:dyDescent="0.2">
      <c r="A943" s="36"/>
      <c r="B943" s="36"/>
      <c r="C943" s="42"/>
      <c r="D943" s="42"/>
    </row>
    <row r="944" spans="1:4" ht="12.75" x14ac:dyDescent="0.2">
      <c r="A944" s="36"/>
      <c r="B944" s="36"/>
      <c r="C944" s="42"/>
      <c r="D944" s="42"/>
    </row>
    <row r="945" spans="1:4" ht="12.75" x14ac:dyDescent="0.2">
      <c r="A945" s="36"/>
      <c r="B945" s="36"/>
      <c r="C945" s="42"/>
      <c r="D945" s="42"/>
    </row>
    <row r="946" spans="1:4" ht="12.75" x14ac:dyDescent="0.2">
      <c r="A946" s="36"/>
      <c r="B946" s="36"/>
      <c r="C946" s="42"/>
      <c r="D946" s="42"/>
    </row>
    <row r="947" spans="1:4" ht="12.75" x14ac:dyDescent="0.2">
      <c r="A947" s="36"/>
      <c r="B947" s="36"/>
      <c r="C947" s="42"/>
      <c r="D947" s="42"/>
    </row>
    <row r="948" spans="1:4" ht="12.75" x14ac:dyDescent="0.2">
      <c r="A948" s="36"/>
      <c r="B948" s="36"/>
      <c r="C948" s="42"/>
      <c r="D948" s="42"/>
    </row>
    <row r="949" spans="1:4" ht="12.75" x14ac:dyDescent="0.2">
      <c r="A949" s="36"/>
      <c r="B949" s="36"/>
      <c r="C949" s="42"/>
      <c r="D949" s="42"/>
    </row>
    <row r="950" spans="1:4" ht="12.75" x14ac:dyDescent="0.2">
      <c r="A950" s="36"/>
      <c r="B950" s="36"/>
      <c r="C950" s="42"/>
      <c r="D950" s="42"/>
    </row>
    <row r="951" spans="1:4" ht="12.75" x14ac:dyDescent="0.2">
      <c r="A951" s="36"/>
      <c r="B951" s="36"/>
      <c r="C951" s="42"/>
      <c r="D951" s="42"/>
    </row>
    <row r="952" spans="1:4" ht="12.75" x14ac:dyDescent="0.2">
      <c r="A952" s="36"/>
      <c r="B952" s="36"/>
      <c r="C952" s="42"/>
      <c r="D952" s="42"/>
    </row>
    <row r="953" spans="1:4" ht="12.75" x14ac:dyDescent="0.2">
      <c r="A953" s="36"/>
      <c r="B953" s="36"/>
      <c r="C953" s="42"/>
      <c r="D953" s="42"/>
    </row>
    <row r="954" spans="1:4" ht="12.75" x14ac:dyDescent="0.2">
      <c r="A954" s="36"/>
      <c r="B954" s="36"/>
      <c r="C954" s="42"/>
      <c r="D954" s="42"/>
    </row>
    <row r="955" spans="1:4" ht="12.75" x14ac:dyDescent="0.2">
      <c r="A955" s="36"/>
      <c r="B955" s="36"/>
      <c r="C955" s="42"/>
      <c r="D955" s="42"/>
    </row>
    <row r="956" spans="1:4" ht="12.75" x14ac:dyDescent="0.2">
      <c r="A956" s="36"/>
      <c r="B956" s="36"/>
      <c r="C956" s="42"/>
      <c r="D956" s="42"/>
    </row>
    <row r="957" spans="1:4" ht="12.75" x14ac:dyDescent="0.2">
      <c r="A957" s="36"/>
      <c r="B957" s="36"/>
      <c r="C957" s="42"/>
      <c r="D957" s="42"/>
    </row>
    <row r="958" spans="1:4" ht="12.75" x14ac:dyDescent="0.2">
      <c r="A958" s="36"/>
      <c r="B958" s="36"/>
      <c r="C958" s="42"/>
      <c r="D958" s="42"/>
    </row>
    <row r="959" spans="1:4" ht="12.75" x14ac:dyDescent="0.2">
      <c r="A959" s="36"/>
      <c r="B959" s="36"/>
      <c r="C959" s="42"/>
      <c r="D959" s="42"/>
    </row>
    <row r="960" spans="1:4" ht="12.75" x14ac:dyDescent="0.2">
      <c r="A960" s="36"/>
      <c r="B960" s="36"/>
      <c r="C960" s="42"/>
      <c r="D960" s="42"/>
    </row>
    <row r="961" spans="1:4" ht="12.75" x14ac:dyDescent="0.2">
      <c r="A961" s="36"/>
      <c r="B961" s="36"/>
      <c r="C961" s="42"/>
      <c r="D961" s="42"/>
    </row>
    <row r="962" spans="1:4" ht="12.75" x14ac:dyDescent="0.2">
      <c r="A962" s="36"/>
      <c r="B962" s="36"/>
      <c r="C962" s="42"/>
      <c r="D962" s="42"/>
    </row>
    <row r="963" spans="1:4" ht="12.75" x14ac:dyDescent="0.2">
      <c r="A963" s="36"/>
      <c r="B963" s="36"/>
      <c r="C963" s="42"/>
      <c r="D963" s="42"/>
    </row>
    <row r="964" spans="1:4" ht="12.75" x14ac:dyDescent="0.2">
      <c r="A964" s="36"/>
      <c r="B964" s="36"/>
      <c r="C964" s="42"/>
      <c r="D964" s="42"/>
    </row>
    <row r="965" spans="1:4" ht="12.75" x14ac:dyDescent="0.2">
      <c r="A965" s="36"/>
      <c r="B965" s="36"/>
      <c r="C965" s="42"/>
      <c r="D965" s="42"/>
    </row>
    <row r="966" spans="1:4" ht="12.75" x14ac:dyDescent="0.2">
      <c r="A966" s="36"/>
      <c r="B966" s="36"/>
      <c r="C966" s="42"/>
      <c r="D966" s="42"/>
    </row>
    <row r="967" spans="1:4" ht="12.75" x14ac:dyDescent="0.2">
      <c r="A967" s="36"/>
      <c r="B967" s="36"/>
      <c r="C967" s="42"/>
      <c r="D967" s="42"/>
    </row>
    <row r="968" spans="1:4" ht="12.75" x14ac:dyDescent="0.2">
      <c r="A968" s="36"/>
      <c r="B968" s="36"/>
      <c r="C968" s="42"/>
      <c r="D968" s="42"/>
    </row>
    <row r="969" spans="1:4" ht="12.75" x14ac:dyDescent="0.2">
      <c r="A969" s="36"/>
      <c r="B969" s="36"/>
      <c r="C969" s="42"/>
      <c r="D969" s="42"/>
    </row>
    <row r="970" spans="1:4" ht="12.75" x14ac:dyDescent="0.2">
      <c r="A970" s="36"/>
      <c r="B970" s="36"/>
      <c r="C970" s="42"/>
      <c r="D970" s="42"/>
    </row>
    <row r="971" spans="1:4" ht="12.75" x14ac:dyDescent="0.2">
      <c r="A971" s="36"/>
      <c r="B971" s="36"/>
      <c r="C971" s="42"/>
      <c r="D971" s="42"/>
    </row>
    <row r="972" spans="1:4" ht="12.75" x14ac:dyDescent="0.2">
      <c r="A972" s="36"/>
      <c r="B972" s="36"/>
      <c r="C972" s="42"/>
      <c r="D972" s="42"/>
    </row>
    <row r="973" spans="1:4" ht="12.75" x14ac:dyDescent="0.2">
      <c r="A973" s="36"/>
      <c r="B973" s="36"/>
      <c r="C973" s="42"/>
      <c r="D973" s="42"/>
    </row>
    <row r="974" spans="1:4" ht="12.75" x14ac:dyDescent="0.2">
      <c r="A974" s="36"/>
      <c r="B974" s="36"/>
      <c r="C974" s="42"/>
      <c r="D974" s="42"/>
    </row>
    <row r="975" spans="1:4" ht="12.75" x14ac:dyDescent="0.2">
      <c r="A975" s="36"/>
      <c r="B975" s="36"/>
      <c r="C975" s="42"/>
      <c r="D975" s="42"/>
    </row>
    <row r="976" spans="1:4" ht="12.75" x14ac:dyDescent="0.2">
      <c r="A976" s="36"/>
      <c r="B976" s="36"/>
      <c r="C976" s="42"/>
      <c r="D976" s="42"/>
    </row>
    <row r="977" spans="1:4" ht="12.75" x14ac:dyDescent="0.2">
      <c r="A977" s="36"/>
      <c r="B977" s="36"/>
      <c r="C977" s="42"/>
      <c r="D977" s="42"/>
    </row>
    <row r="978" spans="1:4" ht="12.75" x14ac:dyDescent="0.2">
      <c r="A978" s="36"/>
      <c r="B978" s="36"/>
      <c r="C978" s="42"/>
      <c r="D978" s="42"/>
    </row>
    <row r="979" spans="1:4" ht="12.75" x14ac:dyDescent="0.2">
      <c r="A979" s="36"/>
      <c r="B979" s="36"/>
      <c r="C979" s="42"/>
      <c r="D979" s="42"/>
    </row>
    <row r="980" spans="1:4" ht="12.75" x14ac:dyDescent="0.2">
      <c r="A980" s="36"/>
      <c r="B980" s="36"/>
      <c r="C980" s="42"/>
      <c r="D980" s="42"/>
    </row>
    <row r="981" spans="1:4" ht="12.75" x14ac:dyDescent="0.2">
      <c r="A981" s="36"/>
      <c r="B981" s="36"/>
      <c r="C981" s="42"/>
      <c r="D981" s="42"/>
    </row>
    <row r="982" spans="1:4" ht="12.75" x14ac:dyDescent="0.2">
      <c r="A982" s="36"/>
      <c r="B982" s="36"/>
      <c r="C982" s="42"/>
      <c r="D982" s="42"/>
    </row>
    <row r="983" spans="1:4" ht="12.75" x14ac:dyDescent="0.2">
      <c r="A983" s="36"/>
      <c r="B983" s="36"/>
      <c r="C983" s="42"/>
      <c r="D983" s="42"/>
    </row>
    <row r="984" spans="1:4" ht="12.75" x14ac:dyDescent="0.2">
      <c r="A984" s="36"/>
      <c r="B984" s="36"/>
      <c r="C984" s="42"/>
      <c r="D984" s="42"/>
    </row>
    <row r="985" spans="1:4" ht="12.75" x14ac:dyDescent="0.2">
      <c r="A985" s="36"/>
      <c r="B985" s="36"/>
      <c r="C985" s="42"/>
      <c r="D985" s="42"/>
    </row>
    <row r="986" spans="1:4" ht="12.75" x14ac:dyDescent="0.2">
      <c r="A986" s="36"/>
      <c r="B986" s="36"/>
      <c r="C986" s="42"/>
      <c r="D986" s="42"/>
    </row>
    <row r="987" spans="1:4" ht="12.75" x14ac:dyDescent="0.2">
      <c r="A987" s="36"/>
      <c r="B987" s="36"/>
      <c r="C987" s="42"/>
      <c r="D987" s="42"/>
    </row>
    <row r="988" spans="1:4" ht="12.75" x14ac:dyDescent="0.2">
      <c r="A988" s="36"/>
      <c r="B988" s="36"/>
      <c r="C988" s="42"/>
      <c r="D988" s="42"/>
    </row>
    <row r="989" spans="1:4" ht="12.75" x14ac:dyDescent="0.2">
      <c r="A989" s="36"/>
      <c r="B989" s="36"/>
      <c r="C989" s="42"/>
      <c r="D989" s="42"/>
    </row>
    <row r="990" spans="1:4" ht="12.75" x14ac:dyDescent="0.2">
      <c r="A990" s="36"/>
      <c r="B990" s="36"/>
      <c r="C990" s="42"/>
      <c r="D990" s="42"/>
    </row>
    <row r="991" spans="1:4" ht="12.75" x14ac:dyDescent="0.2">
      <c r="A991" s="36"/>
      <c r="B991" s="36"/>
      <c r="C991" s="42"/>
      <c r="D991" s="42"/>
    </row>
    <row r="992" spans="1:4" ht="12.75" x14ac:dyDescent="0.2">
      <c r="A992" s="36"/>
      <c r="B992" s="36"/>
      <c r="C992" s="42"/>
      <c r="D992" s="42"/>
    </row>
    <row r="993" spans="1:4" ht="12.75" x14ac:dyDescent="0.2">
      <c r="A993" s="36"/>
      <c r="B993" s="36"/>
      <c r="C993" s="42"/>
      <c r="D993" s="42"/>
    </row>
    <row r="994" spans="1:4" ht="12.75" x14ac:dyDescent="0.2">
      <c r="A994" s="36"/>
      <c r="B994" s="36"/>
      <c r="C994" s="42"/>
      <c r="D994" s="42"/>
    </row>
    <row r="995" spans="1:4" ht="12.75" x14ac:dyDescent="0.2">
      <c r="A995" s="36"/>
      <c r="B995" s="36"/>
      <c r="C995" s="42"/>
      <c r="D995" s="42"/>
    </row>
    <row r="996" spans="1:4" ht="12.75" x14ac:dyDescent="0.2">
      <c r="A996" s="36"/>
      <c r="B996" s="36"/>
      <c r="C996" s="42"/>
      <c r="D996" s="42"/>
    </row>
    <row r="997" spans="1:4" ht="12.75" x14ac:dyDescent="0.2">
      <c r="A997" s="36"/>
      <c r="B997" s="36"/>
      <c r="C997" s="42"/>
      <c r="D997" s="42"/>
    </row>
    <row r="998" spans="1:4" ht="12.75" x14ac:dyDescent="0.2">
      <c r="A998" s="36"/>
      <c r="B998" s="36"/>
      <c r="C998" s="42"/>
      <c r="D998" s="42"/>
    </row>
    <row r="999" spans="1:4" ht="12.75" x14ac:dyDescent="0.2">
      <c r="A999" s="36"/>
      <c r="B999" s="36"/>
      <c r="C999" s="42"/>
      <c r="D999" s="42"/>
    </row>
    <row r="1000" spans="1:4" ht="12.75" x14ac:dyDescent="0.2">
      <c r="A1000" s="36"/>
      <c r="B1000" s="36"/>
      <c r="C1000" s="42"/>
      <c r="D1000" s="4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activeCell="H4" sqref="H4"/>
    </sheetView>
  </sheetViews>
  <sheetFormatPr defaultColWidth="14.42578125" defaultRowHeight="15.75" customHeight="1" x14ac:dyDescent="0.2"/>
  <cols>
    <col min="2" max="2" width="23.5703125" customWidth="1"/>
    <col min="7" max="7" width="20.42578125" bestFit="1" customWidth="1"/>
    <col min="9" max="9" width="14.7109375" customWidth="1"/>
  </cols>
  <sheetData>
    <row r="1" spans="1:11" ht="12.75" x14ac:dyDescent="0.2">
      <c r="A1" s="80"/>
      <c r="B1" s="81"/>
      <c r="C1" s="81"/>
      <c r="D1" s="81"/>
      <c r="E1" s="82"/>
    </row>
    <row r="2" spans="1:11" ht="15.75" customHeight="1" x14ac:dyDescent="0.25">
      <c r="A2" s="43" t="s">
        <v>13</v>
      </c>
      <c r="B2" s="44" t="s">
        <v>35</v>
      </c>
      <c r="C2" s="44" t="s">
        <v>39</v>
      </c>
      <c r="D2" s="44" t="s">
        <v>40</v>
      </c>
      <c r="E2" s="44" t="s">
        <v>41</v>
      </c>
      <c r="F2" s="70" t="s">
        <v>47</v>
      </c>
      <c r="G2" s="60" t="s">
        <v>62</v>
      </c>
      <c r="H2" s="60" t="s">
        <v>46</v>
      </c>
    </row>
    <row r="3" spans="1:11" ht="15.75" customHeight="1" x14ac:dyDescent="0.25">
      <c r="A3" s="45" t="s">
        <v>21</v>
      </c>
      <c r="B3" s="20">
        <f>'Dados com e sem ABAP'!G7</f>
        <v>13.393741692668714</v>
      </c>
      <c r="C3" s="46">
        <f t="shared" ref="C3:C14" si="0">1/B3</f>
        <v>7.4661735528867679E-2</v>
      </c>
      <c r="D3" s="47"/>
      <c r="E3" s="47"/>
      <c r="F3" s="1">
        <v>5.8299999999999998E-2</v>
      </c>
      <c r="G3" s="59">
        <f>1/F3</f>
        <v>17.152658662092627</v>
      </c>
      <c r="H3" s="41">
        <v>18.767566118421676</v>
      </c>
      <c r="I3" s="76">
        <f>1/H3</f>
        <v>5.3283414252550849E-2</v>
      </c>
      <c r="J3">
        <v>17.406313477756491</v>
      </c>
      <c r="K3" s="76">
        <f>1/J3</f>
        <v>5.7450418853934745E-2</v>
      </c>
    </row>
    <row r="4" spans="1:11" ht="15.75" customHeight="1" x14ac:dyDescent="0.25">
      <c r="A4" s="45" t="s">
        <v>22</v>
      </c>
      <c r="B4">
        <v>2.2138235028528432E+47</v>
      </c>
      <c r="C4" s="46">
        <f>1/B4</f>
        <v>4.5170719287754882E-48</v>
      </c>
      <c r="D4" s="47"/>
      <c r="E4" s="47"/>
      <c r="F4" s="1">
        <v>3.7100000000000001E-2</v>
      </c>
      <c r="G4" s="59">
        <f>1/F4</f>
        <v>26.954177897574123</v>
      </c>
      <c r="H4">
        <v>26.996298959487717</v>
      </c>
      <c r="I4" s="76">
        <f>1/H4</f>
        <v>3.7042114606178449E-2</v>
      </c>
    </row>
    <row r="5" spans="1:11" ht="15.75" customHeight="1" x14ac:dyDescent="0.25">
      <c r="A5" s="45" t="s">
        <v>23</v>
      </c>
      <c r="B5" s="48">
        <f>'Dados com e sem ABAP'!G25</f>
        <v>14.59218119987807</v>
      </c>
      <c r="C5" s="46">
        <f t="shared" si="0"/>
        <v>6.8529850767502523E-2</v>
      </c>
      <c r="D5" s="47"/>
      <c r="E5" s="47"/>
      <c r="F5" s="1">
        <v>4.7300000000000002E-2</v>
      </c>
      <c r="G5" s="59">
        <f t="shared" ref="G5:G8" si="1">1/F5</f>
        <v>21.141649048625791</v>
      </c>
      <c r="H5">
        <v>25.265774951866721</v>
      </c>
      <c r="I5" s="76">
        <f>1/H5</f>
        <v>3.9579233247548445E-2</v>
      </c>
    </row>
    <row r="6" spans="1:11" ht="15.75" customHeight="1" x14ac:dyDescent="0.25">
      <c r="A6" s="45" t="s">
        <v>24</v>
      </c>
      <c r="B6" s="48">
        <f>'Dados com e sem ABAP'!G33</f>
        <v>12.109646485160402</v>
      </c>
      <c r="C6" s="46">
        <f t="shared" si="0"/>
        <v>8.2578793792654148E-2</v>
      </c>
      <c r="D6" s="47"/>
      <c r="E6" s="47"/>
      <c r="F6" s="1">
        <v>6.3200000000000006E-2</v>
      </c>
      <c r="G6" s="59">
        <f t="shared" si="1"/>
        <v>15.822784810126581</v>
      </c>
    </row>
    <row r="7" spans="1:11" ht="15.75" customHeight="1" x14ac:dyDescent="0.25">
      <c r="A7" s="45" t="s">
        <v>25</v>
      </c>
      <c r="B7" s="48">
        <f>'Dados com e sem ABAP'!G41</f>
        <v>16.607226831093126</v>
      </c>
      <c r="C7" s="46">
        <f t="shared" si="0"/>
        <v>6.0214749287806152E-2</v>
      </c>
      <c r="D7" s="47"/>
      <c r="E7" s="47"/>
      <c r="F7" s="1">
        <v>4.4699999999999997E-2</v>
      </c>
      <c r="G7" s="59">
        <f t="shared" si="1"/>
        <v>22.371364653243848</v>
      </c>
    </row>
    <row r="8" spans="1:11" ht="15.75" customHeight="1" x14ac:dyDescent="0.25">
      <c r="A8" s="49" t="s">
        <v>26</v>
      </c>
      <c r="B8" s="50">
        <f>'Dados com e sem ABAP'!G49</f>
        <v>8.9679267210317359</v>
      </c>
      <c r="C8" s="51">
        <f t="shared" si="0"/>
        <v>0.11150849366942114</v>
      </c>
      <c r="D8" s="51">
        <f>AVERAGE(C3:C8)</f>
        <v>6.6248937174375286E-2</v>
      </c>
      <c r="E8" s="51">
        <f>STDEV(C3:C8)/SQRT(5)</f>
        <v>1.6512301492474259E-2</v>
      </c>
      <c r="F8" s="1">
        <v>3.1899999999999998E-2</v>
      </c>
      <c r="G8" s="59">
        <f t="shared" si="1"/>
        <v>31.347962382445143</v>
      </c>
    </row>
    <row r="9" spans="1:11" ht="15.75" customHeight="1" x14ac:dyDescent="0.25">
      <c r="A9" s="45" t="s">
        <v>27</v>
      </c>
      <c r="B9" s="48">
        <f>'Dados com e sem ABAP'!G57</f>
        <v>19.957599176437295</v>
      </c>
      <c r="C9" s="46">
        <f t="shared" si="0"/>
        <v>5.010622726508298E-2</v>
      </c>
      <c r="D9" s="47"/>
      <c r="E9" s="47"/>
    </row>
    <row r="10" spans="1:11" ht="15.75" customHeight="1" x14ac:dyDescent="0.25">
      <c r="A10" s="45" t="s">
        <v>28</v>
      </c>
      <c r="B10" s="48">
        <f>'Dados com e sem ABAP'!G65</f>
        <v>12.863182740174624</v>
      </c>
      <c r="C10" s="46">
        <f t="shared" si="0"/>
        <v>7.7741257369902256E-2</v>
      </c>
      <c r="D10" s="47"/>
      <c r="E10" s="47"/>
    </row>
    <row r="11" spans="1:11" ht="15.75" customHeight="1" x14ac:dyDescent="0.25">
      <c r="A11" s="45" t="s">
        <v>29</v>
      </c>
      <c r="B11" s="48">
        <f>'Dados com e sem ABAP'!G73</f>
        <v>6.5144933789773827</v>
      </c>
      <c r="C11" s="46">
        <f t="shared" si="0"/>
        <v>0.15350387847918509</v>
      </c>
      <c r="D11" s="47"/>
      <c r="E11" s="47"/>
    </row>
    <row r="12" spans="1:11" ht="15.75" customHeight="1" x14ac:dyDescent="0.25">
      <c r="A12" s="45" t="s">
        <v>30</v>
      </c>
      <c r="B12" s="48">
        <f>'Dados com e sem ABAP'!G81</f>
        <v>8.7275181433344482</v>
      </c>
      <c r="C12" s="46">
        <f t="shared" si="0"/>
        <v>0.1145801112729556</v>
      </c>
      <c r="D12" s="47"/>
      <c r="E12" s="47"/>
    </row>
    <row r="13" spans="1:11" ht="15.75" customHeight="1" x14ac:dyDescent="0.25">
      <c r="A13" s="45" t="s">
        <v>31</v>
      </c>
      <c r="B13" s="48">
        <f>'Dados com e sem ABAP'!G89</f>
        <v>19.50932196074837</v>
      </c>
      <c r="C13" s="46">
        <f t="shared" si="0"/>
        <v>5.1257547648859467E-2</v>
      </c>
      <c r="D13" s="47"/>
      <c r="E13" s="47"/>
    </row>
    <row r="14" spans="1:11" ht="15.75" customHeight="1" x14ac:dyDescent="0.25">
      <c r="A14" s="49" t="s">
        <v>32</v>
      </c>
      <c r="B14" s="50">
        <f>'Dados com e sem ABAP'!G97</f>
        <v>13.407014207604073</v>
      </c>
      <c r="C14" s="51">
        <f t="shared" si="0"/>
        <v>7.4587822800458337E-2</v>
      </c>
      <c r="D14" s="51">
        <f>AVERAGE(C9:C14)</f>
        <v>8.6962807472740614E-2</v>
      </c>
      <c r="E14" s="51">
        <f>STDEV(C9:C14)/SQRT(5)</f>
        <v>1.7957594399596839E-2</v>
      </c>
    </row>
    <row r="15" spans="1:11" ht="15.75" customHeight="1" x14ac:dyDescent="0.25">
      <c r="A15" s="26"/>
      <c r="B15" s="52"/>
      <c r="C15" s="52"/>
      <c r="D15" s="52"/>
      <c r="E15" s="52"/>
    </row>
    <row r="16" spans="1:11" ht="15.75" customHeight="1" x14ac:dyDescent="0.25">
      <c r="A16" s="26"/>
      <c r="B16" s="52"/>
      <c r="C16" s="52"/>
      <c r="D16" s="52"/>
      <c r="E16" s="52"/>
    </row>
    <row r="17" spans="1:5" ht="15.75" customHeight="1" x14ac:dyDescent="0.25">
      <c r="A17" s="26"/>
      <c r="B17" s="52"/>
      <c r="C17" s="52"/>
      <c r="D17" s="52"/>
      <c r="E17" s="52"/>
    </row>
    <row r="18" spans="1:5" ht="15.75" customHeight="1" x14ac:dyDescent="0.25">
      <c r="A18" s="26"/>
      <c r="B18" s="52"/>
      <c r="C18" s="52"/>
      <c r="D18" s="52"/>
      <c r="E18" s="52"/>
    </row>
    <row r="19" spans="1:5" ht="15.75" customHeight="1" x14ac:dyDescent="0.25">
      <c r="A19" s="26"/>
      <c r="B19" s="52"/>
      <c r="C19" s="52"/>
      <c r="D19" s="52"/>
      <c r="E19" s="52"/>
    </row>
    <row r="20" spans="1:5" ht="15.75" customHeight="1" x14ac:dyDescent="0.25">
      <c r="A20" s="26"/>
      <c r="B20" s="52"/>
      <c r="C20" s="52"/>
      <c r="D20" s="52"/>
      <c r="E20" s="52"/>
    </row>
    <row r="21" spans="1:5" ht="15" x14ac:dyDescent="0.25">
      <c r="A21" s="26"/>
      <c r="B21" s="52"/>
      <c r="C21" s="52"/>
      <c r="D21" s="52"/>
      <c r="E21" s="52"/>
    </row>
    <row r="22" spans="1:5" ht="15" x14ac:dyDescent="0.25">
      <c r="A22" s="26"/>
      <c r="B22" s="52"/>
      <c r="C22" s="52"/>
      <c r="D22" s="52"/>
      <c r="E22" s="52"/>
    </row>
    <row r="23" spans="1:5" ht="15" x14ac:dyDescent="0.25">
      <c r="A23" s="26"/>
      <c r="B23" s="52"/>
      <c r="C23" s="52"/>
      <c r="D23" s="52"/>
      <c r="E23" s="52"/>
    </row>
    <row r="24" spans="1:5" ht="15" x14ac:dyDescent="0.25">
      <c r="A24" s="26"/>
      <c r="B24" s="52"/>
      <c r="C24" s="52"/>
      <c r="D24" s="52"/>
      <c r="E24" s="52"/>
    </row>
    <row r="25" spans="1:5" ht="15" x14ac:dyDescent="0.25">
      <c r="A25" s="26"/>
      <c r="B25" s="52"/>
      <c r="C25" s="52"/>
      <c r="D25" s="52"/>
      <c r="E25" s="52"/>
    </row>
    <row r="26" spans="1:5" ht="15" x14ac:dyDescent="0.25">
      <c r="A26" s="26"/>
      <c r="B26" s="52"/>
      <c r="C26" s="52"/>
      <c r="D26" s="52"/>
      <c r="E26" s="52"/>
    </row>
    <row r="27" spans="1:5" ht="15" x14ac:dyDescent="0.25">
      <c r="A27" s="26"/>
      <c r="B27" s="52"/>
      <c r="C27" s="52"/>
      <c r="D27" s="52"/>
      <c r="E27" s="52"/>
    </row>
    <row r="28" spans="1:5" ht="15" x14ac:dyDescent="0.25">
      <c r="A28" s="26"/>
      <c r="B28" s="52"/>
      <c r="C28" s="52"/>
      <c r="D28" s="52"/>
      <c r="E28" s="52"/>
    </row>
    <row r="29" spans="1:5" ht="15" x14ac:dyDescent="0.25">
      <c r="A29" s="26"/>
      <c r="B29" s="52"/>
      <c r="C29" s="52"/>
      <c r="D29" s="52"/>
      <c r="E29" s="52"/>
    </row>
    <row r="30" spans="1:5" ht="15" x14ac:dyDescent="0.25">
      <c r="A30" s="26"/>
      <c r="B30" s="52"/>
      <c r="C30" s="52"/>
      <c r="D30" s="52"/>
      <c r="E30" s="52"/>
    </row>
    <row r="31" spans="1:5" ht="15" x14ac:dyDescent="0.25">
      <c r="A31" s="26"/>
      <c r="B31" s="52"/>
      <c r="C31" s="52"/>
      <c r="D31" s="52"/>
      <c r="E31" s="52"/>
    </row>
    <row r="32" spans="1:5" ht="15" x14ac:dyDescent="0.25">
      <c r="A32" s="26"/>
      <c r="B32" s="52"/>
      <c r="C32" s="52"/>
      <c r="D32" s="52"/>
      <c r="E32" s="52"/>
    </row>
    <row r="33" spans="1:5" ht="15" x14ac:dyDescent="0.25">
      <c r="A33" s="26"/>
      <c r="B33" s="52"/>
      <c r="C33" s="52"/>
      <c r="D33" s="52"/>
      <c r="E33" s="52"/>
    </row>
    <row r="34" spans="1:5" ht="15" x14ac:dyDescent="0.25">
      <c r="A34" s="26"/>
      <c r="B34" s="52"/>
      <c r="C34" s="52"/>
      <c r="D34" s="52"/>
      <c r="E34" s="52"/>
    </row>
    <row r="35" spans="1:5" ht="15" x14ac:dyDescent="0.25">
      <c r="A35" s="26"/>
      <c r="B35" s="52"/>
      <c r="C35" s="52"/>
      <c r="D35" s="52"/>
      <c r="E35" s="52"/>
    </row>
    <row r="36" spans="1:5" ht="15" x14ac:dyDescent="0.25">
      <c r="A36" s="26"/>
      <c r="B36" s="52"/>
      <c r="C36" s="52"/>
      <c r="D36" s="52"/>
      <c r="E36" s="52"/>
    </row>
    <row r="37" spans="1:5" ht="15" x14ac:dyDescent="0.25">
      <c r="A37" s="26"/>
      <c r="B37" s="52"/>
      <c r="C37" s="52"/>
      <c r="D37" s="52"/>
      <c r="E37" s="52"/>
    </row>
    <row r="38" spans="1:5" ht="15" x14ac:dyDescent="0.25">
      <c r="A38" s="26"/>
      <c r="B38" s="52"/>
      <c r="C38" s="52"/>
      <c r="D38" s="52"/>
      <c r="E38" s="52"/>
    </row>
    <row r="39" spans="1:5" ht="15" x14ac:dyDescent="0.25">
      <c r="A39" s="26"/>
      <c r="B39" s="52"/>
      <c r="C39" s="52"/>
      <c r="D39" s="52"/>
      <c r="E39" s="52"/>
    </row>
    <row r="40" spans="1:5" ht="15" x14ac:dyDescent="0.25">
      <c r="A40" s="26"/>
      <c r="B40" s="52"/>
      <c r="C40" s="52"/>
      <c r="D40" s="52"/>
      <c r="E40" s="52"/>
    </row>
    <row r="41" spans="1:5" ht="15" x14ac:dyDescent="0.25">
      <c r="A41" s="26"/>
      <c r="B41" s="52"/>
      <c r="C41" s="52"/>
      <c r="D41" s="52"/>
      <c r="E41" s="52"/>
    </row>
    <row r="42" spans="1:5" ht="15" x14ac:dyDescent="0.25">
      <c r="A42" s="26"/>
      <c r="B42" s="52"/>
      <c r="C42" s="52"/>
      <c r="D42" s="52"/>
      <c r="E42" s="52"/>
    </row>
    <row r="43" spans="1:5" ht="15" x14ac:dyDescent="0.25">
      <c r="A43" s="26"/>
      <c r="B43" s="52"/>
      <c r="C43" s="52"/>
      <c r="D43" s="52"/>
      <c r="E43" s="52"/>
    </row>
    <row r="44" spans="1:5" ht="15" x14ac:dyDescent="0.25">
      <c r="A44" s="26"/>
      <c r="B44" s="52"/>
      <c r="C44" s="52"/>
      <c r="D44" s="52"/>
      <c r="E44" s="52"/>
    </row>
    <row r="45" spans="1:5" ht="15" x14ac:dyDescent="0.25">
      <c r="A45" s="26"/>
      <c r="B45" s="52"/>
      <c r="C45" s="52"/>
      <c r="D45" s="52"/>
      <c r="E45" s="52"/>
    </row>
    <row r="46" spans="1:5" ht="15" x14ac:dyDescent="0.25">
      <c r="A46" s="26"/>
      <c r="B46" s="52"/>
      <c r="C46" s="52"/>
      <c r="D46" s="52"/>
      <c r="E46" s="52"/>
    </row>
    <row r="47" spans="1:5" ht="15" x14ac:dyDescent="0.25">
      <c r="A47" s="26"/>
      <c r="B47" s="52"/>
      <c r="C47" s="52"/>
      <c r="D47" s="52"/>
      <c r="E47" s="52"/>
    </row>
    <row r="48" spans="1:5" ht="15" x14ac:dyDescent="0.25">
      <c r="A48" s="26"/>
      <c r="B48" s="52"/>
      <c r="C48" s="52"/>
      <c r="D48" s="52"/>
      <c r="E48" s="52"/>
    </row>
    <row r="49" spans="1:5" ht="15" x14ac:dyDescent="0.25">
      <c r="A49" s="26"/>
      <c r="B49" s="52"/>
      <c r="C49" s="52"/>
      <c r="D49" s="52"/>
      <c r="E49" s="52"/>
    </row>
    <row r="50" spans="1:5" ht="15" x14ac:dyDescent="0.25">
      <c r="A50" s="26"/>
      <c r="B50" s="52"/>
      <c r="C50" s="52"/>
      <c r="D50" s="52"/>
      <c r="E50" s="52"/>
    </row>
    <row r="51" spans="1:5" ht="15" x14ac:dyDescent="0.25">
      <c r="A51" s="26"/>
      <c r="B51" s="52"/>
      <c r="C51" s="52"/>
      <c r="D51" s="52"/>
      <c r="E51" s="52"/>
    </row>
    <row r="52" spans="1:5" ht="15" x14ac:dyDescent="0.25">
      <c r="A52" s="26"/>
      <c r="B52" s="52"/>
      <c r="C52" s="52"/>
      <c r="D52" s="52"/>
      <c r="E52" s="52"/>
    </row>
    <row r="53" spans="1:5" ht="15" x14ac:dyDescent="0.25">
      <c r="A53" s="26"/>
      <c r="B53" s="52"/>
      <c r="C53" s="52"/>
      <c r="D53" s="52"/>
      <c r="E53" s="52"/>
    </row>
    <row r="54" spans="1:5" ht="15" x14ac:dyDescent="0.25">
      <c r="A54" s="26"/>
      <c r="B54" s="52"/>
      <c r="C54" s="52"/>
      <c r="D54" s="52"/>
      <c r="E54" s="52"/>
    </row>
    <row r="55" spans="1:5" ht="15" x14ac:dyDescent="0.25">
      <c r="A55" s="26"/>
      <c r="B55" s="52"/>
      <c r="C55" s="52"/>
      <c r="D55" s="52"/>
      <c r="E55" s="52"/>
    </row>
    <row r="56" spans="1:5" ht="15" x14ac:dyDescent="0.25">
      <c r="A56" s="26"/>
      <c r="B56" s="52"/>
      <c r="C56" s="52"/>
      <c r="D56" s="52"/>
      <c r="E56" s="52"/>
    </row>
    <row r="57" spans="1:5" ht="15" x14ac:dyDescent="0.25">
      <c r="A57" s="26"/>
      <c r="B57" s="52"/>
      <c r="C57" s="52"/>
      <c r="D57" s="52"/>
      <c r="E57" s="52"/>
    </row>
    <row r="58" spans="1:5" ht="15" x14ac:dyDescent="0.25">
      <c r="A58" s="26"/>
      <c r="B58" s="52"/>
      <c r="C58" s="52"/>
      <c r="D58" s="52"/>
      <c r="E58" s="52"/>
    </row>
    <row r="59" spans="1:5" ht="15" x14ac:dyDescent="0.25">
      <c r="A59" s="26"/>
      <c r="B59" s="52"/>
      <c r="C59" s="52"/>
      <c r="D59" s="52"/>
      <c r="E59" s="52"/>
    </row>
    <row r="60" spans="1:5" ht="15" x14ac:dyDescent="0.25">
      <c r="A60" s="26"/>
      <c r="B60" s="52"/>
      <c r="C60" s="52"/>
      <c r="D60" s="52"/>
      <c r="E60" s="52"/>
    </row>
    <row r="61" spans="1:5" ht="15" x14ac:dyDescent="0.25">
      <c r="A61" s="26"/>
      <c r="B61" s="52"/>
      <c r="C61" s="52"/>
      <c r="D61" s="52"/>
      <c r="E61" s="52"/>
    </row>
    <row r="62" spans="1:5" ht="15" x14ac:dyDescent="0.25">
      <c r="A62" s="26"/>
      <c r="B62" s="52"/>
      <c r="C62" s="52"/>
      <c r="D62" s="52"/>
      <c r="E62" s="52"/>
    </row>
    <row r="63" spans="1:5" ht="15" x14ac:dyDescent="0.25">
      <c r="A63" s="26"/>
      <c r="B63" s="52"/>
      <c r="C63" s="52"/>
      <c r="D63" s="52"/>
      <c r="E63" s="52"/>
    </row>
    <row r="64" spans="1:5" ht="15" x14ac:dyDescent="0.25">
      <c r="A64" s="26"/>
      <c r="B64" s="52"/>
      <c r="C64" s="52"/>
      <c r="D64" s="52"/>
      <c r="E64" s="52"/>
    </row>
    <row r="65" spans="1:5" ht="15" x14ac:dyDescent="0.25">
      <c r="A65" s="26"/>
      <c r="B65" s="52"/>
      <c r="C65" s="52"/>
      <c r="D65" s="52"/>
      <c r="E65" s="52"/>
    </row>
    <row r="66" spans="1:5" ht="15" x14ac:dyDescent="0.25">
      <c r="A66" s="26"/>
      <c r="B66" s="52"/>
      <c r="C66" s="52"/>
      <c r="D66" s="52"/>
      <c r="E66" s="52"/>
    </row>
    <row r="67" spans="1:5" ht="15" x14ac:dyDescent="0.25">
      <c r="A67" s="26"/>
      <c r="B67" s="52"/>
      <c r="C67" s="52"/>
      <c r="D67" s="52"/>
      <c r="E67" s="52"/>
    </row>
    <row r="68" spans="1:5" ht="15" x14ac:dyDescent="0.25">
      <c r="A68" s="26"/>
      <c r="B68" s="52"/>
      <c r="C68" s="52"/>
      <c r="D68" s="52"/>
      <c r="E68" s="52"/>
    </row>
    <row r="69" spans="1:5" ht="15" x14ac:dyDescent="0.25">
      <c r="A69" s="26"/>
      <c r="B69" s="52"/>
      <c r="C69" s="52"/>
      <c r="D69" s="52"/>
      <c r="E69" s="52"/>
    </row>
    <row r="70" spans="1:5" ht="15" x14ac:dyDescent="0.25">
      <c r="A70" s="26"/>
      <c r="B70" s="52"/>
      <c r="C70" s="52"/>
      <c r="D70" s="52"/>
      <c r="E70" s="52"/>
    </row>
    <row r="71" spans="1:5" ht="15" x14ac:dyDescent="0.25">
      <c r="A71" s="26"/>
      <c r="B71" s="52"/>
      <c r="C71" s="52"/>
      <c r="D71" s="52"/>
      <c r="E71" s="52"/>
    </row>
    <row r="72" spans="1:5" ht="15" x14ac:dyDescent="0.25">
      <c r="A72" s="26"/>
      <c r="B72" s="52"/>
      <c r="C72" s="52"/>
      <c r="D72" s="52"/>
      <c r="E72" s="52"/>
    </row>
    <row r="73" spans="1:5" ht="15" x14ac:dyDescent="0.25">
      <c r="A73" s="26"/>
      <c r="B73" s="52"/>
      <c r="C73" s="52"/>
      <c r="D73" s="52"/>
      <c r="E73" s="52"/>
    </row>
    <row r="74" spans="1:5" ht="15" x14ac:dyDescent="0.25">
      <c r="A74" s="26"/>
      <c r="B74" s="52"/>
      <c r="C74" s="52"/>
      <c r="D74" s="52"/>
      <c r="E74" s="52"/>
    </row>
    <row r="75" spans="1:5" ht="15" x14ac:dyDescent="0.25">
      <c r="A75" s="26"/>
      <c r="B75" s="52"/>
      <c r="C75" s="52"/>
      <c r="D75" s="52"/>
      <c r="E75" s="52"/>
    </row>
    <row r="76" spans="1:5" ht="15" x14ac:dyDescent="0.25">
      <c r="A76" s="26"/>
      <c r="B76" s="52"/>
      <c r="C76" s="52"/>
      <c r="D76" s="52"/>
      <c r="E76" s="52"/>
    </row>
    <row r="77" spans="1:5" ht="15" x14ac:dyDescent="0.25">
      <c r="A77" s="26"/>
      <c r="B77" s="52"/>
      <c r="C77" s="52"/>
      <c r="D77" s="52"/>
      <c r="E77" s="52"/>
    </row>
    <row r="78" spans="1:5" ht="15" x14ac:dyDescent="0.25">
      <c r="A78" s="26"/>
      <c r="B78" s="52"/>
      <c r="C78" s="52"/>
      <c r="D78" s="52"/>
      <c r="E78" s="52"/>
    </row>
    <row r="79" spans="1:5" ht="15" x14ac:dyDescent="0.25">
      <c r="A79" s="26"/>
      <c r="B79" s="52"/>
      <c r="C79" s="52"/>
      <c r="D79" s="52"/>
      <c r="E79" s="52"/>
    </row>
    <row r="80" spans="1:5" ht="15" x14ac:dyDescent="0.25">
      <c r="A80" s="26"/>
      <c r="B80" s="52"/>
      <c r="C80" s="52"/>
      <c r="D80" s="52"/>
      <c r="E80" s="52"/>
    </row>
    <row r="81" spans="1:5" ht="15" x14ac:dyDescent="0.25">
      <c r="A81" s="26"/>
      <c r="B81" s="52"/>
      <c r="C81" s="52"/>
      <c r="D81" s="52"/>
      <c r="E81" s="52"/>
    </row>
    <row r="82" spans="1:5" ht="15" x14ac:dyDescent="0.25">
      <c r="A82" s="26"/>
      <c r="B82" s="52"/>
      <c r="C82" s="52"/>
      <c r="D82" s="52"/>
      <c r="E82" s="52"/>
    </row>
    <row r="83" spans="1:5" ht="15" x14ac:dyDescent="0.25">
      <c r="A83" s="26"/>
      <c r="B83" s="52"/>
      <c r="C83" s="52"/>
      <c r="D83" s="52"/>
      <c r="E83" s="52"/>
    </row>
    <row r="84" spans="1:5" ht="15" x14ac:dyDescent="0.25">
      <c r="A84" s="26"/>
      <c r="B84" s="52"/>
      <c r="C84" s="52"/>
      <c r="D84" s="52"/>
      <c r="E84" s="52"/>
    </row>
    <row r="85" spans="1:5" ht="15" x14ac:dyDescent="0.25">
      <c r="A85" s="26"/>
      <c r="B85" s="52"/>
      <c r="C85" s="52"/>
      <c r="D85" s="52"/>
      <c r="E85" s="52"/>
    </row>
    <row r="86" spans="1:5" ht="15" x14ac:dyDescent="0.25">
      <c r="A86" s="26"/>
      <c r="B86" s="52"/>
      <c r="C86" s="52"/>
      <c r="D86" s="52"/>
      <c r="E86" s="52"/>
    </row>
    <row r="87" spans="1:5" ht="15" x14ac:dyDescent="0.25">
      <c r="A87" s="26"/>
      <c r="B87" s="52"/>
      <c r="C87" s="52"/>
      <c r="D87" s="52"/>
      <c r="E87" s="52"/>
    </row>
    <row r="88" spans="1:5" ht="15" x14ac:dyDescent="0.25">
      <c r="A88" s="26"/>
      <c r="B88" s="52"/>
      <c r="C88" s="52"/>
      <c r="D88" s="52"/>
      <c r="E88" s="52"/>
    </row>
    <row r="89" spans="1:5" ht="15" x14ac:dyDescent="0.25">
      <c r="A89" s="26"/>
      <c r="B89" s="52"/>
      <c r="C89" s="52"/>
      <c r="D89" s="52"/>
      <c r="E89" s="52"/>
    </row>
    <row r="90" spans="1:5" ht="15" x14ac:dyDescent="0.25">
      <c r="A90" s="26"/>
      <c r="B90" s="52"/>
      <c r="C90" s="52"/>
      <c r="D90" s="52"/>
      <c r="E90" s="52"/>
    </row>
    <row r="91" spans="1:5" ht="15" x14ac:dyDescent="0.25">
      <c r="A91" s="26"/>
      <c r="B91" s="52"/>
      <c r="C91" s="52"/>
      <c r="D91" s="52"/>
      <c r="E91" s="52"/>
    </row>
    <row r="92" spans="1:5" ht="15" x14ac:dyDescent="0.25">
      <c r="A92" s="26"/>
      <c r="B92" s="52"/>
      <c r="C92" s="52"/>
      <c r="D92" s="52"/>
      <c r="E92" s="52"/>
    </row>
    <row r="93" spans="1:5" ht="15" x14ac:dyDescent="0.25">
      <c r="A93" s="26"/>
      <c r="B93" s="52"/>
      <c r="C93" s="52"/>
      <c r="D93" s="52"/>
      <c r="E93" s="52"/>
    </row>
    <row r="94" spans="1:5" ht="15" x14ac:dyDescent="0.25">
      <c r="A94" s="26"/>
      <c r="B94" s="52"/>
      <c r="C94" s="52"/>
      <c r="D94" s="52"/>
      <c r="E94" s="52"/>
    </row>
    <row r="95" spans="1:5" ht="15" x14ac:dyDescent="0.25">
      <c r="A95" s="26"/>
      <c r="B95" s="52"/>
      <c r="C95" s="52"/>
      <c r="D95" s="52"/>
      <c r="E95" s="52"/>
    </row>
    <row r="96" spans="1:5" ht="15" x14ac:dyDescent="0.25">
      <c r="A96" s="26"/>
      <c r="B96" s="52"/>
      <c r="C96" s="52"/>
      <c r="D96" s="52"/>
      <c r="E96" s="52"/>
    </row>
    <row r="97" spans="1:5" ht="15" x14ac:dyDescent="0.25">
      <c r="A97" s="26"/>
      <c r="B97" s="52"/>
      <c r="C97" s="52"/>
      <c r="D97" s="52"/>
      <c r="E97" s="52"/>
    </row>
    <row r="98" spans="1:5" ht="15" x14ac:dyDescent="0.25">
      <c r="A98" s="26"/>
      <c r="B98" s="52"/>
      <c r="C98" s="52"/>
      <c r="D98" s="52"/>
      <c r="E98" s="52"/>
    </row>
    <row r="99" spans="1:5" ht="15" x14ac:dyDescent="0.25">
      <c r="A99" s="26"/>
      <c r="B99" s="52"/>
      <c r="C99" s="52"/>
      <c r="D99" s="52"/>
      <c r="E99" s="52"/>
    </row>
    <row r="100" spans="1:5" ht="15" x14ac:dyDescent="0.25">
      <c r="A100" s="26"/>
      <c r="B100" s="52"/>
      <c r="C100" s="52"/>
      <c r="D100" s="52"/>
      <c r="E100" s="52"/>
    </row>
    <row r="101" spans="1:5" ht="15" x14ac:dyDescent="0.25">
      <c r="A101" s="26"/>
      <c r="B101" s="52"/>
      <c r="C101" s="52"/>
      <c r="D101" s="52"/>
      <c r="E101" s="52"/>
    </row>
    <row r="102" spans="1:5" ht="15" x14ac:dyDescent="0.25">
      <c r="A102" s="26"/>
      <c r="B102" s="52"/>
      <c r="C102" s="52"/>
      <c r="D102" s="52"/>
      <c r="E102" s="52"/>
    </row>
    <row r="103" spans="1:5" ht="15" x14ac:dyDescent="0.25">
      <c r="A103" s="26"/>
      <c r="B103" s="52"/>
      <c r="C103" s="52"/>
      <c r="D103" s="52"/>
      <c r="E103" s="52"/>
    </row>
    <row r="104" spans="1:5" ht="15" x14ac:dyDescent="0.25">
      <c r="A104" s="26"/>
      <c r="B104" s="52"/>
      <c r="C104" s="52"/>
      <c r="D104" s="52"/>
      <c r="E104" s="52"/>
    </row>
    <row r="105" spans="1:5" ht="15" x14ac:dyDescent="0.25">
      <c r="A105" s="26"/>
      <c r="B105" s="52"/>
      <c r="C105" s="52"/>
      <c r="D105" s="52"/>
      <c r="E105" s="52"/>
    </row>
    <row r="106" spans="1:5" ht="15" x14ac:dyDescent="0.25">
      <c r="A106" s="26"/>
      <c r="B106" s="52"/>
      <c r="C106" s="52"/>
      <c r="D106" s="52"/>
      <c r="E106" s="52"/>
    </row>
    <row r="107" spans="1:5" ht="15" x14ac:dyDescent="0.25">
      <c r="A107" s="26"/>
      <c r="B107" s="52"/>
      <c r="C107" s="52"/>
      <c r="D107" s="52"/>
      <c r="E107" s="52"/>
    </row>
    <row r="108" spans="1:5" ht="15" x14ac:dyDescent="0.25">
      <c r="A108" s="26"/>
      <c r="B108" s="52"/>
      <c r="C108" s="52"/>
      <c r="D108" s="52"/>
      <c r="E108" s="52"/>
    </row>
    <row r="109" spans="1:5" ht="15" x14ac:dyDescent="0.25">
      <c r="A109" s="26"/>
      <c r="B109" s="52"/>
      <c r="C109" s="52"/>
      <c r="D109" s="52"/>
      <c r="E109" s="52"/>
    </row>
    <row r="110" spans="1:5" ht="15" x14ac:dyDescent="0.25">
      <c r="A110" s="26"/>
      <c r="B110" s="52"/>
      <c r="C110" s="52"/>
      <c r="D110" s="52"/>
      <c r="E110" s="52"/>
    </row>
    <row r="111" spans="1:5" ht="15" x14ac:dyDescent="0.25">
      <c r="A111" s="26"/>
      <c r="B111" s="52"/>
      <c r="C111" s="52"/>
      <c r="D111" s="52"/>
      <c r="E111" s="52"/>
    </row>
    <row r="112" spans="1:5" ht="15" x14ac:dyDescent="0.25">
      <c r="A112" s="26"/>
      <c r="B112" s="52"/>
      <c r="C112" s="52"/>
      <c r="D112" s="52"/>
      <c r="E112" s="52"/>
    </row>
    <row r="113" spans="1:5" ht="15" x14ac:dyDescent="0.25">
      <c r="A113" s="26"/>
      <c r="B113" s="52"/>
      <c r="C113" s="52"/>
      <c r="D113" s="52"/>
      <c r="E113" s="52"/>
    </row>
    <row r="114" spans="1:5" ht="15" x14ac:dyDescent="0.25">
      <c r="A114" s="26"/>
      <c r="B114" s="52"/>
      <c r="C114" s="52"/>
      <c r="D114" s="52"/>
      <c r="E114" s="52"/>
    </row>
    <row r="115" spans="1:5" ht="15" x14ac:dyDescent="0.25">
      <c r="A115" s="26"/>
      <c r="B115" s="52"/>
      <c r="C115" s="52"/>
      <c r="D115" s="52"/>
      <c r="E115" s="52"/>
    </row>
    <row r="116" spans="1:5" ht="15" x14ac:dyDescent="0.25">
      <c r="A116" s="26"/>
      <c r="B116" s="52"/>
      <c r="C116" s="52"/>
      <c r="D116" s="52"/>
      <c r="E116" s="52"/>
    </row>
    <row r="117" spans="1:5" ht="15" x14ac:dyDescent="0.25">
      <c r="A117" s="26"/>
      <c r="B117" s="52"/>
      <c r="C117" s="52"/>
      <c r="D117" s="52"/>
      <c r="E117" s="52"/>
    </row>
    <row r="118" spans="1:5" ht="15" x14ac:dyDescent="0.25">
      <c r="A118" s="26"/>
      <c r="B118" s="52"/>
      <c r="C118" s="52"/>
      <c r="D118" s="52"/>
      <c r="E118" s="52"/>
    </row>
    <row r="119" spans="1:5" ht="15" x14ac:dyDescent="0.25">
      <c r="A119" s="26"/>
      <c r="B119" s="52"/>
      <c r="C119" s="52"/>
      <c r="D119" s="52"/>
      <c r="E119" s="52"/>
    </row>
    <row r="120" spans="1:5" ht="15" x14ac:dyDescent="0.25">
      <c r="A120" s="26"/>
      <c r="B120" s="52"/>
      <c r="C120" s="52"/>
      <c r="D120" s="52"/>
      <c r="E120" s="52"/>
    </row>
    <row r="121" spans="1:5" ht="15" x14ac:dyDescent="0.25">
      <c r="A121" s="26"/>
      <c r="B121" s="52"/>
      <c r="C121" s="52"/>
      <c r="D121" s="52"/>
      <c r="E121" s="52"/>
    </row>
    <row r="122" spans="1:5" ht="15" x14ac:dyDescent="0.25">
      <c r="A122" s="26"/>
      <c r="B122" s="52"/>
      <c r="C122" s="52"/>
      <c r="D122" s="52"/>
      <c r="E122" s="52"/>
    </row>
    <row r="123" spans="1:5" ht="15" x14ac:dyDescent="0.25">
      <c r="A123" s="26"/>
      <c r="B123" s="52"/>
      <c r="C123" s="52"/>
      <c r="D123" s="52"/>
      <c r="E123" s="52"/>
    </row>
    <row r="124" spans="1:5" ht="15" x14ac:dyDescent="0.25">
      <c r="A124" s="26"/>
      <c r="B124" s="52"/>
      <c r="C124" s="52"/>
      <c r="D124" s="52"/>
      <c r="E124" s="52"/>
    </row>
    <row r="125" spans="1:5" ht="15" x14ac:dyDescent="0.25">
      <c r="A125" s="26"/>
      <c r="B125" s="52"/>
      <c r="C125" s="52"/>
      <c r="D125" s="52"/>
      <c r="E125" s="52"/>
    </row>
    <row r="126" spans="1:5" ht="15" x14ac:dyDescent="0.25">
      <c r="A126" s="26"/>
      <c r="B126" s="52"/>
      <c r="C126" s="52"/>
      <c r="D126" s="52"/>
      <c r="E126" s="52"/>
    </row>
    <row r="127" spans="1:5" ht="15" x14ac:dyDescent="0.25">
      <c r="A127" s="26"/>
      <c r="B127" s="52"/>
      <c r="C127" s="52"/>
      <c r="D127" s="52"/>
      <c r="E127" s="52"/>
    </row>
    <row r="128" spans="1:5" ht="15" x14ac:dyDescent="0.25">
      <c r="A128" s="26"/>
      <c r="B128" s="52"/>
      <c r="C128" s="52"/>
      <c r="D128" s="52"/>
      <c r="E128" s="52"/>
    </row>
    <row r="129" spans="1:5" ht="15" x14ac:dyDescent="0.25">
      <c r="A129" s="26"/>
      <c r="B129" s="52"/>
      <c r="C129" s="52"/>
      <c r="D129" s="52"/>
      <c r="E129" s="52"/>
    </row>
    <row r="130" spans="1:5" ht="15" x14ac:dyDescent="0.25">
      <c r="A130" s="26"/>
      <c r="B130" s="52"/>
      <c r="C130" s="52"/>
      <c r="D130" s="52"/>
      <c r="E130" s="52"/>
    </row>
    <row r="131" spans="1:5" ht="15" x14ac:dyDescent="0.25">
      <c r="A131" s="26"/>
      <c r="B131" s="52"/>
      <c r="C131" s="52"/>
      <c r="D131" s="52"/>
      <c r="E131" s="52"/>
    </row>
    <row r="132" spans="1:5" ht="15" x14ac:dyDescent="0.25">
      <c r="A132" s="26"/>
      <c r="B132" s="52"/>
      <c r="C132" s="52"/>
      <c r="D132" s="52"/>
      <c r="E132" s="52"/>
    </row>
    <row r="133" spans="1:5" ht="15" x14ac:dyDescent="0.25">
      <c r="A133" s="26"/>
      <c r="B133" s="52"/>
      <c r="C133" s="52"/>
      <c r="D133" s="52"/>
      <c r="E133" s="52"/>
    </row>
    <row r="134" spans="1:5" ht="15" x14ac:dyDescent="0.25">
      <c r="A134" s="26"/>
      <c r="B134" s="52"/>
      <c r="C134" s="52"/>
      <c r="D134" s="52"/>
      <c r="E134" s="52"/>
    </row>
    <row r="135" spans="1:5" ht="15" x14ac:dyDescent="0.25">
      <c r="A135" s="26"/>
      <c r="B135" s="52"/>
      <c r="C135" s="52"/>
      <c r="D135" s="52"/>
      <c r="E135" s="52"/>
    </row>
    <row r="136" spans="1:5" ht="15" x14ac:dyDescent="0.25">
      <c r="A136" s="26"/>
      <c r="B136" s="52"/>
      <c r="C136" s="52"/>
      <c r="D136" s="52"/>
      <c r="E136" s="52"/>
    </row>
    <row r="137" spans="1:5" ht="15" x14ac:dyDescent="0.25">
      <c r="A137" s="26"/>
      <c r="B137" s="52"/>
      <c r="C137" s="52"/>
      <c r="D137" s="52"/>
      <c r="E137" s="52"/>
    </row>
    <row r="138" spans="1:5" ht="15" x14ac:dyDescent="0.25">
      <c r="A138" s="26"/>
      <c r="B138" s="52"/>
      <c r="C138" s="52"/>
      <c r="D138" s="52"/>
      <c r="E138" s="52"/>
    </row>
    <row r="139" spans="1:5" ht="15" x14ac:dyDescent="0.25">
      <c r="A139" s="26"/>
      <c r="B139" s="52"/>
      <c r="C139" s="52"/>
      <c r="D139" s="52"/>
      <c r="E139" s="52"/>
    </row>
    <row r="140" spans="1:5" ht="15" x14ac:dyDescent="0.25">
      <c r="A140" s="26"/>
      <c r="B140" s="52"/>
      <c r="C140" s="52"/>
      <c r="D140" s="52"/>
      <c r="E140" s="52"/>
    </row>
    <row r="141" spans="1:5" ht="15" x14ac:dyDescent="0.25">
      <c r="A141" s="26"/>
      <c r="B141" s="52"/>
      <c r="C141" s="52"/>
      <c r="D141" s="52"/>
      <c r="E141" s="52"/>
    </row>
    <row r="142" spans="1:5" ht="15" x14ac:dyDescent="0.25">
      <c r="A142" s="26"/>
      <c r="B142" s="52"/>
      <c r="C142" s="52"/>
      <c r="D142" s="52"/>
      <c r="E142" s="52"/>
    </row>
    <row r="143" spans="1:5" ht="15" x14ac:dyDescent="0.25">
      <c r="A143" s="26"/>
      <c r="B143" s="52"/>
      <c r="C143" s="52"/>
      <c r="D143" s="52"/>
      <c r="E143" s="52"/>
    </row>
    <row r="144" spans="1:5" ht="15" x14ac:dyDescent="0.25">
      <c r="A144" s="26"/>
      <c r="B144" s="52"/>
      <c r="C144" s="52"/>
      <c r="D144" s="52"/>
      <c r="E144" s="52"/>
    </row>
    <row r="145" spans="1:5" ht="15" x14ac:dyDescent="0.25">
      <c r="A145" s="26"/>
      <c r="B145" s="52"/>
      <c r="C145" s="52"/>
      <c r="D145" s="52"/>
      <c r="E145" s="52"/>
    </row>
    <row r="146" spans="1:5" ht="15" x14ac:dyDescent="0.25">
      <c r="A146" s="26"/>
      <c r="B146" s="52"/>
      <c r="C146" s="52"/>
      <c r="D146" s="52"/>
      <c r="E146" s="52"/>
    </row>
    <row r="147" spans="1:5" ht="15" x14ac:dyDescent="0.25">
      <c r="A147" s="26"/>
      <c r="B147" s="52"/>
      <c r="C147" s="52"/>
      <c r="D147" s="52"/>
      <c r="E147" s="52"/>
    </row>
    <row r="148" spans="1:5" ht="15" x14ac:dyDescent="0.25">
      <c r="A148" s="26"/>
      <c r="B148" s="52"/>
      <c r="C148" s="52"/>
      <c r="D148" s="52"/>
      <c r="E148" s="52"/>
    </row>
    <row r="149" spans="1:5" ht="15" x14ac:dyDescent="0.25">
      <c r="A149" s="26"/>
      <c r="B149" s="52"/>
      <c r="C149" s="52"/>
      <c r="D149" s="52"/>
      <c r="E149" s="52"/>
    </row>
    <row r="150" spans="1:5" ht="15" x14ac:dyDescent="0.25">
      <c r="A150" s="26"/>
      <c r="B150" s="52"/>
      <c r="C150" s="52"/>
      <c r="D150" s="52"/>
      <c r="E150" s="52"/>
    </row>
    <row r="151" spans="1:5" ht="15" x14ac:dyDescent="0.25">
      <c r="A151" s="26"/>
      <c r="B151" s="52"/>
      <c r="C151" s="52"/>
      <c r="D151" s="52"/>
      <c r="E151" s="52"/>
    </row>
    <row r="152" spans="1:5" ht="15" x14ac:dyDescent="0.25">
      <c r="A152" s="26"/>
      <c r="B152" s="52"/>
      <c r="C152" s="52"/>
      <c r="D152" s="52"/>
      <c r="E152" s="52"/>
    </row>
    <row r="153" spans="1:5" ht="15" x14ac:dyDescent="0.25">
      <c r="A153" s="26"/>
      <c r="B153" s="52"/>
      <c r="C153" s="52"/>
      <c r="D153" s="52"/>
      <c r="E153" s="52"/>
    </row>
    <row r="154" spans="1:5" ht="15" x14ac:dyDescent="0.25">
      <c r="A154" s="26"/>
      <c r="B154" s="52"/>
      <c r="C154" s="52"/>
      <c r="D154" s="52"/>
      <c r="E154" s="52"/>
    </row>
    <row r="155" spans="1:5" ht="15" x14ac:dyDescent="0.25">
      <c r="A155" s="26"/>
      <c r="B155" s="52"/>
      <c r="C155" s="52"/>
      <c r="D155" s="52"/>
      <c r="E155" s="52"/>
    </row>
    <row r="156" spans="1:5" ht="15" x14ac:dyDescent="0.25">
      <c r="A156" s="26"/>
      <c r="B156" s="52"/>
      <c r="C156" s="52"/>
      <c r="D156" s="52"/>
      <c r="E156" s="52"/>
    </row>
    <row r="157" spans="1:5" ht="15" x14ac:dyDescent="0.25">
      <c r="A157" s="26"/>
      <c r="B157" s="52"/>
      <c r="C157" s="52"/>
      <c r="D157" s="52"/>
      <c r="E157" s="52"/>
    </row>
    <row r="158" spans="1:5" ht="15" x14ac:dyDescent="0.25">
      <c r="A158" s="26"/>
      <c r="B158" s="52"/>
      <c r="C158" s="52"/>
      <c r="D158" s="52"/>
      <c r="E158" s="52"/>
    </row>
    <row r="159" spans="1:5" ht="15" x14ac:dyDescent="0.25">
      <c r="A159" s="26"/>
      <c r="B159" s="52"/>
      <c r="C159" s="52"/>
      <c r="D159" s="52"/>
      <c r="E159" s="52"/>
    </row>
    <row r="160" spans="1:5" ht="15" x14ac:dyDescent="0.25">
      <c r="A160" s="26"/>
      <c r="B160" s="52"/>
      <c r="C160" s="52"/>
      <c r="D160" s="52"/>
      <c r="E160" s="52"/>
    </row>
    <row r="161" spans="1:5" ht="15" x14ac:dyDescent="0.25">
      <c r="A161" s="26"/>
      <c r="B161" s="52"/>
      <c r="C161" s="52"/>
      <c r="D161" s="52"/>
      <c r="E161" s="52"/>
    </row>
    <row r="162" spans="1:5" ht="15" x14ac:dyDescent="0.25">
      <c r="A162" s="26"/>
      <c r="B162" s="52"/>
      <c r="C162" s="52"/>
      <c r="D162" s="52"/>
      <c r="E162" s="52"/>
    </row>
    <row r="163" spans="1:5" ht="15" x14ac:dyDescent="0.25">
      <c r="A163" s="26"/>
      <c r="B163" s="52"/>
      <c r="C163" s="52"/>
      <c r="D163" s="52"/>
      <c r="E163" s="52"/>
    </row>
    <row r="164" spans="1:5" ht="15" x14ac:dyDescent="0.25">
      <c r="A164" s="26"/>
      <c r="B164" s="52"/>
      <c r="C164" s="52"/>
      <c r="D164" s="52"/>
      <c r="E164" s="52"/>
    </row>
    <row r="165" spans="1:5" ht="15" x14ac:dyDescent="0.25">
      <c r="A165" s="26"/>
      <c r="B165" s="52"/>
      <c r="C165" s="52"/>
      <c r="D165" s="52"/>
      <c r="E165" s="52"/>
    </row>
    <row r="166" spans="1:5" ht="15" x14ac:dyDescent="0.25">
      <c r="A166" s="26"/>
      <c r="B166" s="52"/>
      <c r="C166" s="52"/>
      <c r="D166" s="52"/>
      <c r="E166" s="52"/>
    </row>
    <row r="167" spans="1:5" ht="15" x14ac:dyDescent="0.25">
      <c r="A167" s="26"/>
      <c r="B167" s="52"/>
      <c r="C167" s="52"/>
      <c r="D167" s="52"/>
      <c r="E167" s="52"/>
    </row>
    <row r="168" spans="1:5" ht="15" x14ac:dyDescent="0.25">
      <c r="A168" s="26"/>
      <c r="B168" s="52"/>
      <c r="C168" s="52"/>
      <c r="D168" s="52"/>
      <c r="E168" s="52"/>
    </row>
    <row r="169" spans="1:5" ht="15" x14ac:dyDescent="0.25">
      <c r="A169" s="26"/>
      <c r="B169" s="52"/>
      <c r="C169" s="52"/>
      <c r="D169" s="52"/>
      <c r="E169" s="52"/>
    </row>
    <row r="170" spans="1:5" ht="15" x14ac:dyDescent="0.25">
      <c r="A170" s="26"/>
      <c r="B170" s="52"/>
      <c r="C170" s="52"/>
      <c r="D170" s="52"/>
      <c r="E170" s="52"/>
    </row>
    <row r="171" spans="1:5" ht="15" x14ac:dyDescent="0.25">
      <c r="A171" s="26"/>
      <c r="B171" s="52"/>
      <c r="C171" s="52"/>
      <c r="D171" s="52"/>
      <c r="E171" s="52"/>
    </row>
    <row r="172" spans="1:5" ht="15" x14ac:dyDescent="0.25">
      <c r="A172" s="26"/>
      <c r="B172" s="52"/>
      <c r="C172" s="52"/>
      <c r="D172" s="52"/>
      <c r="E172" s="52"/>
    </row>
    <row r="173" spans="1:5" ht="15" x14ac:dyDescent="0.25">
      <c r="A173" s="26"/>
      <c r="B173" s="52"/>
      <c r="C173" s="52"/>
      <c r="D173" s="52"/>
      <c r="E173" s="52"/>
    </row>
    <row r="174" spans="1:5" ht="15" x14ac:dyDescent="0.25">
      <c r="A174" s="26"/>
      <c r="B174" s="52"/>
      <c r="C174" s="52"/>
      <c r="D174" s="52"/>
      <c r="E174" s="52"/>
    </row>
    <row r="175" spans="1:5" ht="15" x14ac:dyDescent="0.25">
      <c r="A175" s="26"/>
      <c r="B175" s="52"/>
      <c r="C175" s="52"/>
      <c r="D175" s="52"/>
      <c r="E175" s="52"/>
    </row>
    <row r="176" spans="1:5" ht="15" x14ac:dyDescent="0.25">
      <c r="A176" s="26"/>
      <c r="B176" s="52"/>
      <c r="C176" s="52"/>
      <c r="D176" s="52"/>
      <c r="E176" s="52"/>
    </row>
    <row r="177" spans="1:5" ht="15" x14ac:dyDescent="0.25">
      <c r="A177" s="26"/>
      <c r="B177" s="52"/>
      <c r="C177" s="52"/>
      <c r="D177" s="52"/>
      <c r="E177" s="52"/>
    </row>
    <row r="178" spans="1:5" ht="15" x14ac:dyDescent="0.25">
      <c r="A178" s="26"/>
      <c r="B178" s="52"/>
      <c r="C178" s="52"/>
      <c r="D178" s="52"/>
      <c r="E178" s="52"/>
    </row>
    <row r="179" spans="1:5" ht="15" x14ac:dyDescent="0.25">
      <c r="A179" s="26"/>
      <c r="B179" s="52"/>
      <c r="C179" s="52"/>
      <c r="D179" s="52"/>
      <c r="E179" s="52"/>
    </row>
    <row r="180" spans="1:5" ht="15" x14ac:dyDescent="0.25">
      <c r="A180" s="26"/>
      <c r="B180" s="52"/>
      <c r="C180" s="52"/>
      <c r="D180" s="52"/>
      <c r="E180" s="52"/>
    </row>
    <row r="181" spans="1:5" ht="15" x14ac:dyDescent="0.25">
      <c r="A181" s="26"/>
      <c r="B181" s="52"/>
      <c r="C181" s="52"/>
      <c r="D181" s="52"/>
      <c r="E181" s="52"/>
    </row>
    <row r="182" spans="1:5" ht="15" x14ac:dyDescent="0.25">
      <c r="A182" s="26"/>
      <c r="B182" s="52"/>
      <c r="C182" s="52"/>
      <c r="D182" s="52"/>
      <c r="E182" s="52"/>
    </row>
    <row r="183" spans="1:5" ht="15" x14ac:dyDescent="0.25">
      <c r="A183" s="26"/>
      <c r="B183" s="52"/>
      <c r="C183" s="52"/>
      <c r="D183" s="52"/>
      <c r="E183" s="52"/>
    </row>
    <row r="184" spans="1:5" ht="15" x14ac:dyDescent="0.25">
      <c r="A184" s="26"/>
      <c r="B184" s="52"/>
      <c r="C184" s="52"/>
      <c r="D184" s="52"/>
      <c r="E184" s="52"/>
    </row>
    <row r="185" spans="1:5" ht="15" x14ac:dyDescent="0.25">
      <c r="A185" s="26"/>
      <c r="B185" s="52"/>
      <c r="C185" s="52"/>
      <c r="D185" s="52"/>
      <c r="E185" s="52"/>
    </row>
    <row r="186" spans="1:5" ht="15" x14ac:dyDescent="0.25">
      <c r="A186" s="26"/>
      <c r="B186" s="52"/>
      <c r="C186" s="52"/>
      <c r="D186" s="52"/>
      <c r="E186" s="52"/>
    </row>
    <row r="187" spans="1:5" ht="15" x14ac:dyDescent="0.25">
      <c r="A187" s="26"/>
      <c r="B187" s="52"/>
      <c r="C187" s="52"/>
      <c r="D187" s="52"/>
      <c r="E187" s="52"/>
    </row>
    <row r="188" spans="1:5" ht="15" x14ac:dyDescent="0.25">
      <c r="A188" s="26"/>
      <c r="B188" s="52"/>
      <c r="C188" s="52"/>
      <c r="D188" s="52"/>
      <c r="E188" s="52"/>
    </row>
    <row r="189" spans="1:5" ht="15" x14ac:dyDescent="0.25">
      <c r="A189" s="26"/>
      <c r="B189" s="52"/>
      <c r="C189" s="52"/>
      <c r="D189" s="52"/>
      <c r="E189" s="52"/>
    </row>
    <row r="190" spans="1:5" ht="15" x14ac:dyDescent="0.25">
      <c r="A190" s="26"/>
      <c r="B190" s="52"/>
      <c r="C190" s="52"/>
      <c r="D190" s="52"/>
      <c r="E190" s="52"/>
    </row>
    <row r="191" spans="1:5" ht="15" x14ac:dyDescent="0.25">
      <c r="A191" s="26"/>
      <c r="B191" s="52"/>
      <c r="C191" s="52"/>
      <c r="D191" s="52"/>
      <c r="E191" s="52"/>
    </row>
    <row r="192" spans="1:5" ht="15" x14ac:dyDescent="0.25">
      <c r="A192" s="26"/>
      <c r="B192" s="52"/>
      <c r="C192" s="52"/>
      <c r="D192" s="52"/>
      <c r="E192" s="52"/>
    </row>
    <row r="193" spans="1:5" ht="15" x14ac:dyDescent="0.25">
      <c r="A193" s="26"/>
      <c r="B193" s="52"/>
      <c r="C193" s="52"/>
      <c r="D193" s="52"/>
      <c r="E193" s="52"/>
    </row>
    <row r="194" spans="1:5" ht="15" x14ac:dyDescent="0.25">
      <c r="A194" s="26"/>
      <c r="B194" s="52"/>
      <c r="C194" s="52"/>
      <c r="D194" s="52"/>
      <c r="E194" s="52"/>
    </row>
    <row r="195" spans="1:5" ht="15" x14ac:dyDescent="0.25">
      <c r="A195" s="26"/>
      <c r="B195" s="52"/>
      <c r="C195" s="52"/>
      <c r="D195" s="52"/>
      <c r="E195" s="52"/>
    </row>
    <row r="196" spans="1:5" ht="15" x14ac:dyDescent="0.25">
      <c r="A196" s="26"/>
      <c r="B196" s="52"/>
      <c r="C196" s="52"/>
      <c r="D196" s="52"/>
      <c r="E196" s="52"/>
    </row>
    <row r="197" spans="1:5" ht="15" x14ac:dyDescent="0.25">
      <c r="A197" s="26"/>
      <c r="B197" s="52"/>
      <c r="C197" s="52"/>
      <c r="D197" s="52"/>
      <c r="E197" s="52"/>
    </row>
    <row r="198" spans="1:5" ht="15" x14ac:dyDescent="0.25">
      <c r="A198" s="26"/>
      <c r="B198" s="52"/>
      <c r="C198" s="52"/>
      <c r="D198" s="52"/>
      <c r="E198" s="52"/>
    </row>
    <row r="199" spans="1:5" ht="15" x14ac:dyDescent="0.25">
      <c r="A199" s="26"/>
      <c r="B199" s="52"/>
      <c r="C199" s="52"/>
      <c r="D199" s="52"/>
      <c r="E199" s="52"/>
    </row>
    <row r="200" spans="1:5" ht="15" x14ac:dyDescent="0.25">
      <c r="A200" s="26"/>
      <c r="B200" s="52"/>
      <c r="C200" s="52"/>
      <c r="D200" s="52"/>
      <c r="E200" s="52"/>
    </row>
    <row r="201" spans="1:5" ht="15" x14ac:dyDescent="0.25">
      <c r="A201" s="26"/>
      <c r="B201" s="52"/>
      <c r="C201" s="52"/>
      <c r="D201" s="52"/>
      <c r="E201" s="52"/>
    </row>
    <row r="202" spans="1:5" ht="15" x14ac:dyDescent="0.25">
      <c r="A202" s="26"/>
      <c r="B202" s="52"/>
      <c r="C202" s="52"/>
      <c r="D202" s="52"/>
      <c r="E202" s="52"/>
    </row>
    <row r="203" spans="1:5" ht="15" x14ac:dyDescent="0.25">
      <c r="A203" s="26"/>
      <c r="B203" s="52"/>
      <c r="C203" s="52"/>
      <c r="D203" s="52"/>
      <c r="E203" s="52"/>
    </row>
    <row r="204" spans="1:5" ht="15" x14ac:dyDescent="0.25">
      <c r="A204" s="26"/>
      <c r="B204" s="52"/>
      <c r="C204" s="52"/>
      <c r="D204" s="52"/>
      <c r="E204" s="52"/>
    </row>
    <row r="205" spans="1:5" ht="15" x14ac:dyDescent="0.25">
      <c r="A205" s="26"/>
      <c r="B205" s="52"/>
      <c r="C205" s="52"/>
      <c r="D205" s="52"/>
      <c r="E205" s="52"/>
    </row>
    <row r="206" spans="1:5" ht="15" x14ac:dyDescent="0.25">
      <c r="A206" s="26"/>
      <c r="B206" s="52"/>
      <c r="C206" s="52"/>
      <c r="D206" s="52"/>
      <c r="E206" s="52"/>
    </row>
    <row r="207" spans="1:5" ht="15" x14ac:dyDescent="0.25">
      <c r="A207" s="26"/>
      <c r="B207" s="52"/>
      <c r="C207" s="52"/>
      <c r="D207" s="52"/>
      <c r="E207" s="52"/>
    </row>
    <row r="208" spans="1:5" ht="15" x14ac:dyDescent="0.25">
      <c r="A208" s="26"/>
      <c r="B208" s="52"/>
      <c r="C208" s="52"/>
      <c r="D208" s="52"/>
      <c r="E208" s="52"/>
    </row>
    <row r="209" spans="1:5" ht="15" x14ac:dyDescent="0.25">
      <c r="A209" s="26"/>
      <c r="B209" s="52"/>
      <c r="C209" s="52"/>
      <c r="D209" s="52"/>
      <c r="E209" s="52"/>
    </row>
    <row r="210" spans="1:5" ht="15" x14ac:dyDescent="0.25">
      <c r="A210" s="26"/>
      <c r="B210" s="52"/>
      <c r="C210" s="52"/>
      <c r="D210" s="52"/>
      <c r="E210" s="52"/>
    </row>
    <row r="211" spans="1:5" ht="15" x14ac:dyDescent="0.25">
      <c r="A211" s="26"/>
      <c r="B211" s="52"/>
      <c r="C211" s="52"/>
      <c r="D211" s="52"/>
      <c r="E211" s="52"/>
    </row>
    <row r="212" spans="1:5" ht="15" x14ac:dyDescent="0.25">
      <c r="A212" s="26"/>
      <c r="B212" s="52"/>
      <c r="C212" s="52"/>
      <c r="D212" s="52"/>
      <c r="E212" s="52"/>
    </row>
    <row r="213" spans="1:5" ht="15" x14ac:dyDescent="0.25">
      <c r="A213" s="26"/>
      <c r="B213" s="52"/>
      <c r="C213" s="52"/>
      <c r="D213" s="52"/>
      <c r="E213" s="52"/>
    </row>
    <row r="214" spans="1:5" ht="15" x14ac:dyDescent="0.25">
      <c r="A214" s="26"/>
      <c r="B214" s="52"/>
      <c r="C214" s="52"/>
      <c r="D214" s="52"/>
      <c r="E214" s="52"/>
    </row>
    <row r="215" spans="1:5" ht="15" x14ac:dyDescent="0.25">
      <c r="A215" s="26"/>
      <c r="B215" s="52"/>
      <c r="C215" s="52"/>
      <c r="D215" s="52"/>
      <c r="E215" s="52"/>
    </row>
    <row r="216" spans="1:5" ht="15" x14ac:dyDescent="0.25">
      <c r="A216" s="26"/>
      <c r="B216" s="52"/>
      <c r="C216" s="52"/>
      <c r="D216" s="52"/>
      <c r="E216" s="52"/>
    </row>
    <row r="217" spans="1:5" ht="15" x14ac:dyDescent="0.25">
      <c r="A217" s="26"/>
      <c r="B217" s="52"/>
      <c r="C217" s="52"/>
      <c r="D217" s="52"/>
      <c r="E217" s="52"/>
    </row>
    <row r="218" spans="1:5" ht="15" x14ac:dyDescent="0.25">
      <c r="A218" s="26"/>
      <c r="B218" s="52"/>
      <c r="C218" s="52"/>
      <c r="D218" s="52"/>
      <c r="E218" s="52"/>
    </row>
    <row r="219" spans="1:5" ht="15" x14ac:dyDescent="0.25">
      <c r="A219" s="26"/>
      <c r="B219" s="52"/>
      <c r="C219" s="52"/>
      <c r="D219" s="52"/>
      <c r="E219" s="52"/>
    </row>
    <row r="220" spans="1:5" ht="15" x14ac:dyDescent="0.25">
      <c r="A220" s="26"/>
      <c r="B220" s="52"/>
      <c r="C220" s="52"/>
      <c r="D220" s="52"/>
      <c r="E220" s="52"/>
    </row>
    <row r="221" spans="1:5" ht="15" x14ac:dyDescent="0.25">
      <c r="A221" s="26"/>
      <c r="B221" s="52"/>
      <c r="C221" s="52"/>
      <c r="D221" s="52"/>
      <c r="E221" s="52"/>
    </row>
    <row r="222" spans="1:5" ht="15" x14ac:dyDescent="0.25">
      <c r="A222" s="26"/>
      <c r="B222" s="52"/>
      <c r="C222" s="52"/>
      <c r="D222" s="52"/>
      <c r="E222" s="52"/>
    </row>
    <row r="223" spans="1:5" ht="15" x14ac:dyDescent="0.25">
      <c r="A223" s="26"/>
      <c r="B223" s="52"/>
      <c r="C223" s="52"/>
      <c r="D223" s="52"/>
      <c r="E223" s="52"/>
    </row>
    <row r="224" spans="1:5" ht="15" x14ac:dyDescent="0.25">
      <c r="A224" s="26"/>
      <c r="B224" s="52"/>
      <c r="C224" s="52"/>
      <c r="D224" s="52"/>
      <c r="E224" s="52"/>
    </row>
    <row r="225" spans="1:5" ht="15" x14ac:dyDescent="0.25">
      <c r="A225" s="26"/>
      <c r="B225" s="52"/>
      <c r="C225" s="52"/>
      <c r="D225" s="52"/>
      <c r="E225" s="52"/>
    </row>
    <row r="226" spans="1:5" ht="15" x14ac:dyDescent="0.25">
      <c r="A226" s="26"/>
      <c r="B226" s="52"/>
      <c r="C226" s="52"/>
      <c r="D226" s="52"/>
      <c r="E226" s="52"/>
    </row>
    <row r="227" spans="1:5" ht="15" x14ac:dyDescent="0.25">
      <c r="A227" s="26"/>
      <c r="B227" s="52"/>
      <c r="C227" s="52"/>
      <c r="D227" s="52"/>
      <c r="E227" s="52"/>
    </row>
    <row r="228" spans="1:5" ht="15" x14ac:dyDescent="0.25">
      <c r="A228" s="26"/>
      <c r="B228" s="52"/>
      <c r="C228" s="52"/>
      <c r="D228" s="52"/>
      <c r="E228" s="52"/>
    </row>
    <row r="229" spans="1:5" ht="15" x14ac:dyDescent="0.25">
      <c r="A229" s="26"/>
      <c r="B229" s="52"/>
      <c r="C229" s="52"/>
      <c r="D229" s="52"/>
      <c r="E229" s="52"/>
    </row>
    <row r="230" spans="1:5" ht="15" x14ac:dyDescent="0.25">
      <c r="A230" s="26"/>
      <c r="B230" s="52"/>
      <c r="C230" s="52"/>
      <c r="D230" s="52"/>
      <c r="E230" s="52"/>
    </row>
    <row r="231" spans="1:5" ht="15" x14ac:dyDescent="0.25">
      <c r="A231" s="26"/>
      <c r="B231" s="52"/>
      <c r="C231" s="52"/>
      <c r="D231" s="52"/>
      <c r="E231" s="52"/>
    </row>
    <row r="232" spans="1:5" ht="15" x14ac:dyDescent="0.25">
      <c r="A232" s="26"/>
      <c r="B232" s="52"/>
      <c r="C232" s="52"/>
      <c r="D232" s="52"/>
      <c r="E232" s="52"/>
    </row>
    <row r="233" spans="1:5" ht="15" x14ac:dyDescent="0.25">
      <c r="A233" s="26"/>
      <c r="B233" s="52"/>
      <c r="C233" s="52"/>
      <c r="D233" s="52"/>
      <c r="E233" s="52"/>
    </row>
    <row r="234" spans="1:5" ht="15" x14ac:dyDescent="0.25">
      <c r="A234" s="26"/>
      <c r="B234" s="52"/>
      <c r="C234" s="52"/>
      <c r="D234" s="52"/>
      <c r="E234" s="52"/>
    </row>
    <row r="235" spans="1:5" ht="15" x14ac:dyDescent="0.25">
      <c r="A235" s="26"/>
      <c r="B235" s="52"/>
      <c r="C235" s="52"/>
      <c r="D235" s="52"/>
      <c r="E235" s="52"/>
    </row>
    <row r="236" spans="1:5" ht="15" x14ac:dyDescent="0.25">
      <c r="A236" s="26"/>
      <c r="B236" s="52"/>
      <c r="C236" s="52"/>
      <c r="D236" s="52"/>
      <c r="E236" s="52"/>
    </row>
    <row r="237" spans="1:5" ht="15" x14ac:dyDescent="0.25">
      <c r="A237" s="26"/>
      <c r="B237" s="52"/>
      <c r="C237" s="52"/>
      <c r="D237" s="52"/>
      <c r="E237" s="52"/>
    </row>
    <row r="238" spans="1:5" ht="15" x14ac:dyDescent="0.25">
      <c r="A238" s="26"/>
      <c r="B238" s="52"/>
      <c r="C238" s="52"/>
      <c r="D238" s="52"/>
      <c r="E238" s="52"/>
    </row>
    <row r="239" spans="1:5" ht="15" x14ac:dyDescent="0.25">
      <c r="A239" s="26"/>
      <c r="B239" s="52"/>
      <c r="C239" s="52"/>
      <c r="D239" s="52"/>
      <c r="E239" s="52"/>
    </row>
    <row r="240" spans="1:5" ht="15" x14ac:dyDescent="0.25">
      <c r="A240" s="26"/>
      <c r="B240" s="52"/>
      <c r="C240" s="52"/>
      <c r="D240" s="52"/>
      <c r="E240" s="52"/>
    </row>
    <row r="241" spans="1:5" ht="15" x14ac:dyDescent="0.25">
      <c r="A241" s="26"/>
      <c r="B241" s="52"/>
      <c r="C241" s="52"/>
      <c r="D241" s="52"/>
      <c r="E241" s="52"/>
    </row>
    <row r="242" spans="1:5" ht="15" x14ac:dyDescent="0.25">
      <c r="A242" s="26"/>
      <c r="B242" s="52"/>
      <c r="C242" s="52"/>
      <c r="D242" s="52"/>
      <c r="E242" s="52"/>
    </row>
    <row r="243" spans="1:5" ht="15" x14ac:dyDescent="0.25">
      <c r="A243" s="26"/>
      <c r="B243" s="52"/>
      <c r="C243" s="52"/>
      <c r="D243" s="52"/>
      <c r="E243" s="52"/>
    </row>
    <row r="244" spans="1:5" ht="15" x14ac:dyDescent="0.25">
      <c r="A244" s="26"/>
      <c r="B244" s="52"/>
      <c r="C244" s="52"/>
      <c r="D244" s="52"/>
      <c r="E244" s="52"/>
    </row>
    <row r="245" spans="1:5" ht="15" x14ac:dyDescent="0.25">
      <c r="A245" s="26"/>
      <c r="B245" s="52"/>
      <c r="C245" s="52"/>
      <c r="D245" s="52"/>
      <c r="E245" s="52"/>
    </row>
    <row r="246" spans="1:5" ht="15" x14ac:dyDescent="0.25">
      <c r="A246" s="26"/>
      <c r="B246" s="52"/>
      <c r="C246" s="52"/>
      <c r="D246" s="52"/>
      <c r="E246" s="52"/>
    </row>
    <row r="247" spans="1:5" ht="15" x14ac:dyDescent="0.25">
      <c r="A247" s="26"/>
      <c r="B247" s="52"/>
      <c r="C247" s="52"/>
      <c r="D247" s="52"/>
      <c r="E247" s="52"/>
    </row>
    <row r="248" spans="1:5" ht="15" x14ac:dyDescent="0.25">
      <c r="A248" s="26"/>
      <c r="B248" s="52"/>
      <c r="C248" s="52"/>
      <c r="D248" s="52"/>
      <c r="E248" s="52"/>
    </row>
    <row r="249" spans="1:5" ht="15" x14ac:dyDescent="0.25">
      <c r="A249" s="26"/>
      <c r="B249" s="52"/>
      <c r="C249" s="52"/>
      <c r="D249" s="52"/>
      <c r="E249" s="52"/>
    </row>
    <row r="250" spans="1:5" ht="15" x14ac:dyDescent="0.25">
      <c r="A250" s="26"/>
      <c r="B250" s="52"/>
      <c r="C250" s="52"/>
      <c r="D250" s="52"/>
      <c r="E250" s="52"/>
    </row>
    <row r="251" spans="1:5" ht="15" x14ac:dyDescent="0.25">
      <c r="A251" s="26"/>
      <c r="B251" s="52"/>
      <c r="C251" s="52"/>
      <c r="D251" s="52"/>
      <c r="E251" s="52"/>
    </row>
    <row r="252" spans="1:5" ht="15" x14ac:dyDescent="0.25">
      <c r="A252" s="26"/>
      <c r="B252" s="52"/>
      <c r="C252" s="52"/>
      <c r="D252" s="52"/>
      <c r="E252" s="52"/>
    </row>
    <row r="253" spans="1:5" ht="15" x14ac:dyDescent="0.25">
      <c r="A253" s="26"/>
      <c r="B253" s="52"/>
      <c r="C253" s="52"/>
      <c r="D253" s="52"/>
      <c r="E253" s="52"/>
    </row>
    <row r="254" spans="1:5" ht="15" x14ac:dyDescent="0.25">
      <c r="A254" s="26"/>
      <c r="B254" s="52"/>
      <c r="C254" s="52"/>
      <c r="D254" s="52"/>
      <c r="E254" s="52"/>
    </row>
    <row r="255" spans="1:5" ht="15" x14ac:dyDescent="0.25">
      <c r="A255" s="26"/>
      <c r="B255" s="52"/>
      <c r="C255" s="52"/>
      <c r="D255" s="52"/>
      <c r="E255" s="52"/>
    </row>
    <row r="256" spans="1:5" ht="15" x14ac:dyDescent="0.25">
      <c r="A256" s="26"/>
      <c r="B256" s="52"/>
      <c r="C256" s="52"/>
      <c r="D256" s="52"/>
      <c r="E256" s="52"/>
    </row>
    <row r="257" spans="1:5" ht="15" x14ac:dyDescent="0.25">
      <c r="A257" s="26"/>
      <c r="B257" s="52"/>
      <c r="C257" s="52"/>
      <c r="D257" s="52"/>
      <c r="E257" s="52"/>
    </row>
    <row r="258" spans="1:5" ht="15" x14ac:dyDescent="0.25">
      <c r="A258" s="26"/>
      <c r="B258" s="52"/>
      <c r="C258" s="52"/>
      <c r="D258" s="52"/>
      <c r="E258" s="52"/>
    </row>
    <row r="259" spans="1:5" ht="15" x14ac:dyDescent="0.25">
      <c r="A259" s="26"/>
      <c r="B259" s="52"/>
      <c r="C259" s="52"/>
      <c r="D259" s="52"/>
      <c r="E259" s="52"/>
    </row>
    <row r="260" spans="1:5" ht="15" x14ac:dyDescent="0.25">
      <c r="A260" s="26"/>
      <c r="B260" s="52"/>
      <c r="C260" s="52"/>
      <c r="D260" s="52"/>
      <c r="E260" s="52"/>
    </row>
    <row r="261" spans="1:5" ht="15" x14ac:dyDescent="0.25">
      <c r="A261" s="26"/>
      <c r="B261" s="52"/>
      <c r="C261" s="52"/>
      <c r="D261" s="52"/>
      <c r="E261" s="52"/>
    </row>
    <row r="262" spans="1:5" ht="15" x14ac:dyDescent="0.25">
      <c r="A262" s="26"/>
      <c r="B262" s="52"/>
      <c r="C262" s="52"/>
      <c r="D262" s="52"/>
      <c r="E262" s="52"/>
    </row>
    <row r="263" spans="1:5" ht="15" x14ac:dyDescent="0.25">
      <c r="A263" s="26"/>
      <c r="B263" s="52"/>
      <c r="C263" s="52"/>
      <c r="D263" s="52"/>
      <c r="E263" s="52"/>
    </row>
    <row r="264" spans="1:5" ht="15" x14ac:dyDescent="0.25">
      <c r="A264" s="26"/>
      <c r="B264" s="52"/>
      <c r="C264" s="52"/>
      <c r="D264" s="52"/>
      <c r="E264" s="52"/>
    </row>
    <row r="265" spans="1:5" ht="15" x14ac:dyDescent="0.25">
      <c r="A265" s="26"/>
      <c r="B265" s="52"/>
      <c r="C265" s="52"/>
      <c r="D265" s="52"/>
      <c r="E265" s="52"/>
    </row>
    <row r="266" spans="1:5" ht="15" x14ac:dyDescent="0.25">
      <c r="A266" s="26"/>
      <c r="B266" s="52"/>
      <c r="C266" s="52"/>
      <c r="D266" s="52"/>
      <c r="E266" s="52"/>
    </row>
    <row r="267" spans="1:5" ht="15" x14ac:dyDescent="0.25">
      <c r="A267" s="26"/>
      <c r="B267" s="52"/>
      <c r="C267" s="52"/>
      <c r="D267" s="52"/>
      <c r="E267" s="52"/>
    </row>
    <row r="268" spans="1:5" ht="15" x14ac:dyDescent="0.25">
      <c r="A268" s="26"/>
      <c r="B268" s="52"/>
      <c r="C268" s="52"/>
      <c r="D268" s="52"/>
      <c r="E268" s="52"/>
    </row>
    <row r="269" spans="1:5" ht="15" x14ac:dyDescent="0.25">
      <c r="A269" s="26"/>
      <c r="B269" s="52"/>
      <c r="C269" s="52"/>
      <c r="D269" s="52"/>
      <c r="E269" s="52"/>
    </row>
    <row r="270" spans="1:5" ht="15" x14ac:dyDescent="0.25">
      <c r="A270" s="26"/>
      <c r="B270" s="52"/>
      <c r="C270" s="52"/>
      <c r="D270" s="52"/>
      <c r="E270" s="52"/>
    </row>
    <row r="271" spans="1:5" ht="15" x14ac:dyDescent="0.25">
      <c r="A271" s="26"/>
      <c r="B271" s="52"/>
      <c r="C271" s="52"/>
      <c r="D271" s="52"/>
      <c r="E271" s="52"/>
    </row>
    <row r="272" spans="1:5" ht="15" x14ac:dyDescent="0.25">
      <c r="A272" s="26"/>
      <c r="B272" s="52"/>
      <c r="C272" s="52"/>
      <c r="D272" s="52"/>
      <c r="E272" s="52"/>
    </row>
    <row r="273" spans="1:5" ht="15" x14ac:dyDescent="0.25">
      <c r="A273" s="26"/>
      <c r="B273" s="52"/>
      <c r="C273" s="52"/>
      <c r="D273" s="52"/>
      <c r="E273" s="52"/>
    </row>
    <row r="274" spans="1:5" ht="15" x14ac:dyDescent="0.25">
      <c r="A274" s="26"/>
      <c r="B274" s="52"/>
      <c r="C274" s="52"/>
      <c r="D274" s="52"/>
      <c r="E274" s="52"/>
    </row>
    <row r="275" spans="1:5" ht="15" x14ac:dyDescent="0.25">
      <c r="A275" s="26"/>
      <c r="B275" s="52"/>
      <c r="C275" s="52"/>
      <c r="D275" s="52"/>
      <c r="E275" s="52"/>
    </row>
    <row r="276" spans="1:5" ht="15" x14ac:dyDescent="0.25">
      <c r="A276" s="26"/>
      <c r="B276" s="52"/>
      <c r="C276" s="52"/>
      <c r="D276" s="52"/>
      <c r="E276" s="52"/>
    </row>
    <row r="277" spans="1:5" ht="15" x14ac:dyDescent="0.25">
      <c r="A277" s="26"/>
      <c r="B277" s="52"/>
      <c r="C277" s="52"/>
      <c r="D277" s="52"/>
      <c r="E277" s="52"/>
    </row>
    <row r="278" spans="1:5" ht="15" x14ac:dyDescent="0.25">
      <c r="A278" s="26"/>
      <c r="B278" s="52"/>
      <c r="C278" s="52"/>
      <c r="D278" s="52"/>
      <c r="E278" s="52"/>
    </row>
    <row r="279" spans="1:5" ht="15" x14ac:dyDescent="0.25">
      <c r="A279" s="26"/>
      <c r="B279" s="52"/>
      <c r="C279" s="52"/>
      <c r="D279" s="52"/>
      <c r="E279" s="52"/>
    </row>
    <row r="280" spans="1:5" ht="15" x14ac:dyDescent="0.25">
      <c r="A280" s="26"/>
      <c r="B280" s="52"/>
      <c r="C280" s="52"/>
      <c r="D280" s="52"/>
      <c r="E280" s="52"/>
    </row>
    <row r="281" spans="1:5" ht="15" x14ac:dyDescent="0.25">
      <c r="A281" s="26"/>
      <c r="B281" s="52"/>
      <c r="C281" s="52"/>
      <c r="D281" s="52"/>
      <c r="E281" s="52"/>
    </row>
    <row r="282" spans="1:5" ht="15" x14ac:dyDescent="0.25">
      <c r="A282" s="26"/>
      <c r="B282" s="52"/>
      <c r="C282" s="52"/>
      <c r="D282" s="52"/>
      <c r="E282" s="52"/>
    </row>
    <row r="283" spans="1:5" ht="15" x14ac:dyDescent="0.25">
      <c r="A283" s="26"/>
      <c r="B283" s="52"/>
      <c r="C283" s="52"/>
      <c r="D283" s="52"/>
      <c r="E283" s="52"/>
    </row>
    <row r="284" spans="1:5" ht="15" x14ac:dyDescent="0.25">
      <c r="A284" s="26"/>
      <c r="B284" s="52"/>
      <c r="C284" s="52"/>
      <c r="D284" s="52"/>
      <c r="E284" s="52"/>
    </row>
    <row r="285" spans="1:5" ht="15" x14ac:dyDescent="0.25">
      <c r="A285" s="26"/>
      <c r="B285" s="52"/>
      <c r="C285" s="52"/>
      <c r="D285" s="52"/>
      <c r="E285" s="52"/>
    </row>
    <row r="286" spans="1:5" ht="15" x14ac:dyDescent="0.25">
      <c r="A286" s="26"/>
      <c r="B286" s="52"/>
      <c r="C286" s="52"/>
      <c r="D286" s="52"/>
      <c r="E286" s="52"/>
    </row>
    <row r="287" spans="1:5" ht="15" x14ac:dyDescent="0.25">
      <c r="A287" s="26"/>
      <c r="B287" s="52"/>
      <c r="C287" s="52"/>
      <c r="D287" s="52"/>
      <c r="E287" s="52"/>
    </row>
    <row r="288" spans="1:5" ht="15" x14ac:dyDescent="0.25">
      <c r="A288" s="26"/>
      <c r="B288" s="52"/>
      <c r="C288" s="52"/>
      <c r="D288" s="52"/>
      <c r="E288" s="52"/>
    </row>
    <row r="289" spans="1:5" ht="15" x14ac:dyDescent="0.25">
      <c r="A289" s="26"/>
      <c r="B289" s="52"/>
      <c r="C289" s="52"/>
      <c r="D289" s="52"/>
      <c r="E289" s="52"/>
    </row>
    <row r="290" spans="1:5" ht="15" x14ac:dyDescent="0.25">
      <c r="A290" s="26"/>
      <c r="B290" s="52"/>
      <c r="C290" s="52"/>
      <c r="D290" s="52"/>
      <c r="E290" s="52"/>
    </row>
    <row r="291" spans="1:5" ht="15" x14ac:dyDescent="0.25">
      <c r="A291" s="26"/>
      <c r="B291" s="52"/>
      <c r="C291" s="52"/>
      <c r="D291" s="52"/>
      <c r="E291" s="52"/>
    </row>
    <row r="292" spans="1:5" ht="15" x14ac:dyDescent="0.25">
      <c r="A292" s="26"/>
      <c r="B292" s="52"/>
      <c r="C292" s="52"/>
      <c r="D292" s="52"/>
      <c r="E292" s="52"/>
    </row>
    <row r="293" spans="1:5" ht="15" x14ac:dyDescent="0.25">
      <c r="A293" s="26"/>
      <c r="B293" s="52"/>
      <c r="C293" s="52"/>
      <c r="D293" s="52"/>
      <c r="E293" s="52"/>
    </row>
    <row r="294" spans="1:5" ht="15" x14ac:dyDescent="0.25">
      <c r="A294" s="26"/>
      <c r="B294" s="52"/>
      <c r="C294" s="52"/>
      <c r="D294" s="52"/>
      <c r="E294" s="52"/>
    </row>
    <row r="295" spans="1:5" ht="15" x14ac:dyDescent="0.25">
      <c r="A295" s="26"/>
      <c r="B295" s="52"/>
      <c r="C295" s="52"/>
      <c r="D295" s="52"/>
      <c r="E295" s="52"/>
    </row>
    <row r="296" spans="1:5" ht="15" x14ac:dyDescent="0.25">
      <c r="A296" s="26"/>
      <c r="B296" s="52"/>
      <c r="C296" s="52"/>
      <c r="D296" s="52"/>
      <c r="E296" s="52"/>
    </row>
    <row r="297" spans="1:5" ht="15" x14ac:dyDescent="0.25">
      <c r="A297" s="26"/>
      <c r="B297" s="52"/>
      <c r="C297" s="52"/>
      <c r="D297" s="52"/>
      <c r="E297" s="52"/>
    </row>
    <row r="298" spans="1:5" ht="15" x14ac:dyDescent="0.25">
      <c r="A298" s="26"/>
      <c r="B298" s="52"/>
      <c r="C298" s="52"/>
      <c r="D298" s="52"/>
      <c r="E298" s="52"/>
    </row>
    <row r="299" spans="1:5" ht="15" x14ac:dyDescent="0.25">
      <c r="A299" s="26"/>
      <c r="B299" s="52"/>
      <c r="C299" s="52"/>
      <c r="D299" s="52"/>
      <c r="E299" s="52"/>
    </row>
    <row r="300" spans="1:5" ht="15" x14ac:dyDescent="0.25">
      <c r="A300" s="26"/>
      <c r="B300" s="52"/>
      <c r="C300" s="52"/>
      <c r="D300" s="52"/>
      <c r="E300" s="52"/>
    </row>
    <row r="301" spans="1:5" ht="15" x14ac:dyDescent="0.25">
      <c r="A301" s="26"/>
      <c r="B301" s="52"/>
      <c r="C301" s="52"/>
      <c r="D301" s="52"/>
      <c r="E301" s="52"/>
    </row>
    <row r="302" spans="1:5" ht="15" x14ac:dyDescent="0.25">
      <c r="A302" s="26"/>
      <c r="B302" s="52"/>
      <c r="C302" s="52"/>
      <c r="D302" s="52"/>
      <c r="E302" s="52"/>
    </row>
    <row r="303" spans="1:5" ht="15" x14ac:dyDescent="0.25">
      <c r="A303" s="26"/>
      <c r="B303" s="52"/>
      <c r="C303" s="52"/>
      <c r="D303" s="52"/>
      <c r="E303" s="52"/>
    </row>
    <row r="304" spans="1:5" ht="15" x14ac:dyDescent="0.25">
      <c r="A304" s="26"/>
      <c r="B304" s="52"/>
      <c r="C304" s="52"/>
      <c r="D304" s="52"/>
      <c r="E304" s="52"/>
    </row>
    <row r="305" spans="1:5" ht="15" x14ac:dyDescent="0.25">
      <c r="A305" s="26"/>
      <c r="B305" s="52"/>
      <c r="C305" s="52"/>
      <c r="D305" s="52"/>
      <c r="E305" s="52"/>
    </row>
    <row r="306" spans="1:5" ht="15" x14ac:dyDescent="0.25">
      <c r="A306" s="26"/>
      <c r="B306" s="52"/>
      <c r="C306" s="52"/>
      <c r="D306" s="52"/>
      <c r="E306" s="52"/>
    </row>
    <row r="307" spans="1:5" ht="15" x14ac:dyDescent="0.25">
      <c r="A307" s="26"/>
      <c r="B307" s="52"/>
      <c r="C307" s="52"/>
      <c r="D307" s="52"/>
      <c r="E307" s="52"/>
    </row>
    <row r="308" spans="1:5" ht="15" x14ac:dyDescent="0.25">
      <c r="A308" s="26"/>
      <c r="B308" s="52"/>
      <c r="C308" s="52"/>
      <c r="D308" s="52"/>
      <c r="E308" s="52"/>
    </row>
    <row r="309" spans="1:5" ht="15" x14ac:dyDescent="0.25">
      <c r="A309" s="26"/>
      <c r="B309" s="52"/>
      <c r="C309" s="52"/>
      <c r="D309" s="52"/>
      <c r="E309" s="52"/>
    </row>
    <row r="310" spans="1:5" ht="15" x14ac:dyDescent="0.25">
      <c r="A310" s="26"/>
      <c r="B310" s="52"/>
      <c r="C310" s="52"/>
      <c r="D310" s="52"/>
      <c r="E310" s="52"/>
    </row>
    <row r="311" spans="1:5" ht="15" x14ac:dyDescent="0.25">
      <c r="A311" s="26"/>
      <c r="B311" s="52"/>
      <c r="C311" s="52"/>
      <c r="D311" s="52"/>
      <c r="E311" s="52"/>
    </row>
    <row r="312" spans="1:5" ht="15" x14ac:dyDescent="0.25">
      <c r="A312" s="26"/>
      <c r="B312" s="52"/>
      <c r="C312" s="52"/>
      <c r="D312" s="52"/>
      <c r="E312" s="52"/>
    </row>
    <row r="313" spans="1:5" ht="15" x14ac:dyDescent="0.25">
      <c r="A313" s="26"/>
      <c r="B313" s="52"/>
      <c r="C313" s="52"/>
      <c r="D313" s="52"/>
      <c r="E313" s="52"/>
    </row>
    <row r="314" spans="1:5" ht="15" x14ac:dyDescent="0.25">
      <c r="A314" s="26"/>
      <c r="B314" s="52"/>
      <c r="C314" s="52"/>
      <c r="D314" s="52"/>
      <c r="E314" s="52"/>
    </row>
    <row r="315" spans="1:5" ht="15" x14ac:dyDescent="0.25">
      <c r="A315" s="26"/>
      <c r="B315" s="52"/>
      <c r="C315" s="52"/>
      <c r="D315" s="52"/>
      <c r="E315" s="52"/>
    </row>
    <row r="316" spans="1:5" ht="15" x14ac:dyDescent="0.25">
      <c r="A316" s="26"/>
      <c r="B316" s="52"/>
      <c r="C316" s="52"/>
      <c r="D316" s="52"/>
      <c r="E316" s="52"/>
    </row>
    <row r="317" spans="1:5" ht="15" x14ac:dyDescent="0.25">
      <c r="A317" s="26"/>
      <c r="B317" s="52"/>
      <c r="C317" s="52"/>
      <c r="D317" s="52"/>
      <c r="E317" s="52"/>
    </row>
    <row r="318" spans="1:5" ht="15" x14ac:dyDescent="0.25">
      <c r="A318" s="26"/>
      <c r="B318" s="52"/>
      <c r="C318" s="52"/>
      <c r="D318" s="52"/>
      <c r="E318" s="52"/>
    </row>
    <row r="319" spans="1:5" ht="15" x14ac:dyDescent="0.25">
      <c r="A319" s="26"/>
      <c r="B319" s="52"/>
      <c r="C319" s="52"/>
      <c r="D319" s="52"/>
      <c r="E319" s="52"/>
    </row>
    <row r="320" spans="1:5" ht="15" x14ac:dyDescent="0.25">
      <c r="A320" s="26"/>
      <c r="B320" s="52"/>
      <c r="C320" s="52"/>
      <c r="D320" s="52"/>
      <c r="E320" s="52"/>
    </row>
    <row r="321" spans="1:5" ht="15" x14ac:dyDescent="0.25">
      <c r="A321" s="26"/>
      <c r="B321" s="52"/>
      <c r="C321" s="52"/>
      <c r="D321" s="52"/>
      <c r="E321" s="52"/>
    </row>
    <row r="322" spans="1:5" ht="15" x14ac:dyDescent="0.25">
      <c r="A322" s="26"/>
      <c r="B322" s="52"/>
      <c r="C322" s="52"/>
      <c r="D322" s="52"/>
      <c r="E322" s="52"/>
    </row>
    <row r="323" spans="1:5" ht="15" x14ac:dyDescent="0.25">
      <c r="A323" s="26"/>
      <c r="B323" s="52"/>
      <c r="C323" s="52"/>
      <c r="D323" s="52"/>
      <c r="E323" s="52"/>
    </row>
    <row r="324" spans="1:5" ht="15" x14ac:dyDescent="0.25">
      <c r="A324" s="26"/>
      <c r="B324" s="52"/>
      <c r="C324" s="52"/>
      <c r="D324" s="52"/>
      <c r="E324" s="52"/>
    </row>
    <row r="325" spans="1:5" ht="15" x14ac:dyDescent="0.25">
      <c r="A325" s="26"/>
      <c r="B325" s="52"/>
      <c r="C325" s="52"/>
      <c r="D325" s="52"/>
      <c r="E325" s="52"/>
    </row>
    <row r="326" spans="1:5" ht="15" x14ac:dyDescent="0.25">
      <c r="A326" s="26"/>
      <c r="B326" s="52"/>
      <c r="C326" s="52"/>
      <c r="D326" s="52"/>
      <c r="E326" s="52"/>
    </row>
    <row r="327" spans="1:5" ht="15" x14ac:dyDescent="0.25">
      <c r="A327" s="26"/>
      <c r="B327" s="52"/>
      <c r="C327" s="52"/>
      <c r="D327" s="52"/>
      <c r="E327" s="52"/>
    </row>
    <row r="328" spans="1:5" ht="15" x14ac:dyDescent="0.25">
      <c r="A328" s="26"/>
      <c r="B328" s="52"/>
      <c r="C328" s="52"/>
      <c r="D328" s="52"/>
      <c r="E328" s="52"/>
    </row>
    <row r="329" spans="1:5" ht="15" x14ac:dyDescent="0.25">
      <c r="A329" s="26"/>
      <c r="B329" s="52"/>
      <c r="C329" s="52"/>
      <c r="D329" s="52"/>
      <c r="E329" s="52"/>
    </row>
    <row r="330" spans="1:5" ht="15" x14ac:dyDescent="0.25">
      <c r="A330" s="26"/>
      <c r="B330" s="52"/>
      <c r="C330" s="52"/>
      <c r="D330" s="52"/>
      <c r="E330" s="52"/>
    </row>
    <row r="331" spans="1:5" ht="15" x14ac:dyDescent="0.25">
      <c r="A331" s="26"/>
      <c r="B331" s="52"/>
      <c r="C331" s="52"/>
      <c r="D331" s="52"/>
      <c r="E331" s="52"/>
    </row>
    <row r="332" spans="1:5" ht="15" x14ac:dyDescent="0.25">
      <c r="A332" s="26"/>
      <c r="B332" s="52"/>
      <c r="C332" s="52"/>
      <c r="D332" s="52"/>
      <c r="E332" s="52"/>
    </row>
    <row r="333" spans="1:5" ht="15" x14ac:dyDescent="0.25">
      <c r="A333" s="26"/>
      <c r="B333" s="52"/>
      <c r="C333" s="52"/>
      <c r="D333" s="52"/>
      <c r="E333" s="52"/>
    </row>
    <row r="334" spans="1:5" ht="15" x14ac:dyDescent="0.25">
      <c r="A334" s="26"/>
      <c r="B334" s="52"/>
      <c r="C334" s="52"/>
      <c r="D334" s="52"/>
      <c r="E334" s="52"/>
    </row>
    <row r="335" spans="1:5" ht="15" x14ac:dyDescent="0.25">
      <c r="A335" s="26"/>
      <c r="B335" s="52"/>
      <c r="C335" s="52"/>
      <c r="D335" s="52"/>
      <c r="E335" s="52"/>
    </row>
    <row r="336" spans="1:5" ht="15" x14ac:dyDescent="0.25">
      <c r="A336" s="26"/>
      <c r="B336" s="52"/>
      <c r="C336" s="52"/>
      <c r="D336" s="52"/>
      <c r="E336" s="52"/>
    </row>
    <row r="337" spans="1:5" ht="15" x14ac:dyDescent="0.25">
      <c r="A337" s="26"/>
      <c r="B337" s="52"/>
      <c r="C337" s="52"/>
      <c r="D337" s="52"/>
      <c r="E337" s="52"/>
    </row>
    <row r="338" spans="1:5" ht="15" x14ac:dyDescent="0.25">
      <c r="A338" s="26"/>
      <c r="B338" s="52"/>
      <c r="C338" s="52"/>
      <c r="D338" s="52"/>
      <c r="E338" s="52"/>
    </row>
    <row r="339" spans="1:5" ht="15" x14ac:dyDescent="0.25">
      <c r="A339" s="26"/>
      <c r="B339" s="52"/>
      <c r="C339" s="52"/>
      <c r="D339" s="52"/>
      <c r="E339" s="52"/>
    </row>
    <row r="340" spans="1:5" ht="15" x14ac:dyDescent="0.25">
      <c r="A340" s="26"/>
      <c r="B340" s="52"/>
      <c r="C340" s="52"/>
      <c r="D340" s="52"/>
      <c r="E340" s="52"/>
    </row>
    <row r="341" spans="1:5" ht="15" x14ac:dyDescent="0.25">
      <c r="A341" s="26"/>
      <c r="B341" s="52"/>
      <c r="C341" s="52"/>
      <c r="D341" s="52"/>
      <c r="E341" s="52"/>
    </row>
    <row r="342" spans="1:5" ht="15" x14ac:dyDescent="0.25">
      <c r="A342" s="26"/>
      <c r="B342" s="52"/>
      <c r="C342" s="52"/>
      <c r="D342" s="52"/>
      <c r="E342" s="52"/>
    </row>
    <row r="343" spans="1:5" ht="15" x14ac:dyDescent="0.25">
      <c r="A343" s="26"/>
      <c r="B343" s="52"/>
      <c r="C343" s="52"/>
      <c r="D343" s="52"/>
      <c r="E343" s="52"/>
    </row>
    <row r="344" spans="1:5" ht="15" x14ac:dyDescent="0.25">
      <c r="A344" s="26"/>
      <c r="B344" s="52"/>
      <c r="C344" s="52"/>
      <c r="D344" s="52"/>
      <c r="E344" s="52"/>
    </row>
    <row r="345" spans="1:5" ht="15" x14ac:dyDescent="0.25">
      <c r="A345" s="26"/>
      <c r="B345" s="52"/>
      <c r="C345" s="52"/>
      <c r="D345" s="52"/>
      <c r="E345" s="52"/>
    </row>
    <row r="346" spans="1:5" ht="15" x14ac:dyDescent="0.25">
      <c r="A346" s="26"/>
      <c r="B346" s="52"/>
      <c r="C346" s="52"/>
      <c r="D346" s="52"/>
      <c r="E346" s="52"/>
    </row>
    <row r="347" spans="1:5" ht="15" x14ac:dyDescent="0.25">
      <c r="A347" s="26"/>
      <c r="B347" s="52"/>
      <c r="C347" s="52"/>
      <c r="D347" s="52"/>
      <c r="E347" s="52"/>
    </row>
    <row r="348" spans="1:5" ht="15" x14ac:dyDescent="0.25">
      <c r="A348" s="26"/>
      <c r="B348" s="52"/>
      <c r="C348" s="52"/>
      <c r="D348" s="52"/>
      <c r="E348" s="52"/>
    </row>
    <row r="349" spans="1:5" ht="15" x14ac:dyDescent="0.25">
      <c r="A349" s="26"/>
      <c r="B349" s="52"/>
      <c r="C349" s="52"/>
      <c r="D349" s="52"/>
      <c r="E349" s="52"/>
    </row>
    <row r="350" spans="1:5" ht="15" x14ac:dyDescent="0.25">
      <c r="A350" s="26"/>
      <c r="B350" s="52"/>
      <c r="C350" s="52"/>
      <c r="D350" s="52"/>
      <c r="E350" s="52"/>
    </row>
    <row r="351" spans="1:5" ht="15" x14ac:dyDescent="0.25">
      <c r="A351" s="26"/>
      <c r="B351" s="52"/>
      <c r="C351" s="52"/>
      <c r="D351" s="52"/>
      <c r="E351" s="52"/>
    </row>
    <row r="352" spans="1:5" ht="15" x14ac:dyDescent="0.25">
      <c r="A352" s="26"/>
      <c r="B352" s="52"/>
      <c r="C352" s="52"/>
      <c r="D352" s="52"/>
      <c r="E352" s="52"/>
    </row>
    <row r="353" spans="1:5" ht="15" x14ac:dyDescent="0.25">
      <c r="A353" s="26"/>
      <c r="B353" s="52"/>
      <c r="C353" s="52"/>
      <c r="D353" s="52"/>
      <c r="E353" s="52"/>
    </row>
    <row r="354" spans="1:5" ht="15" x14ac:dyDescent="0.25">
      <c r="A354" s="26"/>
      <c r="B354" s="52"/>
      <c r="C354" s="52"/>
      <c r="D354" s="52"/>
      <c r="E354" s="52"/>
    </row>
    <row r="355" spans="1:5" ht="15" x14ac:dyDescent="0.25">
      <c r="A355" s="26"/>
      <c r="B355" s="52"/>
      <c r="C355" s="52"/>
      <c r="D355" s="52"/>
      <c r="E355" s="52"/>
    </row>
    <row r="356" spans="1:5" ht="15" x14ac:dyDescent="0.25">
      <c r="A356" s="26"/>
      <c r="B356" s="52"/>
      <c r="C356" s="52"/>
      <c r="D356" s="52"/>
      <c r="E356" s="52"/>
    </row>
    <row r="357" spans="1:5" ht="15" x14ac:dyDescent="0.25">
      <c r="A357" s="26"/>
      <c r="B357" s="52"/>
      <c r="C357" s="52"/>
      <c r="D357" s="52"/>
      <c r="E357" s="52"/>
    </row>
    <row r="358" spans="1:5" ht="15" x14ac:dyDescent="0.25">
      <c r="A358" s="26"/>
      <c r="B358" s="52"/>
      <c r="C358" s="52"/>
      <c r="D358" s="52"/>
      <c r="E358" s="52"/>
    </row>
    <row r="359" spans="1:5" ht="15" x14ac:dyDescent="0.25">
      <c r="A359" s="26"/>
      <c r="B359" s="52"/>
      <c r="C359" s="52"/>
      <c r="D359" s="52"/>
      <c r="E359" s="52"/>
    </row>
    <row r="360" spans="1:5" ht="15" x14ac:dyDescent="0.25">
      <c r="A360" s="26"/>
      <c r="B360" s="52"/>
      <c r="C360" s="52"/>
      <c r="D360" s="52"/>
      <c r="E360" s="52"/>
    </row>
    <row r="361" spans="1:5" ht="15" x14ac:dyDescent="0.25">
      <c r="A361" s="26"/>
      <c r="B361" s="52"/>
      <c r="C361" s="52"/>
      <c r="D361" s="52"/>
      <c r="E361" s="52"/>
    </row>
    <row r="362" spans="1:5" ht="15" x14ac:dyDescent="0.25">
      <c r="A362" s="26"/>
      <c r="B362" s="52"/>
      <c r="C362" s="52"/>
      <c r="D362" s="52"/>
      <c r="E362" s="52"/>
    </row>
    <row r="363" spans="1:5" ht="15" x14ac:dyDescent="0.25">
      <c r="A363" s="26"/>
      <c r="B363" s="52"/>
      <c r="C363" s="52"/>
      <c r="D363" s="52"/>
      <c r="E363" s="52"/>
    </row>
    <row r="364" spans="1:5" ht="15" x14ac:dyDescent="0.25">
      <c r="A364" s="26"/>
      <c r="B364" s="52"/>
      <c r="C364" s="52"/>
      <c r="D364" s="52"/>
      <c r="E364" s="52"/>
    </row>
    <row r="365" spans="1:5" ht="15" x14ac:dyDescent="0.25">
      <c r="A365" s="26"/>
      <c r="B365" s="52"/>
      <c r="C365" s="52"/>
      <c r="D365" s="52"/>
      <c r="E365" s="52"/>
    </row>
    <row r="366" spans="1:5" ht="15" x14ac:dyDescent="0.25">
      <c r="A366" s="26"/>
      <c r="B366" s="52"/>
      <c r="C366" s="52"/>
      <c r="D366" s="52"/>
      <c r="E366" s="52"/>
    </row>
    <row r="367" spans="1:5" ht="15" x14ac:dyDescent="0.25">
      <c r="A367" s="26"/>
      <c r="B367" s="52"/>
      <c r="C367" s="52"/>
      <c r="D367" s="52"/>
      <c r="E367" s="52"/>
    </row>
    <row r="368" spans="1:5" ht="15" x14ac:dyDescent="0.25">
      <c r="A368" s="26"/>
      <c r="B368" s="52"/>
      <c r="C368" s="52"/>
      <c r="D368" s="52"/>
      <c r="E368" s="52"/>
    </row>
    <row r="369" spans="1:5" ht="15" x14ac:dyDescent="0.25">
      <c r="A369" s="26"/>
      <c r="B369" s="52"/>
      <c r="C369" s="52"/>
      <c r="D369" s="52"/>
      <c r="E369" s="52"/>
    </row>
    <row r="370" spans="1:5" ht="15" x14ac:dyDescent="0.25">
      <c r="A370" s="26"/>
      <c r="B370" s="52"/>
      <c r="C370" s="52"/>
      <c r="D370" s="52"/>
      <c r="E370" s="52"/>
    </row>
    <row r="371" spans="1:5" ht="15" x14ac:dyDescent="0.25">
      <c r="A371" s="26"/>
      <c r="B371" s="52"/>
      <c r="C371" s="52"/>
      <c r="D371" s="52"/>
      <c r="E371" s="52"/>
    </row>
    <row r="372" spans="1:5" ht="15" x14ac:dyDescent="0.25">
      <c r="A372" s="26"/>
      <c r="B372" s="52"/>
      <c r="C372" s="52"/>
      <c r="D372" s="52"/>
      <c r="E372" s="52"/>
    </row>
    <row r="373" spans="1:5" ht="15" x14ac:dyDescent="0.25">
      <c r="A373" s="26"/>
      <c r="B373" s="52"/>
      <c r="C373" s="52"/>
      <c r="D373" s="52"/>
      <c r="E373" s="52"/>
    </row>
    <row r="374" spans="1:5" ht="15" x14ac:dyDescent="0.25">
      <c r="A374" s="26"/>
      <c r="B374" s="52"/>
      <c r="C374" s="52"/>
      <c r="D374" s="52"/>
      <c r="E374" s="52"/>
    </row>
    <row r="375" spans="1:5" ht="15" x14ac:dyDescent="0.25">
      <c r="A375" s="26"/>
      <c r="B375" s="52"/>
      <c r="C375" s="52"/>
      <c r="D375" s="52"/>
      <c r="E375" s="52"/>
    </row>
    <row r="376" spans="1:5" ht="15" x14ac:dyDescent="0.25">
      <c r="A376" s="26"/>
      <c r="B376" s="52"/>
      <c r="C376" s="52"/>
      <c r="D376" s="52"/>
      <c r="E376" s="52"/>
    </row>
    <row r="377" spans="1:5" ht="15" x14ac:dyDescent="0.25">
      <c r="A377" s="26"/>
      <c r="B377" s="52"/>
      <c r="C377" s="52"/>
      <c r="D377" s="52"/>
      <c r="E377" s="52"/>
    </row>
    <row r="378" spans="1:5" ht="15" x14ac:dyDescent="0.25">
      <c r="A378" s="26"/>
      <c r="B378" s="52"/>
      <c r="C378" s="52"/>
      <c r="D378" s="52"/>
      <c r="E378" s="52"/>
    </row>
    <row r="379" spans="1:5" ht="15" x14ac:dyDescent="0.25">
      <c r="A379" s="26"/>
      <c r="B379" s="52"/>
      <c r="C379" s="52"/>
      <c r="D379" s="52"/>
      <c r="E379" s="52"/>
    </row>
    <row r="380" spans="1:5" ht="15" x14ac:dyDescent="0.25">
      <c r="A380" s="26"/>
      <c r="B380" s="52"/>
      <c r="C380" s="52"/>
      <c r="D380" s="52"/>
      <c r="E380" s="52"/>
    </row>
    <row r="381" spans="1:5" ht="15" x14ac:dyDescent="0.25">
      <c r="A381" s="26"/>
      <c r="B381" s="52"/>
      <c r="C381" s="52"/>
      <c r="D381" s="52"/>
      <c r="E381" s="52"/>
    </row>
    <row r="382" spans="1:5" ht="15" x14ac:dyDescent="0.25">
      <c r="A382" s="26"/>
      <c r="B382" s="52"/>
      <c r="C382" s="52"/>
      <c r="D382" s="52"/>
      <c r="E382" s="52"/>
    </row>
    <row r="383" spans="1:5" ht="15" x14ac:dyDescent="0.25">
      <c r="A383" s="26"/>
      <c r="B383" s="52"/>
      <c r="C383" s="52"/>
      <c r="D383" s="52"/>
      <c r="E383" s="52"/>
    </row>
    <row r="384" spans="1:5" ht="15" x14ac:dyDescent="0.25">
      <c r="A384" s="26"/>
      <c r="B384" s="52"/>
      <c r="C384" s="52"/>
      <c r="D384" s="52"/>
      <c r="E384" s="52"/>
    </row>
    <row r="385" spans="1:5" ht="15" x14ac:dyDescent="0.25">
      <c r="A385" s="26"/>
      <c r="B385" s="52"/>
      <c r="C385" s="52"/>
      <c r="D385" s="52"/>
      <c r="E385" s="52"/>
    </row>
    <row r="386" spans="1:5" ht="15" x14ac:dyDescent="0.25">
      <c r="A386" s="26"/>
      <c r="B386" s="52"/>
      <c r="C386" s="52"/>
      <c r="D386" s="52"/>
      <c r="E386" s="52"/>
    </row>
    <row r="387" spans="1:5" ht="15" x14ac:dyDescent="0.25">
      <c r="A387" s="26"/>
      <c r="B387" s="52"/>
      <c r="C387" s="52"/>
      <c r="D387" s="52"/>
      <c r="E387" s="52"/>
    </row>
    <row r="388" spans="1:5" ht="15" x14ac:dyDescent="0.25">
      <c r="A388" s="26"/>
      <c r="B388" s="52"/>
      <c r="C388" s="52"/>
      <c r="D388" s="52"/>
      <c r="E388" s="52"/>
    </row>
    <row r="389" spans="1:5" ht="15" x14ac:dyDescent="0.25">
      <c r="A389" s="26"/>
      <c r="B389" s="52"/>
      <c r="C389" s="52"/>
      <c r="D389" s="52"/>
      <c r="E389" s="52"/>
    </row>
    <row r="390" spans="1:5" ht="15" x14ac:dyDescent="0.25">
      <c r="A390" s="26"/>
      <c r="B390" s="52"/>
      <c r="C390" s="52"/>
      <c r="D390" s="52"/>
      <c r="E390" s="52"/>
    </row>
    <row r="391" spans="1:5" ht="15" x14ac:dyDescent="0.25">
      <c r="A391" s="26"/>
      <c r="B391" s="52"/>
      <c r="C391" s="52"/>
      <c r="D391" s="52"/>
      <c r="E391" s="52"/>
    </row>
    <row r="392" spans="1:5" ht="15" x14ac:dyDescent="0.25">
      <c r="A392" s="26"/>
      <c r="B392" s="52"/>
      <c r="C392" s="52"/>
      <c r="D392" s="52"/>
      <c r="E392" s="52"/>
    </row>
    <row r="393" spans="1:5" ht="15" x14ac:dyDescent="0.25">
      <c r="A393" s="26"/>
      <c r="B393" s="52"/>
      <c r="C393" s="52"/>
      <c r="D393" s="52"/>
      <c r="E393" s="52"/>
    </row>
    <row r="394" spans="1:5" ht="15" x14ac:dyDescent="0.25">
      <c r="A394" s="26"/>
      <c r="B394" s="52"/>
      <c r="C394" s="52"/>
      <c r="D394" s="52"/>
      <c r="E394" s="52"/>
    </row>
    <row r="395" spans="1:5" ht="15" x14ac:dyDescent="0.25">
      <c r="A395" s="26"/>
      <c r="B395" s="52"/>
      <c r="C395" s="52"/>
      <c r="D395" s="52"/>
      <c r="E395" s="52"/>
    </row>
    <row r="396" spans="1:5" ht="15" x14ac:dyDescent="0.25">
      <c r="A396" s="26"/>
      <c r="B396" s="52"/>
      <c r="C396" s="52"/>
      <c r="D396" s="52"/>
      <c r="E396" s="52"/>
    </row>
    <row r="397" spans="1:5" ht="15" x14ac:dyDescent="0.25">
      <c r="A397" s="26"/>
      <c r="B397" s="52"/>
      <c r="C397" s="52"/>
      <c r="D397" s="52"/>
      <c r="E397" s="52"/>
    </row>
    <row r="398" spans="1:5" ht="15" x14ac:dyDescent="0.25">
      <c r="A398" s="26"/>
      <c r="B398" s="52"/>
      <c r="C398" s="52"/>
      <c r="D398" s="52"/>
      <c r="E398" s="52"/>
    </row>
    <row r="399" spans="1:5" ht="15" x14ac:dyDescent="0.25">
      <c r="A399" s="26"/>
      <c r="B399" s="52"/>
      <c r="C399" s="52"/>
      <c r="D399" s="52"/>
      <c r="E399" s="52"/>
    </row>
    <row r="400" spans="1:5" ht="15" x14ac:dyDescent="0.25">
      <c r="A400" s="26"/>
      <c r="B400" s="52"/>
      <c r="C400" s="52"/>
      <c r="D400" s="52"/>
      <c r="E400" s="52"/>
    </row>
    <row r="401" spans="1:5" ht="15" x14ac:dyDescent="0.25">
      <c r="A401" s="26"/>
      <c r="B401" s="52"/>
      <c r="C401" s="52"/>
      <c r="D401" s="52"/>
      <c r="E401" s="52"/>
    </row>
    <row r="402" spans="1:5" ht="15" x14ac:dyDescent="0.25">
      <c r="A402" s="26"/>
      <c r="B402" s="52"/>
      <c r="C402" s="52"/>
      <c r="D402" s="52"/>
      <c r="E402" s="52"/>
    </row>
    <row r="403" spans="1:5" ht="15" x14ac:dyDescent="0.25">
      <c r="A403" s="26"/>
      <c r="B403" s="52"/>
      <c r="C403" s="52"/>
      <c r="D403" s="52"/>
      <c r="E403" s="52"/>
    </row>
    <row r="404" spans="1:5" ht="15" x14ac:dyDescent="0.25">
      <c r="A404" s="26"/>
      <c r="B404" s="52"/>
      <c r="C404" s="52"/>
      <c r="D404" s="52"/>
      <c r="E404" s="52"/>
    </row>
    <row r="405" spans="1:5" ht="15" x14ac:dyDescent="0.25">
      <c r="A405" s="26"/>
      <c r="B405" s="52"/>
      <c r="C405" s="52"/>
      <c r="D405" s="52"/>
      <c r="E405" s="52"/>
    </row>
    <row r="406" spans="1:5" ht="15" x14ac:dyDescent="0.25">
      <c r="A406" s="26"/>
      <c r="B406" s="52"/>
      <c r="C406" s="52"/>
      <c r="D406" s="52"/>
      <c r="E406" s="52"/>
    </row>
    <row r="407" spans="1:5" ht="15" x14ac:dyDescent="0.25">
      <c r="A407" s="26"/>
      <c r="B407" s="52"/>
      <c r="C407" s="52"/>
      <c r="D407" s="52"/>
      <c r="E407" s="52"/>
    </row>
    <row r="408" spans="1:5" ht="15" x14ac:dyDescent="0.25">
      <c r="A408" s="26"/>
      <c r="B408" s="52"/>
      <c r="C408" s="52"/>
      <c r="D408" s="52"/>
      <c r="E408" s="52"/>
    </row>
    <row r="409" spans="1:5" ht="15" x14ac:dyDescent="0.25">
      <c r="A409" s="26"/>
      <c r="B409" s="52"/>
      <c r="C409" s="52"/>
      <c r="D409" s="52"/>
      <c r="E409" s="52"/>
    </row>
    <row r="410" spans="1:5" ht="15" x14ac:dyDescent="0.25">
      <c r="A410" s="26"/>
      <c r="B410" s="52"/>
      <c r="C410" s="52"/>
      <c r="D410" s="52"/>
      <c r="E410" s="52"/>
    </row>
    <row r="411" spans="1:5" ht="15" x14ac:dyDescent="0.25">
      <c r="A411" s="26"/>
      <c r="B411" s="52"/>
      <c r="C411" s="52"/>
      <c r="D411" s="52"/>
      <c r="E411" s="52"/>
    </row>
    <row r="412" spans="1:5" ht="15" x14ac:dyDescent="0.25">
      <c r="A412" s="26"/>
      <c r="B412" s="52"/>
      <c r="C412" s="52"/>
      <c r="D412" s="52"/>
      <c r="E412" s="52"/>
    </row>
    <row r="413" spans="1:5" ht="15" x14ac:dyDescent="0.25">
      <c r="A413" s="26"/>
      <c r="B413" s="52"/>
      <c r="C413" s="52"/>
      <c r="D413" s="52"/>
      <c r="E413" s="52"/>
    </row>
    <row r="414" spans="1:5" ht="15" x14ac:dyDescent="0.25">
      <c r="A414" s="26"/>
      <c r="B414" s="52"/>
      <c r="C414" s="52"/>
      <c r="D414" s="52"/>
      <c r="E414" s="52"/>
    </row>
    <row r="415" spans="1:5" ht="15" x14ac:dyDescent="0.25">
      <c r="A415" s="26"/>
      <c r="B415" s="52"/>
      <c r="C415" s="52"/>
      <c r="D415" s="52"/>
      <c r="E415" s="52"/>
    </row>
    <row r="416" spans="1:5" ht="15" x14ac:dyDescent="0.25">
      <c r="A416" s="26"/>
      <c r="B416" s="52"/>
      <c r="C416" s="52"/>
      <c r="D416" s="52"/>
      <c r="E416" s="52"/>
    </row>
    <row r="417" spans="1:5" ht="15" x14ac:dyDescent="0.25">
      <c r="A417" s="26"/>
      <c r="B417" s="52"/>
      <c r="C417" s="52"/>
      <c r="D417" s="52"/>
      <c r="E417" s="52"/>
    </row>
    <row r="418" spans="1:5" ht="15" x14ac:dyDescent="0.25">
      <c r="A418" s="26"/>
      <c r="B418" s="52"/>
      <c r="C418" s="52"/>
      <c r="D418" s="52"/>
      <c r="E418" s="52"/>
    </row>
    <row r="419" spans="1:5" ht="15" x14ac:dyDescent="0.25">
      <c r="A419" s="26"/>
      <c r="B419" s="52"/>
      <c r="C419" s="52"/>
      <c r="D419" s="52"/>
      <c r="E419" s="52"/>
    </row>
    <row r="420" spans="1:5" ht="15" x14ac:dyDescent="0.25">
      <c r="A420" s="26"/>
      <c r="B420" s="52"/>
      <c r="C420" s="52"/>
      <c r="D420" s="52"/>
      <c r="E420" s="52"/>
    </row>
    <row r="421" spans="1:5" ht="15" x14ac:dyDescent="0.25">
      <c r="A421" s="26"/>
      <c r="B421" s="52"/>
      <c r="C421" s="52"/>
      <c r="D421" s="52"/>
      <c r="E421" s="52"/>
    </row>
    <row r="422" spans="1:5" ht="15" x14ac:dyDescent="0.25">
      <c r="A422" s="26"/>
      <c r="B422" s="52"/>
      <c r="C422" s="52"/>
      <c r="D422" s="52"/>
      <c r="E422" s="52"/>
    </row>
    <row r="423" spans="1:5" ht="15" x14ac:dyDescent="0.25">
      <c r="A423" s="26"/>
      <c r="B423" s="52"/>
      <c r="C423" s="52"/>
      <c r="D423" s="52"/>
      <c r="E423" s="52"/>
    </row>
    <row r="424" spans="1:5" ht="15" x14ac:dyDescent="0.25">
      <c r="A424" s="26"/>
      <c r="B424" s="52"/>
      <c r="C424" s="52"/>
      <c r="D424" s="52"/>
      <c r="E424" s="52"/>
    </row>
    <row r="425" spans="1:5" ht="15" x14ac:dyDescent="0.25">
      <c r="A425" s="26"/>
      <c r="B425" s="52"/>
      <c r="C425" s="52"/>
      <c r="D425" s="52"/>
      <c r="E425" s="52"/>
    </row>
    <row r="426" spans="1:5" ht="15" x14ac:dyDescent="0.25">
      <c r="A426" s="26"/>
      <c r="B426" s="52"/>
      <c r="C426" s="52"/>
      <c r="D426" s="52"/>
      <c r="E426" s="52"/>
    </row>
    <row r="427" spans="1:5" ht="15" x14ac:dyDescent="0.25">
      <c r="A427" s="26"/>
      <c r="B427" s="52"/>
      <c r="C427" s="52"/>
      <c r="D427" s="52"/>
      <c r="E427" s="52"/>
    </row>
    <row r="428" spans="1:5" ht="15" x14ac:dyDescent="0.25">
      <c r="A428" s="26"/>
      <c r="B428" s="52"/>
      <c r="C428" s="52"/>
      <c r="D428" s="52"/>
      <c r="E428" s="52"/>
    </row>
    <row r="429" spans="1:5" ht="15" x14ac:dyDescent="0.25">
      <c r="A429" s="26"/>
      <c r="B429" s="52"/>
      <c r="C429" s="52"/>
      <c r="D429" s="52"/>
      <c r="E429" s="52"/>
    </row>
    <row r="430" spans="1:5" ht="15" x14ac:dyDescent="0.25">
      <c r="A430" s="26"/>
      <c r="B430" s="52"/>
      <c r="C430" s="52"/>
      <c r="D430" s="52"/>
      <c r="E430" s="52"/>
    </row>
    <row r="431" spans="1:5" ht="15" x14ac:dyDescent="0.25">
      <c r="A431" s="26"/>
      <c r="B431" s="52"/>
      <c r="C431" s="52"/>
      <c r="D431" s="52"/>
      <c r="E431" s="52"/>
    </row>
    <row r="432" spans="1:5" ht="15" x14ac:dyDescent="0.25">
      <c r="A432" s="26"/>
      <c r="B432" s="52"/>
      <c r="C432" s="52"/>
      <c r="D432" s="52"/>
      <c r="E432" s="52"/>
    </row>
    <row r="433" spans="1:5" ht="15" x14ac:dyDescent="0.25">
      <c r="A433" s="26"/>
      <c r="B433" s="52"/>
      <c r="C433" s="52"/>
      <c r="D433" s="52"/>
      <c r="E433" s="52"/>
    </row>
    <row r="434" spans="1:5" ht="15" x14ac:dyDescent="0.25">
      <c r="A434" s="26"/>
      <c r="B434" s="52"/>
      <c r="C434" s="52"/>
      <c r="D434" s="52"/>
      <c r="E434" s="52"/>
    </row>
    <row r="435" spans="1:5" ht="15" x14ac:dyDescent="0.25">
      <c r="A435" s="26"/>
      <c r="B435" s="52"/>
      <c r="C435" s="52"/>
      <c r="D435" s="52"/>
      <c r="E435" s="52"/>
    </row>
    <row r="436" spans="1:5" ht="15" x14ac:dyDescent="0.25">
      <c r="A436" s="26"/>
      <c r="B436" s="52"/>
      <c r="C436" s="52"/>
      <c r="D436" s="52"/>
      <c r="E436" s="52"/>
    </row>
    <row r="437" spans="1:5" ht="15" x14ac:dyDescent="0.25">
      <c r="A437" s="26"/>
      <c r="B437" s="52"/>
      <c r="C437" s="52"/>
      <c r="D437" s="52"/>
      <c r="E437" s="52"/>
    </row>
    <row r="438" spans="1:5" ht="15" x14ac:dyDescent="0.25">
      <c r="A438" s="26"/>
      <c r="B438" s="52"/>
      <c r="C438" s="52"/>
      <c r="D438" s="52"/>
      <c r="E438" s="52"/>
    </row>
    <row r="439" spans="1:5" ht="15" x14ac:dyDescent="0.25">
      <c r="A439" s="26"/>
      <c r="B439" s="52"/>
      <c r="C439" s="52"/>
      <c r="D439" s="52"/>
      <c r="E439" s="52"/>
    </row>
    <row r="440" spans="1:5" ht="15" x14ac:dyDescent="0.25">
      <c r="A440" s="26"/>
      <c r="B440" s="52"/>
      <c r="C440" s="52"/>
      <c r="D440" s="52"/>
      <c r="E440" s="52"/>
    </row>
    <row r="441" spans="1:5" ht="15" x14ac:dyDescent="0.25">
      <c r="A441" s="26"/>
      <c r="B441" s="52"/>
      <c r="C441" s="52"/>
      <c r="D441" s="52"/>
      <c r="E441" s="52"/>
    </row>
    <row r="442" spans="1:5" ht="15" x14ac:dyDescent="0.25">
      <c r="A442" s="26"/>
      <c r="B442" s="52"/>
      <c r="C442" s="52"/>
      <c r="D442" s="52"/>
      <c r="E442" s="52"/>
    </row>
    <row r="443" spans="1:5" ht="15" x14ac:dyDescent="0.25">
      <c r="A443" s="26"/>
      <c r="B443" s="52"/>
      <c r="C443" s="52"/>
      <c r="D443" s="52"/>
      <c r="E443" s="52"/>
    </row>
    <row r="444" spans="1:5" ht="15" x14ac:dyDescent="0.25">
      <c r="A444" s="26"/>
      <c r="B444" s="52"/>
      <c r="C444" s="52"/>
      <c r="D444" s="52"/>
      <c r="E444" s="52"/>
    </row>
    <row r="445" spans="1:5" ht="15" x14ac:dyDescent="0.25">
      <c r="A445" s="26"/>
      <c r="B445" s="52"/>
      <c r="C445" s="52"/>
      <c r="D445" s="52"/>
      <c r="E445" s="52"/>
    </row>
    <row r="446" spans="1:5" ht="15" x14ac:dyDescent="0.25">
      <c r="A446" s="26"/>
      <c r="B446" s="52"/>
      <c r="C446" s="52"/>
      <c r="D446" s="52"/>
      <c r="E446" s="52"/>
    </row>
    <row r="447" spans="1:5" ht="15" x14ac:dyDescent="0.25">
      <c r="A447" s="26"/>
      <c r="B447" s="52"/>
      <c r="C447" s="52"/>
      <c r="D447" s="52"/>
      <c r="E447" s="52"/>
    </row>
    <row r="448" spans="1:5" ht="15" x14ac:dyDescent="0.25">
      <c r="A448" s="26"/>
      <c r="B448" s="52"/>
      <c r="C448" s="52"/>
      <c r="D448" s="52"/>
      <c r="E448" s="52"/>
    </row>
    <row r="449" spans="1:5" ht="15" x14ac:dyDescent="0.25">
      <c r="A449" s="26"/>
      <c r="B449" s="52"/>
      <c r="C449" s="52"/>
      <c r="D449" s="52"/>
      <c r="E449" s="52"/>
    </row>
    <row r="450" spans="1:5" ht="15" x14ac:dyDescent="0.25">
      <c r="A450" s="26"/>
      <c r="B450" s="52"/>
      <c r="C450" s="52"/>
      <c r="D450" s="52"/>
      <c r="E450" s="52"/>
    </row>
    <row r="451" spans="1:5" ht="15" x14ac:dyDescent="0.25">
      <c r="A451" s="26"/>
      <c r="B451" s="52"/>
      <c r="C451" s="52"/>
      <c r="D451" s="52"/>
      <c r="E451" s="52"/>
    </row>
    <row r="452" spans="1:5" ht="15" x14ac:dyDescent="0.25">
      <c r="A452" s="26"/>
      <c r="B452" s="52"/>
      <c r="C452" s="52"/>
      <c r="D452" s="52"/>
      <c r="E452" s="52"/>
    </row>
    <row r="453" spans="1:5" ht="15" x14ac:dyDescent="0.25">
      <c r="A453" s="26"/>
      <c r="B453" s="52"/>
      <c r="C453" s="52"/>
      <c r="D453" s="52"/>
      <c r="E453" s="52"/>
    </row>
    <row r="454" spans="1:5" ht="15" x14ac:dyDescent="0.25">
      <c r="A454" s="26"/>
      <c r="B454" s="52"/>
      <c r="C454" s="52"/>
      <c r="D454" s="52"/>
      <c r="E454" s="52"/>
    </row>
    <row r="455" spans="1:5" ht="15" x14ac:dyDescent="0.25">
      <c r="A455" s="26"/>
      <c r="B455" s="52"/>
      <c r="C455" s="52"/>
      <c r="D455" s="52"/>
      <c r="E455" s="52"/>
    </row>
    <row r="456" spans="1:5" ht="15" x14ac:dyDescent="0.25">
      <c r="A456" s="26"/>
      <c r="B456" s="52"/>
      <c r="C456" s="52"/>
      <c r="D456" s="52"/>
      <c r="E456" s="52"/>
    </row>
    <row r="457" spans="1:5" ht="15" x14ac:dyDescent="0.25">
      <c r="A457" s="26"/>
      <c r="B457" s="52"/>
      <c r="C457" s="52"/>
      <c r="D457" s="52"/>
      <c r="E457" s="52"/>
    </row>
    <row r="458" spans="1:5" ht="15" x14ac:dyDescent="0.25">
      <c r="A458" s="26"/>
      <c r="B458" s="52"/>
      <c r="C458" s="52"/>
      <c r="D458" s="52"/>
      <c r="E458" s="52"/>
    </row>
    <row r="459" spans="1:5" ht="15" x14ac:dyDescent="0.25">
      <c r="A459" s="26"/>
      <c r="B459" s="52"/>
      <c r="C459" s="52"/>
      <c r="D459" s="52"/>
      <c r="E459" s="52"/>
    </row>
    <row r="460" spans="1:5" ht="15" x14ac:dyDescent="0.25">
      <c r="A460" s="26"/>
      <c r="B460" s="52"/>
      <c r="C460" s="52"/>
      <c r="D460" s="52"/>
      <c r="E460" s="52"/>
    </row>
    <row r="461" spans="1:5" ht="15" x14ac:dyDescent="0.25">
      <c r="A461" s="26"/>
      <c r="B461" s="52"/>
      <c r="C461" s="52"/>
      <c r="D461" s="52"/>
      <c r="E461" s="52"/>
    </row>
    <row r="462" spans="1:5" ht="15" x14ac:dyDescent="0.25">
      <c r="A462" s="26"/>
      <c r="B462" s="52"/>
      <c r="C462" s="52"/>
      <c r="D462" s="52"/>
      <c r="E462" s="52"/>
    </row>
    <row r="463" spans="1:5" ht="15" x14ac:dyDescent="0.25">
      <c r="A463" s="26"/>
      <c r="B463" s="52"/>
      <c r="C463" s="52"/>
      <c r="D463" s="52"/>
      <c r="E463" s="52"/>
    </row>
    <row r="464" spans="1:5" ht="15" x14ac:dyDescent="0.25">
      <c r="A464" s="26"/>
      <c r="B464" s="52"/>
      <c r="C464" s="52"/>
      <c r="D464" s="52"/>
      <c r="E464" s="52"/>
    </row>
    <row r="465" spans="1:5" ht="15" x14ac:dyDescent="0.25">
      <c r="A465" s="26"/>
      <c r="B465" s="52"/>
      <c r="C465" s="52"/>
      <c r="D465" s="52"/>
      <c r="E465" s="52"/>
    </row>
    <row r="466" spans="1:5" ht="15" x14ac:dyDescent="0.25">
      <c r="A466" s="26"/>
      <c r="B466" s="52"/>
      <c r="C466" s="52"/>
      <c r="D466" s="52"/>
      <c r="E466" s="52"/>
    </row>
    <row r="467" spans="1:5" ht="15" x14ac:dyDescent="0.25">
      <c r="A467" s="26"/>
      <c r="B467" s="52"/>
      <c r="C467" s="52"/>
      <c r="D467" s="52"/>
      <c r="E467" s="52"/>
    </row>
    <row r="468" spans="1:5" ht="15" x14ac:dyDescent="0.25">
      <c r="A468" s="26"/>
      <c r="B468" s="52"/>
      <c r="C468" s="52"/>
      <c r="D468" s="52"/>
      <c r="E468" s="52"/>
    </row>
    <row r="469" spans="1:5" ht="15" x14ac:dyDescent="0.25">
      <c r="A469" s="26"/>
      <c r="B469" s="52"/>
      <c r="C469" s="52"/>
      <c r="D469" s="52"/>
      <c r="E469" s="52"/>
    </row>
    <row r="470" spans="1:5" ht="15" x14ac:dyDescent="0.25">
      <c r="A470" s="26"/>
      <c r="B470" s="52"/>
      <c r="C470" s="52"/>
      <c r="D470" s="52"/>
      <c r="E470" s="52"/>
    </row>
    <row r="471" spans="1:5" ht="15" x14ac:dyDescent="0.25">
      <c r="A471" s="26"/>
      <c r="B471" s="52"/>
      <c r="C471" s="52"/>
      <c r="D471" s="52"/>
      <c r="E471" s="52"/>
    </row>
    <row r="472" spans="1:5" ht="15" x14ac:dyDescent="0.25">
      <c r="A472" s="26"/>
      <c r="B472" s="52"/>
      <c r="C472" s="52"/>
      <c r="D472" s="52"/>
      <c r="E472" s="52"/>
    </row>
    <row r="473" spans="1:5" ht="15" x14ac:dyDescent="0.25">
      <c r="A473" s="26"/>
      <c r="B473" s="52"/>
      <c r="C473" s="52"/>
      <c r="D473" s="52"/>
      <c r="E473" s="52"/>
    </row>
    <row r="474" spans="1:5" ht="15" x14ac:dyDescent="0.25">
      <c r="A474" s="26"/>
      <c r="B474" s="52"/>
      <c r="C474" s="52"/>
      <c r="D474" s="52"/>
      <c r="E474" s="52"/>
    </row>
    <row r="475" spans="1:5" ht="15" x14ac:dyDescent="0.25">
      <c r="A475" s="26"/>
      <c r="B475" s="52"/>
      <c r="C475" s="52"/>
      <c r="D475" s="52"/>
      <c r="E475" s="52"/>
    </row>
    <row r="476" spans="1:5" ht="15" x14ac:dyDescent="0.25">
      <c r="A476" s="26"/>
      <c r="B476" s="52"/>
      <c r="C476" s="52"/>
      <c r="D476" s="52"/>
      <c r="E476" s="52"/>
    </row>
    <row r="477" spans="1:5" ht="15" x14ac:dyDescent="0.25">
      <c r="A477" s="26"/>
      <c r="B477" s="52"/>
      <c r="C477" s="52"/>
      <c r="D477" s="52"/>
      <c r="E477" s="52"/>
    </row>
    <row r="478" spans="1:5" ht="15" x14ac:dyDescent="0.25">
      <c r="A478" s="26"/>
      <c r="B478" s="52"/>
      <c r="C478" s="52"/>
      <c r="D478" s="52"/>
      <c r="E478" s="52"/>
    </row>
    <row r="479" spans="1:5" ht="15" x14ac:dyDescent="0.25">
      <c r="A479" s="26"/>
      <c r="B479" s="52"/>
      <c r="C479" s="52"/>
      <c r="D479" s="52"/>
      <c r="E479" s="52"/>
    </row>
    <row r="480" spans="1:5" ht="15" x14ac:dyDescent="0.25">
      <c r="A480" s="26"/>
      <c r="B480" s="52"/>
      <c r="C480" s="52"/>
      <c r="D480" s="52"/>
      <c r="E480" s="52"/>
    </row>
    <row r="481" spans="1:5" ht="15" x14ac:dyDescent="0.25">
      <c r="A481" s="26"/>
      <c r="B481" s="52"/>
      <c r="C481" s="52"/>
      <c r="D481" s="52"/>
      <c r="E481" s="52"/>
    </row>
    <row r="482" spans="1:5" ht="15" x14ac:dyDescent="0.25">
      <c r="A482" s="26"/>
      <c r="B482" s="52"/>
      <c r="C482" s="52"/>
      <c r="D482" s="52"/>
      <c r="E482" s="52"/>
    </row>
    <row r="483" spans="1:5" ht="15" x14ac:dyDescent="0.25">
      <c r="A483" s="26"/>
      <c r="B483" s="52"/>
      <c r="C483" s="52"/>
      <c r="D483" s="52"/>
      <c r="E483" s="52"/>
    </row>
    <row r="484" spans="1:5" ht="15" x14ac:dyDescent="0.25">
      <c r="A484" s="26"/>
      <c r="B484" s="52"/>
      <c r="C484" s="52"/>
      <c r="D484" s="52"/>
      <c r="E484" s="52"/>
    </row>
    <row r="485" spans="1:5" ht="15" x14ac:dyDescent="0.25">
      <c r="A485" s="26"/>
      <c r="B485" s="52"/>
      <c r="C485" s="52"/>
      <c r="D485" s="52"/>
      <c r="E485" s="52"/>
    </row>
    <row r="486" spans="1:5" ht="15" x14ac:dyDescent="0.25">
      <c r="A486" s="26"/>
      <c r="B486" s="52"/>
      <c r="C486" s="52"/>
      <c r="D486" s="52"/>
      <c r="E486" s="52"/>
    </row>
    <row r="487" spans="1:5" ht="15" x14ac:dyDescent="0.25">
      <c r="A487" s="26"/>
      <c r="B487" s="52"/>
      <c r="C487" s="52"/>
      <c r="D487" s="52"/>
      <c r="E487" s="52"/>
    </row>
    <row r="488" spans="1:5" ht="15" x14ac:dyDescent="0.25">
      <c r="A488" s="26"/>
      <c r="B488" s="52"/>
      <c r="C488" s="52"/>
      <c r="D488" s="52"/>
      <c r="E488" s="52"/>
    </row>
    <row r="489" spans="1:5" ht="15" x14ac:dyDescent="0.25">
      <c r="A489" s="26"/>
      <c r="B489" s="52"/>
      <c r="C489" s="52"/>
      <c r="D489" s="52"/>
      <c r="E489" s="52"/>
    </row>
    <row r="490" spans="1:5" ht="15" x14ac:dyDescent="0.25">
      <c r="A490" s="26"/>
      <c r="B490" s="52"/>
      <c r="C490" s="52"/>
      <c r="D490" s="52"/>
      <c r="E490" s="52"/>
    </row>
    <row r="491" spans="1:5" ht="15" x14ac:dyDescent="0.25">
      <c r="A491" s="26"/>
      <c r="B491" s="52"/>
      <c r="C491" s="52"/>
      <c r="D491" s="52"/>
      <c r="E491" s="52"/>
    </row>
    <row r="492" spans="1:5" ht="15" x14ac:dyDescent="0.25">
      <c r="A492" s="26"/>
      <c r="B492" s="52"/>
      <c r="C492" s="52"/>
      <c r="D492" s="52"/>
      <c r="E492" s="52"/>
    </row>
    <row r="493" spans="1:5" ht="15" x14ac:dyDescent="0.25">
      <c r="A493" s="26"/>
      <c r="B493" s="52"/>
      <c r="C493" s="52"/>
      <c r="D493" s="52"/>
      <c r="E493" s="52"/>
    </row>
    <row r="494" spans="1:5" ht="15" x14ac:dyDescent="0.25">
      <c r="A494" s="26"/>
      <c r="B494" s="52"/>
      <c r="C494" s="52"/>
      <c r="D494" s="52"/>
      <c r="E494" s="52"/>
    </row>
    <row r="495" spans="1:5" ht="15" x14ac:dyDescent="0.25">
      <c r="A495" s="26"/>
      <c r="B495" s="52"/>
      <c r="C495" s="52"/>
      <c r="D495" s="52"/>
      <c r="E495" s="52"/>
    </row>
    <row r="496" spans="1:5" ht="15" x14ac:dyDescent="0.25">
      <c r="A496" s="26"/>
      <c r="B496" s="52"/>
      <c r="C496" s="52"/>
      <c r="D496" s="52"/>
      <c r="E496" s="52"/>
    </row>
    <row r="497" spans="1:5" ht="15" x14ac:dyDescent="0.25">
      <c r="A497" s="26"/>
      <c r="B497" s="52"/>
      <c r="C497" s="52"/>
      <c r="D497" s="52"/>
      <c r="E497" s="52"/>
    </row>
    <row r="498" spans="1:5" ht="15" x14ac:dyDescent="0.25">
      <c r="A498" s="26"/>
      <c r="B498" s="52"/>
      <c r="C498" s="52"/>
      <c r="D498" s="52"/>
      <c r="E498" s="52"/>
    </row>
    <row r="499" spans="1:5" ht="15" x14ac:dyDescent="0.25">
      <c r="A499" s="26"/>
      <c r="B499" s="52"/>
      <c r="C499" s="52"/>
      <c r="D499" s="52"/>
      <c r="E499" s="52"/>
    </row>
    <row r="500" spans="1:5" ht="15" x14ac:dyDescent="0.25">
      <c r="A500" s="26"/>
      <c r="B500" s="52"/>
      <c r="C500" s="52"/>
      <c r="D500" s="52"/>
      <c r="E500" s="52"/>
    </row>
    <row r="501" spans="1:5" ht="15" x14ac:dyDescent="0.25">
      <c r="A501" s="26"/>
      <c r="B501" s="52"/>
      <c r="C501" s="52"/>
      <c r="D501" s="52"/>
      <c r="E501" s="52"/>
    </row>
    <row r="502" spans="1:5" ht="15" x14ac:dyDescent="0.25">
      <c r="A502" s="26"/>
      <c r="B502" s="52"/>
      <c r="C502" s="52"/>
      <c r="D502" s="52"/>
      <c r="E502" s="52"/>
    </row>
    <row r="503" spans="1:5" ht="15" x14ac:dyDescent="0.25">
      <c r="A503" s="26"/>
      <c r="B503" s="52"/>
      <c r="C503" s="52"/>
      <c r="D503" s="52"/>
      <c r="E503" s="52"/>
    </row>
    <row r="504" spans="1:5" ht="15" x14ac:dyDescent="0.25">
      <c r="A504" s="26"/>
      <c r="B504" s="52"/>
      <c r="C504" s="52"/>
      <c r="D504" s="52"/>
      <c r="E504" s="52"/>
    </row>
    <row r="505" spans="1:5" ht="15" x14ac:dyDescent="0.25">
      <c r="A505" s="26"/>
      <c r="B505" s="52"/>
      <c r="C505" s="52"/>
      <c r="D505" s="52"/>
      <c r="E505" s="52"/>
    </row>
    <row r="506" spans="1:5" ht="15" x14ac:dyDescent="0.25">
      <c r="A506" s="26"/>
      <c r="B506" s="52"/>
      <c r="C506" s="52"/>
      <c r="D506" s="52"/>
      <c r="E506" s="52"/>
    </row>
    <row r="507" spans="1:5" ht="15" x14ac:dyDescent="0.25">
      <c r="A507" s="26"/>
      <c r="B507" s="52"/>
      <c r="C507" s="52"/>
      <c r="D507" s="52"/>
      <c r="E507" s="52"/>
    </row>
    <row r="508" spans="1:5" ht="15" x14ac:dyDescent="0.25">
      <c r="A508" s="26"/>
      <c r="B508" s="52"/>
      <c r="C508" s="52"/>
      <c r="D508" s="52"/>
      <c r="E508" s="52"/>
    </row>
    <row r="509" spans="1:5" ht="15" x14ac:dyDescent="0.25">
      <c r="A509" s="26"/>
      <c r="B509" s="52"/>
      <c r="C509" s="52"/>
      <c r="D509" s="52"/>
      <c r="E509" s="52"/>
    </row>
    <row r="510" spans="1:5" ht="15" x14ac:dyDescent="0.25">
      <c r="A510" s="26"/>
      <c r="B510" s="52"/>
      <c r="C510" s="52"/>
      <c r="D510" s="52"/>
      <c r="E510" s="52"/>
    </row>
    <row r="511" spans="1:5" ht="15" x14ac:dyDescent="0.25">
      <c r="A511" s="26"/>
      <c r="B511" s="52"/>
      <c r="C511" s="52"/>
      <c r="D511" s="52"/>
      <c r="E511" s="52"/>
    </row>
    <row r="512" spans="1:5" ht="15" x14ac:dyDescent="0.25">
      <c r="A512" s="26"/>
      <c r="B512" s="52"/>
      <c r="C512" s="52"/>
      <c r="D512" s="52"/>
      <c r="E512" s="52"/>
    </row>
    <row r="513" spans="1:5" ht="15" x14ac:dyDescent="0.25">
      <c r="A513" s="26"/>
      <c r="B513" s="52"/>
      <c r="C513" s="52"/>
      <c r="D513" s="52"/>
      <c r="E513" s="52"/>
    </row>
    <row r="514" spans="1:5" ht="15" x14ac:dyDescent="0.25">
      <c r="A514" s="26"/>
      <c r="B514" s="52"/>
      <c r="C514" s="52"/>
      <c r="D514" s="52"/>
      <c r="E514" s="52"/>
    </row>
    <row r="515" spans="1:5" ht="15" x14ac:dyDescent="0.25">
      <c r="A515" s="26"/>
      <c r="B515" s="52"/>
      <c r="C515" s="52"/>
      <c r="D515" s="52"/>
      <c r="E515" s="52"/>
    </row>
    <row r="516" spans="1:5" ht="15" x14ac:dyDescent="0.25">
      <c r="A516" s="26"/>
      <c r="B516" s="52"/>
      <c r="C516" s="52"/>
      <c r="D516" s="52"/>
      <c r="E516" s="52"/>
    </row>
    <row r="517" spans="1:5" ht="15" x14ac:dyDescent="0.25">
      <c r="A517" s="26"/>
      <c r="B517" s="52"/>
      <c r="C517" s="52"/>
      <c r="D517" s="52"/>
      <c r="E517" s="52"/>
    </row>
    <row r="518" spans="1:5" ht="15" x14ac:dyDescent="0.25">
      <c r="A518" s="26"/>
      <c r="B518" s="52"/>
      <c r="C518" s="52"/>
      <c r="D518" s="52"/>
      <c r="E518" s="52"/>
    </row>
    <row r="519" spans="1:5" ht="15" x14ac:dyDescent="0.25">
      <c r="A519" s="26"/>
      <c r="B519" s="52"/>
      <c r="C519" s="52"/>
      <c r="D519" s="52"/>
      <c r="E519" s="52"/>
    </row>
    <row r="520" spans="1:5" ht="15" x14ac:dyDescent="0.25">
      <c r="A520" s="26"/>
      <c r="B520" s="52"/>
      <c r="C520" s="52"/>
      <c r="D520" s="52"/>
      <c r="E520" s="52"/>
    </row>
    <row r="521" spans="1:5" ht="15" x14ac:dyDescent="0.25">
      <c r="A521" s="26"/>
      <c r="B521" s="52"/>
      <c r="C521" s="52"/>
      <c r="D521" s="52"/>
      <c r="E521" s="52"/>
    </row>
    <row r="522" spans="1:5" ht="15" x14ac:dyDescent="0.25">
      <c r="A522" s="26"/>
      <c r="B522" s="52"/>
      <c r="C522" s="52"/>
      <c r="D522" s="52"/>
      <c r="E522" s="52"/>
    </row>
    <row r="523" spans="1:5" ht="15" x14ac:dyDescent="0.25">
      <c r="A523" s="26"/>
      <c r="B523" s="52"/>
      <c r="C523" s="52"/>
      <c r="D523" s="52"/>
      <c r="E523" s="52"/>
    </row>
    <row r="524" spans="1:5" ht="15" x14ac:dyDescent="0.25">
      <c r="A524" s="26"/>
      <c r="B524" s="52"/>
      <c r="C524" s="52"/>
      <c r="D524" s="52"/>
      <c r="E524" s="52"/>
    </row>
    <row r="525" spans="1:5" ht="15" x14ac:dyDescent="0.25">
      <c r="A525" s="26"/>
      <c r="B525" s="52"/>
      <c r="C525" s="52"/>
      <c r="D525" s="52"/>
      <c r="E525" s="52"/>
    </row>
    <row r="526" spans="1:5" ht="15" x14ac:dyDescent="0.25">
      <c r="A526" s="26"/>
      <c r="B526" s="52"/>
      <c r="C526" s="52"/>
      <c r="D526" s="52"/>
      <c r="E526" s="52"/>
    </row>
    <row r="527" spans="1:5" ht="15" x14ac:dyDescent="0.25">
      <c r="A527" s="26"/>
      <c r="B527" s="52"/>
      <c r="C527" s="52"/>
      <c r="D527" s="52"/>
      <c r="E527" s="52"/>
    </row>
    <row r="528" spans="1:5" ht="15" x14ac:dyDescent="0.25">
      <c r="A528" s="26"/>
      <c r="B528" s="52"/>
      <c r="C528" s="52"/>
      <c r="D528" s="52"/>
      <c r="E528" s="52"/>
    </row>
    <row r="529" spans="1:5" ht="15" x14ac:dyDescent="0.25">
      <c r="A529" s="26"/>
      <c r="B529" s="52"/>
      <c r="C529" s="52"/>
      <c r="D529" s="52"/>
      <c r="E529" s="52"/>
    </row>
    <row r="530" spans="1:5" ht="15" x14ac:dyDescent="0.25">
      <c r="A530" s="26"/>
      <c r="B530" s="52"/>
      <c r="C530" s="52"/>
      <c r="D530" s="52"/>
      <c r="E530" s="52"/>
    </row>
    <row r="531" spans="1:5" ht="15" x14ac:dyDescent="0.25">
      <c r="A531" s="26"/>
      <c r="B531" s="52"/>
      <c r="C531" s="52"/>
      <c r="D531" s="52"/>
      <c r="E531" s="52"/>
    </row>
    <row r="532" spans="1:5" ht="15" x14ac:dyDescent="0.25">
      <c r="A532" s="26"/>
      <c r="B532" s="52"/>
      <c r="C532" s="52"/>
      <c r="D532" s="52"/>
      <c r="E532" s="52"/>
    </row>
    <row r="533" spans="1:5" ht="15" x14ac:dyDescent="0.25">
      <c r="A533" s="26"/>
      <c r="B533" s="52"/>
      <c r="C533" s="52"/>
      <c r="D533" s="52"/>
      <c r="E533" s="52"/>
    </row>
    <row r="534" spans="1:5" ht="15" x14ac:dyDescent="0.25">
      <c r="A534" s="26"/>
      <c r="B534" s="52"/>
      <c r="C534" s="52"/>
      <c r="D534" s="52"/>
      <c r="E534" s="52"/>
    </row>
    <row r="535" spans="1:5" ht="15" x14ac:dyDescent="0.25">
      <c r="A535" s="26"/>
      <c r="B535" s="52"/>
      <c r="C535" s="52"/>
      <c r="D535" s="52"/>
      <c r="E535" s="52"/>
    </row>
    <row r="536" spans="1:5" ht="15" x14ac:dyDescent="0.25">
      <c r="A536" s="26"/>
      <c r="B536" s="52"/>
      <c r="C536" s="52"/>
      <c r="D536" s="52"/>
      <c r="E536" s="52"/>
    </row>
    <row r="537" spans="1:5" ht="15" x14ac:dyDescent="0.25">
      <c r="A537" s="26"/>
      <c r="B537" s="52"/>
      <c r="C537" s="52"/>
      <c r="D537" s="52"/>
      <c r="E537" s="52"/>
    </row>
    <row r="538" spans="1:5" ht="15" x14ac:dyDescent="0.25">
      <c r="A538" s="26"/>
      <c r="B538" s="52"/>
      <c r="C538" s="52"/>
      <c r="D538" s="52"/>
      <c r="E538" s="52"/>
    </row>
    <row r="539" spans="1:5" ht="15" x14ac:dyDescent="0.25">
      <c r="A539" s="26"/>
      <c r="B539" s="52"/>
      <c r="C539" s="52"/>
      <c r="D539" s="52"/>
      <c r="E539" s="52"/>
    </row>
    <row r="540" spans="1:5" ht="15" x14ac:dyDescent="0.25">
      <c r="A540" s="26"/>
      <c r="B540" s="52"/>
      <c r="C540" s="52"/>
      <c r="D540" s="52"/>
      <c r="E540" s="52"/>
    </row>
    <row r="541" spans="1:5" ht="15" x14ac:dyDescent="0.25">
      <c r="A541" s="26"/>
      <c r="B541" s="52"/>
      <c r="C541" s="52"/>
      <c r="D541" s="52"/>
      <c r="E541" s="52"/>
    </row>
    <row r="542" spans="1:5" ht="15" x14ac:dyDescent="0.25">
      <c r="A542" s="26"/>
      <c r="B542" s="52"/>
      <c r="C542" s="52"/>
      <c r="D542" s="52"/>
      <c r="E542" s="52"/>
    </row>
    <row r="543" spans="1:5" ht="15" x14ac:dyDescent="0.25">
      <c r="A543" s="26"/>
      <c r="B543" s="52"/>
      <c r="C543" s="52"/>
      <c r="D543" s="52"/>
      <c r="E543" s="52"/>
    </row>
    <row r="544" spans="1:5" ht="15" x14ac:dyDescent="0.25">
      <c r="A544" s="26"/>
      <c r="B544" s="52"/>
      <c r="C544" s="52"/>
      <c r="D544" s="52"/>
      <c r="E544" s="52"/>
    </row>
    <row r="545" spans="1:5" ht="15" x14ac:dyDescent="0.25">
      <c r="A545" s="26"/>
      <c r="B545" s="52"/>
      <c r="C545" s="52"/>
      <c r="D545" s="52"/>
      <c r="E545" s="52"/>
    </row>
    <row r="546" spans="1:5" ht="15" x14ac:dyDescent="0.25">
      <c r="A546" s="26"/>
      <c r="B546" s="52"/>
      <c r="C546" s="52"/>
      <c r="D546" s="52"/>
      <c r="E546" s="52"/>
    </row>
    <row r="547" spans="1:5" ht="15" x14ac:dyDescent="0.25">
      <c r="A547" s="26"/>
      <c r="B547" s="52"/>
      <c r="C547" s="52"/>
      <c r="D547" s="52"/>
      <c r="E547" s="52"/>
    </row>
    <row r="548" spans="1:5" ht="15" x14ac:dyDescent="0.25">
      <c r="A548" s="26"/>
      <c r="B548" s="52"/>
      <c r="C548" s="52"/>
      <c r="D548" s="52"/>
      <c r="E548" s="52"/>
    </row>
    <row r="549" spans="1:5" ht="15" x14ac:dyDescent="0.25">
      <c r="A549" s="26"/>
      <c r="B549" s="52"/>
      <c r="C549" s="52"/>
      <c r="D549" s="52"/>
      <c r="E549" s="52"/>
    </row>
    <row r="550" spans="1:5" ht="15" x14ac:dyDescent="0.25">
      <c r="A550" s="26"/>
      <c r="B550" s="52"/>
      <c r="C550" s="52"/>
      <c r="D550" s="52"/>
      <c r="E550" s="52"/>
    </row>
    <row r="551" spans="1:5" ht="15" x14ac:dyDescent="0.25">
      <c r="A551" s="26"/>
      <c r="B551" s="52"/>
      <c r="C551" s="52"/>
      <c r="D551" s="52"/>
      <c r="E551" s="52"/>
    </row>
    <row r="552" spans="1:5" ht="15" x14ac:dyDescent="0.25">
      <c r="A552" s="26"/>
      <c r="B552" s="52"/>
      <c r="C552" s="52"/>
      <c r="D552" s="52"/>
      <c r="E552" s="52"/>
    </row>
    <row r="553" spans="1:5" ht="15" x14ac:dyDescent="0.25">
      <c r="A553" s="26"/>
      <c r="B553" s="52"/>
      <c r="C553" s="52"/>
      <c r="D553" s="52"/>
      <c r="E553" s="52"/>
    </row>
    <row r="554" spans="1:5" ht="15" x14ac:dyDescent="0.25">
      <c r="A554" s="26"/>
      <c r="B554" s="52"/>
      <c r="C554" s="52"/>
      <c r="D554" s="52"/>
      <c r="E554" s="52"/>
    </row>
    <row r="555" spans="1:5" ht="15" x14ac:dyDescent="0.25">
      <c r="A555" s="26"/>
      <c r="B555" s="52"/>
      <c r="C555" s="52"/>
      <c r="D555" s="52"/>
      <c r="E555" s="52"/>
    </row>
    <row r="556" spans="1:5" ht="15" x14ac:dyDescent="0.25">
      <c r="A556" s="26"/>
      <c r="B556" s="52"/>
      <c r="C556" s="52"/>
      <c r="D556" s="52"/>
      <c r="E556" s="52"/>
    </row>
    <row r="557" spans="1:5" ht="15" x14ac:dyDescent="0.25">
      <c r="A557" s="26"/>
      <c r="B557" s="52"/>
      <c r="C557" s="52"/>
      <c r="D557" s="52"/>
      <c r="E557" s="52"/>
    </row>
    <row r="558" spans="1:5" ht="15" x14ac:dyDescent="0.25">
      <c r="A558" s="26"/>
      <c r="B558" s="52"/>
      <c r="C558" s="52"/>
      <c r="D558" s="52"/>
      <c r="E558" s="52"/>
    </row>
    <row r="559" spans="1:5" ht="15" x14ac:dyDescent="0.25">
      <c r="A559" s="26"/>
      <c r="B559" s="52"/>
      <c r="C559" s="52"/>
      <c r="D559" s="52"/>
      <c r="E559" s="52"/>
    </row>
    <row r="560" spans="1:5" ht="15" x14ac:dyDescent="0.25">
      <c r="A560" s="26"/>
      <c r="B560" s="52"/>
      <c r="C560" s="52"/>
      <c r="D560" s="52"/>
      <c r="E560" s="52"/>
    </row>
    <row r="561" spans="1:5" ht="15" x14ac:dyDescent="0.25">
      <c r="A561" s="26"/>
      <c r="B561" s="52"/>
      <c r="C561" s="52"/>
      <c r="D561" s="52"/>
      <c r="E561" s="52"/>
    </row>
    <row r="562" spans="1:5" ht="15" x14ac:dyDescent="0.25">
      <c r="A562" s="26"/>
      <c r="B562" s="52"/>
      <c r="C562" s="52"/>
      <c r="D562" s="52"/>
      <c r="E562" s="52"/>
    </row>
    <row r="563" spans="1:5" ht="15" x14ac:dyDescent="0.25">
      <c r="A563" s="26"/>
      <c r="B563" s="52"/>
      <c r="C563" s="52"/>
      <c r="D563" s="52"/>
      <c r="E563" s="52"/>
    </row>
    <row r="564" spans="1:5" ht="15" x14ac:dyDescent="0.25">
      <c r="A564" s="26"/>
      <c r="B564" s="52"/>
      <c r="C564" s="52"/>
      <c r="D564" s="52"/>
      <c r="E564" s="52"/>
    </row>
    <row r="565" spans="1:5" ht="15" x14ac:dyDescent="0.25">
      <c r="A565" s="26"/>
      <c r="B565" s="52"/>
      <c r="C565" s="52"/>
      <c r="D565" s="52"/>
      <c r="E565" s="52"/>
    </row>
    <row r="566" spans="1:5" ht="15" x14ac:dyDescent="0.25">
      <c r="A566" s="26"/>
      <c r="B566" s="52"/>
      <c r="C566" s="52"/>
      <c r="D566" s="52"/>
      <c r="E566" s="52"/>
    </row>
    <row r="567" spans="1:5" ht="15" x14ac:dyDescent="0.25">
      <c r="A567" s="26"/>
      <c r="B567" s="52"/>
      <c r="C567" s="52"/>
      <c r="D567" s="52"/>
      <c r="E567" s="52"/>
    </row>
    <row r="568" spans="1:5" ht="15" x14ac:dyDescent="0.25">
      <c r="A568" s="26"/>
      <c r="B568" s="52"/>
      <c r="C568" s="52"/>
      <c r="D568" s="52"/>
      <c r="E568" s="52"/>
    </row>
    <row r="569" spans="1:5" ht="15" x14ac:dyDescent="0.25">
      <c r="A569" s="26"/>
      <c r="B569" s="52"/>
      <c r="C569" s="52"/>
      <c r="D569" s="52"/>
      <c r="E569" s="52"/>
    </row>
    <row r="570" spans="1:5" ht="15" x14ac:dyDescent="0.25">
      <c r="A570" s="26"/>
      <c r="B570" s="52"/>
      <c r="C570" s="52"/>
      <c r="D570" s="52"/>
      <c r="E570" s="52"/>
    </row>
    <row r="571" spans="1:5" ht="15" x14ac:dyDescent="0.25">
      <c r="A571" s="26"/>
      <c r="B571" s="52"/>
      <c r="C571" s="52"/>
      <c r="D571" s="52"/>
      <c r="E571" s="52"/>
    </row>
    <row r="572" spans="1:5" ht="15" x14ac:dyDescent="0.25">
      <c r="A572" s="26"/>
      <c r="B572" s="52"/>
      <c r="C572" s="52"/>
      <c r="D572" s="52"/>
      <c r="E572" s="52"/>
    </row>
    <row r="573" spans="1:5" ht="15" x14ac:dyDescent="0.25">
      <c r="A573" s="26"/>
      <c r="B573" s="52"/>
      <c r="C573" s="52"/>
      <c r="D573" s="52"/>
      <c r="E573" s="52"/>
    </row>
    <row r="574" spans="1:5" ht="15" x14ac:dyDescent="0.25">
      <c r="A574" s="26"/>
      <c r="B574" s="52"/>
      <c r="C574" s="52"/>
      <c r="D574" s="52"/>
      <c r="E574" s="52"/>
    </row>
    <row r="575" spans="1:5" ht="15" x14ac:dyDescent="0.25">
      <c r="A575" s="26"/>
      <c r="B575" s="52"/>
      <c r="C575" s="52"/>
      <c r="D575" s="52"/>
      <c r="E575" s="52"/>
    </row>
    <row r="576" spans="1:5" ht="15" x14ac:dyDescent="0.25">
      <c r="A576" s="26"/>
      <c r="B576" s="52"/>
      <c r="C576" s="52"/>
      <c r="D576" s="52"/>
      <c r="E576" s="52"/>
    </row>
    <row r="577" spans="1:5" ht="15" x14ac:dyDescent="0.25">
      <c r="A577" s="26"/>
      <c r="B577" s="52"/>
      <c r="C577" s="52"/>
      <c r="D577" s="52"/>
      <c r="E577" s="52"/>
    </row>
    <row r="578" spans="1:5" ht="15" x14ac:dyDescent="0.25">
      <c r="A578" s="26"/>
      <c r="B578" s="52"/>
      <c r="C578" s="52"/>
      <c r="D578" s="52"/>
      <c r="E578" s="52"/>
    </row>
    <row r="579" spans="1:5" ht="15" x14ac:dyDescent="0.25">
      <c r="A579" s="26"/>
      <c r="B579" s="52"/>
      <c r="C579" s="52"/>
      <c r="D579" s="52"/>
      <c r="E579" s="52"/>
    </row>
    <row r="580" spans="1:5" ht="15" x14ac:dyDescent="0.25">
      <c r="A580" s="26"/>
      <c r="B580" s="52"/>
      <c r="C580" s="52"/>
      <c r="D580" s="52"/>
      <c r="E580" s="52"/>
    </row>
    <row r="581" spans="1:5" ht="15" x14ac:dyDescent="0.25">
      <c r="A581" s="26"/>
      <c r="B581" s="52"/>
      <c r="C581" s="52"/>
      <c r="D581" s="52"/>
      <c r="E581" s="52"/>
    </row>
    <row r="582" spans="1:5" ht="15" x14ac:dyDescent="0.25">
      <c r="A582" s="26"/>
      <c r="B582" s="52"/>
      <c r="C582" s="52"/>
      <c r="D582" s="52"/>
      <c r="E582" s="52"/>
    </row>
    <row r="583" spans="1:5" ht="15" x14ac:dyDescent="0.25">
      <c r="A583" s="26"/>
      <c r="B583" s="52"/>
      <c r="C583" s="52"/>
      <c r="D583" s="52"/>
      <c r="E583" s="52"/>
    </row>
    <row r="584" spans="1:5" ht="15" x14ac:dyDescent="0.25">
      <c r="A584" s="26"/>
      <c r="B584" s="52"/>
      <c r="C584" s="52"/>
      <c r="D584" s="52"/>
      <c r="E584" s="52"/>
    </row>
    <row r="585" spans="1:5" ht="15" x14ac:dyDescent="0.25">
      <c r="A585" s="26"/>
      <c r="B585" s="52"/>
      <c r="C585" s="52"/>
      <c r="D585" s="52"/>
      <c r="E585" s="52"/>
    </row>
    <row r="586" spans="1:5" ht="15" x14ac:dyDescent="0.25">
      <c r="A586" s="26"/>
      <c r="B586" s="52"/>
      <c r="C586" s="52"/>
      <c r="D586" s="52"/>
      <c r="E586" s="52"/>
    </row>
    <row r="587" spans="1:5" ht="15" x14ac:dyDescent="0.25">
      <c r="A587" s="26"/>
      <c r="B587" s="52"/>
      <c r="C587" s="52"/>
      <c r="D587" s="52"/>
      <c r="E587" s="52"/>
    </row>
    <row r="588" spans="1:5" ht="15" x14ac:dyDescent="0.25">
      <c r="A588" s="26"/>
      <c r="B588" s="52"/>
      <c r="C588" s="52"/>
      <c r="D588" s="52"/>
      <c r="E588" s="52"/>
    </row>
    <row r="589" spans="1:5" ht="15" x14ac:dyDescent="0.25">
      <c r="A589" s="26"/>
      <c r="B589" s="52"/>
      <c r="C589" s="52"/>
      <c r="D589" s="52"/>
      <c r="E589" s="52"/>
    </row>
    <row r="590" spans="1:5" ht="15" x14ac:dyDescent="0.25">
      <c r="A590" s="26"/>
      <c r="B590" s="52"/>
      <c r="C590" s="52"/>
      <c r="D590" s="52"/>
      <c r="E590" s="52"/>
    </row>
    <row r="591" spans="1:5" ht="15" x14ac:dyDescent="0.25">
      <c r="A591" s="26"/>
      <c r="B591" s="52"/>
      <c r="C591" s="52"/>
      <c r="D591" s="52"/>
      <c r="E591" s="52"/>
    </row>
    <row r="592" spans="1:5" ht="15" x14ac:dyDescent="0.25">
      <c r="A592" s="26"/>
      <c r="B592" s="52"/>
      <c r="C592" s="52"/>
      <c r="D592" s="52"/>
      <c r="E592" s="52"/>
    </row>
    <row r="593" spans="1:5" ht="15" x14ac:dyDescent="0.25">
      <c r="A593" s="26"/>
      <c r="B593" s="52"/>
      <c r="C593" s="52"/>
      <c r="D593" s="52"/>
      <c r="E593" s="52"/>
    </row>
    <row r="594" spans="1:5" ht="15" x14ac:dyDescent="0.25">
      <c r="A594" s="26"/>
      <c r="B594" s="52"/>
      <c r="C594" s="52"/>
      <c r="D594" s="52"/>
      <c r="E594" s="52"/>
    </row>
    <row r="595" spans="1:5" ht="15" x14ac:dyDescent="0.25">
      <c r="A595" s="26"/>
      <c r="B595" s="52"/>
      <c r="C595" s="52"/>
      <c r="D595" s="52"/>
      <c r="E595" s="52"/>
    </row>
    <row r="596" spans="1:5" ht="15" x14ac:dyDescent="0.25">
      <c r="A596" s="26"/>
      <c r="B596" s="52"/>
      <c r="C596" s="52"/>
      <c r="D596" s="52"/>
      <c r="E596" s="52"/>
    </row>
    <row r="597" spans="1:5" ht="15" x14ac:dyDescent="0.25">
      <c r="A597" s="26"/>
      <c r="B597" s="52"/>
      <c r="C597" s="52"/>
      <c r="D597" s="52"/>
      <c r="E597" s="52"/>
    </row>
    <row r="598" spans="1:5" ht="15" x14ac:dyDescent="0.25">
      <c r="A598" s="26"/>
      <c r="B598" s="52"/>
      <c r="C598" s="52"/>
      <c r="D598" s="52"/>
      <c r="E598" s="52"/>
    </row>
    <row r="599" spans="1:5" ht="15" x14ac:dyDescent="0.25">
      <c r="A599" s="26"/>
      <c r="B599" s="52"/>
      <c r="C599" s="52"/>
      <c r="D599" s="52"/>
      <c r="E599" s="52"/>
    </row>
    <row r="600" spans="1:5" ht="15" x14ac:dyDescent="0.25">
      <c r="A600" s="26"/>
      <c r="B600" s="52"/>
      <c r="C600" s="52"/>
      <c r="D600" s="52"/>
      <c r="E600" s="52"/>
    </row>
    <row r="601" spans="1:5" ht="15" x14ac:dyDescent="0.25">
      <c r="A601" s="26"/>
      <c r="B601" s="52"/>
      <c r="C601" s="52"/>
      <c r="D601" s="52"/>
      <c r="E601" s="52"/>
    </row>
    <row r="602" spans="1:5" ht="15" x14ac:dyDescent="0.25">
      <c r="A602" s="26"/>
      <c r="B602" s="52"/>
      <c r="C602" s="52"/>
      <c r="D602" s="52"/>
      <c r="E602" s="52"/>
    </row>
    <row r="603" spans="1:5" ht="15" x14ac:dyDescent="0.25">
      <c r="A603" s="26"/>
      <c r="B603" s="52"/>
      <c r="C603" s="52"/>
      <c r="D603" s="52"/>
      <c r="E603" s="52"/>
    </row>
    <row r="604" spans="1:5" ht="15" x14ac:dyDescent="0.25">
      <c r="A604" s="26"/>
      <c r="B604" s="52"/>
      <c r="C604" s="52"/>
      <c r="D604" s="52"/>
      <c r="E604" s="52"/>
    </row>
    <row r="605" spans="1:5" ht="15" x14ac:dyDescent="0.25">
      <c r="A605" s="26"/>
      <c r="B605" s="52"/>
      <c r="C605" s="52"/>
      <c r="D605" s="52"/>
      <c r="E605" s="52"/>
    </row>
    <row r="606" spans="1:5" ht="15" x14ac:dyDescent="0.25">
      <c r="A606" s="26"/>
      <c r="B606" s="52"/>
      <c r="C606" s="52"/>
      <c r="D606" s="52"/>
      <c r="E606" s="52"/>
    </row>
    <row r="607" spans="1:5" ht="15" x14ac:dyDescent="0.25">
      <c r="A607" s="26"/>
      <c r="B607" s="52"/>
      <c r="C607" s="52"/>
      <c r="D607" s="52"/>
      <c r="E607" s="52"/>
    </row>
    <row r="608" spans="1:5" ht="15" x14ac:dyDescent="0.25">
      <c r="A608" s="26"/>
      <c r="B608" s="52"/>
      <c r="C608" s="52"/>
      <c r="D608" s="52"/>
      <c r="E608" s="52"/>
    </row>
    <row r="609" spans="1:5" ht="15" x14ac:dyDescent="0.25">
      <c r="A609" s="26"/>
      <c r="B609" s="52"/>
      <c r="C609" s="52"/>
      <c r="D609" s="52"/>
      <c r="E609" s="52"/>
    </row>
    <row r="610" spans="1:5" ht="15" x14ac:dyDescent="0.25">
      <c r="A610" s="26"/>
      <c r="B610" s="52"/>
      <c r="C610" s="52"/>
      <c r="D610" s="52"/>
      <c r="E610" s="52"/>
    </row>
    <row r="611" spans="1:5" ht="15" x14ac:dyDescent="0.25">
      <c r="A611" s="26"/>
      <c r="B611" s="52"/>
      <c r="C611" s="52"/>
      <c r="D611" s="52"/>
      <c r="E611" s="52"/>
    </row>
    <row r="612" spans="1:5" ht="15" x14ac:dyDescent="0.25">
      <c r="A612" s="26"/>
      <c r="B612" s="52"/>
      <c r="C612" s="52"/>
      <c r="D612" s="52"/>
      <c r="E612" s="52"/>
    </row>
    <row r="613" spans="1:5" ht="15" x14ac:dyDescent="0.25">
      <c r="A613" s="26"/>
      <c r="B613" s="52"/>
      <c r="C613" s="52"/>
      <c r="D613" s="52"/>
      <c r="E613" s="52"/>
    </row>
    <row r="614" spans="1:5" ht="15" x14ac:dyDescent="0.25">
      <c r="A614" s="26"/>
      <c r="B614" s="52"/>
      <c r="C614" s="52"/>
      <c r="D614" s="52"/>
      <c r="E614" s="52"/>
    </row>
    <row r="615" spans="1:5" ht="15" x14ac:dyDescent="0.25">
      <c r="A615" s="26"/>
      <c r="B615" s="52"/>
      <c r="C615" s="52"/>
      <c r="D615" s="52"/>
      <c r="E615" s="52"/>
    </row>
    <row r="616" spans="1:5" ht="15" x14ac:dyDescent="0.25">
      <c r="A616" s="26"/>
      <c r="B616" s="52"/>
      <c r="C616" s="52"/>
      <c r="D616" s="52"/>
      <c r="E616" s="52"/>
    </row>
    <row r="617" spans="1:5" ht="15" x14ac:dyDescent="0.25">
      <c r="A617" s="26"/>
      <c r="B617" s="52"/>
      <c r="C617" s="52"/>
      <c r="D617" s="52"/>
      <c r="E617" s="52"/>
    </row>
    <row r="618" spans="1:5" ht="15" x14ac:dyDescent="0.25">
      <c r="A618" s="26"/>
      <c r="B618" s="52"/>
      <c r="C618" s="52"/>
      <c r="D618" s="52"/>
      <c r="E618" s="52"/>
    </row>
    <row r="619" spans="1:5" ht="15" x14ac:dyDescent="0.25">
      <c r="A619" s="26"/>
      <c r="B619" s="52"/>
      <c r="C619" s="52"/>
      <c r="D619" s="52"/>
      <c r="E619" s="52"/>
    </row>
    <row r="620" spans="1:5" ht="15" x14ac:dyDescent="0.25">
      <c r="A620" s="26"/>
      <c r="B620" s="52"/>
      <c r="C620" s="52"/>
      <c r="D620" s="52"/>
      <c r="E620" s="52"/>
    </row>
    <row r="621" spans="1:5" ht="15" x14ac:dyDescent="0.25">
      <c r="A621" s="26"/>
      <c r="B621" s="52"/>
      <c r="C621" s="52"/>
      <c r="D621" s="52"/>
      <c r="E621" s="52"/>
    </row>
    <row r="622" spans="1:5" ht="15" x14ac:dyDescent="0.25">
      <c r="A622" s="26"/>
      <c r="B622" s="52"/>
      <c r="C622" s="52"/>
      <c r="D622" s="52"/>
      <c r="E622" s="52"/>
    </row>
    <row r="623" spans="1:5" ht="15" x14ac:dyDescent="0.25">
      <c r="A623" s="26"/>
      <c r="B623" s="52"/>
      <c r="C623" s="52"/>
      <c r="D623" s="52"/>
      <c r="E623" s="52"/>
    </row>
    <row r="624" spans="1:5" ht="15" x14ac:dyDescent="0.25">
      <c r="A624" s="26"/>
      <c r="B624" s="52"/>
      <c r="C624" s="52"/>
      <c r="D624" s="52"/>
      <c r="E624" s="52"/>
    </row>
    <row r="625" spans="1:5" ht="15" x14ac:dyDescent="0.25">
      <c r="A625" s="26"/>
      <c r="B625" s="52"/>
      <c r="C625" s="52"/>
      <c r="D625" s="52"/>
      <c r="E625" s="52"/>
    </row>
    <row r="626" spans="1:5" ht="15" x14ac:dyDescent="0.25">
      <c r="A626" s="26"/>
      <c r="B626" s="52"/>
      <c r="C626" s="52"/>
      <c r="D626" s="52"/>
      <c r="E626" s="52"/>
    </row>
    <row r="627" spans="1:5" ht="15" x14ac:dyDescent="0.25">
      <c r="A627" s="26"/>
      <c r="B627" s="52"/>
      <c r="C627" s="52"/>
      <c r="D627" s="52"/>
      <c r="E627" s="52"/>
    </row>
    <row r="628" spans="1:5" ht="15" x14ac:dyDescent="0.25">
      <c r="A628" s="26"/>
      <c r="B628" s="52"/>
      <c r="C628" s="52"/>
      <c r="D628" s="52"/>
      <c r="E628" s="52"/>
    </row>
    <row r="629" spans="1:5" ht="15" x14ac:dyDescent="0.25">
      <c r="A629" s="26"/>
      <c r="B629" s="52"/>
      <c r="C629" s="52"/>
      <c r="D629" s="52"/>
      <c r="E629" s="52"/>
    </row>
    <row r="630" spans="1:5" ht="15" x14ac:dyDescent="0.25">
      <c r="A630" s="26"/>
      <c r="B630" s="52"/>
      <c r="C630" s="52"/>
      <c r="D630" s="52"/>
      <c r="E630" s="52"/>
    </row>
    <row r="631" spans="1:5" ht="15" x14ac:dyDescent="0.25">
      <c r="A631" s="26"/>
      <c r="B631" s="52"/>
      <c r="C631" s="52"/>
      <c r="D631" s="52"/>
      <c r="E631" s="52"/>
    </row>
    <row r="632" spans="1:5" ht="15" x14ac:dyDescent="0.25">
      <c r="A632" s="26"/>
      <c r="B632" s="52"/>
      <c r="C632" s="52"/>
      <c r="D632" s="52"/>
      <c r="E632" s="52"/>
    </row>
    <row r="633" spans="1:5" ht="15" x14ac:dyDescent="0.25">
      <c r="A633" s="26"/>
      <c r="B633" s="52"/>
      <c r="C633" s="52"/>
      <c r="D633" s="52"/>
      <c r="E633" s="52"/>
    </row>
    <row r="634" spans="1:5" ht="15" x14ac:dyDescent="0.25">
      <c r="A634" s="26"/>
      <c r="B634" s="52"/>
      <c r="C634" s="52"/>
      <c r="D634" s="52"/>
      <c r="E634" s="52"/>
    </row>
    <row r="635" spans="1:5" ht="15" x14ac:dyDescent="0.25">
      <c r="A635" s="26"/>
      <c r="B635" s="52"/>
      <c r="C635" s="52"/>
      <c r="D635" s="52"/>
      <c r="E635" s="52"/>
    </row>
    <row r="636" spans="1:5" ht="15" x14ac:dyDescent="0.25">
      <c r="A636" s="26"/>
      <c r="B636" s="52"/>
      <c r="C636" s="52"/>
      <c r="D636" s="52"/>
      <c r="E636" s="52"/>
    </row>
    <row r="637" spans="1:5" ht="15" x14ac:dyDescent="0.25">
      <c r="A637" s="26"/>
      <c r="B637" s="52"/>
      <c r="C637" s="52"/>
      <c r="D637" s="52"/>
      <c r="E637" s="52"/>
    </row>
    <row r="638" spans="1:5" ht="15" x14ac:dyDescent="0.25">
      <c r="A638" s="26"/>
      <c r="B638" s="52"/>
      <c r="C638" s="52"/>
      <c r="D638" s="52"/>
      <c r="E638" s="52"/>
    </row>
    <row r="639" spans="1:5" ht="15" x14ac:dyDescent="0.25">
      <c r="A639" s="26"/>
      <c r="B639" s="52"/>
      <c r="C639" s="52"/>
      <c r="D639" s="52"/>
      <c r="E639" s="52"/>
    </row>
    <row r="640" spans="1:5" ht="15" x14ac:dyDescent="0.25">
      <c r="A640" s="26"/>
      <c r="B640" s="52"/>
      <c r="C640" s="52"/>
      <c r="D640" s="52"/>
      <c r="E640" s="52"/>
    </row>
    <row r="641" spans="1:5" ht="15" x14ac:dyDescent="0.25">
      <c r="A641" s="26"/>
      <c r="B641" s="52"/>
      <c r="C641" s="52"/>
      <c r="D641" s="52"/>
      <c r="E641" s="52"/>
    </row>
    <row r="642" spans="1:5" ht="15" x14ac:dyDescent="0.25">
      <c r="A642" s="26"/>
      <c r="B642" s="52"/>
      <c r="C642" s="52"/>
      <c r="D642" s="52"/>
      <c r="E642" s="52"/>
    </row>
    <row r="643" spans="1:5" ht="15" x14ac:dyDescent="0.25">
      <c r="A643" s="26"/>
      <c r="B643" s="52"/>
      <c r="C643" s="52"/>
      <c r="D643" s="52"/>
      <c r="E643" s="52"/>
    </row>
    <row r="644" spans="1:5" ht="15" x14ac:dyDescent="0.25">
      <c r="A644" s="26"/>
      <c r="B644" s="52"/>
      <c r="C644" s="52"/>
      <c r="D644" s="52"/>
      <c r="E644" s="52"/>
    </row>
    <row r="645" spans="1:5" ht="15" x14ac:dyDescent="0.25">
      <c r="A645" s="26"/>
      <c r="B645" s="52"/>
      <c r="C645" s="52"/>
      <c r="D645" s="52"/>
      <c r="E645" s="52"/>
    </row>
    <row r="646" spans="1:5" ht="15" x14ac:dyDescent="0.25">
      <c r="A646" s="26"/>
      <c r="B646" s="52"/>
      <c r="C646" s="52"/>
      <c r="D646" s="52"/>
      <c r="E646" s="52"/>
    </row>
    <row r="647" spans="1:5" ht="15" x14ac:dyDescent="0.25">
      <c r="A647" s="26"/>
      <c r="B647" s="52"/>
      <c r="C647" s="52"/>
      <c r="D647" s="52"/>
      <c r="E647" s="52"/>
    </row>
    <row r="648" spans="1:5" ht="15" x14ac:dyDescent="0.25">
      <c r="A648" s="26"/>
      <c r="B648" s="52"/>
      <c r="C648" s="52"/>
      <c r="D648" s="52"/>
      <c r="E648" s="52"/>
    </row>
    <row r="649" spans="1:5" ht="15" x14ac:dyDescent="0.25">
      <c r="A649" s="26"/>
      <c r="B649" s="52"/>
      <c r="C649" s="52"/>
      <c r="D649" s="52"/>
      <c r="E649" s="52"/>
    </row>
    <row r="650" spans="1:5" ht="15" x14ac:dyDescent="0.25">
      <c r="A650" s="26"/>
      <c r="B650" s="52"/>
      <c r="C650" s="52"/>
      <c r="D650" s="52"/>
      <c r="E650" s="52"/>
    </row>
    <row r="651" spans="1:5" ht="15" x14ac:dyDescent="0.25">
      <c r="A651" s="26"/>
      <c r="B651" s="52"/>
      <c r="C651" s="52"/>
      <c r="D651" s="52"/>
      <c r="E651" s="52"/>
    </row>
    <row r="652" spans="1:5" ht="15" x14ac:dyDescent="0.25">
      <c r="A652" s="26"/>
      <c r="B652" s="52"/>
      <c r="C652" s="52"/>
      <c r="D652" s="52"/>
      <c r="E652" s="52"/>
    </row>
    <row r="653" spans="1:5" ht="15" x14ac:dyDescent="0.25">
      <c r="A653" s="26"/>
      <c r="B653" s="52"/>
      <c r="C653" s="52"/>
      <c r="D653" s="52"/>
      <c r="E653" s="52"/>
    </row>
    <row r="654" spans="1:5" ht="15" x14ac:dyDescent="0.25">
      <c r="A654" s="26"/>
      <c r="B654" s="52"/>
      <c r="C654" s="52"/>
      <c r="D654" s="52"/>
      <c r="E654" s="52"/>
    </row>
    <row r="655" spans="1:5" ht="15" x14ac:dyDescent="0.25">
      <c r="A655" s="26"/>
      <c r="B655" s="52"/>
      <c r="C655" s="52"/>
      <c r="D655" s="52"/>
      <c r="E655" s="52"/>
    </row>
    <row r="656" spans="1:5" ht="15" x14ac:dyDescent="0.25">
      <c r="A656" s="26"/>
      <c r="B656" s="52"/>
      <c r="C656" s="52"/>
      <c r="D656" s="52"/>
      <c r="E656" s="52"/>
    </row>
    <row r="657" spans="1:5" ht="15" x14ac:dyDescent="0.25">
      <c r="A657" s="26"/>
      <c r="B657" s="52"/>
      <c r="C657" s="52"/>
      <c r="D657" s="52"/>
      <c r="E657" s="52"/>
    </row>
    <row r="658" spans="1:5" ht="15" x14ac:dyDescent="0.25">
      <c r="A658" s="26"/>
      <c r="B658" s="52"/>
      <c r="C658" s="52"/>
      <c r="D658" s="52"/>
      <c r="E658" s="52"/>
    </row>
    <row r="659" spans="1:5" ht="15" x14ac:dyDescent="0.25">
      <c r="A659" s="26"/>
      <c r="B659" s="52"/>
      <c r="C659" s="52"/>
      <c r="D659" s="52"/>
      <c r="E659" s="52"/>
    </row>
    <row r="660" spans="1:5" ht="15" x14ac:dyDescent="0.25">
      <c r="A660" s="26"/>
      <c r="B660" s="52"/>
      <c r="C660" s="52"/>
      <c r="D660" s="52"/>
      <c r="E660" s="52"/>
    </row>
    <row r="661" spans="1:5" ht="15" x14ac:dyDescent="0.25">
      <c r="A661" s="26"/>
      <c r="B661" s="52"/>
      <c r="C661" s="52"/>
      <c r="D661" s="52"/>
      <c r="E661" s="52"/>
    </row>
    <row r="662" spans="1:5" ht="15" x14ac:dyDescent="0.25">
      <c r="A662" s="26"/>
      <c r="B662" s="52"/>
      <c r="C662" s="52"/>
      <c r="D662" s="52"/>
      <c r="E662" s="52"/>
    </row>
    <row r="663" spans="1:5" ht="15" x14ac:dyDescent="0.25">
      <c r="A663" s="26"/>
      <c r="B663" s="52"/>
      <c r="C663" s="52"/>
      <c r="D663" s="52"/>
      <c r="E663" s="52"/>
    </row>
    <row r="664" spans="1:5" ht="15" x14ac:dyDescent="0.25">
      <c r="A664" s="26"/>
      <c r="B664" s="52"/>
      <c r="C664" s="52"/>
      <c r="D664" s="52"/>
      <c r="E664" s="52"/>
    </row>
    <row r="665" spans="1:5" ht="15" x14ac:dyDescent="0.25">
      <c r="A665" s="26"/>
      <c r="B665" s="52"/>
      <c r="C665" s="52"/>
      <c r="D665" s="52"/>
      <c r="E665" s="52"/>
    </row>
    <row r="666" spans="1:5" ht="15" x14ac:dyDescent="0.25">
      <c r="A666" s="26"/>
      <c r="B666" s="52"/>
      <c r="C666" s="52"/>
      <c r="D666" s="52"/>
      <c r="E666" s="52"/>
    </row>
    <row r="667" spans="1:5" ht="15" x14ac:dyDescent="0.25">
      <c r="A667" s="26"/>
      <c r="B667" s="52"/>
      <c r="C667" s="52"/>
      <c r="D667" s="52"/>
      <c r="E667" s="52"/>
    </row>
    <row r="668" spans="1:5" ht="15" x14ac:dyDescent="0.25">
      <c r="A668" s="26"/>
      <c r="B668" s="52"/>
      <c r="C668" s="52"/>
      <c r="D668" s="52"/>
      <c r="E668" s="52"/>
    </row>
    <row r="669" spans="1:5" ht="15" x14ac:dyDescent="0.25">
      <c r="A669" s="26"/>
      <c r="B669" s="52"/>
      <c r="C669" s="52"/>
      <c r="D669" s="52"/>
      <c r="E669" s="52"/>
    </row>
    <row r="670" spans="1:5" ht="15" x14ac:dyDescent="0.25">
      <c r="A670" s="26"/>
      <c r="B670" s="52"/>
      <c r="C670" s="52"/>
      <c r="D670" s="52"/>
      <c r="E670" s="52"/>
    </row>
    <row r="671" spans="1:5" ht="15" x14ac:dyDescent="0.25">
      <c r="A671" s="26"/>
      <c r="B671" s="52"/>
      <c r="C671" s="52"/>
      <c r="D671" s="52"/>
      <c r="E671" s="52"/>
    </row>
    <row r="672" spans="1:5" ht="15" x14ac:dyDescent="0.25">
      <c r="A672" s="26"/>
      <c r="B672" s="52"/>
      <c r="C672" s="52"/>
      <c r="D672" s="52"/>
      <c r="E672" s="52"/>
    </row>
    <row r="673" spans="1:5" ht="15" x14ac:dyDescent="0.25">
      <c r="A673" s="26"/>
      <c r="B673" s="52"/>
      <c r="C673" s="52"/>
      <c r="D673" s="52"/>
      <c r="E673" s="52"/>
    </row>
    <row r="674" spans="1:5" ht="15" x14ac:dyDescent="0.25">
      <c r="A674" s="26"/>
      <c r="B674" s="52"/>
      <c r="C674" s="52"/>
      <c r="D674" s="52"/>
      <c r="E674" s="52"/>
    </row>
    <row r="675" spans="1:5" ht="15" x14ac:dyDescent="0.25">
      <c r="A675" s="26"/>
      <c r="B675" s="52"/>
      <c r="C675" s="52"/>
      <c r="D675" s="52"/>
      <c r="E675" s="52"/>
    </row>
    <row r="676" spans="1:5" ht="15" x14ac:dyDescent="0.25">
      <c r="A676" s="26"/>
      <c r="B676" s="52"/>
      <c r="C676" s="52"/>
      <c r="D676" s="52"/>
      <c r="E676" s="52"/>
    </row>
    <row r="677" spans="1:5" ht="15" x14ac:dyDescent="0.25">
      <c r="A677" s="26"/>
      <c r="B677" s="52"/>
      <c r="C677" s="52"/>
      <c r="D677" s="52"/>
      <c r="E677" s="52"/>
    </row>
    <row r="678" spans="1:5" ht="15" x14ac:dyDescent="0.25">
      <c r="A678" s="26"/>
      <c r="B678" s="52"/>
      <c r="C678" s="52"/>
      <c r="D678" s="52"/>
      <c r="E678" s="52"/>
    </row>
    <row r="679" spans="1:5" ht="15" x14ac:dyDescent="0.25">
      <c r="A679" s="26"/>
      <c r="B679" s="52"/>
      <c r="C679" s="52"/>
      <c r="D679" s="52"/>
      <c r="E679" s="52"/>
    </row>
    <row r="680" spans="1:5" ht="15" x14ac:dyDescent="0.25">
      <c r="A680" s="26"/>
      <c r="B680" s="52"/>
      <c r="C680" s="52"/>
      <c r="D680" s="52"/>
      <c r="E680" s="52"/>
    </row>
    <row r="681" spans="1:5" ht="15" x14ac:dyDescent="0.25">
      <c r="A681" s="26"/>
      <c r="B681" s="52"/>
      <c r="C681" s="52"/>
      <c r="D681" s="52"/>
      <c r="E681" s="52"/>
    </row>
    <row r="682" spans="1:5" ht="15" x14ac:dyDescent="0.25">
      <c r="A682" s="26"/>
      <c r="B682" s="52"/>
      <c r="C682" s="52"/>
      <c r="D682" s="52"/>
      <c r="E682" s="52"/>
    </row>
    <row r="683" spans="1:5" ht="15" x14ac:dyDescent="0.25">
      <c r="A683" s="26"/>
      <c r="B683" s="52"/>
      <c r="C683" s="52"/>
      <c r="D683" s="52"/>
      <c r="E683" s="52"/>
    </row>
    <row r="684" spans="1:5" ht="15" x14ac:dyDescent="0.25">
      <c r="A684" s="26"/>
      <c r="B684" s="52"/>
      <c r="C684" s="52"/>
      <c r="D684" s="52"/>
      <c r="E684" s="52"/>
    </row>
    <row r="685" spans="1:5" ht="15" x14ac:dyDescent="0.25">
      <c r="A685" s="26"/>
      <c r="B685" s="52"/>
      <c r="C685" s="52"/>
      <c r="D685" s="52"/>
      <c r="E685" s="52"/>
    </row>
    <row r="686" spans="1:5" ht="15" x14ac:dyDescent="0.25">
      <c r="A686" s="26"/>
      <c r="B686" s="52"/>
      <c r="C686" s="52"/>
      <c r="D686" s="52"/>
      <c r="E686" s="52"/>
    </row>
    <row r="687" spans="1:5" ht="15" x14ac:dyDescent="0.25">
      <c r="A687" s="26"/>
      <c r="B687" s="52"/>
      <c r="C687" s="52"/>
      <c r="D687" s="52"/>
      <c r="E687" s="52"/>
    </row>
    <row r="688" spans="1:5" ht="15" x14ac:dyDescent="0.25">
      <c r="A688" s="26"/>
      <c r="B688" s="52"/>
      <c r="C688" s="52"/>
      <c r="D688" s="52"/>
      <c r="E688" s="52"/>
    </row>
    <row r="689" spans="1:5" ht="15" x14ac:dyDescent="0.25">
      <c r="A689" s="26"/>
      <c r="B689" s="52"/>
      <c r="C689" s="52"/>
      <c r="D689" s="52"/>
      <c r="E689" s="52"/>
    </row>
    <row r="690" spans="1:5" ht="15" x14ac:dyDescent="0.25">
      <c r="A690" s="26"/>
      <c r="B690" s="52"/>
      <c r="C690" s="52"/>
      <c r="D690" s="52"/>
      <c r="E690" s="52"/>
    </row>
    <row r="691" spans="1:5" ht="15" x14ac:dyDescent="0.25">
      <c r="A691" s="26"/>
      <c r="B691" s="52"/>
      <c r="C691" s="52"/>
      <c r="D691" s="52"/>
      <c r="E691" s="52"/>
    </row>
    <row r="692" spans="1:5" ht="15" x14ac:dyDescent="0.25">
      <c r="A692" s="26"/>
      <c r="B692" s="52"/>
      <c r="C692" s="52"/>
      <c r="D692" s="52"/>
      <c r="E692" s="52"/>
    </row>
    <row r="693" spans="1:5" ht="15" x14ac:dyDescent="0.25">
      <c r="A693" s="26"/>
      <c r="B693" s="52"/>
      <c r="C693" s="52"/>
      <c r="D693" s="52"/>
      <c r="E693" s="52"/>
    </row>
    <row r="694" spans="1:5" ht="15" x14ac:dyDescent="0.25">
      <c r="A694" s="26"/>
      <c r="B694" s="52"/>
      <c r="C694" s="52"/>
      <c r="D694" s="52"/>
      <c r="E694" s="52"/>
    </row>
    <row r="695" spans="1:5" ht="15" x14ac:dyDescent="0.25">
      <c r="A695" s="26"/>
      <c r="B695" s="52"/>
      <c r="C695" s="52"/>
      <c r="D695" s="52"/>
      <c r="E695" s="52"/>
    </row>
    <row r="696" spans="1:5" ht="15" x14ac:dyDescent="0.25">
      <c r="A696" s="26"/>
      <c r="B696" s="52"/>
      <c r="C696" s="52"/>
      <c r="D696" s="52"/>
      <c r="E696" s="52"/>
    </row>
    <row r="697" spans="1:5" ht="15" x14ac:dyDescent="0.25">
      <c r="A697" s="26"/>
      <c r="B697" s="52"/>
      <c r="C697" s="52"/>
      <c r="D697" s="52"/>
      <c r="E697" s="52"/>
    </row>
    <row r="698" spans="1:5" ht="15" x14ac:dyDescent="0.25">
      <c r="A698" s="26"/>
      <c r="B698" s="52"/>
      <c r="C698" s="52"/>
      <c r="D698" s="52"/>
      <c r="E698" s="52"/>
    </row>
    <row r="699" spans="1:5" ht="15" x14ac:dyDescent="0.25">
      <c r="A699" s="26"/>
      <c r="B699" s="52"/>
      <c r="C699" s="52"/>
      <c r="D699" s="52"/>
      <c r="E699" s="52"/>
    </row>
    <row r="700" spans="1:5" ht="15" x14ac:dyDescent="0.25">
      <c r="A700" s="26"/>
      <c r="B700" s="52"/>
      <c r="C700" s="52"/>
      <c r="D700" s="52"/>
      <c r="E700" s="52"/>
    </row>
    <row r="701" spans="1:5" ht="15" x14ac:dyDescent="0.25">
      <c r="A701" s="26"/>
      <c r="B701" s="52"/>
      <c r="C701" s="52"/>
      <c r="D701" s="52"/>
      <c r="E701" s="52"/>
    </row>
    <row r="702" spans="1:5" ht="15" x14ac:dyDescent="0.25">
      <c r="A702" s="26"/>
      <c r="B702" s="52"/>
      <c r="C702" s="52"/>
      <c r="D702" s="52"/>
      <c r="E702" s="52"/>
    </row>
    <row r="703" spans="1:5" ht="15" x14ac:dyDescent="0.25">
      <c r="A703" s="26"/>
      <c r="B703" s="52"/>
      <c r="C703" s="52"/>
      <c r="D703" s="52"/>
      <c r="E703" s="52"/>
    </row>
    <row r="704" spans="1:5" ht="15" x14ac:dyDescent="0.25">
      <c r="A704" s="26"/>
      <c r="B704" s="52"/>
      <c r="C704" s="52"/>
      <c r="D704" s="52"/>
      <c r="E704" s="52"/>
    </row>
    <row r="705" spans="1:5" ht="15" x14ac:dyDescent="0.25">
      <c r="A705" s="26"/>
      <c r="B705" s="52"/>
      <c r="C705" s="52"/>
      <c r="D705" s="52"/>
      <c r="E705" s="52"/>
    </row>
    <row r="706" spans="1:5" ht="15" x14ac:dyDescent="0.25">
      <c r="A706" s="26"/>
      <c r="B706" s="52"/>
      <c r="C706" s="52"/>
      <c r="D706" s="52"/>
      <c r="E706" s="52"/>
    </row>
    <row r="707" spans="1:5" ht="15" x14ac:dyDescent="0.25">
      <c r="A707" s="26"/>
      <c r="B707" s="52"/>
      <c r="C707" s="52"/>
      <c r="D707" s="52"/>
      <c r="E707" s="52"/>
    </row>
    <row r="708" spans="1:5" ht="15" x14ac:dyDescent="0.25">
      <c r="A708" s="26"/>
      <c r="B708" s="52"/>
      <c r="C708" s="52"/>
      <c r="D708" s="52"/>
      <c r="E708" s="52"/>
    </row>
    <row r="709" spans="1:5" ht="15" x14ac:dyDescent="0.25">
      <c r="A709" s="26"/>
      <c r="B709" s="52"/>
      <c r="C709" s="52"/>
      <c r="D709" s="52"/>
      <c r="E709" s="52"/>
    </row>
    <row r="710" spans="1:5" ht="15" x14ac:dyDescent="0.25">
      <c r="A710" s="26"/>
      <c r="B710" s="52"/>
      <c r="C710" s="52"/>
      <c r="D710" s="52"/>
      <c r="E710" s="52"/>
    </row>
    <row r="711" spans="1:5" ht="15" x14ac:dyDescent="0.25">
      <c r="A711" s="26"/>
      <c r="B711" s="52"/>
      <c r="C711" s="52"/>
      <c r="D711" s="52"/>
      <c r="E711" s="52"/>
    </row>
    <row r="712" spans="1:5" ht="15" x14ac:dyDescent="0.25">
      <c r="A712" s="26"/>
      <c r="B712" s="52"/>
      <c r="C712" s="52"/>
      <c r="D712" s="52"/>
      <c r="E712" s="52"/>
    </row>
    <row r="713" spans="1:5" ht="15" x14ac:dyDescent="0.25">
      <c r="A713" s="26"/>
      <c r="B713" s="52"/>
      <c r="C713" s="52"/>
      <c r="D713" s="52"/>
      <c r="E713" s="52"/>
    </row>
    <row r="714" spans="1:5" ht="15" x14ac:dyDescent="0.25">
      <c r="A714" s="26"/>
      <c r="B714" s="52"/>
      <c r="C714" s="52"/>
      <c r="D714" s="52"/>
      <c r="E714" s="52"/>
    </row>
    <row r="715" spans="1:5" ht="15" x14ac:dyDescent="0.25">
      <c r="A715" s="26"/>
      <c r="B715" s="52"/>
      <c r="C715" s="52"/>
      <c r="D715" s="52"/>
      <c r="E715" s="52"/>
    </row>
    <row r="716" spans="1:5" ht="15" x14ac:dyDescent="0.25">
      <c r="A716" s="26"/>
      <c r="B716" s="52"/>
      <c r="C716" s="52"/>
      <c r="D716" s="52"/>
      <c r="E716" s="52"/>
    </row>
    <row r="717" spans="1:5" ht="15" x14ac:dyDescent="0.25">
      <c r="A717" s="26"/>
      <c r="B717" s="52"/>
      <c r="C717" s="52"/>
      <c r="D717" s="52"/>
      <c r="E717" s="52"/>
    </row>
    <row r="718" spans="1:5" ht="15" x14ac:dyDescent="0.25">
      <c r="A718" s="26"/>
      <c r="B718" s="52"/>
      <c r="C718" s="52"/>
      <c r="D718" s="52"/>
      <c r="E718" s="52"/>
    </row>
    <row r="719" spans="1:5" ht="15" x14ac:dyDescent="0.25">
      <c r="A719" s="26"/>
      <c r="B719" s="52"/>
      <c r="C719" s="52"/>
      <c r="D719" s="52"/>
      <c r="E719" s="52"/>
    </row>
    <row r="720" spans="1:5" ht="15" x14ac:dyDescent="0.25">
      <c r="A720" s="26"/>
      <c r="B720" s="52"/>
      <c r="C720" s="52"/>
      <c r="D720" s="52"/>
      <c r="E720" s="52"/>
    </row>
    <row r="721" spans="1:5" ht="15" x14ac:dyDescent="0.25">
      <c r="A721" s="26"/>
      <c r="B721" s="52"/>
      <c r="C721" s="52"/>
      <c r="D721" s="52"/>
      <c r="E721" s="52"/>
    </row>
    <row r="722" spans="1:5" ht="15" x14ac:dyDescent="0.25">
      <c r="A722" s="26"/>
      <c r="B722" s="52"/>
      <c r="C722" s="52"/>
      <c r="D722" s="52"/>
      <c r="E722" s="52"/>
    </row>
    <row r="723" spans="1:5" ht="15" x14ac:dyDescent="0.25">
      <c r="A723" s="26"/>
      <c r="B723" s="52"/>
      <c r="C723" s="52"/>
      <c r="D723" s="52"/>
      <c r="E723" s="52"/>
    </row>
    <row r="724" spans="1:5" ht="15" x14ac:dyDescent="0.25">
      <c r="A724" s="26"/>
      <c r="B724" s="52"/>
      <c r="C724" s="52"/>
      <c r="D724" s="52"/>
      <c r="E724" s="52"/>
    </row>
    <row r="725" spans="1:5" ht="15" x14ac:dyDescent="0.25">
      <c r="A725" s="26"/>
      <c r="B725" s="52"/>
      <c r="C725" s="52"/>
      <c r="D725" s="52"/>
      <c r="E725" s="52"/>
    </row>
    <row r="726" spans="1:5" ht="15" x14ac:dyDescent="0.25">
      <c r="A726" s="26"/>
      <c r="B726" s="52"/>
      <c r="C726" s="52"/>
      <c r="D726" s="52"/>
      <c r="E726" s="52"/>
    </row>
    <row r="727" spans="1:5" ht="15" x14ac:dyDescent="0.25">
      <c r="A727" s="26"/>
      <c r="B727" s="52"/>
      <c r="C727" s="52"/>
      <c r="D727" s="52"/>
      <c r="E727" s="52"/>
    </row>
    <row r="728" spans="1:5" ht="15" x14ac:dyDescent="0.25">
      <c r="A728" s="26"/>
      <c r="B728" s="52"/>
      <c r="C728" s="52"/>
      <c r="D728" s="52"/>
      <c r="E728" s="52"/>
    </row>
    <row r="729" spans="1:5" ht="15" x14ac:dyDescent="0.25">
      <c r="A729" s="26"/>
      <c r="B729" s="52"/>
      <c r="C729" s="52"/>
      <c r="D729" s="52"/>
      <c r="E729" s="52"/>
    </row>
    <row r="730" spans="1:5" ht="15" x14ac:dyDescent="0.25">
      <c r="A730" s="26"/>
      <c r="B730" s="52"/>
      <c r="C730" s="52"/>
      <c r="D730" s="52"/>
      <c r="E730" s="52"/>
    </row>
    <row r="731" spans="1:5" ht="15" x14ac:dyDescent="0.25">
      <c r="A731" s="26"/>
      <c r="B731" s="52"/>
      <c r="C731" s="52"/>
      <c r="D731" s="52"/>
      <c r="E731" s="52"/>
    </row>
    <row r="732" spans="1:5" ht="15" x14ac:dyDescent="0.25">
      <c r="A732" s="26"/>
      <c r="B732" s="52"/>
      <c r="C732" s="52"/>
      <c r="D732" s="52"/>
      <c r="E732" s="52"/>
    </row>
    <row r="733" spans="1:5" ht="15" x14ac:dyDescent="0.25">
      <c r="A733" s="26"/>
      <c r="B733" s="52"/>
      <c r="C733" s="52"/>
      <c r="D733" s="52"/>
      <c r="E733" s="52"/>
    </row>
    <row r="734" spans="1:5" ht="15" x14ac:dyDescent="0.25">
      <c r="A734" s="26"/>
      <c r="B734" s="52"/>
      <c r="C734" s="52"/>
      <c r="D734" s="52"/>
      <c r="E734" s="52"/>
    </row>
    <row r="735" spans="1:5" ht="15" x14ac:dyDescent="0.25">
      <c r="A735" s="26"/>
      <c r="B735" s="52"/>
      <c r="C735" s="52"/>
      <c r="D735" s="52"/>
      <c r="E735" s="52"/>
    </row>
    <row r="736" spans="1:5" ht="15" x14ac:dyDescent="0.25">
      <c r="A736" s="26"/>
      <c r="B736" s="52"/>
      <c r="C736" s="52"/>
      <c r="D736" s="52"/>
      <c r="E736" s="52"/>
    </row>
    <row r="737" spans="1:5" ht="15" x14ac:dyDescent="0.25">
      <c r="A737" s="26"/>
      <c r="B737" s="52"/>
      <c r="C737" s="52"/>
      <c r="D737" s="52"/>
      <c r="E737" s="52"/>
    </row>
    <row r="738" spans="1:5" ht="15" x14ac:dyDescent="0.25">
      <c r="A738" s="26"/>
      <c r="B738" s="52"/>
      <c r="C738" s="52"/>
      <c r="D738" s="52"/>
      <c r="E738" s="52"/>
    </row>
    <row r="739" spans="1:5" ht="15" x14ac:dyDescent="0.25">
      <c r="A739" s="26"/>
      <c r="B739" s="52"/>
      <c r="C739" s="52"/>
      <c r="D739" s="52"/>
      <c r="E739" s="52"/>
    </row>
    <row r="740" spans="1:5" ht="15" x14ac:dyDescent="0.25">
      <c r="A740" s="26"/>
      <c r="B740" s="52"/>
      <c r="C740" s="52"/>
      <c r="D740" s="52"/>
      <c r="E740" s="52"/>
    </row>
    <row r="741" spans="1:5" ht="15" x14ac:dyDescent="0.25">
      <c r="A741" s="26"/>
      <c r="B741" s="52"/>
      <c r="C741" s="52"/>
      <c r="D741" s="52"/>
      <c r="E741" s="52"/>
    </row>
    <row r="742" spans="1:5" ht="15" x14ac:dyDescent="0.25">
      <c r="A742" s="26"/>
      <c r="B742" s="52"/>
      <c r="C742" s="52"/>
      <c r="D742" s="52"/>
      <c r="E742" s="52"/>
    </row>
    <row r="743" spans="1:5" ht="15" x14ac:dyDescent="0.25">
      <c r="A743" s="26"/>
      <c r="B743" s="52"/>
      <c r="C743" s="52"/>
      <c r="D743" s="52"/>
      <c r="E743" s="52"/>
    </row>
    <row r="744" spans="1:5" ht="15" x14ac:dyDescent="0.25">
      <c r="A744" s="26"/>
      <c r="B744" s="52"/>
      <c r="C744" s="52"/>
      <c r="D744" s="52"/>
      <c r="E744" s="52"/>
    </row>
    <row r="745" spans="1:5" ht="15" x14ac:dyDescent="0.25">
      <c r="A745" s="26"/>
      <c r="B745" s="52"/>
      <c r="C745" s="52"/>
      <c r="D745" s="52"/>
      <c r="E745" s="52"/>
    </row>
    <row r="746" spans="1:5" ht="15" x14ac:dyDescent="0.25">
      <c r="A746" s="26"/>
      <c r="B746" s="52"/>
      <c r="C746" s="52"/>
      <c r="D746" s="52"/>
      <c r="E746" s="52"/>
    </row>
    <row r="747" spans="1:5" ht="15" x14ac:dyDescent="0.25">
      <c r="A747" s="26"/>
      <c r="B747" s="52"/>
      <c r="C747" s="52"/>
      <c r="D747" s="52"/>
      <c r="E747" s="52"/>
    </row>
    <row r="748" spans="1:5" ht="15" x14ac:dyDescent="0.25">
      <c r="A748" s="26"/>
      <c r="B748" s="52"/>
      <c r="C748" s="52"/>
      <c r="D748" s="52"/>
      <c r="E748" s="52"/>
    </row>
    <row r="749" spans="1:5" ht="15" x14ac:dyDescent="0.25">
      <c r="A749" s="26"/>
      <c r="B749" s="52"/>
      <c r="C749" s="52"/>
      <c r="D749" s="52"/>
      <c r="E749" s="52"/>
    </row>
    <row r="750" spans="1:5" ht="15" x14ac:dyDescent="0.25">
      <c r="A750" s="26"/>
      <c r="B750" s="52"/>
      <c r="C750" s="52"/>
      <c r="D750" s="52"/>
      <c r="E750" s="52"/>
    </row>
    <row r="751" spans="1:5" ht="15" x14ac:dyDescent="0.25">
      <c r="A751" s="26"/>
      <c r="B751" s="52"/>
      <c r="C751" s="52"/>
      <c r="D751" s="52"/>
      <c r="E751" s="52"/>
    </row>
    <row r="752" spans="1:5" ht="15" x14ac:dyDescent="0.25">
      <c r="A752" s="26"/>
      <c r="B752" s="52"/>
      <c r="C752" s="52"/>
      <c r="D752" s="52"/>
      <c r="E752" s="52"/>
    </row>
    <row r="753" spans="1:5" ht="15" x14ac:dyDescent="0.25">
      <c r="A753" s="26"/>
      <c r="B753" s="52"/>
      <c r="C753" s="52"/>
      <c r="D753" s="52"/>
      <c r="E753" s="52"/>
    </row>
    <row r="754" spans="1:5" ht="15" x14ac:dyDescent="0.25">
      <c r="A754" s="26"/>
      <c r="B754" s="52"/>
      <c r="C754" s="52"/>
      <c r="D754" s="52"/>
      <c r="E754" s="52"/>
    </row>
    <row r="755" spans="1:5" ht="15" x14ac:dyDescent="0.25">
      <c r="A755" s="26"/>
      <c r="B755" s="52"/>
      <c r="C755" s="52"/>
      <c r="D755" s="52"/>
      <c r="E755" s="52"/>
    </row>
    <row r="756" spans="1:5" ht="15" x14ac:dyDescent="0.25">
      <c r="A756" s="26"/>
      <c r="B756" s="52"/>
      <c r="C756" s="52"/>
      <c r="D756" s="52"/>
      <c r="E756" s="52"/>
    </row>
    <row r="757" spans="1:5" ht="15" x14ac:dyDescent="0.25">
      <c r="A757" s="26"/>
      <c r="B757" s="52"/>
      <c r="C757" s="52"/>
      <c r="D757" s="52"/>
      <c r="E757" s="52"/>
    </row>
    <row r="758" spans="1:5" ht="15" x14ac:dyDescent="0.25">
      <c r="A758" s="26"/>
      <c r="B758" s="52"/>
      <c r="C758" s="52"/>
      <c r="D758" s="52"/>
      <c r="E758" s="52"/>
    </row>
    <row r="759" spans="1:5" ht="15" x14ac:dyDescent="0.25">
      <c r="A759" s="26"/>
      <c r="B759" s="52"/>
      <c r="C759" s="52"/>
      <c r="D759" s="52"/>
      <c r="E759" s="52"/>
    </row>
    <row r="760" spans="1:5" ht="15" x14ac:dyDescent="0.25">
      <c r="A760" s="26"/>
      <c r="B760" s="52"/>
      <c r="C760" s="52"/>
      <c r="D760" s="52"/>
      <c r="E760" s="52"/>
    </row>
    <row r="761" spans="1:5" ht="15" x14ac:dyDescent="0.25">
      <c r="A761" s="26"/>
      <c r="B761" s="52"/>
      <c r="C761" s="52"/>
      <c r="D761" s="52"/>
      <c r="E761" s="52"/>
    </row>
    <row r="762" spans="1:5" ht="15" x14ac:dyDescent="0.25">
      <c r="A762" s="26"/>
      <c r="B762" s="52"/>
      <c r="C762" s="52"/>
      <c r="D762" s="52"/>
      <c r="E762" s="52"/>
    </row>
    <row r="763" spans="1:5" ht="15" x14ac:dyDescent="0.25">
      <c r="A763" s="26"/>
      <c r="B763" s="52"/>
      <c r="C763" s="52"/>
      <c r="D763" s="52"/>
      <c r="E763" s="52"/>
    </row>
    <row r="764" spans="1:5" ht="15" x14ac:dyDescent="0.25">
      <c r="A764" s="26"/>
      <c r="B764" s="52"/>
      <c r="C764" s="52"/>
      <c r="D764" s="52"/>
      <c r="E764" s="52"/>
    </row>
    <row r="765" spans="1:5" ht="15" x14ac:dyDescent="0.25">
      <c r="A765" s="26"/>
      <c r="B765" s="52"/>
      <c r="C765" s="52"/>
      <c r="D765" s="52"/>
      <c r="E765" s="52"/>
    </row>
    <row r="766" spans="1:5" ht="15" x14ac:dyDescent="0.25">
      <c r="A766" s="26"/>
      <c r="B766" s="52"/>
      <c r="C766" s="52"/>
      <c r="D766" s="52"/>
      <c r="E766" s="52"/>
    </row>
    <row r="767" spans="1:5" ht="15" x14ac:dyDescent="0.25">
      <c r="A767" s="26"/>
      <c r="B767" s="52"/>
      <c r="C767" s="52"/>
      <c r="D767" s="52"/>
      <c r="E767" s="52"/>
    </row>
    <row r="768" spans="1:5" ht="15" x14ac:dyDescent="0.25">
      <c r="A768" s="26"/>
      <c r="B768" s="52"/>
      <c r="C768" s="52"/>
      <c r="D768" s="52"/>
      <c r="E768" s="52"/>
    </row>
    <row r="769" spans="1:5" ht="15" x14ac:dyDescent="0.25">
      <c r="A769" s="26"/>
      <c r="B769" s="52"/>
      <c r="C769" s="52"/>
      <c r="D769" s="52"/>
      <c r="E769" s="52"/>
    </row>
    <row r="770" spans="1:5" ht="15" x14ac:dyDescent="0.25">
      <c r="A770" s="26"/>
      <c r="B770" s="52"/>
      <c r="C770" s="52"/>
      <c r="D770" s="52"/>
      <c r="E770" s="52"/>
    </row>
    <row r="771" spans="1:5" ht="15" x14ac:dyDescent="0.25">
      <c r="A771" s="26"/>
      <c r="B771" s="52"/>
      <c r="C771" s="52"/>
      <c r="D771" s="52"/>
      <c r="E771" s="52"/>
    </row>
    <row r="772" spans="1:5" ht="15" x14ac:dyDescent="0.25">
      <c r="A772" s="26"/>
      <c r="B772" s="52"/>
      <c r="C772" s="52"/>
      <c r="D772" s="52"/>
      <c r="E772" s="52"/>
    </row>
    <row r="773" spans="1:5" ht="15" x14ac:dyDescent="0.25">
      <c r="A773" s="26"/>
      <c r="B773" s="52"/>
      <c r="C773" s="52"/>
      <c r="D773" s="52"/>
      <c r="E773" s="52"/>
    </row>
    <row r="774" spans="1:5" ht="15" x14ac:dyDescent="0.25">
      <c r="A774" s="26"/>
      <c r="B774" s="52"/>
      <c r="C774" s="52"/>
      <c r="D774" s="52"/>
      <c r="E774" s="52"/>
    </row>
    <row r="775" spans="1:5" ht="15" x14ac:dyDescent="0.25">
      <c r="A775" s="26"/>
      <c r="B775" s="52"/>
      <c r="C775" s="52"/>
      <c r="D775" s="52"/>
      <c r="E775" s="52"/>
    </row>
    <row r="776" spans="1:5" ht="15" x14ac:dyDescent="0.25">
      <c r="A776" s="26"/>
      <c r="B776" s="52"/>
      <c r="C776" s="52"/>
      <c r="D776" s="52"/>
      <c r="E776" s="52"/>
    </row>
    <row r="777" spans="1:5" ht="15" x14ac:dyDescent="0.25">
      <c r="A777" s="26"/>
      <c r="B777" s="52"/>
      <c r="C777" s="52"/>
      <c r="D777" s="52"/>
      <c r="E777" s="52"/>
    </row>
    <row r="778" spans="1:5" ht="15" x14ac:dyDescent="0.25">
      <c r="A778" s="26"/>
      <c r="B778" s="52"/>
      <c r="C778" s="52"/>
      <c r="D778" s="52"/>
      <c r="E778" s="52"/>
    </row>
    <row r="779" spans="1:5" ht="15" x14ac:dyDescent="0.25">
      <c r="A779" s="26"/>
      <c r="B779" s="52"/>
      <c r="C779" s="52"/>
      <c r="D779" s="52"/>
      <c r="E779" s="52"/>
    </row>
    <row r="780" spans="1:5" ht="15" x14ac:dyDescent="0.25">
      <c r="A780" s="26"/>
      <c r="B780" s="52"/>
      <c r="C780" s="52"/>
      <c r="D780" s="52"/>
      <c r="E780" s="52"/>
    </row>
    <row r="781" spans="1:5" ht="15" x14ac:dyDescent="0.25">
      <c r="A781" s="26"/>
      <c r="B781" s="52"/>
      <c r="C781" s="52"/>
      <c r="D781" s="52"/>
      <c r="E781" s="52"/>
    </row>
    <row r="782" spans="1:5" ht="15" x14ac:dyDescent="0.25">
      <c r="A782" s="26"/>
      <c r="B782" s="52"/>
      <c r="C782" s="52"/>
      <c r="D782" s="52"/>
      <c r="E782" s="52"/>
    </row>
    <row r="783" spans="1:5" ht="15" x14ac:dyDescent="0.25">
      <c r="A783" s="26"/>
      <c r="B783" s="52"/>
      <c r="C783" s="52"/>
      <c r="D783" s="52"/>
      <c r="E783" s="52"/>
    </row>
    <row r="784" spans="1:5" ht="15" x14ac:dyDescent="0.25">
      <c r="A784" s="26"/>
      <c r="B784" s="52"/>
      <c r="C784" s="52"/>
      <c r="D784" s="52"/>
      <c r="E784" s="52"/>
    </row>
    <row r="785" spans="1:5" ht="15" x14ac:dyDescent="0.25">
      <c r="A785" s="26"/>
      <c r="B785" s="52"/>
      <c r="C785" s="52"/>
      <c r="D785" s="52"/>
      <c r="E785" s="52"/>
    </row>
    <row r="786" spans="1:5" ht="15" x14ac:dyDescent="0.25">
      <c r="A786" s="26"/>
      <c r="B786" s="52"/>
      <c r="C786" s="52"/>
      <c r="D786" s="52"/>
      <c r="E786" s="52"/>
    </row>
    <row r="787" spans="1:5" ht="15" x14ac:dyDescent="0.25">
      <c r="A787" s="26"/>
      <c r="B787" s="52"/>
      <c r="C787" s="52"/>
      <c r="D787" s="52"/>
      <c r="E787" s="52"/>
    </row>
    <row r="788" spans="1:5" ht="15" x14ac:dyDescent="0.25">
      <c r="A788" s="26"/>
      <c r="B788" s="52"/>
      <c r="C788" s="52"/>
      <c r="D788" s="52"/>
      <c r="E788" s="52"/>
    </row>
    <row r="789" spans="1:5" ht="15" x14ac:dyDescent="0.25">
      <c r="A789" s="26"/>
      <c r="B789" s="52"/>
      <c r="C789" s="52"/>
      <c r="D789" s="52"/>
      <c r="E789" s="52"/>
    </row>
    <row r="790" spans="1:5" ht="15" x14ac:dyDescent="0.25">
      <c r="A790" s="26"/>
      <c r="B790" s="52"/>
      <c r="C790" s="52"/>
      <c r="D790" s="52"/>
      <c r="E790" s="52"/>
    </row>
    <row r="791" spans="1:5" ht="15" x14ac:dyDescent="0.25">
      <c r="A791" s="26"/>
      <c r="B791" s="52"/>
      <c r="C791" s="52"/>
      <c r="D791" s="52"/>
      <c r="E791" s="52"/>
    </row>
    <row r="792" spans="1:5" ht="15" x14ac:dyDescent="0.25">
      <c r="A792" s="26"/>
      <c r="B792" s="52"/>
      <c r="C792" s="52"/>
      <c r="D792" s="52"/>
      <c r="E792" s="52"/>
    </row>
    <row r="793" spans="1:5" ht="15" x14ac:dyDescent="0.25">
      <c r="A793" s="26"/>
      <c r="B793" s="52"/>
      <c r="C793" s="52"/>
      <c r="D793" s="52"/>
      <c r="E793" s="52"/>
    </row>
    <row r="794" spans="1:5" ht="15" x14ac:dyDescent="0.25">
      <c r="A794" s="26"/>
      <c r="B794" s="52"/>
      <c r="C794" s="52"/>
      <c r="D794" s="52"/>
      <c r="E794" s="52"/>
    </row>
    <row r="795" spans="1:5" ht="15" x14ac:dyDescent="0.25">
      <c r="A795" s="26"/>
      <c r="B795" s="52"/>
      <c r="C795" s="52"/>
      <c r="D795" s="52"/>
      <c r="E795" s="52"/>
    </row>
    <row r="796" spans="1:5" ht="15" x14ac:dyDescent="0.25">
      <c r="A796" s="26"/>
      <c r="B796" s="52"/>
      <c r="C796" s="52"/>
      <c r="D796" s="52"/>
      <c r="E796" s="52"/>
    </row>
    <row r="797" spans="1:5" ht="15" x14ac:dyDescent="0.25">
      <c r="A797" s="26"/>
      <c r="B797" s="52"/>
      <c r="C797" s="52"/>
      <c r="D797" s="52"/>
      <c r="E797" s="52"/>
    </row>
    <row r="798" spans="1:5" ht="15" x14ac:dyDescent="0.25">
      <c r="A798" s="26"/>
      <c r="B798" s="52"/>
      <c r="C798" s="52"/>
      <c r="D798" s="52"/>
      <c r="E798" s="52"/>
    </row>
    <row r="799" spans="1:5" ht="15" x14ac:dyDescent="0.25">
      <c r="A799" s="26"/>
      <c r="B799" s="52"/>
      <c r="C799" s="52"/>
      <c r="D799" s="52"/>
      <c r="E799" s="52"/>
    </row>
    <row r="800" spans="1:5" ht="15" x14ac:dyDescent="0.25">
      <c r="A800" s="26"/>
      <c r="B800" s="52"/>
      <c r="C800" s="52"/>
      <c r="D800" s="52"/>
      <c r="E800" s="52"/>
    </row>
    <row r="801" spans="1:5" ht="15" x14ac:dyDescent="0.25">
      <c r="A801" s="26"/>
      <c r="B801" s="52"/>
      <c r="C801" s="52"/>
      <c r="D801" s="52"/>
      <c r="E801" s="52"/>
    </row>
    <row r="802" spans="1:5" ht="15" x14ac:dyDescent="0.25">
      <c r="A802" s="26"/>
      <c r="B802" s="52"/>
      <c r="C802" s="52"/>
      <c r="D802" s="52"/>
      <c r="E802" s="52"/>
    </row>
    <row r="803" spans="1:5" ht="15" x14ac:dyDescent="0.25">
      <c r="A803" s="26"/>
      <c r="B803" s="52"/>
      <c r="C803" s="52"/>
      <c r="D803" s="52"/>
      <c r="E803" s="52"/>
    </row>
    <row r="804" spans="1:5" ht="15" x14ac:dyDescent="0.25">
      <c r="A804" s="26"/>
      <c r="B804" s="52"/>
      <c r="C804" s="52"/>
      <c r="D804" s="52"/>
      <c r="E804" s="52"/>
    </row>
    <row r="805" spans="1:5" ht="15" x14ac:dyDescent="0.25">
      <c r="A805" s="26"/>
      <c r="B805" s="52"/>
      <c r="C805" s="52"/>
      <c r="D805" s="52"/>
      <c r="E805" s="52"/>
    </row>
    <row r="806" spans="1:5" ht="15" x14ac:dyDescent="0.25">
      <c r="A806" s="26"/>
      <c r="B806" s="52"/>
      <c r="C806" s="52"/>
      <c r="D806" s="52"/>
      <c r="E806" s="52"/>
    </row>
    <row r="807" spans="1:5" ht="15" x14ac:dyDescent="0.25">
      <c r="A807" s="26"/>
      <c r="B807" s="52"/>
      <c r="C807" s="52"/>
      <c r="D807" s="52"/>
      <c r="E807" s="52"/>
    </row>
    <row r="808" spans="1:5" ht="15" x14ac:dyDescent="0.25">
      <c r="A808" s="26"/>
      <c r="B808" s="52"/>
      <c r="C808" s="52"/>
      <c r="D808" s="52"/>
      <c r="E808" s="52"/>
    </row>
    <row r="809" spans="1:5" ht="15" x14ac:dyDescent="0.25">
      <c r="A809" s="26"/>
      <c r="B809" s="52"/>
      <c r="C809" s="52"/>
      <c r="D809" s="52"/>
      <c r="E809" s="52"/>
    </row>
    <row r="810" spans="1:5" ht="15" x14ac:dyDescent="0.25">
      <c r="A810" s="26"/>
      <c r="B810" s="52"/>
      <c r="C810" s="52"/>
      <c r="D810" s="52"/>
      <c r="E810" s="52"/>
    </row>
    <row r="811" spans="1:5" ht="15" x14ac:dyDescent="0.25">
      <c r="A811" s="26"/>
      <c r="B811" s="52"/>
      <c r="C811" s="52"/>
      <c r="D811" s="52"/>
      <c r="E811" s="52"/>
    </row>
    <row r="812" spans="1:5" ht="15" x14ac:dyDescent="0.25">
      <c r="A812" s="26"/>
      <c r="B812" s="52"/>
      <c r="C812" s="52"/>
      <c r="D812" s="52"/>
      <c r="E812" s="52"/>
    </row>
    <row r="813" spans="1:5" ht="15" x14ac:dyDescent="0.25">
      <c r="A813" s="26"/>
      <c r="B813" s="52"/>
      <c r="C813" s="52"/>
      <c r="D813" s="52"/>
      <c r="E813" s="52"/>
    </row>
    <row r="814" spans="1:5" ht="15" x14ac:dyDescent="0.25">
      <c r="A814" s="26"/>
      <c r="B814" s="52"/>
      <c r="C814" s="52"/>
      <c r="D814" s="52"/>
      <c r="E814" s="52"/>
    </row>
    <row r="815" spans="1:5" ht="15" x14ac:dyDescent="0.25">
      <c r="A815" s="26"/>
      <c r="B815" s="52"/>
      <c r="C815" s="52"/>
      <c r="D815" s="52"/>
      <c r="E815" s="52"/>
    </row>
    <row r="816" spans="1:5" ht="15" x14ac:dyDescent="0.25">
      <c r="A816" s="26"/>
      <c r="B816" s="52"/>
      <c r="C816" s="52"/>
      <c r="D816" s="52"/>
      <c r="E816" s="52"/>
    </row>
    <row r="817" spans="1:5" ht="15" x14ac:dyDescent="0.25">
      <c r="A817" s="26"/>
      <c r="B817" s="52"/>
      <c r="C817" s="52"/>
      <c r="D817" s="52"/>
      <c r="E817" s="52"/>
    </row>
    <row r="818" spans="1:5" ht="15" x14ac:dyDescent="0.25">
      <c r="A818" s="26"/>
      <c r="B818" s="52"/>
      <c r="C818" s="52"/>
      <c r="D818" s="52"/>
      <c r="E818" s="52"/>
    </row>
    <row r="819" spans="1:5" ht="15" x14ac:dyDescent="0.25">
      <c r="A819" s="26"/>
      <c r="B819" s="52"/>
      <c r="C819" s="52"/>
      <c r="D819" s="52"/>
      <c r="E819" s="52"/>
    </row>
    <row r="820" spans="1:5" ht="15" x14ac:dyDescent="0.25">
      <c r="A820" s="26"/>
      <c r="B820" s="52"/>
      <c r="C820" s="52"/>
      <c r="D820" s="52"/>
      <c r="E820" s="52"/>
    </row>
    <row r="821" spans="1:5" ht="15" x14ac:dyDescent="0.25">
      <c r="A821" s="26"/>
      <c r="B821" s="52"/>
      <c r="C821" s="52"/>
      <c r="D821" s="52"/>
      <c r="E821" s="52"/>
    </row>
    <row r="822" spans="1:5" ht="15" x14ac:dyDescent="0.25">
      <c r="A822" s="26"/>
      <c r="B822" s="52"/>
      <c r="C822" s="52"/>
      <c r="D822" s="52"/>
      <c r="E822" s="52"/>
    </row>
    <row r="823" spans="1:5" ht="15" x14ac:dyDescent="0.25">
      <c r="A823" s="26"/>
      <c r="B823" s="52"/>
      <c r="C823" s="52"/>
      <c r="D823" s="52"/>
      <c r="E823" s="52"/>
    </row>
    <row r="824" spans="1:5" ht="15" x14ac:dyDescent="0.25">
      <c r="A824" s="26"/>
      <c r="B824" s="52"/>
      <c r="C824" s="52"/>
      <c r="D824" s="52"/>
      <c r="E824" s="52"/>
    </row>
    <row r="825" spans="1:5" ht="15" x14ac:dyDescent="0.25">
      <c r="A825" s="26"/>
      <c r="B825" s="52"/>
      <c r="C825" s="52"/>
      <c r="D825" s="52"/>
      <c r="E825" s="52"/>
    </row>
    <row r="826" spans="1:5" ht="15" x14ac:dyDescent="0.25">
      <c r="A826" s="26"/>
      <c r="B826" s="52"/>
      <c r="C826" s="52"/>
      <c r="D826" s="52"/>
      <c r="E826" s="52"/>
    </row>
    <row r="827" spans="1:5" ht="15" x14ac:dyDescent="0.25">
      <c r="A827" s="26"/>
      <c r="B827" s="52"/>
      <c r="C827" s="52"/>
      <c r="D827" s="52"/>
      <c r="E827" s="52"/>
    </row>
    <row r="828" spans="1:5" ht="15" x14ac:dyDescent="0.25">
      <c r="A828" s="26"/>
      <c r="B828" s="52"/>
      <c r="C828" s="52"/>
      <c r="D828" s="52"/>
      <c r="E828" s="52"/>
    </row>
    <row r="829" spans="1:5" ht="15" x14ac:dyDescent="0.25">
      <c r="A829" s="26"/>
      <c r="B829" s="52"/>
      <c r="C829" s="52"/>
      <c r="D829" s="52"/>
      <c r="E829" s="52"/>
    </row>
    <row r="830" spans="1:5" ht="15" x14ac:dyDescent="0.25">
      <c r="A830" s="26"/>
      <c r="B830" s="52"/>
      <c r="C830" s="52"/>
      <c r="D830" s="52"/>
      <c r="E830" s="52"/>
    </row>
    <row r="831" spans="1:5" ht="15" x14ac:dyDescent="0.25">
      <c r="A831" s="26"/>
      <c r="B831" s="52"/>
      <c r="C831" s="52"/>
      <c r="D831" s="52"/>
      <c r="E831" s="52"/>
    </row>
    <row r="832" spans="1:5" ht="15" x14ac:dyDescent="0.25">
      <c r="A832" s="26"/>
      <c r="B832" s="52"/>
      <c r="C832" s="52"/>
      <c r="D832" s="52"/>
      <c r="E832" s="52"/>
    </row>
    <row r="833" spans="1:5" ht="15" x14ac:dyDescent="0.25">
      <c r="A833" s="26"/>
      <c r="B833" s="52"/>
      <c r="C833" s="52"/>
      <c r="D833" s="52"/>
      <c r="E833" s="52"/>
    </row>
    <row r="834" spans="1:5" ht="15" x14ac:dyDescent="0.25">
      <c r="A834" s="26"/>
      <c r="B834" s="52"/>
      <c r="C834" s="52"/>
      <c r="D834" s="52"/>
      <c r="E834" s="52"/>
    </row>
    <row r="835" spans="1:5" ht="15" x14ac:dyDescent="0.25">
      <c r="A835" s="26"/>
      <c r="B835" s="52"/>
      <c r="C835" s="52"/>
      <c r="D835" s="52"/>
      <c r="E835" s="52"/>
    </row>
    <row r="836" spans="1:5" ht="15" x14ac:dyDescent="0.25">
      <c r="A836" s="26"/>
      <c r="B836" s="52"/>
      <c r="C836" s="52"/>
      <c r="D836" s="52"/>
      <c r="E836" s="52"/>
    </row>
    <row r="837" spans="1:5" ht="15" x14ac:dyDescent="0.25">
      <c r="A837" s="26"/>
      <c r="B837" s="52"/>
      <c r="C837" s="52"/>
      <c r="D837" s="52"/>
      <c r="E837" s="52"/>
    </row>
    <row r="838" spans="1:5" ht="15" x14ac:dyDescent="0.25">
      <c r="A838" s="26"/>
      <c r="B838" s="52"/>
      <c r="C838" s="52"/>
      <c r="D838" s="52"/>
      <c r="E838" s="52"/>
    </row>
    <row r="839" spans="1:5" ht="15" x14ac:dyDescent="0.25">
      <c r="A839" s="26"/>
      <c r="B839" s="52"/>
      <c r="C839" s="52"/>
      <c r="D839" s="52"/>
      <c r="E839" s="52"/>
    </row>
    <row r="840" spans="1:5" ht="15" x14ac:dyDescent="0.25">
      <c r="A840" s="26"/>
      <c r="B840" s="52"/>
      <c r="C840" s="52"/>
      <c r="D840" s="52"/>
      <c r="E840" s="52"/>
    </row>
    <row r="841" spans="1:5" ht="15" x14ac:dyDescent="0.25">
      <c r="A841" s="26"/>
      <c r="B841" s="52"/>
      <c r="C841" s="52"/>
      <c r="D841" s="52"/>
      <c r="E841" s="52"/>
    </row>
    <row r="842" spans="1:5" ht="15" x14ac:dyDescent="0.25">
      <c r="A842" s="26"/>
      <c r="B842" s="52"/>
      <c r="C842" s="52"/>
      <c r="D842" s="52"/>
      <c r="E842" s="52"/>
    </row>
    <row r="843" spans="1:5" ht="15" x14ac:dyDescent="0.25">
      <c r="A843" s="26"/>
      <c r="B843" s="52"/>
      <c r="C843" s="52"/>
      <c r="D843" s="52"/>
      <c r="E843" s="52"/>
    </row>
    <row r="844" spans="1:5" ht="15" x14ac:dyDescent="0.25">
      <c r="A844" s="26"/>
      <c r="B844" s="52"/>
      <c r="C844" s="52"/>
      <c r="D844" s="52"/>
      <c r="E844" s="52"/>
    </row>
    <row r="845" spans="1:5" ht="15" x14ac:dyDescent="0.25">
      <c r="A845" s="26"/>
      <c r="B845" s="52"/>
      <c r="C845" s="52"/>
      <c r="D845" s="52"/>
      <c r="E845" s="52"/>
    </row>
    <row r="846" spans="1:5" ht="15" x14ac:dyDescent="0.25">
      <c r="A846" s="26"/>
      <c r="B846" s="52"/>
      <c r="C846" s="52"/>
      <c r="D846" s="52"/>
      <c r="E846" s="52"/>
    </row>
    <row r="847" spans="1:5" ht="15" x14ac:dyDescent="0.25">
      <c r="A847" s="26"/>
      <c r="B847" s="52"/>
      <c r="C847" s="52"/>
      <c r="D847" s="52"/>
      <c r="E847" s="52"/>
    </row>
    <row r="848" spans="1:5" ht="15" x14ac:dyDescent="0.25">
      <c r="A848" s="26"/>
      <c r="B848" s="52"/>
      <c r="C848" s="52"/>
      <c r="D848" s="52"/>
      <c r="E848" s="52"/>
    </row>
    <row r="849" spans="1:5" ht="15" x14ac:dyDescent="0.25">
      <c r="A849" s="26"/>
      <c r="B849" s="52"/>
      <c r="C849" s="52"/>
      <c r="D849" s="52"/>
      <c r="E849" s="52"/>
    </row>
    <row r="850" spans="1:5" ht="15" x14ac:dyDescent="0.25">
      <c r="A850" s="26"/>
      <c r="B850" s="52"/>
      <c r="C850" s="52"/>
      <c r="D850" s="52"/>
      <c r="E850" s="52"/>
    </row>
    <row r="851" spans="1:5" ht="15" x14ac:dyDescent="0.25">
      <c r="A851" s="26"/>
      <c r="B851" s="52"/>
      <c r="C851" s="52"/>
      <c r="D851" s="52"/>
      <c r="E851" s="52"/>
    </row>
    <row r="852" spans="1:5" ht="15" x14ac:dyDescent="0.25">
      <c r="A852" s="26"/>
      <c r="B852" s="52"/>
      <c r="C852" s="52"/>
      <c r="D852" s="52"/>
      <c r="E852" s="52"/>
    </row>
    <row r="853" spans="1:5" ht="15" x14ac:dyDescent="0.25">
      <c r="A853" s="26"/>
      <c r="B853" s="52"/>
      <c r="C853" s="52"/>
      <c r="D853" s="52"/>
      <c r="E853" s="52"/>
    </row>
    <row r="854" spans="1:5" ht="15" x14ac:dyDescent="0.25">
      <c r="A854" s="26"/>
      <c r="B854" s="52"/>
      <c r="C854" s="52"/>
      <c r="D854" s="52"/>
      <c r="E854" s="52"/>
    </row>
    <row r="855" spans="1:5" ht="15" x14ac:dyDescent="0.25">
      <c r="A855" s="26"/>
      <c r="B855" s="52"/>
      <c r="C855" s="52"/>
      <c r="D855" s="52"/>
      <c r="E855" s="52"/>
    </row>
    <row r="856" spans="1:5" ht="15" x14ac:dyDescent="0.25">
      <c r="A856" s="26"/>
      <c r="B856" s="52"/>
      <c r="C856" s="52"/>
      <c r="D856" s="52"/>
      <c r="E856" s="52"/>
    </row>
    <row r="857" spans="1:5" ht="15" x14ac:dyDescent="0.25">
      <c r="A857" s="26"/>
      <c r="B857" s="52"/>
      <c r="C857" s="52"/>
      <c r="D857" s="52"/>
      <c r="E857" s="52"/>
    </row>
    <row r="858" spans="1:5" ht="15" x14ac:dyDescent="0.25">
      <c r="A858" s="26"/>
      <c r="B858" s="52"/>
      <c r="C858" s="52"/>
      <c r="D858" s="52"/>
      <c r="E858" s="52"/>
    </row>
    <row r="859" spans="1:5" ht="15" x14ac:dyDescent="0.25">
      <c r="A859" s="26"/>
      <c r="B859" s="52"/>
      <c r="C859" s="52"/>
      <c r="D859" s="52"/>
      <c r="E859" s="52"/>
    </row>
    <row r="860" spans="1:5" ht="15" x14ac:dyDescent="0.25">
      <c r="A860" s="26"/>
      <c r="B860" s="52"/>
      <c r="C860" s="52"/>
      <c r="D860" s="52"/>
      <c r="E860" s="52"/>
    </row>
    <row r="861" spans="1:5" ht="15" x14ac:dyDescent="0.25">
      <c r="A861" s="26"/>
      <c r="B861" s="52"/>
      <c r="C861" s="52"/>
      <c r="D861" s="52"/>
      <c r="E861" s="52"/>
    </row>
    <row r="862" spans="1:5" ht="15" x14ac:dyDescent="0.25">
      <c r="A862" s="26"/>
      <c r="B862" s="52"/>
      <c r="C862" s="52"/>
      <c r="D862" s="52"/>
      <c r="E862" s="52"/>
    </row>
    <row r="863" spans="1:5" ht="15" x14ac:dyDescent="0.25">
      <c r="A863" s="26"/>
      <c r="B863" s="52"/>
      <c r="C863" s="52"/>
      <c r="D863" s="52"/>
      <c r="E863" s="52"/>
    </row>
    <row r="864" spans="1:5" ht="15" x14ac:dyDescent="0.25">
      <c r="A864" s="26"/>
      <c r="B864" s="52"/>
      <c r="C864" s="52"/>
      <c r="D864" s="52"/>
      <c r="E864" s="52"/>
    </row>
    <row r="865" spans="1:5" ht="15" x14ac:dyDescent="0.25">
      <c r="A865" s="26"/>
      <c r="B865" s="52"/>
      <c r="C865" s="52"/>
      <c r="D865" s="52"/>
      <c r="E865" s="52"/>
    </row>
    <row r="866" spans="1:5" ht="15" x14ac:dyDescent="0.25">
      <c r="A866" s="26"/>
      <c r="B866" s="52"/>
      <c r="C866" s="52"/>
      <c r="D866" s="52"/>
      <c r="E866" s="52"/>
    </row>
    <row r="867" spans="1:5" ht="15" x14ac:dyDescent="0.25">
      <c r="A867" s="26"/>
      <c r="B867" s="52"/>
      <c r="C867" s="52"/>
      <c r="D867" s="52"/>
      <c r="E867" s="52"/>
    </row>
    <row r="868" spans="1:5" ht="15" x14ac:dyDescent="0.25">
      <c r="A868" s="26"/>
      <c r="B868" s="52"/>
      <c r="C868" s="52"/>
      <c r="D868" s="52"/>
      <c r="E868" s="52"/>
    </row>
    <row r="869" spans="1:5" ht="15" x14ac:dyDescent="0.25">
      <c r="A869" s="26"/>
      <c r="B869" s="52"/>
      <c r="C869" s="52"/>
      <c r="D869" s="52"/>
      <c r="E869" s="52"/>
    </row>
    <row r="870" spans="1:5" ht="15" x14ac:dyDescent="0.25">
      <c r="A870" s="26"/>
      <c r="B870" s="52"/>
      <c r="C870" s="52"/>
      <c r="D870" s="52"/>
      <c r="E870" s="52"/>
    </row>
    <row r="871" spans="1:5" ht="15" x14ac:dyDescent="0.25">
      <c r="A871" s="26"/>
      <c r="B871" s="52"/>
      <c r="C871" s="52"/>
      <c r="D871" s="52"/>
      <c r="E871" s="52"/>
    </row>
    <row r="872" spans="1:5" ht="15" x14ac:dyDescent="0.25">
      <c r="A872" s="26"/>
      <c r="B872" s="52"/>
      <c r="C872" s="52"/>
      <c r="D872" s="52"/>
      <c r="E872" s="52"/>
    </row>
    <row r="873" spans="1:5" ht="15" x14ac:dyDescent="0.25">
      <c r="A873" s="26"/>
      <c r="B873" s="52"/>
      <c r="C873" s="52"/>
      <c r="D873" s="52"/>
      <c r="E873" s="52"/>
    </row>
    <row r="874" spans="1:5" ht="15" x14ac:dyDescent="0.25">
      <c r="A874" s="26"/>
      <c r="B874" s="52"/>
      <c r="C874" s="52"/>
      <c r="D874" s="52"/>
      <c r="E874" s="52"/>
    </row>
    <row r="875" spans="1:5" ht="15" x14ac:dyDescent="0.25">
      <c r="A875" s="26"/>
      <c r="B875" s="52"/>
      <c r="C875" s="52"/>
      <c r="D875" s="52"/>
      <c r="E875" s="52"/>
    </row>
    <row r="876" spans="1:5" ht="15" x14ac:dyDescent="0.25">
      <c r="A876" s="26"/>
      <c r="B876" s="52"/>
      <c r="C876" s="52"/>
      <c r="D876" s="52"/>
      <c r="E876" s="52"/>
    </row>
    <row r="877" spans="1:5" ht="15" x14ac:dyDescent="0.25">
      <c r="A877" s="26"/>
      <c r="B877" s="52"/>
      <c r="C877" s="52"/>
      <c r="D877" s="52"/>
      <c r="E877" s="52"/>
    </row>
    <row r="878" spans="1:5" ht="15" x14ac:dyDescent="0.25">
      <c r="A878" s="26"/>
      <c r="B878" s="52"/>
      <c r="C878" s="52"/>
      <c r="D878" s="52"/>
      <c r="E878" s="52"/>
    </row>
    <row r="879" spans="1:5" ht="15" x14ac:dyDescent="0.25">
      <c r="A879" s="26"/>
      <c r="B879" s="52"/>
      <c r="C879" s="52"/>
      <c r="D879" s="52"/>
      <c r="E879" s="52"/>
    </row>
    <row r="880" spans="1:5" ht="15" x14ac:dyDescent="0.25">
      <c r="A880" s="26"/>
      <c r="B880" s="52"/>
      <c r="C880" s="52"/>
      <c r="D880" s="52"/>
      <c r="E880" s="52"/>
    </row>
    <row r="881" spans="1:5" ht="15" x14ac:dyDescent="0.25">
      <c r="A881" s="26"/>
      <c r="B881" s="52"/>
      <c r="C881" s="52"/>
      <c r="D881" s="52"/>
      <c r="E881" s="52"/>
    </row>
    <row r="882" spans="1:5" ht="15" x14ac:dyDescent="0.25">
      <c r="A882" s="26"/>
      <c r="B882" s="52"/>
      <c r="C882" s="52"/>
      <c r="D882" s="52"/>
      <c r="E882" s="52"/>
    </row>
    <row r="883" spans="1:5" ht="15" x14ac:dyDescent="0.25">
      <c r="A883" s="26"/>
      <c r="B883" s="52"/>
      <c r="C883" s="52"/>
      <c r="D883" s="52"/>
      <c r="E883" s="52"/>
    </row>
    <row r="884" spans="1:5" ht="15" x14ac:dyDescent="0.25">
      <c r="A884" s="26"/>
      <c r="B884" s="52"/>
      <c r="C884" s="52"/>
      <c r="D884" s="52"/>
      <c r="E884" s="52"/>
    </row>
    <row r="885" spans="1:5" ht="15" x14ac:dyDescent="0.25">
      <c r="A885" s="26"/>
      <c r="B885" s="52"/>
      <c r="C885" s="52"/>
      <c r="D885" s="52"/>
      <c r="E885" s="52"/>
    </row>
    <row r="886" spans="1:5" ht="15" x14ac:dyDescent="0.25">
      <c r="A886" s="26"/>
      <c r="B886" s="52"/>
      <c r="C886" s="52"/>
      <c r="D886" s="52"/>
      <c r="E886" s="52"/>
    </row>
    <row r="887" spans="1:5" ht="15" x14ac:dyDescent="0.25">
      <c r="A887" s="26"/>
      <c r="B887" s="52"/>
      <c r="C887" s="52"/>
      <c r="D887" s="52"/>
      <c r="E887" s="52"/>
    </row>
    <row r="888" spans="1:5" ht="15" x14ac:dyDescent="0.25">
      <c r="A888" s="26"/>
      <c r="B888" s="52"/>
      <c r="C888" s="52"/>
      <c r="D888" s="52"/>
      <c r="E888" s="52"/>
    </row>
    <row r="889" spans="1:5" ht="15" x14ac:dyDescent="0.25">
      <c r="A889" s="26"/>
      <c r="B889" s="52"/>
      <c r="C889" s="52"/>
      <c r="D889" s="52"/>
      <c r="E889" s="52"/>
    </row>
    <row r="890" spans="1:5" ht="15" x14ac:dyDescent="0.25">
      <c r="A890" s="26"/>
      <c r="B890" s="52"/>
      <c r="C890" s="52"/>
      <c r="D890" s="52"/>
      <c r="E890" s="52"/>
    </row>
    <row r="891" spans="1:5" ht="15" x14ac:dyDescent="0.25">
      <c r="A891" s="26"/>
      <c r="B891" s="52"/>
      <c r="C891" s="52"/>
      <c r="D891" s="52"/>
      <c r="E891" s="52"/>
    </row>
    <row r="892" spans="1:5" ht="15" x14ac:dyDescent="0.25">
      <c r="A892" s="26"/>
      <c r="B892" s="52"/>
      <c r="C892" s="52"/>
      <c r="D892" s="52"/>
      <c r="E892" s="52"/>
    </row>
    <row r="893" spans="1:5" ht="15" x14ac:dyDescent="0.25">
      <c r="A893" s="26"/>
      <c r="B893" s="52"/>
      <c r="C893" s="52"/>
      <c r="D893" s="52"/>
      <c r="E893" s="52"/>
    </row>
    <row r="894" spans="1:5" ht="15" x14ac:dyDescent="0.25">
      <c r="A894" s="26"/>
      <c r="B894" s="52"/>
      <c r="C894" s="52"/>
      <c r="D894" s="52"/>
      <c r="E894" s="52"/>
    </row>
    <row r="895" spans="1:5" ht="15" x14ac:dyDescent="0.25">
      <c r="A895" s="26"/>
      <c r="B895" s="52"/>
      <c r="C895" s="52"/>
      <c r="D895" s="52"/>
      <c r="E895" s="52"/>
    </row>
    <row r="896" spans="1:5" ht="15" x14ac:dyDescent="0.25">
      <c r="A896" s="26"/>
      <c r="B896" s="52"/>
      <c r="C896" s="52"/>
      <c r="D896" s="52"/>
      <c r="E896" s="52"/>
    </row>
    <row r="897" spans="1:5" ht="15" x14ac:dyDescent="0.25">
      <c r="A897" s="26"/>
      <c r="B897" s="52"/>
      <c r="C897" s="52"/>
      <c r="D897" s="52"/>
      <c r="E897" s="52"/>
    </row>
    <row r="898" spans="1:5" ht="15" x14ac:dyDescent="0.25">
      <c r="A898" s="26"/>
      <c r="B898" s="52"/>
      <c r="C898" s="52"/>
      <c r="D898" s="52"/>
      <c r="E898" s="52"/>
    </row>
    <row r="899" spans="1:5" ht="15" x14ac:dyDescent="0.25">
      <c r="A899" s="26"/>
      <c r="B899" s="52"/>
      <c r="C899" s="52"/>
      <c r="D899" s="52"/>
      <c r="E899" s="52"/>
    </row>
    <row r="900" spans="1:5" ht="15" x14ac:dyDescent="0.25">
      <c r="A900" s="26"/>
      <c r="B900" s="52"/>
      <c r="C900" s="52"/>
      <c r="D900" s="52"/>
      <c r="E900" s="52"/>
    </row>
    <row r="901" spans="1:5" ht="15" x14ac:dyDescent="0.25">
      <c r="A901" s="26"/>
      <c r="B901" s="52"/>
      <c r="C901" s="52"/>
      <c r="D901" s="52"/>
      <c r="E901" s="52"/>
    </row>
    <row r="902" spans="1:5" ht="15" x14ac:dyDescent="0.25">
      <c r="A902" s="26"/>
      <c r="B902" s="52"/>
      <c r="C902" s="52"/>
      <c r="D902" s="52"/>
      <c r="E902" s="52"/>
    </row>
    <row r="903" spans="1:5" ht="15" x14ac:dyDescent="0.25">
      <c r="A903" s="26"/>
      <c r="B903" s="52"/>
      <c r="C903" s="52"/>
      <c r="D903" s="52"/>
      <c r="E903" s="52"/>
    </row>
    <row r="904" spans="1:5" ht="15" x14ac:dyDescent="0.25">
      <c r="A904" s="26"/>
      <c r="B904" s="52"/>
      <c r="C904" s="52"/>
      <c r="D904" s="52"/>
      <c r="E904" s="52"/>
    </row>
    <row r="905" spans="1:5" ht="15" x14ac:dyDescent="0.25">
      <c r="A905" s="26"/>
      <c r="B905" s="52"/>
      <c r="C905" s="52"/>
      <c r="D905" s="52"/>
      <c r="E905" s="52"/>
    </row>
    <row r="906" spans="1:5" ht="15" x14ac:dyDescent="0.25">
      <c r="A906" s="26"/>
      <c r="B906" s="52"/>
      <c r="C906" s="52"/>
      <c r="D906" s="52"/>
      <c r="E906" s="52"/>
    </row>
    <row r="907" spans="1:5" ht="15" x14ac:dyDescent="0.25">
      <c r="A907" s="26"/>
      <c r="B907" s="52"/>
      <c r="C907" s="52"/>
      <c r="D907" s="52"/>
      <c r="E907" s="52"/>
    </row>
    <row r="908" spans="1:5" ht="15" x14ac:dyDescent="0.25">
      <c r="A908" s="26"/>
      <c r="B908" s="52"/>
      <c r="C908" s="52"/>
      <c r="D908" s="52"/>
      <c r="E908" s="52"/>
    </row>
    <row r="909" spans="1:5" ht="15" x14ac:dyDescent="0.25">
      <c r="A909" s="26"/>
      <c r="B909" s="52"/>
      <c r="C909" s="52"/>
      <c r="D909" s="52"/>
      <c r="E909" s="52"/>
    </row>
    <row r="910" spans="1:5" ht="15" x14ac:dyDescent="0.25">
      <c r="A910" s="26"/>
      <c r="B910" s="52"/>
      <c r="C910" s="52"/>
      <c r="D910" s="52"/>
      <c r="E910" s="52"/>
    </row>
    <row r="911" spans="1:5" ht="15" x14ac:dyDescent="0.25">
      <c r="A911" s="26"/>
      <c r="B911" s="52"/>
      <c r="C911" s="52"/>
      <c r="D911" s="52"/>
      <c r="E911" s="52"/>
    </row>
    <row r="912" spans="1:5" ht="15" x14ac:dyDescent="0.25">
      <c r="A912" s="26"/>
      <c r="B912" s="52"/>
      <c r="C912" s="52"/>
      <c r="D912" s="52"/>
      <c r="E912" s="52"/>
    </row>
    <row r="913" spans="1:5" ht="15" x14ac:dyDescent="0.25">
      <c r="A913" s="26"/>
      <c r="B913" s="52"/>
      <c r="C913" s="52"/>
      <c r="D913" s="52"/>
      <c r="E913" s="52"/>
    </row>
    <row r="914" spans="1:5" ht="15" x14ac:dyDescent="0.25">
      <c r="A914" s="26"/>
      <c r="B914" s="52"/>
      <c r="C914" s="52"/>
      <c r="D914" s="52"/>
      <c r="E914" s="52"/>
    </row>
    <row r="915" spans="1:5" ht="15" x14ac:dyDescent="0.25">
      <c r="A915" s="26"/>
      <c r="B915" s="52"/>
      <c r="C915" s="52"/>
      <c r="D915" s="52"/>
      <c r="E915" s="52"/>
    </row>
    <row r="916" spans="1:5" ht="15" x14ac:dyDescent="0.25">
      <c r="A916" s="26"/>
      <c r="B916" s="52"/>
      <c r="C916" s="52"/>
      <c r="D916" s="52"/>
      <c r="E916" s="52"/>
    </row>
    <row r="917" spans="1:5" ht="15" x14ac:dyDescent="0.25">
      <c r="A917" s="26"/>
      <c r="B917" s="52"/>
      <c r="C917" s="52"/>
      <c r="D917" s="52"/>
      <c r="E917" s="52"/>
    </row>
    <row r="918" spans="1:5" ht="15" x14ac:dyDescent="0.25">
      <c r="A918" s="26"/>
      <c r="B918" s="52"/>
      <c r="C918" s="52"/>
      <c r="D918" s="52"/>
      <c r="E918" s="52"/>
    </row>
    <row r="919" spans="1:5" ht="15" x14ac:dyDescent="0.25">
      <c r="A919" s="26"/>
      <c r="B919" s="52"/>
      <c r="C919" s="52"/>
      <c r="D919" s="52"/>
      <c r="E919" s="52"/>
    </row>
    <row r="920" spans="1:5" ht="15" x14ac:dyDescent="0.25">
      <c r="A920" s="26"/>
      <c r="B920" s="52"/>
      <c r="C920" s="52"/>
      <c r="D920" s="52"/>
      <c r="E920" s="52"/>
    </row>
    <row r="921" spans="1:5" ht="15" x14ac:dyDescent="0.25">
      <c r="A921" s="26"/>
      <c r="B921" s="52"/>
      <c r="C921" s="52"/>
      <c r="D921" s="52"/>
      <c r="E921" s="52"/>
    </row>
    <row r="922" spans="1:5" ht="15" x14ac:dyDescent="0.25">
      <c r="A922" s="26"/>
      <c r="B922" s="52"/>
      <c r="C922" s="52"/>
      <c r="D922" s="52"/>
      <c r="E922" s="52"/>
    </row>
    <row r="923" spans="1:5" ht="15" x14ac:dyDescent="0.25">
      <c r="A923" s="26"/>
      <c r="B923" s="52"/>
      <c r="C923" s="52"/>
      <c r="D923" s="52"/>
      <c r="E923" s="52"/>
    </row>
    <row r="924" spans="1:5" ht="15" x14ac:dyDescent="0.25">
      <c r="A924" s="26"/>
      <c r="B924" s="52"/>
      <c r="C924" s="52"/>
      <c r="D924" s="52"/>
      <c r="E924" s="52"/>
    </row>
    <row r="925" spans="1:5" ht="15" x14ac:dyDescent="0.25">
      <c r="A925" s="26"/>
      <c r="B925" s="52"/>
      <c r="C925" s="52"/>
      <c r="D925" s="52"/>
      <c r="E925" s="52"/>
    </row>
    <row r="926" spans="1:5" ht="15" x14ac:dyDescent="0.25">
      <c r="A926" s="26"/>
      <c r="B926" s="52"/>
      <c r="C926" s="52"/>
      <c r="D926" s="52"/>
      <c r="E926" s="52"/>
    </row>
    <row r="927" spans="1:5" ht="15" x14ac:dyDescent="0.25">
      <c r="A927" s="26"/>
      <c r="B927" s="52"/>
      <c r="C927" s="52"/>
      <c r="D927" s="52"/>
      <c r="E927" s="52"/>
    </row>
    <row r="928" spans="1:5" ht="15" x14ac:dyDescent="0.25">
      <c r="A928" s="26"/>
      <c r="B928" s="52"/>
      <c r="C928" s="52"/>
      <c r="D928" s="52"/>
      <c r="E928" s="52"/>
    </row>
    <row r="929" spans="1:5" ht="15" x14ac:dyDescent="0.25">
      <c r="A929" s="26"/>
      <c r="B929" s="52"/>
      <c r="C929" s="52"/>
      <c r="D929" s="52"/>
      <c r="E929" s="52"/>
    </row>
    <row r="930" spans="1:5" ht="15" x14ac:dyDescent="0.25">
      <c r="A930" s="26"/>
      <c r="B930" s="52"/>
      <c r="C930" s="52"/>
      <c r="D930" s="52"/>
      <c r="E930" s="52"/>
    </row>
    <row r="931" spans="1:5" ht="15" x14ac:dyDescent="0.25">
      <c r="A931" s="26"/>
      <c r="B931" s="52"/>
      <c r="C931" s="52"/>
      <c r="D931" s="52"/>
      <c r="E931" s="52"/>
    </row>
    <row r="932" spans="1:5" ht="15" x14ac:dyDescent="0.25">
      <c r="A932" s="26"/>
      <c r="B932" s="52"/>
      <c r="C932" s="52"/>
      <c r="D932" s="52"/>
      <c r="E932" s="52"/>
    </row>
    <row r="933" spans="1:5" ht="15" x14ac:dyDescent="0.25">
      <c r="A933" s="26"/>
      <c r="B933" s="52"/>
      <c r="C933" s="52"/>
      <c r="D933" s="52"/>
      <c r="E933" s="52"/>
    </row>
    <row r="934" spans="1:5" ht="15" x14ac:dyDescent="0.25">
      <c r="A934" s="26"/>
      <c r="B934" s="52"/>
      <c r="C934" s="52"/>
      <c r="D934" s="52"/>
      <c r="E934" s="52"/>
    </row>
    <row r="935" spans="1:5" ht="15" x14ac:dyDescent="0.25">
      <c r="A935" s="26"/>
      <c r="B935" s="52"/>
      <c r="C935" s="52"/>
      <c r="D935" s="52"/>
      <c r="E935" s="52"/>
    </row>
    <row r="936" spans="1:5" ht="15" x14ac:dyDescent="0.25">
      <c r="A936" s="26"/>
      <c r="B936" s="52"/>
      <c r="C936" s="52"/>
      <c r="D936" s="52"/>
      <c r="E936" s="52"/>
    </row>
    <row r="937" spans="1:5" ht="15" x14ac:dyDescent="0.25">
      <c r="A937" s="26"/>
      <c r="B937" s="52"/>
      <c r="C937" s="52"/>
      <c r="D937" s="52"/>
      <c r="E937" s="52"/>
    </row>
    <row r="938" spans="1:5" ht="15" x14ac:dyDescent="0.25">
      <c r="A938" s="26"/>
      <c r="B938" s="52"/>
      <c r="C938" s="52"/>
      <c r="D938" s="52"/>
      <c r="E938" s="52"/>
    </row>
    <row r="939" spans="1:5" ht="15" x14ac:dyDescent="0.25">
      <c r="A939" s="26"/>
      <c r="B939" s="52"/>
      <c r="C939" s="52"/>
      <c r="D939" s="52"/>
      <c r="E939" s="52"/>
    </row>
    <row r="940" spans="1:5" ht="15" x14ac:dyDescent="0.25">
      <c r="A940" s="26"/>
      <c r="B940" s="52"/>
      <c r="C940" s="52"/>
      <c r="D940" s="52"/>
      <c r="E940" s="52"/>
    </row>
    <row r="941" spans="1:5" ht="15" x14ac:dyDescent="0.25">
      <c r="A941" s="26"/>
      <c r="B941" s="52"/>
      <c r="C941" s="52"/>
      <c r="D941" s="52"/>
      <c r="E941" s="52"/>
    </row>
    <row r="942" spans="1:5" ht="15" x14ac:dyDescent="0.25">
      <c r="A942" s="26"/>
      <c r="B942" s="52"/>
      <c r="C942" s="52"/>
      <c r="D942" s="52"/>
      <c r="E942" s="52"/>
    </row>
    <row r="943" spans="1:5" ht="15" x14ac:dyDescent="0.25">
      <c r="A943" s="26"/>
      <c r="B943" s="52"/>
      <c r="C943" s="52"/>
      <c r="D943" s="52"/>
      <c r="E943" s="52"/>
    </row>
    <row r="944" spans="1:5" ht="15" x14ac:dyDescent="0.25">
      <c r="A944" s="26"/>
      <c r="B944" s="52"/>
      <c r="C944" s="52"/>
      <c r="D944" s="52"/>
      <c r="E944" s="52"/>
    </row>
    <row r="945" spans="1:5" ht="15" x14ac:dyDescent="0.25">
      <c r="A945" s="26"/>
      <c r="B945" s="52"/>
      <c r="C945" s="52"/>
      <c r="D945" s="52"/>
      <c r="E945" s="52"/>
    </row>
    <row r="946" spans="1:5" ht="15" x14ac:dyDescent="0.25">
      <c r="A946" s="26"/>
      <c r="B946" s="52"/>
      <c r="C946" s="52"/>
      <c r="D946" s="52"/>
      <c r="E946" s="52"/>
    </row>
    <row r="947" spans="1:5" ht="15" x14ac:dyDescent="0.25">
      <c r="A947" s="26"/>
      <c r="B947" s="52"/>
      <c r="C947" s="52"/>
      <c r="D947" s="52"/>
      <c r="E947" s="52"/>
    </row>
    <row r="948" spans="1:5" ht="15" x14ac:dyDescent="0.25">
      <c r="A948" s="26"/>
      <c r="B948" s="52"/>
      <c r="C948" s="52"/>
      <c r="D948" s="52"/>
      <c r="E948" s="52"/>
    </row>
    <row r="949" spans="1:5" ht="15" x14ac:dyDescent="0.25">
      <c r="A949" s="26"/>
      <c r="B949" s="52"/>
      <c r="C949" s="52"/>
      <c r="D949" s="52"/>
      <c r="E949" s="52"/>
    </row>
    <row r="950" spans="1:5" ht="15" x14ac:dyDescent="0.25">
      <c r="A950" s="26"/>
      <c r="B950" s="52"/>
      <c r="C950" s="52"/>
      <c r="D950" s="52"/>
      <c r="E950" s="52"/>
    </row>
    <row r="951" spans="1:5" ht="15" x14ac:dyDescent="0.25">
      <c r="A951" s="26"/>
      <c r="B951" s="52"/>
      <c r="C951" s="52"/>
      <c r="D951" s="52"/>
      <c r="E951" s="52"/>
    </row>
    <row r="952" spans="1:5" ht="15" x14ac:dyDescent="0.25">
      <c r="A952" s="26"/>
      <c r="B952" s="52"/>
      <c r="C952" s="52"/>
      <c r="D952" s="52"/>
      <c r="E952" s="52"/>
    </row>
    <row r="953" spans="1:5" ht="15" x14ac:dyDescent="0.25">
      <c r="A953" s="26"/>
      <c r="B953" s="52"/>
      <c r="C953" s="52"/>
      <c r="D953" s="52"/>
      <c r="E953" s="52"/>
    </row>
    <row r="954" spans="1:5" ht="15" x14ac:dyDescent="0.25">
      <c r="A954" s="26"/>
      <c r="B954" s="52"/>
      <c r="C954" s="52"/>
      <c r="D954" s="52"/>
      <c r="E954" s="52"/>
    </row>
    <row r="955" spans="1:5" ht="15" x14ac:dyDescent="0.25">
      <c r="A955" s="26"/>
      <c r="B955" s="52"/>
      <c r="C955" s="52"/>
      <c r="D955" s="52"/>
      <c r="E955" s="52"/>
    </row>
    <row r="956" spans="1:5" ht="15" x14ac:dyDescent="0.25">
      <c r="A956" s="26"/>
      <c r="B956" s="52"/>
      <c r="C956" s="52"/>
      <c r="D956" s="52"/>
      <c r="E956" s="52"/>
    </row>
    <row r="957" spans="1:5" ht="15" x14ac:dyDescent="0.25">
      <c r="A957" s="26"/>
      <c r="B957" s="52"/>
      <c r="C957" s="52"/>
      <c r="D957" s="52"/>
      <c r="E957" s="52"/>
    </row>
    <row r="958" spans="1:5" ht="15" x14ac:dyDescent="0.25">
      <c r="A958" s="26"/>
      <c r="B958" s="52"/>
      <c r="C958" s="52"/>
      <c r="D958" s="52"/>
      <c r="E958" s="52"/>
    </row>
    <row r="959" spans="1:5" ht="15" x14ac:dyDescent="0.25">
      <c r="A959" s="26"/>
      <c r="B959" s="52"/>
      <c r="C959" s="52"/>
      <c r="D959" s="52"/>
      <c r="E959" s="52"/>
    </row>
    <row r="960" spans="1:5" ht="15" x14ac:dyDescent="0.25">
      <c r="A960" s="26"/>
      <c r="B960" s="52"/>
      <c r="C960" s="52"/>
      <c r="D960" s="52"/>
      <c r="E960" s="52"/>
    </row>
    <row r="961" spans="1:5" ht="15" x14ac:dyDescent="0.25">
      <c r="A961" s="26"/>
      <c r="B961" s="52"/>
      <c r="C961" s="52"/>
      <c r="D961" s="52"/>
      <c r="E961" s="52"/>
    </row>
    <row r="962" spans="1:5" ht="15" x14ac:dyDescent="0.25">
      <c r="A962" s="26"/>
      <c r="B962" s="52"/>
      <c r="C962" s="52"/>
      <c r="D962" s="52"/>
      <c r="E962" s="52"/>
    </row>
    <row r="963" spans="1:5" ht="15" x14ac:dyDescent="0.25">
      <c r="A963" s="26"/>
      <c r="B963" s="52"/>
      <c r="C963" s="52"/>
      <c r="D963" s="52"/>
      <c r="E963" s="52"/>
    </row>
    <row r="964" spans="1:5" ht="15" x14ac:dyDescent="0.25">
      <c r="A964" s="26"/>
      <c r="B964" s="52"/>
      <c r="C964" s="52"/>
      <c r="D964" s="52"/>
      <c r="E964" s="52"/>
    </row>
    <row r="965" spans="1:5" ht="15" x14ac:dyDescent="0.25">
      <c r="A965" s="26"/>
      <c r="B965" s="52"/>
      <c r="C965" s="52"/>
      <c r="D965" s="52"/>
      <c r="E965" s="52"/>
    </row>
    <row r="966" spans="1:5" ht="15" x14ac:dyDescent="0.25">
      <c r="A966" s="26"/>
      <c r="B966" s="52"/>
      <c r="C966" s="52"/>
      <c r="D966" s="52"/>
      <c r="E966" s="52"/>
    </row>
    <row r="967" spans="1:5" ht="15" x14ac:dyDescent="0.25">
      <c r="A967" s="26"/>
      <c r="B967" s="52"/>
      <c r="C967" s="52"/>
      <c r="D967" s="52"/>
      <c r="E967" s="52"/>
    </row>
    <row r="968" spans="1:5" ht="15" x14ac:dyDescent="0.25">
      <c r="A968" s="26"/>
      <c r="B968" s="52"/>
      <c r="C968" s="52"/>
      <c r="D968" s="52"/>
      <c r="E968" s="52"/>
    </row>
    <row r="969" spans="1:5" ht="15" x14ac:dyDescent="0.25">
      <c r="A969" s="26"/>
      <c r="B969" s="52"/>
      <c r="C969" s="52"/>
      <c r="D969" s="52"/>
      <c r="E969" s="52"/>
    </row>
    <row r="970" spans="1:5" ht="15" x14ac:dyDescent="0.25">
      <c r="A970" s="26"/>
      <c r="B970" s="52"/>
      <c r="C970" s="52"/>
      <c r="D970" s="52"/>
      <c r="E970" s="52"/>
    </row>
    <row r="971" spans="1:5" ht="15" x14ac:dyDescent="0.25">
      <c r="A971" s="26"/>
      <c r="B971" s="52"/>
      <c r="C971" s="52"/>
      <c r="D971" s="52"/>
      <c r="E971" s="52"/>
    </row>
    <row r="972" spans="1:5" ht="15" x14ac:dyDescent="0.25">
      <c r="A972" s="26"/>
      <c r="B972" s="52"/>
      <c r="C972" s="52"/>
      <c r="D972" s="52"/>
      <c r="E972" s="52"/>
    </row>
    <row r="973" spans="1:5" ht="15" x14ac:dyDescent="0.25">
      <c r="A973" s="26"/>
      <c r="B973" s="52"/>
      <c r="C973" s="52"/>
      <c r="D973" s="52"/>
      <c r="E973" s="52"/>
    </row>
    <row r="974" spans="1:5" ht="15" x14ac:dyDescent="0.25">
      <c r="A974" s="26"/>
      <c r="B974" s="52"/>
      <c r="C974" s="52"/>
      <c r="D974" s="52"/>
      <c r="E974" s="52"/>
    </row>
    <row r="975" spans="1:5" ht="15" x14ac:dyDescent="0.25">
      <c r="A975" s="26"/>
      <c r="B975" s="52"/>
      <c r="C975" s="52"/>
      <c r="D975" s="52"/>
      <c r="E975" s="52"/>
    </row>
    <row r="976" spans="1:5" ht="15" x14ac:dyDescent="0.25">
      <c r="A976" s="26"/>
      <c r="B976" s="52"/>
      <c r="C976" s="52"/>
      <c r="D976" s="52"/>
      <c r="E976" s="52"/>
    </row>
    <row r="977" spans="1:5" ht="15" x14ac:dyDescent="0.25">
      <c r="A977" s="26"/>
      <c r="B977" s="52"/>
      <c r="C977" s="52"/>
      <c r="D977" s="52"/>
      <c r="E977" s="52"/>
    </row>
    <row r="978" spans="1:5" ht="15" x14ac:dyDescent="0.25">
      <c r="A978" s="26"/>
      <c r="B978" s="52"/>
      <c r="C978" s="52"/>
      <c r="D978" s="52"/>
      <c r="E978" s="52"/>
    </row>
    <row r="979" spans="1:5" ht="15" x14ac:dyDescent="0.25">
      <c r="A979" s="26"/>
      <c r="B979" s="52"/>
      <c r="C979" s="52"/>
      <c r="D979" s="52"/>
      <c r="E979" s="52"/>
    </row>
    <row r="980" spans="1:5" ht="15" x14ac:dyDescent="0.25">
      <c r="A980" s="26"/>
      <c r="B980" s="52"/>
      <c r="C980" s="52"/>
      <c r="D980" s="52"/>
      <c r="E980" s="52"/>
    </row>
    <row r="981" spans="1:5" ht="15" x14ac:dyDescent="0.25">
      <c r="A981" s="26"/>
      <c r="B981" s="52"/>
      <c r="C981" s="52"/>
      <c r="D981" s="52"/>
      <c r="E981" s="52"/>
    </row>
    <row r="982" spans="1:5" ht="15" x14ac:dyDescent="0.25">
      <c r="A982" s="26"/>
      <c r="B982" s="52"/>
      <c r="C982" s="52"/>
      <c r="D982" s="52"/>
      <c r="E982" s="52"/>
    </row>
    <row r="983" spans="1:5" ht="15" x14ac:dyDescent="0.25">
      <c r="A983" s="26"/>
      <c r="B983" s="52"/>
      <c r="C983" s="52"/>
      <c r="D983" s="52"/>
      <c r="E983" s="52"/>
    </row>
    <row r="984" spans="1:5" ht="15" x14ac:dyDescent="0.25">
      <c r="A984" s="26"/>
      <c r="B984" s="52"/>
      <c r="C984" s="52"/>
      <c r="D984" s="52"/>
      <c r="E984" s="52"/>
    </row>
    <row r="985" spans="1:5" ht="15" x14ac:dyDescent="0.25">
      <c r="A985" s="26"/>
      <c r="B985" s="52"/>
      <c r="C985" s="52"/>
      <c r="D985" s="52"/>
      <c r="E985" s="52"/>
    </row>
    <row r="986" spans="1:5" ht="15" x14ac:dyDescent="0.25">
      <c r="A986" s="26"/>
      <c r="B986" s="52"/>
      <c r="C986" s="52"/>
      <c r="D986" s="52"/>
      <c r="E986" s="52"/>
    </row>
    <row r="987" spans="1:5" ht="15" x14ac:dyDescent="0.25">
      <c r="A987" s="26"/>
      <c r="B987" s="52"/>
      <c r="C987" s="52"/>
      <c r="D987" s="52"/>
      <c r="E987" s="52"/>
    </row>
    <row r="988" spans="1:5" ht="15" x14ac:dyDescent="0.25">
      <c r="A988" s="26"/>
      <c r="B988" s="52"/>
      <c r="C988" s="52"/>
      <c r="D988" s="52"/>
      <c r="E988" s="52"/>
    </row>
    <row r="989" spans="1:5" ht="15" x14ac:dyDescent="0.25">
      <c r="A989" s="26"/>
      <c r="B989" s="52"/>
      <c r="C989" s="52"/>
      <c r="D989" s="52"/>
      <c r="E989" s="52"/>
    </row>
    <row r="990" spans="1:5" ht="15" x14ac:dyDescent="0.25">
      <c r="A990" s="26"/>
      <c r="B990" s="52"/>
      <c r="C990" s="52"/>
      <c r="D990" s="52"/>
      <c r="E990" s="52"/>
    </row>
    <row r="991" spans="1:5" ht="15" x14ac:dyDescent="0.25">
      <c r="A991" s="26"/>
      <c r="B991" s="52"/>
      <c r="C991" s="52"/>
      <c r="D991" s="52"/>
      <c r="E991" s="52"/>
    </row>
    <row r="992" spans="1:5" ht="15" x14ac:dyDescent="0.25">
      <c r="A992" s="26"/>
      <c r="B992" s="52"/>
      <c r="C992" s="52"/>
      <c r="D992" s="52"/>
      <c r="E992" s="52"/>
    </row>
    <row r="993" spans="1:5" ht="15" x14ac:dyDescent="0.25">
      <c r="A993" s="26"/>
      <c r="B993" s="52"/>
      <c r="C993" s="52"/>
      <c r="D993" s="52"/>
      <c r="E993" s="52"/>
    </row>
    <row r="994" spans="1:5" ht="15" x14ac:dyDescent="0.25">
      <c r="A994" s="26"/>
      <c r="B994" s="52"/>
      <c r="C994" s="52"/>
      <c r="D994" s="52"/>
      <c r="E994" s="52"/>
    </row>
    <row r="995" spans="1:5" ht="15" x14ac:dyDescent="0.25">
      <c r="A995" s="26"/>
      <c r="B995" s="52"/>
      <c r="C995" s="52"/>
      <c r="D995" s="52"/>
      <c r="E995" s="52"/>
    </row>
    <row r="996" spans="1:5" ht="15" x14ac:dyDescent="0.25">
      <c r="A996" s="26"/>
      <c r="B996" s="52"/>
      <c r="C996" s="52"/>
      <c r="D996" s="52"/>
      <c r="E996" s="52"/>
    </row>
    <row r="997" spans="1:5" ht="15" x14ac:dyDescent="0.25">
      <c r="A997" s="26"/>
      <c r="B997" s="52"/>
      <c r="C997" s="52"/>
      <c r="D997" s="52"/>
      <c r="E997" s="52"/>
    </row>
    <row r="998" spans="1:5" ht="15" x14ac:dyDescent="0.25">
      <c r="A998" s="26"/>
      <c r="B998" s="52"/>
      <c r="C998" s="52"/>
      <c r="D998" s="52"/>
      <c r="E998" s="52"/>
    </row>
    <row r="999" spans="1:5" ht="15" x14ac:dyDescent="0.25">
      <c r="A999" s="26"/>
      <c r="B999" s="52"/>
      <c r="C999" s="52"/>
      <c r="D999" s="52"/>
      <c r="E999" s="52"/>
    </row>
    <row r="1000" spans="1:5" ht="15" x14ac:dyDescent="0.25">
      <c r="A1000" s="26"/>
      <c r="B1000" s="52"/>
      <c r="C1000" s="52"/>
      <c r="D1000" s="52"/>
      <c r="E1000" s="52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temperatura 20 06-07-21.xl</vt:lpstr>
      <vt:lpstr>Dados planilhados</vt:lpstr>
      <vt:lpstr>Dados com e sem ABAP</vt:lpstr>
      <vt:lpstr>ESSA</vt:lpstr>
      <vt:lpstr>resultados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2022-01-26T19:31:52Z</dcterms:modified>
</cp:coreProperties>
</file>