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  <sheet state="visible" name="ACAP DG PH 7.3 01-04-21" sheetId="2" r:id="rId5"/>
    <sheet state="visible" name="Dados planilhados" sheetId="3" r:id="rId6"/>
    <sheet state="visible" name="Dados sem e com ABAP" sheetId="4" r:id="rId7"/>
  </sheets>
  <definedNames>
    <definedName hidden="1" localSheetId="2" name="_xlnm._FilterDatabase">'Dados planilhados'!$A$1:$H$1249</definedName>
  </definedNames>
  <calcPr/>
  <extLst>
    <ext uri="GoogleSheetsCustomDataVersion1">
      <go:sheetsCustomData xmlns:go="http://customooxmlschemas.google.com/" r:id="rId8" roundtripDataSignature="AMtx7mgdt/uW312nPUpjhj8GWsBbcaE4vw=="/>
    </ext>
  </extLst>
</workbook>
</file>

<file path=xl/sharedStrings.xml><?xml version="1.0" encoding="utf-8"?>
<sst xmlns="http://schemas.openxmlformats.org/spreadsheetml/2006/main" count="2724" uniqueCount="65">
  <si>
    <t>pH 7.3</t>
  </si>
  <si>
    <t>junior</t>
  </si>
  <si>
    <t>Amostra</t>
  </si>
  <si>
    <t>Área relativa</t>
  </si>
  <si>
    <t>Área relativa -1</t>
  </si>
  <si>
    <t xml:space="preserve">média </t>
  </si>
  <si>
    <t>Erro Pd</t>
  </si>
  <si>
    <t>1c</t>
  </si>
  <si>
    <t>2c</t>
  </si>
  <si>
    <t>3c</t>
  </si>
  <si>
    <t>4c</t>
  </si>
  <si>
    <t>5c</t>
  </si>
  <si>
    <t>1 BP3 1</t>
  </si>
  <si>
    <t>1 BP3 2</t>
  </si>
  <si>
    <t>1 BP3 3</t>
  </si>
  <si>
    <t>1 BP3 4</t>
  </si>
  <si>
    <t>1 BP3 5</t>
  </si>
  <si>
    <t>10 BP3 1</t>
  </si>
  <si>
    <t>10 BP3 2</t>
  </si>
  <si>
    <t>10 BP3 3</t>
  </si>
  <si>
    <t>10 BP3 4</t>
  </si>
  <si>
    <t>10 BP3 5</t>
  </si>
  <si>
    <t>1BP3 2 E 3 ESTAVA NEGATIVO TEVE TRATAMENTO ESPECIAL</t>
  </si>
  <si>
    <t>##BLOCKS= 1</t>
  </si>
  <si>
    <t>Plate:</t>
  </si>
  <si>
    <t>Plate1</t>
  </si>
  <si>
    <t>PlateFormat</t>
  </si>
  <si>
    <t>Kinetic</t>
  </si>
  <si>
    <t>Fluorescence</t>
  </si>
  <si>
    <t>FALSE</t>
  </si>
  <si>
    <t>Raw</t>
  </si>
  <si>
    <t>Manual</t>
  </si>
  <si>
    <t>Automatic</t>
  </si>
  <si>
    <t>Temperature(¡C)</t>
  </si>
  <si>
    <t>~End</t>
  </si>
  <si>
    <t>Original Filename: ACAP DG PH 7.3 01-04-21; Date Last Saved: 01/04/2021 12:39:45</t>
  </si>
  <si>
    <t>Status</t>
  </si>
  <si>
    <t xml:space="preserve">Minuto da leitura </t>
  </si>
  <si>
    <t>FU</t>
  </si>
  <si>
    <t>Média</t>
  </si>
  <si>
    <t xml:space="preserve">Coeficiente </t>
  </si>
  <si>
    <t>FU líquida</t>
  </si>
  <si>
    <t>Sem ABAP</t>
  </si>
  <si>
    <t>branco</t>
  </si>
  <si>
    <t>x</t>
  </si>
  <si>
    <t>C1</t>
  </si>
  <si>
    <t>C2</t>
  </si>
  <si>
    <t>C3</t>
  </si>
  <si>
    <t>C4</t>
  </si>
  <si>
    <t>C5</t>
  </si>
  <si>
    <t>1BP3_1</t>
  </si>
  <si>
    <t>1BP3_2</t>
  </si>
  <si>
    <t>1BP3_3</t>
  </si>
  <si>
    <t>1BP3_4</t>
  </si>
  <si>
    <t>1BP3_5</t>
  </si>
  <si>
    <t>10BP3_1</t>
  </si>
  <si>
    <t>10BP3_2</t>
  </si>
  <si>
    <t>10BP3_3</t>
  </si>
  <si>
    <t>10BP3_4</t>
  </si>
  <si>
    <t>10BP3_5</t>
  </si>
  <si>
    <t>Com ABAP</t>
  </si>
  <si>
    <t>Minuto da leitura</t>
  </si>
  <si>
    <t>0.24 PARA 0.33</t>
  </si>
  <si>
    <t>0.18 PARA 0.14</t>
  </si>
  <si>
    <t>0.24 PARA 0.2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</si>
</sst>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15"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</font>
    <font>
      <sz val="11.0"/>
      <color rgb="FFFF0000"/>
      <name val="Calibri"/>
    </font>
    <font>
      <b/>
      <color rgb="FFFF0000"/>
      <name val="Calibri"/>
    </font>
    <font>
      <sz val="11.0"/>
      <color rgb="FFED7D3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rgb="FFFF6600"/>
      <name val="Calibri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theme="0"/>
      <name val="Calibri"/>
    </font>
    <font>
      <u/>
      <sz val="11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rgb="FFFFFFCC"/>
        <bgColor rgb="FFFFFFCC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readingOrder="0"/>
    </xf>
    <xf borderId="4" fillId="0" fontId="1" numFmtId="0" xfId="0" applyAlignment="1" applyBorder="1" applyFont="1">
      <alignment horizontal="center" vertical="bottom"/>
    </xf>
    <xf borderId="0" fillId="0" fontId="0" numFmtId="0" xfId="0" applyAlignment="1" applyFont="1">
      <alignment horizontal="right" vertical="bottom"/>
    </xf>
    <xf borderId="5" fillId="0" fontId="0" numFmtId="164" xfId="0" applyAlignment="1" applyBorder="1" applyFont="1" applyNumberFormat="1">
      <alignment horizontal="right" vertical="bottom"/>
    </xf>
    <xf borderId="0" fillId="0" fontId="0" numFmtId="165" xfId="0" applyAlignment="1" applyFont="1" applyNumberFormat="1">
      <alignment horizontal="right" vertical="bottom"/>
    </xf>
    <xf borderId="0" fillId="0" fontId="0" numFmtId="0" xfId="0" applyAlignment="1" applyFont="1">
      <alignment vertical="bottom"/>
    </xf>
    <xf borderId="5" fillId="0" fontId="3" numFmtId="0" xfId="0" applyBorder="1" applyFont="1"/>
    <xf borderId="6" fillId="0" fontId="0" numFmtId="0" xfId="0" applyAlignment="1" applyBorder="1" applyFont="1">
      <alignment horizontal="right" vertical="bottom"/>
    </xf>
    <xf borderId="7" fillId="0" fontId="0" numFmtId="164" xfId="0" applyAlignment="1" applyBorder="1" applyFont="1" applyNumberFormat="1">
      <alignment horizontal="right" vertical="bottom"/>
    </xf>
    <xf borderId="6" fillId="0" fontId="0" numFmtId="165" xfId="0" applyAlignment="1" applyBorder="1" applyFont="1" applyNumberFormat="1">
      <alignment horizontal="right" vertical="bottom"/>
    </xf>
    <xf borderId="6" fillId="0" fontId="0" numFmtId="2" xfId="0" applyAlignment="1" applyBorder="1" applyFont="1" applyNumberFormat="1">
      <alignment horizontal="right" vertical="bottom"/>
    </xf>
    <xf borderId="7" fillId="0" fontId="3" numFmtId="0" xfId="0" applyBorder="1" applyFont="1"/>
    <xf borderId="0" fillId="0" fontId="3" numFmtId="2" xfId="0" applyFont="1" applyNumberFormat="1"/>
    <xf borderId="0" fillId="0" fontId="0" numFmtId="2" xfId="0" applyAlignment="1" applyFont="1" applyNumberFormat="1">
      <alignment vertical="bottom"/>
    </xf>
    <xf borderId="5" fillId="0" fontId="4" numFmtId="164" xfId="0" applyAlignment="1" applyBorder="1" applyFont="1" applyNumberFormat="1">
      <alignment horizontal="right" vertical="bottom"/>
    </xf>
    <xf borderId="0" fillId="0" fontId="0" numFmtId="165" xfId="0" applyAlignment="1" applyFont="1" applyNumberFormat="1">
      <alignment vertical="bottom"/>
    </xf>
    <xf borderId="5" fillId="0" fontId="5" numFmtId="0" xfId="0" applyBorder="1" applyFont="1"/>
    <xf borderId="0" fillId="0" fontId="6" numFmtId="165" xfId="0" applyAlignment="1" applyFont="1" applyNumberFormat="1">
      <alignment horizontal="right" vertical="bottom"/>
    </xf>
    <xf borderId="6" fillId="0" fontId="6" numFmtId="165" xfId="0" applyAlignment="1" applyBorder="1" applyFont="1" applyNumberFormat="1">
      <alignment horizontal="right" vertical="bottom"/>
    </xf>
    <xf borderId="8" fillId="2" fontId="7" numFmtId="0" xfId="0" applyAlignment="1" applyBorder="1" applyFill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5" fillId="0" fontId="2" numFmtId="0" xfId="0" applyBorder="1" applyFont="1"/>
    <xf borderId="11" fillId="0" fontId="2" numFmtId="0" xfId="0" applyBorder="1" applyFont="1"/>
    <xf borderId="7" fillId="0" fontId="2" numFmtId="0" xfId="0" applyBorder="1" applyFont="1"/>
    <xf borderId="6" fillId="0" fontId="2" numFmtId="0" xfId="0" applyBorder="1" applyFont="1"/>
    <xf borderId="12" fillId="0" fontId="2" numFmtId="0" xfId="0" applyBorder="1" applyFont="1"/>
    <xf borderId="0" fillId="0" fontId="3" numFmtId="0" xfId="0" applyFont="1"/>
    <xf borderId="0" fillId="0" fontId="0" numFmtId="21" xfId="0" applyAlignment="1" applyFont="1" applyNumberFormat="1">
      <alignment shrinkToFit="0" vertical="bottom" wrapText="0"/>
    </xf>
    <xf borderId="13" fillId="3" fontId="8" numFmtId="0" xfId="0" applyAlignment="1" applyBorder="1" applyFill="1" applyFont="1">
      <alignment shrinkToFit="0" vertical="bottom" wrapText="0"/>
    </xf>
    <xf borderId="13" fillId="4" fontId="8" numFmtId="0" xfId="0" applyAlignment="1" applyBorder="1" applyFill="1" applyFont="1">
      <alignment shrinkToFit="0" vertical="bottom" wrapText="0"/>
    </xf>
    <xf borderId="13" fillId="5" fontId="8" numFmtId="0" xfId="0" applyAlignment="1" applyBorder="1" applyFill="1" applyFont="1">
      <alignment shrinkToFit="0" vertical="bottom" wrapText="0"/>
    </xf>
    <xf borderId="13" fillId="6" fontId="8" numFmtId="0" xfId="0" applyAlignment="1" applyBorder="1" applyFill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13" fillId="7" fontId="8" numFmtId="0" xfId="0" applyAlignment="1" applyBorder="1" applyFill="1" applyFon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13" fillId="8" fontId="8" numFmtId="0" xfId="0" applyAlignment="1" applyBorder="1" applyFill="1" applyFont="1">
      <alignment horizontal="right" shrinkToFit="0" vertical="bottom" wrapText="0"/>
    </xf>
    <xf borderId="13" fillId="9" fontId="0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horizontal="right" shrinkToFit="0" vertical="bottom" wrapText="0"/>
    </xf>
    <xf borderId="13" fillId="10" fontId="8" numFmtId="0" xfId="0" applyAlignment="1" applyBorder="1" applyFill="1" applyFont="1">
      <alignment horizontal="right" shrinkToFit="0" vertical="bottom" wrapText="0"/>
    </xf>
    <xf borderId="13" fillId="11" fontId="8" numFmtId="0" xfId="0" applyAlignment="1" applyBorder="1" applyFill="1" applyFont="1">
      <alignment horizontal="right" shrinkToFit="0" vertical="bottom" wrapText="0"/>
    </xf>
    <xf borderId="13" fillId="12" fontId="10" numFmtId="0" xfId="0" applyAlignment="1" applyBorder="1" applyFill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13" fillId="12" fontId="12" numFmtId="0" xfId="0" applyAlignment="1" applyBorder="1" applyFon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right" shrinkToFit="0" vertical="bottom" wrapText="0"/>
    </xf>
    <xf borderId="0" fillId="0" fontId="12" numFmtId="3" xfId="0" applyAlignment="1" applyFont="1" applyNumberFormat="1">
      <alignment horizontal="right" shrinkToFit="0" vertical="bottom" wrapText="0"/>
    </xf>
    <xf borderId="0" fillId="0" fontId="8" numFmtId="2" xfId="0" applyAlignment="1" applyFont="1" applyNumberFormat="1">
      <alignment horizontal="center" shrinkToFit="0" vertical="bottom" wrapText="0"/>
    </xf>
    <xf borderId="0" fillId="0" fontId="0" numFmtId="2" xfId="0" applyAlignment="1" applyFont="1" applyNumberFormat="1">
      <alignment horizontal="right" shrinkToFit="0" vertical="bottom" wrapText="0"/>
    </xf>
    <xf borderId="0" fillId="0" fontId="0" numFmtId="3" xfId="0" applyAlignment="1" applyFont="1" applyNumberFormat="1">
      <alignment horizontal="right" shrinkToFit="0" vertical="bottom" wrapText="0"/>
    </xf>
    <xf borderId="13" fillId="13" fontId="13" numFmtId="0" xfId="0" applyAlignment="1" applyBorder="1" applyFill="1" applyFont="1">
      <alignment horizontal="center" shrinkToFit="0" vertical="bottom" wrapText="0"/>
    </xf>
    <xf borderId="13" fillId="2" fontId="0" numFmtId="0" xfId="0" applyAlignment="1" applyBorder="1" applyFont="1">
      <alignment horizontal="right" shrinkToFit="0" vertical="bottom" wrapText="0"/>
    </xf>
    <xf borderId="13" fillId="2" fontId="0" numFmtId="0" xfId="0" applyAlignment="1" applyBorder="1" applyFon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0" numFmtId="11" xfId="0" applyAlignment="1" applyFont="1" applyNumberFormat="1">
      <alignment horizontal="right" shrinkToFit="0" vertical="bottom" wrapText="0"/>
    </xf>
    <xf borderId="13" fillId="12" fontId="10" numFmtId="2" xfId="0" applyAlignment="1" applyBorder="1" applyFont="1" applyNumberFormat="1">
      <alignment horizontal="center" shrinkToFit="0" vertical="bottom" wrapText="0"/>
    </xf>
    <xf borderId="0" fillId="14" fontId="0" numFmtId="2" xfId="0" applyAlignment="1" applyFill="1" applyFont="1" applyNumberFormat="1">
      <alignment horizontal="right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2.29"/>
    <col customWidth="1" min="3" max="3" width="14.43"/>
    <col customWidth="1" min="4" max="4" width="7.0"/>
    <col customWidth="1" min="5" max="5" width="7.43"/>
  </cols>
  <sheetData>
    <row r="1">
      <c r="A1" s="1" t="s">
        <v>0</v>
      </c>
      <c r="B1" s="2"/>
      <c r="C1" s="2"/>
      <c r="D1" s="2"/>
      <c r="E1" s="3"/>
      <c r="F1" s="4" t="s">
        <v>1</v>
      </c>
    </row>
    <row r="2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3</v>
      </c>
      <c r="G2" s="5" t="s">
        <v>4</v>
      </c>
      <c r="H2" s="5" t="s">
        <v>5</v>
      </c>
      <c r="I2" s="5" t="s">
        <v>6</v>
      </c>
    </row>
    <row r="3">
      <c r="A3" s="6" t="s">
        <v>7</v>
      </c>
      <c r="B3" s="7">
        <v>0.3364867362820338</v>
      </c>
      <c r="C3" s="8">
        <f t="shared" ref="C3:C8" si="1">1/B3</f>
        <v>2.971885344</v>
      </c>
      <c r="D3" s="9"/>
      <c r="E3" s="9"/>
      <c r="F3" s="10">
        <f>'Dados sem e com ABAP'!G11</f>
        <v>0.2428404189</v>
      </c>
      <c r="G3" s="8">
        <f t="shared" ref="G3:G17" si="2">1/F3</f>
        <v>4.117930633</v>
      </c>
    </row>
    <row r="4">
      <c r="A4" s="6" t="s">
        <v>8</v>
      </c>
      <c r="B4" s="7">
        <v>0.19730030199255472</v>
      </c>
      <c r="C4" s="8">
        <f t="shared" si="1"/>
        <v>5.068415962</v>
      </c>
      <c r="D4" s="9"/>
      <c r="E4" s="9"/>
      <c r="F4" s="10">
        <f>'Dados sem e com ABAP'!G21</f>
        <v>0.2024145059</v>
      </c>
      <c r="G4" s="8">
        <f t="shared" si="2"/>
        <v>4.940357389</v>
      </c>
    </row>
    <row r="5">
      <c r="A5" s="6" t="s">
        <v>9</v>
      </c>
      <c r="B5" s="7">
        <v>0.1429344188132775</v>
      </c>
      <c r="C5" s="8">
        <f t="shared" si="1"/>
        <v>6.996215525</v>
      </c>
      <c r="D5" s="9"/>
      <c r="E5" s="9"/>
      <c r="F5" s="10">
        <f>'Dados sem e com ABAP'!G31</f>
        <v>0.1545606126</v>
      </c>
      <c r="G5" s="8">
        <f t="shared" si="2"/>
        <v>6.46995365</v>
      </c>
    </row>
    <row r="6">
      <c r="A6" s="6" t="s">
        <v>10</v>
      </c>
      <c r="B6" s="7">
        <v>0.1465544343709292</v>
      </c>
      <c r="C6" s="8">
        <f t="shared" si="1"/>
        <v>6.823403224</v>
      </c>
      <c r="D6" s="9"/>
      <c r="E6" s="9"/>
      <c r="F6" s="10">
        <f>'Dados sem e com ABAP'!G41</f>
        <v>0.1806762252</v>
      </c>
      <c r="G6" s="8">
        <f t="shared" si="2"/>
        <v>5.534762521</v>
      </c>
    </row>
    <row r="7">
      <c r="A7" s="11" t="s">
        <v>11</v>
      </c>
      <c r="B7" s="12">
        <v>0.2004745663830923</v>
      </c>
      <c r="C7" s="13">
        <f t="shared" si="1"/>
        <v>4.988163925</v>
      </c>
      <c r="D7" s="13">
        <f>AVERAGE(C3:C7)</f>
        <v>5.369616796</v>
      </c>
      <c r="E7" s="14">
        <f>STDEV(C3:C7)/SQRT(5)</f>
        <v>0.7329618938</v>
      </c>
      <c r="F7" s="15">
        <f>'Dados sem e com ABAP'!G51</f>
        <v>0.2481043703</v>
      </c>
      <c r="G7" s="13">
        <f t="shared" si="2"/>
        <v>4.03056181</v>
      </c>
      <c r="H7" s="13">
        <f>AVERAGE(G3:G7)</f>
        <v>5.018713201</v>
      </c>
      <c r="I7" s="14">
        <f>STDEV(G3:G7)/SQRT(5)</f>
        <v>0.456420737</v>
      </c>
      <c r="J7" s="16">
        <f>E7-I7</f>
        <v>0.2765411568</v>
      </c>
    </row>
    <row r="8">
      <c r="A8" s="6" t="s">
        <v>12</v>
      </c>
      <c r="B8" s="7">
        <v>0.33697249048703093</v>
      </c>
      <c r="C8" s="8">
        <f t="shared" si="1"/>
        <v>2.967601298</v>
      </c>
      <c r="D8" s="6"/>
      <c r="E8" s="17"/>
      <c r="F8" s="10">
        <f>'Dados sem e com ABAP'!G61</f>
        <v>0.3423608272</v>
      </c>
      <c r="G8" s="8">
        <f t="shared" si="2"/>
        <v>2.920894917</v>
      </c>
    </row>
    <row r="9">
      <c r="A9" s="6" t="s">
        <v>13</v>
      </c>
      <c r="B9" s="18">
        <v>0.03224557761662992</v>
      </c>
      <c r="C9" s="19"/>
      <c r="D9" s="6"/>
      <c r="E9" s="17"/>
      <c r="F9" s="20">
        <f>'Dados sem e com ABAP'!G71</f>
        <v>0.03727745043</v>
      </c>
      <c r="G9" s="8">
        <f t="shared" si="2"/>
        <v>26.82586895</v>
      </c>
    </row>
    <row r="10">
      <c r="A10" s="6" t="s">
        <v>14</v>
      </c>
      <c r="B10" s="7">
        <v>0.09493591192585281</v>
      </c>
      <c r="C10" s="21">
        <f t="shared" ref="C10:C17" si="3">1/B10</f>
        <v>10.53342175</v>
      </c>
      <c r="D10" s="6"/>
      <c r="E10" s="17"/>
      <c r="F10" s="20">
        <f>'Dados sem e com ABAP'!G81</f>
        <v>0.1141078507</v>
      </c>
      <c r="G10" s="8">
        <f t="shared" si="2"/>
        <v>8.763638908</v>
      </c>
    </row>
    <row r="11">
      <c r="A11" s="6" t="s">
        <v>15</v>
      </c>
      <c r="B11" s="7">
        <v>0.21217089698631977</v>
      </c>
      <c r="C11" s="8">
        <f t="shared" si="3"/>
        <v>4.713181752</v>
      </c>
      <c r="D11" s="6"/>
      <c r="E11" s="17"/>
      <c r="F11" s="10">
        <f>'Dados sem e com ABAP'!G91</f>
        <v>0.2133053475</v>
      </c>
      <c r="G11" s="8">
        <f t="shared" si="2"/>
        <v>4.688115004</v>
      </c>
    </row>
    <row r="12">
      <c r="A12" s="11" t="s">
        <v>16</v>
      </c>
      <c r="B12" s="12">
        <v>0.0814216469480972</v>
      </c>
      <c r="C12" s="22">
        <f t="shared" si="3"/>
        <v>12.28174616</v>
      </c>
      <c r="D12" s="13">
        <f>AVERAGE(C8:C12)</f>
        <v>7.623987742</v>
      </c>
      <c r="E12" s="14">
        <f>STDEV(C8:C12)/SQRT(4)</f>
        <v>2.241915959</v>
      </c>
      <c r="F12" s="15">
        <f>'Dados sem e com ABAP'!G101</f>
        <v>0.02192823284</v>
      </c>
      <c r="G12" s="13">
        <f t="shared" si="2"/>
        <v>45.60331001</v>
      </c>
      <c r="H12" s="13">
        <f>AVERAGE(G8:G12)</f>
        <v>17.76036556</v>
      </c>
      <c r="I12" s="14">
        <f>STDEV(G8:G12)/SQRT(5)</f>
        <v>8.153059614</v>
      </c>
      <c r="J12" s="16">
        <f>E12-I12</f>
        <v>-5.911143655</v>
      </c>
    </row>
    <row r="13">
      <c r="A13" s="6" t="s">
        <v>17</v>
      </c>
      <c r="B13" s="7">
        <v>0.43082222388546293</v>
      </c>
      <c r="C13" s="8">
        <f t="shared" si="3"/>
        <v>2.321143025</v>
      </c>
      <c r="D13" s="6"/>
      <c r="E13" s="17"/>
      <c r="F13" s="10">
        <f>'Dados sem e com ABAP'!G111</f>
        <v>0.4112924005</v>
      </c>
      <c r="G13" s="8">
        <f t="shared" si="2"/>
        <v>2.431360265</v>
      </c>
    </row>
    <row r="14">
      <c r="A14" s="6" t="s">
        <v>18</v>
      </c>
      <c r="B14" s="7">
        <v>0.3466868375883064</v>
      </c>
      <c r="C14" s="8">
        <f t="shared" si="3"/>
        <v>2.884447552</v>
      </c>
      <c r="D14" s="6"/>
      <c r="E14" s="17"/>
      <c r="F14" s="10">
        <f>'Dados sem e com ABAP'!G121</f>
        <v>0.3487575987</v>
      </c>
      <c r="G14" s="8">
        <f t="shared" si="2"/>
        <v>2.867321038</v>
      </c>
    </row>
    <row r="15">
      <c r="A15" s="6" t="s">
        <v>19</v>
      </c>
      <c r="B15" s="7">
        <v>0.2728770938735714</v>
      </c>
      <c r="C15" s="8">
        <f t="shared" si="3"/>
        <v>3.664653511</v>
      </c>
      <c r="D15" s="6"/>
      <c r="E15" s="17"/>
      <c r="F15" s="10">
        <f>'Dados sem e com ABAP'!G131</f>
        <v>0.2785323475</v>
      </c>
      <c r="G15" s="8">
        <f t="shared" si="2"/>
        <v>3.590247269</v>
      </c>
    </row>
    <row r="16">
      <c r="A16" s="6" t="s">
        <v>20</v>
      </c>
      <c r="B16" s="7">
        <v>0.2685226625145509</v>
      </c>
      <c r="C16" s="8">
        <f t="shared" si="3"/>
        <v>3.724080458</v>
      </c>
      <c r="D16" s="6"/>
      <c r="E16" s="17"/>
      <c r="F16" s="10">
        <f>'Dados sem e com ABAP'!G141</f>
        <v>0.2551906172</v>
      </c>
      <c r="G16" s="8">
        <f t="shared" si="2"/>
        <v>3.918639372</v>
      </c>
    </row>
    <row r="17">
      <c r="A17" s="11" t="s">
        <v>21</v>
      </c>
      <c r="B17" s="12">
        <v>0.46811596448439086</v>
      </c>
      <c r="C17" s="13">
        <f t="shared" si="3"/>
        <v>2.136222808</v>
      </c>
      <c r="D17" s="13">
        <f>AVERAGE(C13:C17)</f>
        <v>2.946109471</v>
      </c>
      <c r="E17" s="14">
        <f>STDEV(C13:C17)/SQRT(5)</f>
        <v>0.329533462</v>
      </c>
      <c r="F17" s="15">
        <f>'Dados sem e com ABAP'!G151</f>
        <v>0.4599426973</v>
      </c>
      <c r="G17" s="13">
        <f t="shared" si="2"/>
        <v>2.174183884</v>
      </c>
      <c r="H17" s="13">
        <f>AVERAGE(G13:G17)</f>
        <v>2.996350366</v>
      </c>
      <c r="I17" s="14">
        <f>STDEV(G13:G17)/SQRT(5)</f>
        <v>0.3328025427</v>
      </c>
      <c r="J17" s="16">
        <f>E17-I17</f>
        <v>-0.003269080681</v>
      </c>
    </row>
    <row r="19">
      <c r="A19" s="23" t="s">
        <v>22</v>
      </c>
      <c r="B19" s="24"/>
      <c r="C19" s="24"/>
      <c r="D19" s="25"/>
      <c r="E19" s="9"/>
    </row>
    <row r="20">
      <c r="A20" s="26"/>
      <c r="D20" s="27"/>
      <c r="E20" s="9"/>
    </row>
    <row r="21">
      <c r="A21" s="28"/>
      <c r="B21" s="29"/>
      <c r="C21" s="29"/>
      <c r="D21" s="30"/>
      <c r="E21" s="9"/>
    </row>
  </sheetData>
  <mergeCells count="3">
    <mergeCell ref="A1:E1"/>
    <mergeCell ref="F1:I1"/>
    <mergeCell ref="A19:D2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00"/>
    <pageSetUpPr/>
  </sheetPr>
  <sheetViews>
    <sheetView workbookViewId="0"/>
  </sheetViews>
  <sheetFormatPr customHeight="1" defaultColWidth="14.43" defaultRowHeight="15.0"/>
  <cols>
    <col customWidth="1" min="1" max="31" width="8.0"/>
  </cols>
  <sheetData>
    <row r="1">
      <c r="A1" s="31" t="s">
        <v>23</v>
      </c>
    </row>
    <row r="2">
      <c r="A2" s="31" t="s">
        <v>24</v>
      </c>
      <c r="B2" s="31" t="s">
        <v>25</v>
      </c>
      <c r="C2" s="31">
        <v>1.3</v>
      </c>
      <c r="D2" s="31" t="s">
        <v>26</v>
      </c>
      <c r="E2" s="31" t="s">
        <v>27</v>
      </c>
      <c r="F2" s="31" t="s">
        <v>28</v>
      </c>
      <c r="G2" s="31" t="s">
        <v>29</v>
      </c>
      <c r="H2" s="31" t="s">
        <v>30</v>
      </c>
      <c r="I2" s="31" t="s">
        <v>29</v>
      </c>
      <c r="J2" s="31">
        <v>13.0</v>
      </c>
      <c r="K2" s="31">
        <v>3600.0</v>
      </c>
      <c r="L2" s="31">
        <v>300.0</v>
      </c>
      <c r="P2" s="31">
        <v>1.0</v>
      </c>
      <c r="Q2" s="31">
        <v>535.0</v>
      </c>
      <c r="R2" s="31">
        <v>1.0</v>
      </c>
      <c r="S2" s="31">
        <v>12.0</v>
      </c>
      <c r="T2" s="31">
        <v>96.0</v>
      </c>
      <c r="U2" s="31">
        <v>485.0</v>
      </c>
      <c r="V2" s="31" t="s">
        <v>31</v>
      </c>
      <c r="Z2" s="31">
        <v>0.0</v>
      </c>
      <c r="AA2" s="31" t="s">
        <v>32</v>
      </c>
      <c r="AD2" s="31">
        <v>1.0</v>
      </c>
      <c r="AE2" s="31">
        <v>8.0</v>
      </c>
    </row>
    <row r="3">
      <c r="B3" s="31" t="s">
        <v>33</v>
      </c>
      <c r="C3" s="31">
        <v>1.0</v>
      </c>
      <c r="D3" s="31">
        <v>2.0</v>
      </c>
      <c r="E3" s="31">
        <v>3.0</v>
      </c>
      <c r="F3" s="31">
        <v>4.0</v>
      </c>
      <c r="G3" s="31">
        <v>5.0</v>
      </c>
      <c r="H3" s="31">
        <v>6.0</v>
      </c>
      <c r="I3" s="31">
        <v>7.0</v>
      </c>
      <c r="J3" s="31">
        <v>8.0</v>
      </c>
      <c r="K3" s="31">
        <v>9.0</v>
      </c>
      <c r="L3" s="31">
        <v>10.0</v>
      </c>
      <c r="M3" s="31">
        <v>11.0</v>
      </c>
      <c r="N3" s="31">
        <v>12.0</v>
      </c>
    </row>
    <row r="5">
      <c r="A5" s="32">
        <v>0.0</v>
      </c>
      <c r="B5" s="31">
        <v>37.0</v>
      </c>
      <c r="C5" s="33">
        <v>2808258.0</v>
      </c>
      <c r="D5" s="33">
        <v>2361314.0</v>
      </c>
      <c r="E5" s="33">
        <v>2697990.0</v>
      </c>
      <c r="F5" s="34">
        <v>6140237.0</v>
      </c>
      <c r="G5" s="34">
        <v>9299728.0</v>
      </c>
      <c r="H5" s="34">
        <v>1.0768587E7</v>
      </c>
      <c r="I5" s="34">
        <v>6971983.0</v>
      </c>
      <c r="J5" s="34">
        <v>7302016.0</v>
      </c>
      <c r="K5" s="34">
        <v>7668784.0</v>
      </c>
      <c r="L5" s="34">
        <v>6933205.0</v>
      </c>
      <c r="M5" s="34">
        <v>7728519.0</v>
      </c>
      <c r="N5" s="34">
        <v>7145545.0</v>
      </c>
    </row>
    <row r="6">
      <c r="C6" s="34">
        <v>8886950.0</v>
      </c>
      <c r="D6" s="34">
        <v>8121797.0</v>
      </c>
      <c r="E6" s="34">
        <v>1.0554637E7</v>
      </c>
      <c r="F6" s="34">
        <v>7764869.0</v>
      </c>
      <c r="G6" s="34">
        <v>8244870.0</v>
      </c>
      <c r="H6" s="34">
        <v>9970810.0</v>
      </c>
      <c r="I6" s="35">
        <v>8227617.0</v>
      </c>
      <c r="J6" s="35">
        <v>7779326.0</v>
      </c>
      <c r="K6" s="35">
        <v>7092761.0</v>
      </c>
      <c r="L6" s="35">
        <v>6220152.0</v>
      </c>
      <c r="M6" s="35">
        <v>6214579.0</v>
      </c>
      <c r="N6" s="35">
        <v>6543389.0</v>
      </c>
    </row>
    <row r="7">
      <c r="C7" s="35">
        <v>6163779.0</v>
      </c>
      <c r="D7" s="35">
        <v>6998271.0</v>
      </c>
      <c r="E7" s="35">
        <v>5944337.0</v>
      </c>
      <c r="F7" s="35">
        <v>4164700.0</v>
      </c>
      <c r="G7" s="35">
        <v>4823036.0</v>
      </c>
      <c r="H7" s="35">
        <v>3779970.0</v>
      </c>
      <c r="I7" s="35">
        <v>8620251.0</v>
      </c>
      <c r="J7" s="35">
        <v>8250871.0</v>
      </c>
      <c r="K7" s="35">
        <v>9196774.0</v>
      </c>
      <c r="L7" s="36">
        <v>5632700.0</v>
      </c>
      <c r="M7" s="36">
        <v>8290430.0</v>
      </c>
      <c r="N7" s="36">
        <v>7257184.0</v>
      </c>
    </row>
    <row r="8">
      <c r="C8" s="36">
        <v>9934578.0</v>
      </c>
      <c r="D8" s="36">
        <v>9076395.0</v>
      </c>
      <c r="E8" s="36">
        <v>9163269.0</v>
      </c>
      <c r="F8" s="36">
        <v>7815136.0</v>
      </c>
      <c r="G8" s="36">
        <v>8003324.0</v>
      </c>
      <c r="H8" s="36">
        <v>7966855.0</v>
      </c>
      <c r="I8" s="36">
        <v>8365889.0</v>
      </c>
      <c r="J8" s="36">
        <v>1.0089939E7</v>
      </c>
      <c r="K8" s="36">
        <v>9842573.0</v>
      </c>
      <c r="L8" s="36">
        <v>8623348.0</v>
      </c>
      <c r="M8" s="36">
        <v>7885226.0</v>
      </c>
      <c r="N8" s="36">
        <v>1.0224268E7</v>
      </c>
    </row>
    <row r="9">
      <c r="C9" s="33">
        <v>2530367.0</v>
      </c>
      <c r="D9" s="33">
        <v>2608960.0</v>
      </c>
      <c r="E9" s="33">
        <v>2655845.0</v>
      </c>
      <c r="F9" s="34">
        <v>1.2878129E7</v>
      </c>
      <c r="G9" s="34">
        <v>1.1954309E7</v>
      </c>
      <c r="H9" s="34">
        <v>1.2967754E7</v>
      </c>
      <c r="I9" s="34">
        <v>7383727.0</v>
      </c>
      <c r="J9" s="34">
        <v>9751868.0</v>
      </c>
      <c r="K9" s="34">
        <v>8630569.0</v>
      </c>
      <c r="L9" s="34">
        <v>7330294.0</v>
      </c>
      <c r="M9" s="34">
        <v>8184296.0</v>
      </c>
      <c r="N9" s="34">
        <v>7529996.0</v>
      </c>
    </row>
    <row r="10">
      <c r="C10" s="34">
        <v>1.0659786E7</v>
      </c>
      <c r="D10" s="34">
        <v>5888152.0</v>
      </c>
      <c r="E10" s="34">
        <v>1.1966097E7</v>
      </c>
      <c r="F10" s="34">
        <v>1.0983801E7</v>
      </c>
      <c r="G10" s="34">
        <v>9255733.0</v>
      </c>
      <c r="H10" s="34">
        <v>9853015.0</v>
      </c>
      <c r="I10" s="35">
        <v>1.1491507E7</v>
      </c>
      <c r="J10" s="35">
        <v>8492939.0</v>
      </c>
      <c r="K10" s="35">
        <v>9412189.0</v>
      </c>
      <c r="L10" s="35">
        <v>4950038.0</v>
      </c>
      <c r="M10" s="35">
        <v>6505106.0</v>
      </c>
      <c r="N10" s="35">
        <v>6725943.0</v>
      </c>
    </row>
    <row r="11">
      <c r="C11" s="35">
        <v>3861937.0</v>
      </c>
      <c r="D11" s="35">
        <v>4340524.0</v>
      </c>
      <c r="E11" s="35">
        <v>6078428.0</v>
      </c>
      <c r="F11" s="35">
        <v>3187681.0</v>
      </c>
      <c r="G11" s="35">
        <v>4295939.0</v>
      </c>
      <c r="H11" s="35">
        <v>4090632.0</v>
      </c>
      <c r="I11" s="35">
        <v>6667845.0</v>
      </c>
      <c r="J11" s="35">
        <v>5801642.0</v>
      </c>
      <c r="K11" s="35">
        <v>7982555.0</v>
      </c>
      <c r="L11" s="36">
        <v>7069364.0</v>
      </c>
      <c r="M11" s="36">
        <v>8858207.0</v>
      </c>
      <c r="N11" s="36">
        <v>1.0192755E7</v>
      </c>
    </row>
    <row r="12">
      <c r="C12" s="36">
        <v>1.0874297E7</v>
      </c>
      <c r="D12" s="36">
        <v>9560396.0</v>
      </c>
      <c r="E12" s="36">
        <v>1.1503905E7</v>
      </c>
      <c r="F12" s="36">
        <v>7186981.0</v>
      </c>
      <c r="G12" s="36">
        <v>8968785.0</v>
      </c>
      <c r="H12" s="36">
        <v>9222551.0</v>
      </c>
      <c r="I12" s="36">
        <v>9076791.0</v>
      </c>
      <c r="J12" s="36">
        <v>1.1806603E7</v>
      </c>
      <c r="K12" s="36">
        <v>7097009.0</v>
      </c>
      <c r="L12" s="36">
        <v>9379870.0</v>
      </c>
      <c r="M12" s="36">
        <v>1.0734136E7</v>
      </c>
      <c r="N12" s="36">
        <v>1.2004741E7</v>
      </c>
    </row>
    <row r="14">
      <c r="A14" s="32">
        <v>0.0034375</v>
      </c>
      <c r="B14" s="31">
        <v>37.0</v>
      </c>
      <c r="C14" s="33">
        <v>2852847.0</v>
      </c>
      <c r="D14" s="33">
        <v>2341192.0</v>
      </c>
      <c r="E14" s="33">
        <v>2770916.0</v>
      </c>
      <c r="F14" s="34">
        <v>2.8148118E7</v>
      </c>
      <c r="G14" s="34">
        <v>4.4277832E7</v>
      </c>
      <c r="H14" s="34">
        <v>4.9784816E7</v>
      </c>
      <c r="I14" s="34">
        <v>3.5426284E7</v>
      </c>
      <c r="J14" s="34">
        <v>3.7067376E7</v>
      </c>
      <c r="K14" s="34">
        <v>3.71462E7</v>
      </c>
      <c r="L14" s="34">
        <v>3.8743004E7</v>
      </c>
      <c r="M14" s="34">
        <v>4.3894552E7</v>
      </c>
      <c r="N14" s="34">
        <v>4.1151632E7</v>
      </c>
    </row>
    <row r="15">
      <c r="C15" s="34">
        <v>4.8371828E7</v>
      </c>
      <c r="D15" s="34">
        <v>4.3333132E7</v>
      </c>
      <c r="E15" s="34">
        <v>5.5497084E7</v>
      </c>
      <c r="F15" s="34">
        <v>3.3800392E7</v>
      </c>
      <c r="G15" s="34">
        <v>3.5554916E7</v>
      </c>
      <c r="H15" s="34">
        <v>4.1467692E7</v>
      </c>
      <c r="I15" s="35">
        <v>3.8421296E7</v>
      </c>
      <c r="J15" s="35">
        <v>3.6281228E7</v>
      </c>
      <c r="K15" s="35">
        <v>3.2580308E7</v>
      </c>
      <c r="L15" s="35">
        <v>3.3283458E7</v>
      </c>
      <c r="M15" s="35">
        <v>3.3033146E7</v>
      </c>
      <c r="N15" s="35">
        <v>3.6779916E7</v>
      </c>
    </row>
    <row r="16">
      <c r="C16" s="35">
        <v>2.5813062E7</v>
      </c>
      <c r="D16" s="35">
        <v>2.8541658E7</v>
      </c>
      <c r="E16" s="35">
        <v>2.446729E7</v>
      </c>
      <c r="F16" s="35">
        <v>1.5709019E7</v>
      </c>
      <c r="G16" s="35">
        <v>1.9771534E7</v>
      </c>
      <c r="H16" s="35">
        <v>1.3394121E7</v>
      </c>
      <c r="I16" s="35">
        <v>3.7175756E7</v>
      </c>
      <c r="J16" s="35">
        <v>3.6044316E7</v>
      </c>
      <c r="K16" s="35">
        <v>3.806096E7</v>
      </c>
      <c r="L16" s="36">
        <v>2.3951892E7</v>
      </c>
      <c r="M16" s="36">
        <v>3.6829056E7</v>
      </c>
      <c r="N16" s="36">
        <v>3.283039E7</v>
      </c>
    </row>
    <row r="17">
      <c r="C17" s="36">
        <v>4.1065252E7</v>
      </c>
      <c r="D17" s="36">
        <v>3.6977108E7</v>
      </c>
      <c r="E17" s="36">
        <v>3.761156E7</v>
      </c>
      <c r="F17" s="36">
        <v>3.3223342E7</v>
      </c>
      <c r="G17" s="36">
        <v>3.3852876E7</v>
      </c>
      <c r="H17" s="36">
        <v>3.3647856E7</v>
      </c>
      <c r="I17" s="36">
        <v>3.6357228E7</v>
      </c>
      <c r="J17" s="36">
        <v>4.2311656E7</v>
      </c>
      <c r="K17" s="36">
        <v>4.1747208E7</v>
      </c>
      <c r="L17" s="36">
        <v>3.1102984E7</v>
      </c>
      <c r="M17" s="36">
        <v>2.4732906E7</v>
      </c>
      <c r="N17" s="36">
        <v>3.8304008E7</v>
      </c>
    </row>
    <row r="18">
      <c r="C18" s="33">
        <v>2453599.0</v>
      </c>
      <c r="D18" s="33">
        <v>2559642.0</v>
      </c>
      <c r="E18" s="33">
        <v>2597256.0</v>
      </c>
      <c r="F18" s="34">
        <v>5.5458476E7</v>
      </c>
      <c r="G18" s="34">
        <v>5.2441776E7</v>
      </c>
      <c r="H18" s="34">
        <v>5.4626844E7</v>
      </c>
      <c r="I18" s="34">
        <v>3.4586948E7</v>
      </c>
      <c r="J18" s="34">
        <v>4.6308556E7</v>
      </c>
      <c r="K18" s="34">
        <v>4.1389976E7</v>
      </c>
      <c r="L18" s="34">
        <v>3.9250404E7</v>
      </c>
      <c r="M18" s="34">
        <v>4.3191032E7</v>
      </c>
      <c r="N18" s="34">
        <v>4.1399772E7</v>
      </c>
    </row>
    <row r="19">
      <c r="C19" s="34">
        <v>5.6740936E7</v>
      </c>
      <c r="D19" s="34">
        <v>2.9092378E7</v>
      </c>
      <c r="E19" s="34">
        <v>6.0624588E7</v>
      </c>
      <c r="F19" s="34">
        <v>4.5219228E7</v>
      </c>
      <c r="G19" s="34">
        <v>3.8895828E7</v>
      </c>
      <c r="H19" s="34">
        <v>4.1894448E7</v>
      </c>
      <c r="I19" s="35">
        <v>5.0669208E7</v>
      </c>
      <c r="J19" s="35">
        <v>3.7820128E7</v>
      </c>
      <c r="K19" s="35">
        <v>4.464036E7</v>
      </c>
      <c r="L19" s="35">
        <v>2.2182622E7</v>
      </c>
      <c r="M19" s="35">
        <v>2.9684656E7</v>
      </c>
      <c r="N19" s="35">
        <v>3.2621726E7</v>
      </c>
    </row>
    <row r="20">
      <c r="C20" s="35">
        <v>1.9127286E7</v>
      </c>
      <c r="D20" s="35">
        <v>1.8728166E7</v>
      </c>
      <c r="E20" s="35">
        <v>2.5968946E7</v>
      </c>
      <c r="F20" s="35">
        <v>1.5201343E7</v>
      </c>
      <c r="G20" s="35">
        <v>1.898222E7</v>
      </c>
      <c r="H20" s="35">
        <v>1.619507E7</v>
      </c>
      <c r="I20" s="35">
        <v>2.8477486E7</v>
      </c>
      <c r="J20" s="35">
        <v>2.40758E7</v>
      </c>
      <c r="K20" s="35">
        <v>3.5035792E7</v>
      </c>
      <c r="L20" s="36">
        <v>3.3544236E7</v>
      </c>
      <c r="M20" s="36">
        <v>4.0627716E7</v>
      </c>
      <c r="N20" s="36">
        <v>4.63695E7</v>
      </c>
    </row>
    <row r="21" ht="15.75" customHeight="1">
      <c r="C21" s="36">
        <v>4.450606E7</v>
      </c>
      <c r="D21" s="36">
        <v>3.9626284E7</v>
      </c>
      <c r="E21" s="36">
        <v>4.5126052E7</v>
      </c>
      <c r="F21" s="36">
        <v>3.1218334E7</v>
      </c>
      <c r="G21" s="36">
        <v>3.7660036E7</v>
      </c>
      <c r="H21" s="36">
        <v>3.8872992E7</v>
      </c>
      <c r="I21" s="36">
        <v>3.9835528E7</v>
      </c>
      <c r="J21" s="36">
        <v>5.0868684E7</v>
      </c>
      <c r="K21" s="36">
        <v>3.2525682E7</v>
      </c>
      <c r="L21" s="36">
        <v>3.5828868E7</v>
      </c>
      <c r="M21" s="36">
        <v>3.9545756E7</v>
      </c>
      <c r="N21" s="36">
        <v>4.6145668E7</v>
      </c>
    </row>
    <row r="22" ht="15.75" customHeight="1"/>
    <row r="23" ht="15.75" customHeight="1">
      <c r="A23" s="32">
        <v>0.006944444444444444</v>
      </c>
      <c r="B23" s="31">
        <v>37.0</v>
      </c>
      <c r="C23" s="33">
        <v>2835425.0</v>
      </c>
      <c r="D23" s="33">
        <v>2330026.0</v>
      </c>
      <c r="E23" s="33">
        <v>2790704.0</v>
      </c>
      <c r="F23" s="34">
        <v>4.9007832E7</v>
      </c>
      <c r="G23" s="34">
        <v>6.9242472E7</v>
      </c>
      <c r="H23" s="34">
        <v>7.517924E7</v>
      </c>
      <c r="I23" s="34">
        <v>6.5637544E7</v>
      </c>
      <c r="J23" s="34">
        <v>6.675838E7</v>
      </c>
      <c r="K23" s="34">
        <v>6.4731836E7</v>
      </c>
      <c r="L23" s="34">
        <v>7.3920904E7</v>
      </c>
      <c r="M23" s="34">
        <v>7.8580576E7</v>
      </c>
      <c r="N23" s="34">
        <v>7.6012512E7</v>
      </c>
    </row>
    <row r="24" ht="15.75" customHeight="1">
      <c r="C24" s="34">
        <v>8.4527064E7</v>
      </c>
      <c r="D24" s="34">
        <v>7.6129648E7</v>
      </c>
      <c r="E24" s="34">
        <v>9.0813592E7</v>
      </c>
      <c r="F24" s="34">
        <v>5.5249992E7</v>
      </c>
      <c r="G24" s="34">
        <v>5.6483668E7</v>
      </c>
      <c r="H24" s="34">
        <v>6.2011284E7</v>
      </c>
      <c r="I24" s="35">
        <v>6.495232E7</v>
      </c>
      <c r="J24" s="35">
        <v>6.1901516E7</v>
      </c>
      <c r="K24" s="35">
        <v>5.9728556E7</v>
      </c>
      <c r="L24" s="35">
        <v>7.1303736E7</v>
      </c>
      <c r="M24" s="35">
        <v>7.1099736E7</v>
      </c>
      <c r="N24" s="35">
        <v>7.7800624E7</v>
      </c>
    </row>
    <row r="25" ht="15.75" customHeight="1">
      <c r="C25" s="35">
        <v>4.6084556E7</v>
      </c>
      <c r="D25" s="35">
        <v>4.9440872E7</v>
      </c>
      <c r="E25" s="35">
        <v>4.4185836E7</v>
      </c>
      <c r="F25" s="35">
        <v>3.1900422E7</v>
      </c>
      <c r="G25" s="35">
        <v>3.8630128E7</v>
      </c>
      <c r="H25" s="35">
        <v>2.7567918E7</v>
      </c>
      <c r="I25" s="35">
        <v>5.8621876E7</v>
      </c>
      <c r="J25" s="35">
        <v>5.8651972E7</v>
      </c>
      <c r="K25" s="35">
        <v>5.8231944E7</v>
      </c>
      <c r="L25" s="36">
        <v>4.5526196E7</v>
      </c>
      <c r="M25" s="36">
        <v>6.281876E7</v>
      </c>
      <c r="N25" s="36">
        <v>5.8087448E7</v>
      </c>
    </row>
    <row r="26" ht="15.75" customHeight="1">
      <c r="C26" s="36">
        <v>6.3041524E7</v>
      </c>
      <c r="D26" s="36">
        <v>5.7436328E7</v>
      </c>
      <c r="E26" s="36">
        <v>5.9109684E7</v>
      </c>
      <c r="F26" s="36">
        <v>5.263942E7</v>
      </c>
      <c r="G26" s="36">
        <v>5.3186464E7</v>
      </c>
      <c r="H26" s="36">
        <v>5.2456716E7</v>
      </c>
      <c r="I26" s="36">
        <v>5.7214728E7</v>
      </c>
      <c r="J26" s="36">
        <v>6.3404312E7</v>
      </c>
      <c r="K26" s="36">
        <v>6.2872164E7</v>
      </c>
      <c r="L26" s="36">
        <v>5.1890564E7</v>
      </c>
      <c r="M26" s="36">
        <v>4.3288892E7</v>
      </c>
      <c r="N26" s="36">
        <v>5.7768456E7</v>
      </c>
    </row>
    <row r="27" ht="15.75" customHeight="1">
      <c r="C27" s="33">
        <v>2433359.0</v>
      </c>
      <c r="D27" s="33">
        <v>2548334.0</v>
      </c>
      <c r="E27" s="33">
        <v>2586223.0</v>
      </c>
      <c r="F27" s="34">
        <v>8.2753392E7</v>
      </c>
      <c r="G27" s="34">
        <v>8.010268E7</v>
      </c>
      <c r="H27" s="34">
        <v>8.1804352E7</v>
      </c>
      <c r="I27" s="34">
        <v>6.50383E7</v>
      </c>
      <c r="J27" s="34">
        <v>7.8907968E7</v>
      </c>
      <c r="K27" s="34">
        <v>7.4389552E7</v>
      </c>
      <c r="L27" s="34">
        <v>7.7049464E7</v>
      </c>
      <c r="M27" s="34">
        <v>8.0553848E7</v>
      </c>
      <c r="N27" s="34">
        <v>7.4987152E7</v>
      </c>
    </row>
    <row r="28" ht="15.75" customHeight="1">
      <c r="C28" s="34">
        <v>9.6186952E7</v>
      </c>
      <c r="D28" s="34">
        <v>6.0758312E7</v>
      </c>
      <c r="E28" s="34">
        <v>9.8965488E7</v>
      </c>
      <c r="F28" s="34">
        <v>6.8776888E7</v>
      </c>
      <c r="G28" s="34">
        <v>6.1785556E7</v>
      </c>
      <c r="H28" s="34">
        <v>6.614354E7</v>
      </c>
      <c r="I28" s="35">
        <v>7.9439208E7</v>
      </c>
      <c r="J28" s="35">
        <v>6.8084992E7</v>
      </c>
      <c r="K28" s="35">
        <v>7.8004672E7</v>
      </c>
      <c r="L28" s="35">
        <v>5.1341564E7</v>
      </c>
      <c r="M28" s="35">
        <v>6.4059612E7</v>
      </c>
      <c r="N28" s="35">
        <v>7.0350056E7</v>
      </c>
    </row>
    <row r="29" ht="15.75" customHeight="1">
      <c r="C29" s="35">
        <v>3.6061768E7</v>
      </c>
      <c r="D29" s="35">
        <v>3.5846024E7</v>
      </c>
      <c r="E29" s="35">
        <v>4.757366E7</v>
      </c>
      <c r="F29" s="35">
        <v>3.1869814E7</v>
      </c>
      <c r="G29" s="35">
        <v>3.8600328E7</v>
      </c>
      <c r="H29" s="35">
        <v>3.391676E7</v>
      </c>
      <c r="I29" s="35">
        <v>4.7925804E7</v>
      </c>
      <c r="J29" s="35">
        <v>4.2385612E7</v>
      </c>
      <c r="K29" s="35">
        <v>5.8517884E7</v>
      </c>
      <c r="L29" s="36">
        <v>6.3578068E7</v>
      </c>
      <c r="M29" s="36">
        <v>7.0171912E7</v>
      </c>
      <c r="N29" s="36">
        <v>7.6584944E7</v>
      </c>
    </row>
    <row r="30" ht="15.75" customHeight="1">
      <c r="C30" s="36">
        <v>7.1609208E7</v>
      </c>
      <c r="D30" s="36">
        <v>6.5568484E7</v>
      </c>
      <c r="E30" s="36">
        <v>7.03564E7</v>
      </c>
      <c r="F30" s="36">
        <v>5.3624932E7</v>
      </c>
      <c r="G30" s="36">
        <v>6.0136864E7</v>
      </c>
      <c r="H30" s="36">
        <v>6.1797496E7</v>
      </c>
      <c r="I30" s="36">
        <v>6.506466E7</v>
      </c>
      <c r="J30" s="36">
        <v>7.8234912E7</v>
      </c>
      <c r="K30" s="36">
        <v>5.75595E7</v>
      </c>
      <c r="L30" s="36">
        <v>6.2691584E7</v>
      </c>
      <c r="M30" s="36">
        <v>6.3739656E7</v>
      </c>
      <c r="N30" s="36">
        <v>7.2954176E7</v>
      </c>
    </row>
    <row r="31" ht="15.75" customHeight="1"/>
    <row r="32" ht="15.75" customHeight="1">
      <c r="A32" s="32">
        <v>0.010416666666666666</v>
      </c>
      <c r="B32" s="31">
        <v>37.0</v>
      </c>
      <c r="C32" s="33">
        <v>2866189.0</v>
      </c>
      <c r="D32" s="33">
        <v>2337203.0</v>
      </c>
      <c r="E32" s="33">
        <v>2839686.0</v>
      </c>
      <c r="F32" s="34">
        <v>6.3784552E7</v>
      </c>
      <c r="G32" s="34">
        <v>8.353296E7</v>
      </c>
      <c r="H32" s="34">
        <v>8.9272328E7</v>
      </c>
      <c r="I32" s="34">
        <v>8.7257264E7</v>
      </c>
      <c r="J32" s="34">
        <v>8.616228E7</v>
      </c>
      <c r="K32" s="34">
        <v>8.2554536E7</v>
      </c>
      <c r="L32" s="34">
        <v>9.7166272E7</v>
      </c>
      <c r="M32" s="34">
        <v>9.9706736E7</v>
      </c>
      <c r="N32" s="34">
        <v>9.7891224E7</v>
      </c>
    </row>
    <row r="33" ht="15.75" customHeight="1">
      <c r="C33" s="34">
        <v>1.05758048E8</v>
      </c>
      <c r="D33" s="34">
        <v>9.6516472E7</v>
      </c>
      <c r="E33" s="34">
        <v>1.11111848E8</v>
      </c>
      <c r="F33" s="34">
        <v>6.8929392E7</v>
      </c>
      <c r="G33" s="34">
        <v>7.0037952E7</v>
      </c>
      <c r="H33" s="34">
        <v>7.5415648E7</v>
      </c>
      <c r="I33" s="35">
        <v>8.115976E7</v>
      </c>
      <c r="J33" s="35">
        <v>7.8437256E7</v>
      </c>
      <c r="K33" s="35">
        <v>7.6861992E7</v>
      </c>
      <c r="L33" s="35">
        <v>1.05558824E8</v>
      </c>
      <c r="M33" s="35">
        <v>1.0547708E8</v>
      </c>
      <c r="N33" s="35">
        <v>1.13830216E8</v>
      </c>
    </row>
    <row r="34" ht="15.75" customHeight="1">
      <c r="C34" s="35">
        <v>6.2364424E7</v>
      </c>
      <c r="D34" s="35">
        <v>6.6541624E7</v>
      </c>
      <c r="E34" s="35">
        <v>6.047188E7</v>
      </c>
      <c r="F34" s="35">
        <v>4.70571E7</v>
      </c>
      <c r="G34" s="35">
        <v>5.5537808E7</v>
      </c>
      <c r="H34" s="35">
        <v>4.1498276E7</v>
      </c>
      <c r="I34" s="35">
        <v>7.2167E7</v>
      </c>
      <c r="J34" s="35">
        <v>7.2249696E7</v>
      </c>
      <c r="K34" s="35">
        <v>7.1307552E7</v>
      </c>
      <c r="L34" s="36">
        <v>6.2721556E7</v>
      </c>
      <c r="M34" s="36">
        <v>7.9418064E7</v>
      </c>
      <c r="N34" s="36">
        <v>7.5164216E7</v>
      </c>
    </row>
    <row r="35" ht="15.75" customHeight="1">
      <c r="C35" s="36">
        <v>7.6802936E7</v>
      </c>
      <c r="D35" s="36">
        <v>7.118584E7</v>
      </c>
      <c r="E35" s="36">
        <v>7.2985752E7</v>
      </c>
      <c r="F35" s="36">
        <v>6.530864E7</v>
      </c>
      <c r="G35" s="36">
        <v>6.56562E7</v>
      </c>
      <c r="H35" s="36">
        <v>6.4819996E7</v>
      </c>
      <c r="I35" s="36">
        <v>7.0593208E7</v>
      </c>
      <c r="J35" s="36">
        <v>7.679788E7</v>
      </c>
      <c r="K35" s="36">
        <v>7.6336664E7</v>
      </c>
      <c r="L35" s="36">
        <v>6.6587408E7</v>
      </c>
      <c r="M35" s="36">
        <v>5.8333092E7</v>
      </c>
      <c r="N35" s="36">
        <v>7.0597368E7</v>
      </c>
    </row>
    <row r="36" ht="15.75" customHeight="1">
      <c r="C36" s="33">
        <v>2455055.0</v>
      </c>
      <c r="D36" s="33">
        <v>2561918.0</v>
      </c>
      <c r="E36" s="33">
        <v>2588593.0</v>
      </c>
      <c r="F36" s="34">
        <v>1.00344008E8</v>
      </c>
      <c r="G36" s="34">
        <v>9.8356016E7</v>
      </c>
      <c r="H36" s="34">
        <v>9.9348968E7</v>
      </c>
      <c r="I36" s="34">
        <v>8.8253352E7</v>
      </c>
      <c r="J36" s="34">
        <v>9.9782696E7</v>
      </c>
      <c r="K36" s="34">
        <v>9.7918896E7</v>
      </c>
      <c r="L36" s="34">
        <v>1.06336712E8</v>
      </c>
      <c r="M36" s="34">
        <v>1.0621E8</v>
      </c>
      <c r="N36" s="34">
        <v>9.7776176E7</v>
      </c>
    </row>
    <row r="37" ht="15.75" customHeight="1">
      <c r="C37" s="34">
        <v>1.21922184E8</v>
      </c>
      <c r="D37" s="34">
        <v>8.8598168E7</v>
      </c>
      <c r="E37" s="34">
        <v>1.22686136E8</v>
      </c>
      <c r="F37" s="34">
        <v>8.578988E7</v>
      </c>
      <c r="G37" s="34">
        <v>7.9245416E7</v>
      </c>
      <c r="H37" s="34">
        <v>8.41332E7</v>
      </c>
      <c r="I37" s="35">
        <v>9.8752752E7</v>
      </c>
      <c r="J37" s="35">
        <v>9.1078392E7</v>
      </c>
      <c r="K37" s="35">
        <v>1.0031608E8</v>
      </c>
      <c r="L37" s="35">
        <v>8.3872504E7</v>
      </c>
      <c r="M37" s="35">
        <v>9.81868E7</v>
      </c>
      <c r="N37" s="35">
        <v>1.08432184E8</v>
      </c>
    </row>
    <row r="38" ht="15.75" customHeight="1">
      <c r="C38" s="35">
        <v>5.179944E7</v>
      </c>
      <c r="D38" s="35">
        <v>5.289808E7</v>
      </c>
      <c r="E38" s="35">
        <v>6.7883968E7</v>
      </c>
      <c r="F38" s="35">
        <v>4.8832452E7</v>
      </c>
      <c r="G38" s="35">
        <v>5.8273132E7</v>
      </c>
      <c r="H38" s="35">
        <v>5.2362816E7</v>
      </c>
      <c r="I38" s="35">
        <v>6.2828136E7</v>
      </c>
      <c r="J38" s="35">
        <v>5.7710316E7</v>
      </c>
      <c r="K38" s="35">
        <v>7.6065296E7</v>
      </c>
      <c r="L38" s="36">
        <v>8.9102856E7</v>
      </c>
      <c r="M38" s="36">
        <v>9.1461952E7</v>
      </c>
      <c r="N38" s="36">
        <v>9.7406312E7</v>
      </c>
    </row>
    <row r="39" ht="15.75" customHeight="1">
      <c r="C39" s="36">
        <v>9.1854376E7</v>
      </c>
      <c r="D39" s="36">
        <v>8.5406808E7</v>
      </c>
      <c r="E39" s="36">
        <v>8.9794064E7</v>
      </c>
      <c r="F39" s="36">
        <v>7.1001624E7</v>
      </c>
      <c r="G39" s="36">
        <v>7.7254032E7</v>
      </c>
      <c r="H39" s="36">
        <v>7.8671112E7</v>
      </c>
      <c r="I39" s="36">
        <v>8.3848928E7</v>
      </c>
      <c r="J39" s="36">
        <v>9.730576E7</v>
      </c>
      <c r="K39" s="36">
        <v>7.7266904E7</v>
      </c>
      <c r="L39" s="36">
        <v>8.5282632E7</v>
      </c>
      <c r="M39" s="36">
        <v>8.2525608E7</v>
      </c>
      <c r="N39" s="36">
        <v>9.21348E7</v>
      </c>
    </row>
    <row r="40" ht="15.75" customHeight="1"/>
    <row r="41" ht="15.75" customHeight="1">
      <c r="A41" s="32">
        <v>0.013888888888888888</v>
      </c>
      <c r="B41" s="31">
        <v>37.0</v>
      </c>
      <c r="C41" s="33">
        <v>2928565.0</v>
      </c>
      <c r="D41" s="33">
        <v>2368026.0</v>
      </c>
      <c r="E41" s="33">
        <v>2896638.0</v>
      </c>
      <c r="F41" s="34">
        <v>7.5133784E7</v>
      </c>
      <c r="G41" s="34">
        <v>9.4257304E7</v>
      </c>
      <c r="H41" s="34">
        <v>9.992628E7</v>
      </c>
      <c r="I41" s="34">
        <v>9.9813992E7</v>
      </c>
      <c r="J41" s="34">
        <v>9.9008328E7</v>
      </c>
      <c r="K41" s="34">
        <v>9.4625904E7</v>
      </c>
      <c r="L41" s="34">
        <v>1.12671888E8</v>
      </c>
      <c r="M41" s="34">
        <v>1.12997168E8</v>
      </c>
      <c r="N41" s="34">
        <v>1.11587E8</v>
      </c>
    </row>
    <row r="42" ht="15.75" customHeight="1">
      <c r="C42" s="34">
        <v>1.20213912E8</v>
      </c>
      <c r="D42" s="34">
        <v>1.10418448E8</v>
      </c>
      <c r="E42" s="34">
        <v>1.25611896E8</v>
      </c>
      <c r="F42" s="34">
        <v>7.9431872E7</v>
      </c>
      <c r="G42" s="34">
        <v>8.075612E7</v>
      </c>
      <c r="H42" s="34">
        <v>8.6914792E7</v>
      </c>
      <c r="I42" s="35">
        <v>9.2676688E7</v>
      </c>
      <c r="J42" s="35">
        <v>8.9827864E7</v>
      </c>
      <c r="K42" s="35">
        <v>8.852832E7</v>
      </c>
      <c r="L42" s="35">
        <v>1.338436E8</v>
      </c>
      <c r="M42" s="35">
        <v>1.3365324E8</v>
      </c>
      <c r="N42" s="35">
        <v>1.428964E8</v>
      </c>
    </row>
    <row r="43" ht="15.75" customHeight="1">
      <c r="C43" s="35">
        <v>7.5438744E7</v>
      </c>
      <c r="D43" s="35">
        <v>8.0675248E7</v>
      </c>
      <c r="E43" s="35">
        <v>7.4000432E7</v>
      </c>
      <c r="F43" s="35">
        <v>6.0457348E7</v>
      </c>
      <c r="G43" s="35">
        <v>6.9965496E7</v>
      </c>
      <c r="H43" s="35">
        <v>5.4394032E7</v>
      </c>
      <c r="I43" s="35">
        <v>8.2013176E7</v>
      </c>
      <c r="J43" s="35">
        <v>8.2264112E7</v>
      </c>
      <c r="K43" s="35">
        <v>8.1818824E7</v>
      </c>
      <c r="L43" s="36">
        <v>7.517592E7</v>
      </c>
      <c r="M43" s="36">
        <v>9.1037152E7</v>
      </c>
      <c r="N43" s="36">
        <v>8.722484E7</v>
      </c>
    </row>
    <row r="44" ht="15.75" customHeight="1">
      <c r="C44" s="36">
        <v>8.8197464E7</v>
      </c>
      <c r="D44" s="36">
        <v>8.1970224E7</v>
      </c>
      <c r="E44" s="36">
        <v>8.412004E7</v>
      </c>
      <c r="F44" s="36">
        <v>7.5210344E7</v>
      </c>
      <c r="G44" s="36">
        <v>7.5829472E7</v>
      </c>
      <c r="H44" s="36">
        <v>7.4870096E7</v>
      </c>
      <c r="I44" s="36">
        <v>8.1510128E7</v>
      </c>
      <c r="J44" s="36">
        <v>8.796376E7</v>
      </c>
      <c r="K44" s="36">
        <v>8.7541968E7</v>
      </c>
      <c r="L44" s="36">
        <v>7.7869968E7</v>
      </c>
      <c r="M44" s="36">
        <v>7.066256E7</v>
      </c>
      <c r="N44" s="36">
        <v>8.2270328E7</v>
      </c>
    </row>
    <row r="45" ht="15.75" customHeight="1">
      <c r="C45" s="33">
        <v>2479335.0</v>
      </c>
      <c r="D45" s="33">
        <v>2599802.0</v>
      </c>
      <c r="E45" s="33">
        <v>2629525.0</v>
      </c>
      <c r="F45" s="34">
        <v>1.16488928E8</v>
      </c>
      <c r="G45" s="34">
        <v>1.15039488E8</v>
      </c>
      <c r="H45" s="34">
        <v>1.17001712E8</v>
      </c>
      <c r="I45" s="34">
        <v>1.0743108E8</v>
      </c>
      <c r="J45" s="34">
        <v>1.16198656E8</v>
      </c>
      <c r="K45" s="34">
        <v>1.14418496E8</v>
      </c>
      <c r="L45" s="34">
        <v>1.30201264E8</v>
      </c>
      <c r="M45" s="34">
        <v>1.26083136E8</v>
      </c>
      <c r="N45" s="34">
        <v>1.16427104E8</v>
      </c>
    </row>
    <row r="46" ht="15.75" customHeight="1">
      <c r="C46" s="34">
        <v>1.43409248E8</v>
      </c>
      <c r="D46" s="34">
        <v>1.11108752E8</v>
      </c>
      <c r="E46" s="34">
        <v>1.40593248E8</v>
      </c>
      <c r="F46" s="34">
        <v>1.01973272E8</v>
      </c>
      <c r="G46" s="34">
        <v>9.438144E7</v>
      </c>
      <c r="H46" s="34">
        <v>9.8380576E7</v>
      </c>
      <c r="I46" s="35">
        <v>1.15341424E8</v>
      </c>
      <c r="J46" s="35">
        <v>1.10341032E8</v>
      </c>
      <c r="K46" s="35">
        <v>1.21075136E8</v>
      </c>
      <c r="L46" s="35">
        <v>1.15167256E8</v>
      </c>
      <c r="M46" s="35">
        <v>1.28369808E8</v>
      </c>
      <c r="N46" s="35">
        <v>1.4142544E8</v>
      </c>
    </row>
    <row r="47" ht="15.75" customHeight="1">
      <c r="C47" s="35">
        <v>6.6029456E7</v>
      </c>
      <c r="D47" s="35">
        <v>6.8921024E7</v>
      </c>
      <c r="E47" s="35">
        <v>8.5883176E7</v>
      </c>
      <c r="F47" s="35">
        <v>6.4779736E7</v>
      </c>
      <c r="G47" s="35">
        <v>7.6546776E7</v>
      </c>
      <c r="H47" s="35">
        <v>6.9986024E7</v>
      </c>
      <c r="I47" s="35">
        <v>7.6320744E7</v>
      </c>
      <c r="J47" s="35">
        <v>7.2216624E7</v>
      </c>
      <c r="K47" s="35">
        <v>9.1117784E7</v>
      </c>
      <c r="L47" s="36">
        <v>1.10863248E8</v>
      </c>
      <c r="M47" s="36">
        <v>1.08481904E8</v>
      </c>
      <c r="N47" s="36">
        <v>1.14738648E8</v>
      </c>
    </row>
    <row r="48" ht="15.75" customHeight="1">
      <c r="C48" s="36">
        <v>1.10167384E8</v>
      </c>
      <c r="D48" s="36">
        <v>1.0343024E8</v>
      </c>
      <c r="E48" s="36">
        <v>1.0734788E8</v>
      </c>
      <c r="F48" s="36">
        <v>8.579148E7</v>
      </c>
      <c r="G48" s="36">
        <v>9.2434696E7</v>
      </c>
      <c r="H48" s="36">
        <v>9.373948E7</v>
      </c>
      <c r="I48" s="36">
        <v>1.00503328E8</v>
      </c>
      <c r="J48" s="36">
        <v>1.13215904E8</v>
      </c>
      <c r="K48" s="36">
        <v>9.3752216E7</v>
      </c>
      <c r="L48" s="36">
        <v>1.06023832E8</v>
      </c>
      <c r="M48" s="36">
        <v>9.853424E7</v>
      </c>
      <c r="N48" s="36">
        <v>1.09196256E8</v>
      </c>
    </row>
    <row r="49" ht="15.75" customHeight="1"/>
    <row r="50" ht="15.75" customHeight="1">
      <c r="A50" s="32">
        <v>0.017361111111111112</v>
      </c>
      <c r="B50" s="31">
        <v>37.0</v>
      </c>
      <c r="C50" s="33">
        <v>2988600.0</v>
      </c>
      <c r="D50" s="33">
        <v>2443918.0</v>
      </c>
      <c r="E50" s="33">
        <v>2939744.0</v>
      </c>
      <c r="F50" s="34">
        <v>8.4920856E7</v>
      </c>
      <c r="G50" s="34">
        <v>1.03478488E8</v>
      </c>
      <c r="H50" s="34">
        <v>1.0967744E8</v>
      </c>
      <c r="I50" s="34">
        <v>1.08756184E8</v>
      </c>
      <c r="J50" s="34">
        <v>1.08982936E8</v>
      </c>
      <c r="K50" s="34">
        <v>1.04282104E8</v>
      </c>
      <c r="L50" s="34">
        <v>1.25798744E8</v>
      </c>
      <c r="M50" s="34">
        <v>1.23604504E8</v>
      </c>
      <c r="N50" s="34">
        <v>1.21939344E8</v>
      </c>
    </row>
    <row r="51" ht="15.75" customHeight="1">
      <c r="C51" s="34">
        <v>1.31746048E8</v>
      </c>
      <c r="D51" s="34">
        <v>1.21896136E8</v>
      </c>
      <c r="E51" s="34">
        <v>1.38660704E8</v>
      </c>
      <c r="F51" s="34">
        <v>8.8730792E7</v>
      </c>
      <c r="G51" s="34">
        <v>9.0415032E7</v>
      </c>
      <c r="H51" s="34">
        <v>9.7985544E7</v>
      </c>
      <c r="I51" s="35">
        <v>1.02194072E8</v>
      </c>
      <c r="J51" s="35">
        <v>9.9218216E7</v>
      </c>
      <c r="K51" s="35">
        <v>1.0061952E8</v>
      </c>
      <c r="L51" s="35">
        <v>1.57676592E8</v>
      </c>
      <c r="M51" s="35">
        <v>1.57694384E8</v>
      </c>
      <c r="N51" s="35">
        <v>1.66984944E8</v>
      </c>
    </row>
    <row r="52" ht="15.75" customHeight="1">
      <c r="C52" s="35">
        <v>8.710664E7</v>
      </c>
      <c r="D52" s="35">
        <v>9.3473816E7</v>
      </c>
      <c r="E52" s="35">
        <v>8.561296E7</v>
      </c>
      <c r="F52" s="35">
        <v>7.2413504E7</v>
      </c>
      <c r="G52" s="35">
        <v>8.2682944E7</v>
      </c>
      <c r="H52" s="35">
        <v>6.56771E7</v>
      </c>
      <c r="I52" s="35">
        <v>9.0745144E7</v>
      </c>
      <c r="J52" s="35">
        <v>9.087296E7</v>
      </c>
      <c r="K52" s="35">
        <v>9.0907832E7</v>
      </c>
      <c r="L52" s="36">
        <v>8.4593072E7</v>
      </c>
      <c r="M52" s="36">
        <v>1.00503952E8</v>
      </c>
      <c r="N52" s="36">
        <v>9.6227224E7</v>
      </c>
    </row>
    <row r="53" ht="15.75" customHeight="1">
      <c r="C53" s="36">
        <v>9.8794528E7</v>
      </c>
      <c r="D53" s="36">
        <v>9.1276512E7</v>
      </c>
      <c r="E53" s="36">
        <v>9.490168E7</v>
      </c>
      <c r="F53" s="36">
        <v>8.443624E7</v>
      </c>
      <c r="G53" s="36">
        <v>8.4885424E7</v>
      </c>
      <c r="H53" s="36">
        <v>8.3693896E7</v>
      </c>
      <c r="I53" s="36">
        <v>9.0906208E7</v>
      </c>
      <c r="J53" s="36">
        <v>9.7679488E7</v>
      </c>
      <c r="K53" s="36">
        <v>9.6729232E7</v>
      </c>
      <c r="L53" s="36">
        <v>8.7490392E7</v>
      </c>
      <c r="M53" s="36">
        <v>8.1513368E7</v>
      </c>
      <c r="N53" s="36">
        <v>9.0558656E7</v>
      </c>
    </row>
    <row r="54" ht="15.75" customHeight="1">
      <c r="C54" s="33">
        <v>2523280.0</v>
      </c>
      <c r="D54" s="33">
        <v>2704240.0</v>
      </c>
      <c r="E54" s="33">
        <v>2659541.0</v>
      </c>
      <c r="F54" s="34">
        <v>1.31948416E8</v>
      </c>
      <c r="G54" s="34">
        <v>1.27742656E8</v>
      </c>
      <c r="H54" s="34">
        <v>1.29848928E8</v>
      </c>
      <c r="I54" s="34">
        <v>1.20727064E8</v>
      </c>
      <c r="J54" s="34">
        <v>1.32472288E8</v>
      </c>
      <c r="K54" s="34">
        <v>1.27902032E8</v>
      </c>
      <c r="L54" s="34">
        <v>1.49890864E8</v>
      </c>
      <c r="M54" s="34">
        <v>1.41000448E8</v>
      </c>
      <c r="N54" s="34">
        <v>1.29928576E8</v>
      </c>
    </row>
    <row r="55" ht="15.75" customHeight="1">
      <c r="C55" s="34">
        <v>1.58556768E8</v>
      </c>
      <c r="D55" s="34">
        <v>1.29421208E8</v>
      </c>
      <c r="E55" s="34">
        <v>1.56868832E8</v>
      </c>
      <c r="F55" s="34">
        <v>1.19736864E8</v>
      </c>
      <c r="G55" s="34">
        <v>1.09554512E8</v>
      </c>
      <c r="H55" s="34">
        <v>1.12405408E8</v>
      </c>
      <c r="I55" s="35">
        <v>1.32171472E8</v>
      </c>
      <c r="J55" s="35">
        <v>1.32507024E8</v>
      </c>
      <c r="K55" s="35">
        <v>1.33689896E8</v>
      </c>
      <c r="L55" s="35">
        <v>1.44630576E8</v>
      </c>
      <c r="M55" s="35">
        <v>1.5587544E8</v>
      </c>
      <c r="N55" s="35">
        <v>1.6765232E8</v>
      </c>
    </row>
    <row r="56" ht="15.75" customHeight="1">
      <c r="C56" s="35">
        <v>7.9379528E7</v>
      </c>
      <c r="D56" s="35">
        <v>8.47474E7</v>
      </c>
      <c r="E56" s="35">
        <v>1.02783016E8</v>
      </c>
      <c r="F56" s="35">
        <v>8.0390824E7</v>
      </c>
      <c r="G56" s="35">
        <v>9.387336E7</v>
      </c>
      <c r="H56" s="35">
        <v>8.6840592E7</v>
      </c>
      <c r="I56" s="35">
        <v>8.9315336E7</v>
      </c>
      <c r="J56" s="35">
        <v>8.6898568E7</v>
      </c>
      <c r="K56" s="35">
        <v>1.04935408E8</v>
      </c>
      <c r="L56" s="36">
        <v>1.3141332E8</v>
      </c>
      <c r="M56" s="36">
        <v>1.24170408E8</v>
      </c>
      <c r="N56" s="36">
        <v>1.31010152E8</v>
      </c>
    </row>
    <row r="57" ht="15.75" customHeight="1">
      <c r="C57" s="36">
        <v>1.29176032E8</v>
      </c>
      <c r="D57" s="36">
        <v>1.22518304E8</v>
      </c>
      <c r="E57" s="36">
        <v>1.2417132E8</v>
      </c>
      <c r="F57" s="36">
        <v>1.00061152E8</v>
      </c>
      <c r="G57" s="36">
        <v>1.07074704E8</v>
      </c>
      <c r="H57" s="36">
        <v>1.108564E8</v>
      </c>
      <c r="I57" s="36">
        <v>1.16372144E8</v>
      </c>
      <c r="J57" s="36">
        <v>1.29160808E8</v>
      </c>
      <c r="K57" s="36">
        <v>1.0926396E8</v>
      </c>
      <c r="L57" s="36">
        <v>1.2649832E8</v>
      </c>
      <c r="M57" s="36">
        <v>1.1377264E8</v>
      </c>
      <c r="N57" s="36">
        <v>1.25791424E8</v>
      </c>
    </row>
    <row r="58" ht="15.75" customHeight="1"/>
    <row r="59" ht="15.75" customHeight="1">
      <c r="A59" s="32">
        <v>0.020833333333333332</v>
      </c>
      <c r="B59" s="31">
        <v>37.0</v>
      </c>
      <c r="C59" s="33">
        <v>3131729.0</v>
      </c>
      <c r="D59" s="33">
        <v>2447288.0</v>
      </c>
      <c r="E59" s="33">
        <v>3020792.0</v>
      </c>
      <c r="F59" s="34">
        <v>9.3321696E7</v>
      </c>
      <c r="G59" s="34">
        <v>1.124516E8</v>
      </c>
      <c r="H59" s="34">
        <v>1.19540968E8</v>
      </c>
      <c r="I59" s="34">
        <v>1.16153072E8</v>
      </c>
      <c r="J59" s="34">
        <v>1.18463192E8</v>
      </c>
      <c r="K59" s="34">
        <v>1.12739128E8</v>
      </c>
      <c r="L59" s="34">
        <v>1.31173808E8</v>
      </c>
      <c r="M59" s="34">
        <v>1.33267488E8</v>
      </c>
      <c r="N59" s="34">
        <v>1.3170384E8</v>
      </c>
    </row>
    <row r="60" ht="15.75" customHeight="1">
      <c r="C60" s="34">
        <v>1.44562288E8</v>
      </c>
      <c r="D60" s="34">
        <v>1.31812952E8</v>
      </c>
      <c r="E60" s="34">
        <v>1.46522464E8</v>
      </c>
      <c r="F60" s="34">
        <v>9.7667144E7</v>
      </c>
      <c r="G60" s="34">
        <v>9.9786336E7</v>
      </c>
      <c r="H60" s="34">
        <v>1.08370104E8</v>
      </c>
      <c r="I60" s="35">
        <v>1.11300072E8</v>
      </c>
      <c r="J60" s="35">
        <v>1.08161552E8</v>
      </c>
      <c r="K60" s="35">
        <v>1.0631896E8</v>
      </c>
      <c r="L60" s="35">
        <v>1.78046784E8</v>
      </c>
      <c r="M60" s="35">
        <v>1.78485952E8</v>
      </c>
      <c r="N60" s="35">
        <v>1.89135488E8</v>
      </c>
    </row>
    <row r="61" ht="15.75" customHeight="1">
      <c r="C61" s="35">
        <v>9.8088248E7</v>
      </c>
      <c r="D61" s="35">
        <v>1.01999264E8</v>
      </c>
      <c r="E61" s="35">
        <v>9.6130432E7</v>
      </c>
      <c r="F61" s="35">
        <v>8.2991184E7</v>
      </c>
      <c r="G61" s="35">
        <v>9.416196E7</v>
      </c>
      <c r="H61" s="35">
        <v>7.58188E7</v>
      </c>
      <c r="I61" s="35">
        <v>9.883748E7</v>
      </c>
      <c r="J61" s="35">
        <v>1.01524752E8</v>
      </c>
      <c r="K61" s="35">
        <v>9.9293424E7</v>
      </c>
      <c r="L61" s="36">
        <v>9.2389664E7</v>
      </c>
      <c r="M61" s="36">
        <v>1.09785864E8</v>
      </c>
      <c r="N61" s="36">
        <v>1.04741984E8</v>
      </c>
    </row>
    <row r="62" ht="15.75" customHeight="1">
      <c r="C62" s="36">
        <v>1.07524776E8</v>
      </c>
      <c r="D62" s="36">
        <v>1.00165232E8</v>
      </c>
      <c r="E62" s="36">
        <v>1.0067972E8</v>
      </c>
      <c r="F62" s="36">
        <v>9.5062392E7</v>
      </c>
      <c r="G62" s="36">
        <v>9.61308E7</v>
      </c>
      <c r="H62" s="36">
        <v>9.2322688E7</v>
      </c>
      <c r="I62" s="36">
        <v>9.9437232E7</v>
      </c>
      <c r="J62" s="36">
        <v>1.06634576E8</v>
      </c>
      <c r="K62" s="36">
        <v>1.0557016E8</v>
      </c>
      <c r="L62" s="36">
        <v>9.6045864E7</v>
      </c>
      <c r="M62" s="36">
        <v>9.0811848E7</v>
      </c>
      <c r="N62" s="36">
        <v>9.8523832E7</v>
      </c>
    </row>
    <row r="63" ht="15.75" customHeight="1">
      <c r="C63" s="33">
        <v>2559400.0</v>
      </c>
      <c r="D63" s="33">
        <v>2765475.0</v>
      </c>
      <c r="E63" s="33">
        <v>2711644.0</v>
      </c>
      <c r="F63" s="34">
        <v>1.45744176E8</v>
      </c>
      <c r="G63" s="34">
        <v>1.41799072E8</v>
      </c>
      <c r="H63" s="34">
        <v>1.44271136E8</v>
      </c>
      <c r="I63" s="34">
        <v>1.33144944E8</v>
      </c>
      <c r="J63" s="34">
        <v>1.43882016E8</v>
      </c>
      <c r="K63" s="34">
        <v>1.40321184E8</v>
      </c>
      <c r="L63" s="34">
        <v>1.66926128E8</v>
      </c>
      <c r="M63" s="34">
        <v>1.53510064E8</v>
      </c>
      <c r="N63" s="34">
        <v>1.43199744E8</v>
      </c>
    </row>
    <row r="64" ht="15.75" customHeight="1">
      <c r="C64" s="34">
        <v>1.73668464E8</v>
      </c>
      <c r="D64" s="34">
        <v>1.43801968E8</v>
      </c>
      <c r="E64" s="34">
        <v>1.72133552E8</v>
      </c>
      <c r="F64" s="34">
        <v>1.3239996E8</v>
      </c>
      <c r="G64" s="34">
        <v>1.24533744E8</v>
      </c>
      <c r="H64" s="34">
        <v>1.26130504E8</v>
      </c>
      <c r="I64" s="35">
        <v>1.45879296E8</v>
      </c>
      <c r="J64" s="35">
        <v>1.44629632E8</v>
      </c>
      <c r="K64" s="35">
        <v>1.47255216E8</v>
      </c>
      <c r="L64" s="35">
        <v>1.71876096E8</v>
      </c>
      <c r="M64" s="35">
        <v>1.82390864E8</v>
      </c>
      <c r="N64" s="35">
        <v>1.9156032E8</v>
      </c>
    </row>
    <row r="65" ht="15.75" customHeight="1">
      <c r="C65" s="35">
        <v>9.5080784E7</v>
      </c>
      <c r="D65" s="35">
        <v>9.9564616E7</v>
      </c>
      <c r="E65" s="35">
        <v>1.19099104E8</v>
      </c>
      <c r="F65" s="35">
        <v>9.3976536E7</v>
      </c>
      <c r="G65" s="35">
        <v>1.10215784E8</v>
      </c>
      <c r="H65" s="35">
        <v>1.0299392E8</v>
      </c>
      <c r="I65" s="35">
        <v>1.02109184E8</v>
      </c>
      <c r="J65" s="35">
        <v>1.01706744E8</v>
      </c>
      <c r="K65" s="35">
        <v>1.18462968E8</v>
      </c>
      <c r="L65" s="36">
        <v>1.51128448E8</v>
      </c>
      <c r="M65" s="36">
        <v>1.41080944E8</v>
      </c>
      <c r="N65" s="36">
        <v>1.4735896E8</v>
      </c>
    </row>
    <row r="66" ht="15.75" customHeight="1">
      <c r="C66" s="36">
        <v>1.43620272E8</v>
      </c>
      <c r="D66" s="36">
        <v>1.35598352E8</v>
      </c>
      <c r="E66" s="36">
        <v>1.42703792E8</v>
      </c>
      <c r="F66" s="36">
        <v>1.1681492E8</v>
      </c>
      <c r="G66" s="36">
        <v>1.224922E8</v>
      </c>
      <c r="H66" s="36">
        <v>1.21999696E8</v>
      </c>
      <c r="I66" s="36">
        <v>1.31980296E8</v>
      </c>
      <c r="J66" s="36">
        <v>1.45090144E8</v>
      </c>
      <c r="K66" s="36">
        <v>1.24118952E8</v>
      </c>
      <c r="L66" s="36">
        <v>1.46970432E8</v>
      </c>
      <c r="M66" s="36">
        <v>1.28680112E8</v>
      </c>
      <c r="N66" s="36">
        <v>1.42135296E8</v>
      </c>
    </row>
    <row r="67" ht="15.75" customHeight="1"/>
    <row r="68" ht="15.75" customHeight="1">
      <c r="A68" s="32">
        <v>0.024305555555555556</v>
      </c>
      <c r="B68" s="31">
        <v>37.0</v>
      </c>
      <c r="C68" s="33">
        <v>3133819.0</v>
      </c>
      <c r="D68" s="33">
        <v>2492464.0</v>
      </c>
      <c r="E68" s="33">
        <v>3077539.0</v>
      </c>
      <c r="F68" s="34">
        <v>1.01515864E8</v>
      </c>
      <c r="G68" s="34">
        <v>1.20327816E8</v>
      </c>
      <c r="H68" s="34">
        <v>1.29897928E8</v>
      </c>
      <c r="I68" s="34">
        <v>1.22510856E8</v>
      </c>
      <c r="J68" s="34">
        <v>1.25899272E8</v>
      </c>
      <c r="K68" s="34">
        <v>1.22713264E8</v>
      </c>
      <c r="L68" s="34">
        <v>1.3801192E8</v>
      </c>
      <c r="M68" s="34">
        <v>1.46052528E8</v>
      </c>
      <c r="N68" s="34">
        <v>1.43999632E8</v>
      </c>
    </row>
    <row r="69" ht="15.75" customHeight="1">
      <c r="C69" s="34">
        <v>1.50590272E8</v>
      </c>
      <c r="D69" s="34">
        <v>1.4156704E8</v>
      </c>
      <c r="E69" s="34">
        <v>1.5504616E8</v>
      </c>
      <c r="F69" s="34">
        <v>1.10270456E8</v>
      </c>
      <c r="G69" s="34">
        <v>1.08872496E8</v>
      </c>
      <c r="H69" s="34">
        <v>1.19546176E8</v>
      </c>
      <c r="I69" s="35">
        <v>1.2156096E8</v>
      </c>
      <c r="J69" s="35">
        <v>1.17043568E8</v>
      </c>
      <c r="K69" s="35">
        <v>1.11916984E8</v>
      </c>
      <c r="L69" s="35">
        <v>1.98441024E8</v>
      </c>
      <c r="M69" s="35">
        <v>1.9793336E8</v>
      </c>
      <c r="N69" s="35">
        <v>2.05289936E8</v>
      </c>
    </row>
    <row r="70" ht="15.75" customHeight="1">
      <c r="C70" s="35">
        <v>1.0606952E8</v>
      </c>
      <c r="D70" s="35">
        <v>1.10740176E8</v>
      </c>
      <c r="E70" s="35">
        <v>1.08251376E8</v>
      </c>
      <c r="F70" s="35">
        <v>9.3014064E7</v>
      </c>
      <c r="G70" s="35">
        <v>1.0525988E8</v>
      </c>
      <c r="H70" s="35">
        <v>8.489176E7</v>
      </c>
      <c r="I70" s="35">
        <v>1.07081128E8</v>
      </c>
      <c r="J70" s="35">
        <v>1.06012624E8</v>
      </c>
      <c r="K70" s="35">
        <v>1.07395528E8</v>
      </c>
      <c r="L70" s="36">
        <v>9.9885384E7</v>
      </c>
      <c r="M70" s="36">
        <v>1.19203792E8</v>
      </c>
      <c r="N70" s="36">
        <v>1.12695392E8</v>
      </c>
    </row>
    <row r="71" ht="15.75" customHeight="1">
      <c r="C71" s="36">
        <v>1.13968168E8</v>
      </c>
      <c r="D71" s="36">
        <v>1.08741728E8</v>
      </c>
      <c r="E71" s="36">
        <v>1.078536E8</v>
      </c>
      <c r="F71" s="36">
        <v>9.9784496E7</v>
      </c>
      <c r="G71" s="36">
        <v>1.00980872E8</v>
      </c>
      <c r="H71" s="36">
        <v>1.01405344E8</v>
      </c>
      <c r="I71" s="36">
        <v>1.07516712E8</v>
      </c>
      <c r="J71" s="36">
        <v>1.15315112E8</v>
      </c>
      <c r="K71" s="36">
        <v>1.14153192E8</v>
      </c>
      <c r="L71" s="36">
        <v>1.04386784E8</v>
      </c>
      <c r="M71" s="36">
        <v>9.9306048E7</v>
      </c>
      <c r="N71" s="36">
        <v>1.059254E8</v>
      </c>
    </row>
    <row r="72" ht="15.75" customHeight="1">
      <c r="C72" s="33">
        <v>2604451.0</v>
      </c>
      <c r="D72" s="33">
        <v>2841725.0</v>
      </c>
      <c r="E72" s="33">
        <v>2759221.0</v>
      </c>
      <c r="F72" s="34">
        <v>1.59715488E8</v>
      </c>
      <c r="G72" s="34">
        <v>1.55871872E8</v>
      </c>
      <c r="H72" s="34">
        <v>1.583752E8</v>
      </c>
      <c r="I72" s="34">
        <v>1.451612E8</v>
      </c>
      <c r="J72" s="34">
        <v>1.56728096E8</v>
      </c>
      <c r="K72" s="34">
        <v>1.52845312E8</v>
      </c>
      <c r="L72" s="34">
        <v>1.84032E8</v>
      </c>
      <c r="M72" s="34">
        <v>1.6655992E8</v>
      </c>
      <c r="N72" s="34">
        <v>1.56367008E8</v>
      </c>
    </row>
    <row r="73" ht="15.75" customHeight="1">
      <c r="C73" s="34">
        <v>1.89444688E8</v>
      </c>
      <c r="D73" s="34">
        <v>1.57906816E8</v>
      </c>
      <c r="E73" s="34">
        <v>1.87346944E8</v>
      </c>
      <c r="F73" s="34">
        <v>1.46824224E8</v>
      </c>
      <c r="G73" s="34">
        <v>1.40408864E8</v>
      </c>
      <c r="H73" s="34">
        <v>1.39893376E8</v>
      </c>
      <c r="I73" s="35">
        <v>1.60159264E8</v>
      </c>
      <c r="J73" s="35">
        <v>1.58282512E8</v>
      </c>
      <c r="K73" s="35">
        <v>1.610188E8</v>
      </c>
      <c r="L73" s="35">
        <v>1.98274864E8</v>
      </c>
      <c r="M73" s="35">
        <v>1.99911168E8</v>
      </c>
      <c r="N73" s="35">
        <v>2.12785712E8</v>
      </c>
    </row>
    <row r="74" ht="15.75" customHeight="1">
      <c r="C74" s="35">
        <v>1.05678648E8</v>
      </c>
      <c r="D74" s="35">
        <v>1.14459968E8</v>
      </c>
      <c r="E74" s="35">
        <v>1.3469408E8</v>
      </c>
      <c r="F74" s="35">
        <v>1.05979536E8</v>
      </c>
      <c r="G74" s="35">
        <v>1.2630024E8</v>
      </c>
      <c r="H74" s="35">
        <v>1.18746816E8</v>
      </c>
      <c r="I74" s="35">
        <v>1.14521856E8</v>
      </c>
      <c r="J74" s="35">
        <v>1.16600312E8</v>
      </c>
      <c r="K74" s="35">
        <v>1.3229788E8</v>
      </c>
      <c r="L74" s="36">
        <v>1.72405264E8</v>
      </c>
      <c r="M74" s="36">
        <v>1.55845888E8</v>
      </c>
      <c r="N74" s="36">
        <v>1.67253312E8</v>
      </c>
    </row>
    <row r="75" ht="15.75" customHeight="1">
      <c r="C75" s="36">
        <v>1.593916E8</v>
      </c>
      <c r="D75" s="36">
        <v>1.50669952E8</v>
      </c>
      <c r="E75" s="36">
        <v>1.5904696E8</v>
      </c>
      <c r="F75" s="36">
        <v>1.27473448E8</v>
      </c>
      <c r="G75" s="36">
        <v>1.40194976E8</v>
      </c>
      <c r="H75" s="36">
        <v>1.353408E8</v>
      </c>
      <c r="I75" s="36">
        <v>1.48032416E8</v>
      </c>
      <c r="J75" s="36">
        <v>1.63780224E8</v>
      </c>
      <c r="K75" s="36">
        <v>1.39291616E8</v>
      </c>
      <c r="L75" s="36">
        <v>1.67615408E8</v>
      </c>
      <c r="M75" s="36">
        <v>1.44190288E8</v>
      </c>
      <c r="N75" s="36">
        <v>1.59334736E8</v>
      </c>
    </row>
    <row r="76" ht="15.75" customHeight="1"/>
    <row r="77" ht="15.75" customHeight="1">
      <c r="A77" s="32">
        <v>0.027777777777777776</v>
      </c>
      <c r="B77" s="31">
        <v>37.0</v>
      </c>
      <c r="C77" s="33">
        <v>3195963.0</v>
      </c>
      <c r="D77" s="33">
        <v>2531216.0</v>
      </c>
      <c r="E77" s="33">
        <v>3182496.0</v>
      </c>
      <c r="F77" s="34">
        <v>1.0944896E8</v>
      </c>
      <c r="G77" s="34">
        <v>1.33111432E8</v>
      </c>
      <c r="H77" s="34">
        <v>1.35347328E8</v>
      </c>
      <c r="I77" s="34">
        <v>1.2834876E8</v>
      </c>
      <c r="J77" s="34">
        <v>1.32123424E8</v>
      </c>
      <c r="K77" s="34">
        <v>1.35403488E8</v>
      </c>
      <c r="L77" s="34">
        <v>1.4381744E8</v>
      </c>
      <c r="M77" s="34">
        <v>1.4931704E8</v>
      </c>
      <c r="N77" s="34">
        <v>1.47679648E8</v>
      </c>
    </row>
    <row r="78" ht="15.75" customHeight="1">
      <c r="C78" s="34">
        <v>1.58307136E8</v>
      </c>
      <c r="D78" s="34">
        <v>1.5231288E8</v>
      </c>
      <c r="E78" s="34">
        <v>1.63266064E8</v>
      </c>
      <c r="F78" s="34">
        <v>1.1440652E8</v>
      </c>
      <c r="G78" s="34">
        <v>1.19475544E8</v>
      </c>
      <c r="H78" s="34">
        <v>1.2999188E8</v>
      </c>
      <c r="I78" s="35">
        <v>1.2629624E8</v>
      </c>
      <c r="J78" s="35">
        <v>1.2809292E8</v>
      </c>
      <c r="K78" s="35">
        <v>1.18245464E8</v>
      </c>
      <c r="L78" s="35">
        <v>2.11410192E8</v>
      </c>
      <c r="M78" s="35">
        <v>2.11264176E8</v>
      </c>
      <c r="N78" s="35">
        <v>2.20442272E8</v>
      </c>
    </row>
    <row r="79" ht="15.75" customHeight="1">
      <c r="C79" s="35">
        <v>1.13160768E8</v>
      </c>
      <c r="D79" s="35">
        <v>1.18698968E8</v>
      </c>
      <c r="E79" s="35">
        <v>1.13601968E8</v>
      </c>
      <c r="F79" s="35">
        <v>1.04027048E8</v>
      </c>
      <c r="G79" s="35">
        <v>1.17340584E8</v>
      </c>
      <c r="H79" s="35">
        <v>9.3927432E7</v>
      </c>
      <c r="I79" s="35">
        <v>1.1851728E8</v>
      </c>
      <c r="J79" s="35">
        <v>1.12032608E8</v>
      </c>
      <c r="K79" s="35">
        <v>1.15870144E8</v>
      </c>
      <c r="L79" s="36">
        <v>1.07722352E8</v>
      </c>
      <c r="M79" s="36">
        <v>1.2387308E8</v>
      </c>
      <c r="N79" s="36">
        <v>1.221728E8</v>
      </c>
    </row>
    <row r="80" ht="15.75" customHeight="1">
      <c r="C80" s="36">
        <v>1.20572776E8</v>
      </c>
      <c r="D80" s="36">
        <v>1.19504248E8</v>
      </c>
      <c r="E80" s="36">
        <v>1.14380344E8</v>
      </c>
      <c r="F80" s="36">
        <v>1.06649432E8</v>
      </c>
      <c r="G80" s="36">
        <v>1.0695524E8</v>
      </c>
      <c r="H80" s="36">
        <v>1.08700504E8</v>
      </c>
      <c r="I80" s="36">
        <v>1.15375888E8</v>
      </c>
      <c r="J80" s="36">
        <v>1.2455388E8</v>
      </c>
      <c r="K80" s="36">
        <v>1.22911088E8</v>
      </c>
      <c r="L80" s="36">
        <v>1.12461072E8</v>
      </c>
      <c r="M80" s="36">
        <v>1.07425584E8</v>
      </c>
      <c r="N80" s="36">
        <v>1.131184E8</v>
      </c>
    </row>
    <row r="81" ht="15.75" customHeight="1">
      <c r="C81" s="33">
        <v>2659013.0</v>
      </c>
      <c r="D81" s="33">
        <v>2917843.0</v>
      </c>
      <c r="E81" s="33">
        <v>2814075.0</v>
      </c>
      <c r="F81" s="34">
        <v>1.73870976E8</v>
      </c>
      <c r="G81" s="34">
        <v>1.69439328E8</v>
      </c>
      <c r="H81" s="34">
        <v>1.72653136E8</v>
      </c>
      <c r="I81" s="34">
        <v>1.56955408E8</v>
      </c>
      <c r="J81" s="34">
        <v>1.69187872E8</v>
      </c>
      <c r="K81" s="34">
        <v>1.647224E8</v>
      </c>
      <c r="L81" s="34">
        <v>2.00523824E8</v>
      </c>
      <c r="M81" s="34">
        <v>1.78937168E8</v>
      </c>
      <c r="N81" s="34">
        <v>1.68954944E8</v>
      </c>
    </row>
    <row r="82" ht="15.75" customHeight="1">
      <c r="C82" s="34">
        <v>2.04019232E8</v>
      </c>
      <c r="D82" s="34">
        <v>1.70997376E8</v>
      </c>
      <c r="E82" s="34">
        <v>2.02239248E8</v>
      </c>
      <c r="F82" s="34">
        <v>1.6090272E8</v>
      </c>
      <c r="G82" s="34">
        <v>1.59708976E8</v>
      </c>
      <c r="H82" s="34">
        <v>1.53653968E8</v>
      </c>
      <c r="I82" s="35">
        <v>1.74732256E8</v>
      </c>
      <c r="J82" s="35">
        <v>1.7147704E8</v>
      </c>
      <c r="K82" s="35">
        <v>1.74249632E8</v>
      </c>
      <c r="L82" s="35">
        <v>2.24130832E8</v>
      </c>
      <c r="M82" s="35">
        <v>2.1736368E8</v>
      </c>
      <c r="N82" s="35">
        <v>2.31655872E8</v>
      </c>
    </row>
    <row r="83" ht="15.75" customHeight="1">
      <c r="C83" s="35">
        <v>1.15740816E8</v>
      </c>
      <c r="D83" s="35">
        <v>1.2923772E8</v>
      </c>
      <c r="E83" s="35">
        <v>1.50488496E8</v>
      </c>
      <c r="F83" s="35">
        <v>1.17731472E8</v>
      </c>
      <c r="G83" s="35">
        <v>1.4198384E8</v>
      </c>
      <c r="H83" s="35">
        <v>1.34385712E8</v>
      </c>
      <c r="I83" s="35">
        <v>1.26833048E8</v>
      </c>
      <c r="J83" s="35">
        <v>1.3146604E8</v>
      </c>
      <c r="K83" s="35">
        <v>1.46001824E8</v>
      </c>
      <c r="L83" s="36">
        <v>1.97507472E8</v>
      </c>
      <c r="M83" s="36">
        <v>1.68999056E8</v>
      </c>
      <c r="N83" s="36">
        <v>1.80262208E8</v>
      </c>
    </row>
    <row r="84" ht="15.75" customHeight="1">
      <c r="C84" s="36">
        <v>1.74188992E8</v>
      </c>
      <c r="D84" s="36">
        <v>1.64959728E8</v>
      </c>
      <c r="E84" s="36">
        <v>1.73160752E8</v>
      </c>
      <c r="F84" s="36">
        <v>1.39092752E8</v>
      </c>
      <c r="G84" s="36">
        <v>1.50161456E8</v>
      </c>
      <c r="H84" s="36">
        <v>1.47742432E8</v>
      </c>
      <c r="I84" s="36">
        <v>1.6373008E8</v>
      </c>
      <c r="J84" s="36">
        <v>1.79062E8</v>
      </c>
      <c r="K84" s="36">
        <v>1.5467416E8</v>
      </c>
      <c r="L84" s="36">
        <v>1.88615856E8</v>
      </c>
      <c r="M84" s="36">
        <v>1.58489824E8</v>
      </c>
      <c r="N84" s="36">
        <v>1.77770576E8</v>
      </c>
    </row>
    <row r="85" ht="15.75" customHeight="1"/>
    <row r="86" ht="15.75" customHeight="1">
      <c r="A86" s="32">
        <v>0.03125</v>
      </c>
      <c r="B86" s="31">
        <v>37.0</v>
      </c>
      <c r="C86" s="33">
        <v>3246389.0</v>
      </c>
      <c r="D86" s="33">
        <v>2560793.0</v>
      </c>
      <c r="E86" s="33">
        <v>3303959.0</v>
      </c>
      <c r="F86" s="34">
        <v>1.1816216E8</v>
      </c>
      <c r="G86" s="34">
        <v>1.37306976E8</v>
      </c>
      <c r="H86" s="34">
        <v>1.4152584E8</v>
      </c>
      <c r="I86" s="34">
        <v>1.33629352E8</v>
      </c>
      <c r="J86" s="34">
        <v>1.3742304E8</v>
      </c>
      <c r="K86" s="34">
        <v>1.37911648E8</v>
      </c>
      <c r="L86" s="34">
        <v>1.49389856E8</v>
      </c>
      <c r="M86" s="34">
        <v>1.55929936E8</v>
      </c>
      <c r="N86" s="34">
        <v>1.53195072E8</v>
      </c>
    </row>
    <row r="87" ht="15.75" customHeight="1">
      <c r="C87" s="34">
        <v>1.65208384E8</v>
      </c>
      <c r="D87" s="34">
        <v>1.59008768E8</v>
      </c>
      <c r="E87" s="34">
        <v>1.71090176E8</v>
      </c>
      <c r="F87" s="34">
        <v>1.20635256E8</v>
      </c>
      <c r="G87" s="34">
        <v>1.25281912E8</v>
      </c>
      <c r="H87" s="34">
        <v>1.37467952E8</v>
      </c>
      <c r="I87" s="35">
        <v>1.32689624E8</v>
      </c>
      <c r="J87" s="35">
        <v>1.3217624E8</v>
      </c>
      <c r="K87" s="35">
        <v>1.23617864E8</v>
      </c>
      <c r="L87" s="35">
        <v>2.24313456E8</v>
      </c>
      <c r="M87" s="35">
        <v>2.23777152E8</v>
      </c>
      <c r="N87" s="35">
        <v>2.33428832E8</v>
      </c>
    </row>
    <row r="88" ht="15.75" customHeight="1">
      <c r="C88" s="35">
        <v>1.1999392E8</v>
      </c>
      <c r="D88" s="35">
        <v>1.2575472E8</v>
      </c>
      <c r="E88" s="35">
        <v>1.204894E8</v>
      </c>
      <c r="F88" s="35">
        <v>1.0917868E8</v>
      </c>
      <c r="G88" s="35">
        <v>1.23400928E8</v>
      </c>
      <c r="H88" s="35">
        <v>1.02157912E8</v>
      </c>
      <c r="I88" s="35">
        <v>1.21962656E8</v>
      </c>
      <c r="J88" s="35">
        <v>1.17674328E8</v>
      </c>
      <c r="K88" s="35">
        <v>1.27919096E8</v>
      </c>
      <c r="L88" s="36">
        <v>1.15804696E8</v>
      </c>
      <c r="M88" s="36">
        <v>1.2926128E8</v>
      </c>
      <c r="N88" s="36">
        <v>1.26449848E8</v>
      </c>
    </row>
    <row r="89" ht="15.75" customHeight="1">
      <c r="C89" s="36">
        <v>1.26888944E8</v>
      </c>
      <c r="D89" s="36">
        <v>1.23796432E8</v>
      </c>
      <c r="E89" s="36">
        <v>1.20174456E8</v>
      </c>
      <c r="F89" s="36">
        <v>1.12427152E8</v>
      </c>
      <c r="G89" s="36">
        <v>1.12554808E8</v>
      </c>
      <c r="H89" s="36">
        <v>1.14118872E8</v>
      </c>
      <c r="I89" s="36">
        <v>1.23611416E8</v>
      </c>
      <c r="J89" s="36">
        <v>1.33450544E8</v>
      </c>
      <c r="K89" s="36">
        <v>1.32537712E8</v>
      </c>
      <c r="L89" s="36">
        <v>1.22007976E8</v>
      </c>
      <c r="M89" s="36">
        <v>1.14964824E8</v>
      </c>
      <c r="N89" s="36">
        <v>1.19537304E8</v>
      </c>
    </row>
    <row r="90" ht="15.75" customHeight="1">
      <c r="C90" s="33">
        <v>2715310.0</v>
      </c>
      <c r="D90" s="33">
        <v>3009214.0</v>
      </c>
      <c r="E90" s="33">
        <v>2862791.0</v>
      </c>
      <c r="F90" s="34">
        <v>1.87502192E8</v>
      </c>
      <c r="G90" s="34">
        <v>1.82458288E8</v>
      </c>
      <c r="H90" s="34">
        <v>1.86052576E8</v>
      </c>
      <c r="I90" s="34">
        <v>1.68386336E8</v>
      </c>
      <c r="J90" s="34">
        <v>1.81557456E8</v>
      </c>
      <c r="K90" s="34">
        <v>1.7641392E8</v>
      </c>
      <c r="L90" s="34">
        <v>2.16729296E8</v>
      </c>
      <c r="M90" s="34">
        <v>1.90900336E8</v>
      </c>
      <c r="N90" s="34">
        <v>1.81217408E8</v>
      </c>
    </row>
    <row r="91" ht="15.75" customHeight="1">
      <c r="C91" s="34">
        <v>2.1820616E8</v>
      </c>
      <c r="D91" s="34">
        <v>1.83373856E8</v>
      </c>
      <c r="E91" s="34">
        <v>2.16481968E8</v>
      </c>
      <c r="F91" s="34">
        <v>1.74777184E8</v>
      </c>
      <c r="G91" s="34">
        <v>1.69768384E8</v>
      </c>
      <c r="H91" s="34">
        <v>1.66851824E8</v>
      </c>
      <c r="I91" s="35">
        <v>1.88592608E8</v>
      </c>
      <c r="J91" s="35">
        <v>1.84383872E8</v>
      </c>
      <c r="K91" s="35">
        <v>1.87311824E8</v>
      </c>
      <c r="L91" s="35">
        <v>2.43487712E8</v>
      </c>
      <c r="M91" s="35">
        <v>2.33878384E8</v>
      </c>
      <c r="N91" s="35">
        <v>2.49113632E8</v>
      </c>
    </row>
    <row r="92" ht="15.75" customHeight="1">
      <c r="C92" s="35">
        <v>1.26240776E8</v>
      </c>
      <c r="D92" s="35">
        <v>1.4539256E8</v>
      </c>
      <c r="E92" s="35">
        <v>1.73028176E8</v>
      </c>
      <c r="F92" s="35">
        <v>1.28767064E8</v>
      </c>
      <c r="G92" s="35">
        <v>1.62960912E8</v>
      </c>
      <c r="H92" s="35">
        <v>1.52808176E8</v>
      </c>
      <c r="I92" s="35">
        <v>1.39356064E8</v>
      </c>
      <c r="J92" s="35">
        <v>1.45997136E8</v>
      </c>
      <c r="K92" s="35">
        <v>1.65378304E8</v>
      </c>
      <c r="L92" s="36">
        <v>2.13304848E8</v>
      </c>
      <c r="M92" s="36">
        <v>1.82573664E8</v>
      </c>
      <c r="N92" s="36">
        <v>1.93748432E8</v>
      </c>
    </row>
    <row r="93" ht="15.75" customHeight="1">
      <c r="C93" s="36">
        <v>1.89400784E8</v>
      </c>
      <c r="D93" s="36">
        <v>1.79596496E8</v>
      </c>
      <c r="E93" s="36">
        <v>1.88104416E8</v>
      </c>
      <c r="F93" s="36">
        <v>1.51255696E8</v>
      </c>
      <c r="G93" s="36">
        <v>1.62954768E8</v>
      </c>
      <c r="H93" s="36">
        <v>1.5998984E8</v>
      </c>
      <c r="I93" s="36">
        <v>1.81404608E8</v>
      </c>
      <c r="J93" s="36">
        <v>1.9291488E8</v>
      </c>
      <c r="K93" s="36">
        <v>1.72435696E8</v>
      </c>
      <c r="L93" s="36">
        <v>2.10590784E8</v>
      </c>
      <c r="M93" s="36">
        <v>1.7643336E8</v>
      </c>
      <c r="N93" s="36">
        <v>1.90068832E8</v>
      </c>
    </row>
    <row r="94" ht="15.75" customHeight="1"/>
    <row r="95" ht="15.75" customHeight="1">
      <c r="A95" s="32">
        <v>0.034722222222222224</v>
      </c>
      <c r="B95" s="31">
        <v>37.0</v>
      </c>
      <c r="C95" s="33">
        <v>3308350.0</v>
      </c>
      <c r="D95" s="33">
        <v>2607603.0</v>
      </c>
      <c r="E95" s="33">
        <v>3413254.0</v>
      </c>
      <c r="F95" s="34">
        <v>1.29200912E8</v>
      </c>
      <c r="G95" s="34">
        <v>1.43579392E8</v>
      </c>
      <c r="H95" s="34">
        <v>1.48008352E8</v>
      </c>
      <c r="I95" s="34">
        <v>1.3854632E8</v>
      </c>
      <c r="J95" s="34">
        <v>1.42852688E8</v>
      </c>
      <c r="K95" s="34">
        <v>1.43054272E8</v>
      </c>
      <c r="L95" s="34">
        <v>1.55067552E8</v>
      </c>
      <c r="M95" s="34">
        <v>1.61926208E8</v>
      </c>
      <c r="N95" s="34">
        <v>1.59415424E8</v>
      </c>
    </row>
    <row r="96" ht="15.75" customHeight="1">
      <c r="C96" s="34">
        <v>1.7154176E8</v>
      </c>
      <c r="D96" s="34">
        <v>1.66032864E8</v>
      </c>
      <c r="E96" s="34">
        <v>1.78231072E8</v>
      </c>
      <c r="F96" s="34">
        <v>1.26945568E8</v>
      </c>
      <c r="G96" s="34">
        <v>1.32539192E8</v>
      </c>
      <c r="H96" s="34">
        <v>1.45107056E8</v>
      </c>
      <c r="I96" s="35">
        <v>1.38586768E8</v>
      </c>
      <c r="J96" s="35">
        <v>1.38060784E8</v>
      </c>
      <c r="K96" s="35">
        <v>1.29154096E8</v>
      </c>
      <c r="L96" s="35">
        <v>2.35458624E8</v>
      </c>
      <c r="M96" s="35">
        <v>2.35238128E8</v>
      </c>
      <c r="N96" s="35">
        <v>2.44393824E8</v>
      </c>
    </row>
    <row r="97" ht="15.75" customHeight="1">
      <c r="C97" s="35">
        <v>1.26581832E8</v>
      </c>
      <c r="D97" s="35">
        <v>1.32858824E8</v>
      </c>
      <c r="E97" s="35">
        <v>1.27326776E8</v>
      </c>
      <c r="F97" s="35">
        <v>1.15921344E8</v>
      </c>
      <c r="G97" s="35">
        <v>1.30628712E8</v>
      </c>
      <c r="H97" s="35">
        <v>1.12732008E8</v>
      </c>
      <c r="I97" s="35">
        <v>1.27471576E8</v>
      </c>
      <c r="J97" s="35">
        <v>1.23234624E8</v>
      </c>
      <c r="K97" s="35">
        <v>1.316238E8</v>
      </c>
      <c r="L97" s="36">
        <v>1.19266136E8</v>
      </c>
      <c r="M97" s="36">
        <v>1.35153168E8</v>
      </c>
      <c r="N97" s="36">
        <v>1.3226616E8</v>
      </c>
    </row>
    <row r="98" ht="15.75" customHeight="1">
      <c r="C98" s="36">
        <v>1.33033464E8</v>
      </c>
      <c r="D98" s="36">
        <v>1.29545664E8</v>
      </c>
      <c r="E98" s="36">
        <v>1.25887832E8</v>
      </c>
      <c r="F98" s="36">
        <v>1.17944128E8</v>
      </c>
      <c r="G98" s="36">
        <v>1.17969264E8</v>
      </c>
      <c r="H98" s="36">
        <v>1.19760552E8</v>
      </c>
      <c r="I98" s="36">
        <v>1.3635856E8</v>
      </c>
      <c r="J98" s="36">
        <v>1.46717776E8</v>
      </c>
      <c r="K98" s="36">
        <v>1.44062784E8</v>
      </c>
      <c r="L98" s="36">
        <v>1.28014264E8</v>
      </c>
      <c r="M98" s="36">
        <v>1.23368072E8</v>
      </c>
      <c r="N98" s="36">
        <v>1.25805888E8</v>
      </c>
    </row>
    <row r="99" ht="15.75" customHeight="1">
      <c r="C99" s="33">
        <v>2782758.0</v>
      </c>
      <c r="D99" s="33">
        <v>3104656.0</v>
      </c>
      <c r="E99" s="33">
        <v>2918295.0</v>
      </c>
      <c r="F99" s="34">
        <v>2.00820368E8</v>
      </c>
      <c r="G99" s="34">
        <v>1.95300544E8</v>
      </c>
      <c r="H99" s="34">
        <v>1.99386864E8</v>
      </c>
      <c r="I99" s="34">
        <v>1.79538704E8</v>
      </c>
      <c r="J99" s="34">
        <v>1.9377976E8</v>
      </c>
      <c r="K99" s="34">
        <v>1.8796544E8</v>
      </c>
      <c r="L99" s="34">
        <v>2.32574864E8</v>
      </c>
      <c r="M99" s="34">
        <v>2.02554704E8</v>
      </c>
      <c r="N99" s="34">
        <v>1.92988544E8</v>
      </c>
    </row>
    <row r="100" ht="15.75" customHeight="1">
      <c r="C100" s="34">
        <v>2.32068832E8</v>
      </c>
      <c r="D100" s="34">
        <v>1.95298576E8</v>
      </c>
      <c r="E100" s="34">
        <v>2.29796608E8</v>
      </c>
      <c r="F100" s="34">
        <v>1.879064E8</v>
      </c>
      <c r="G100" s="34">
        <v>1.82090496E8</v>
      </c>
      <c r="H100" s="34">
        <v>1.79743744E8</v>
      </c>
      <c r="I100" s="35">
        <v>2.01659984E8</v>
      </c>
      <c r="J100" s="35">
        <v>1.97233872E8</v>
      </c>
      <c r="K100" s="35">
        <v>2.00192544E8</v>
      </c>
      <c r="L100" s="35">
        <v>2.63806768E8</v>
      </c>
      <c r="M100" s="35">
        <v>2.49461824E8</v>
      </c>
      <c r="N100" s="35">
        <v>2.65168256E8</v>
      </c>
    </row>
    <row r="101" ht="15.75" customHeight="1">
      <c r="C101" s="35">
        <v>1.36221904E8</v>
      </c>
      <c r="D101" s="35">
        <v>1.628056E8</v>
      </c>
      <c r="E101" s="35">
        <v>1.79737328E8</v>
      </c>
      <c r="F101" s="35">
        <v>1.39561728E8</v>
      </c>
      <c r="G101" s="35">
        <v>1.72167008E8</v>
      </c>
      <c r="H101" s="35">
        <v>1.64342432E8</v>
      </c>
      <c r="I101" s="35">
        <v>1.51043344E8</v>
      </c>
      <c r="J101" s="35">
        <v>1.61311008E8</v>
      </c>
      <c r="K101" s="35">
        <v>1.73734048E8</v>
      </c>
      <c r="L101" s="36">
        <v>2.30828528E8</v>
      </c>
      <c r="M101" s="36">
        <v>1.95601184E8</v>
      </c>
      <c r="N101" s="36">
        <v>2.07608656E8</v>
      </c>
    </row>
    <row r="102" ht="15.75" customHeight="1">
      <c r="C102" s="36">
        <v>2.03590928E8</v>
      </c>
      <c r="D102" s="36">
        <v>1.93212752E8</v>
      </c>
      <c r="E102" s="36">
        <v>2.02046096E8</v>
      </c>
      <c r="F102" s="36">
        <v>1.62705776E8</v>
      </c>
      <c r="G102" s="36">
        <v>1.75366816E8</v>
      </c>
      <c r="H102" s="36">
        <v>1.71819376E8</v>
      </c>
      <c r="I102" s="36">
        <v>2.04491936E8</v>
      </c>
      <c r="J102" s="36">
        <v>2.06320736E8</v>
      </c>
      <c r="K102" s="36">
        <v>1.8924248E8</v>
      </c>
      <c r="L102" s="36">
        <v>2.39610048E8</v>
      </c>
      <c r="M102" s="36">
        <v>1.87264544E8</v>
      </c>
      <c r="N102" s="36">
        <v>2.02395584E8</v>
      </c>
    </row>
    <row r="103" ht="15.75" customHeight="1"/>
    <row r="104" ht="15.75" customHeight="1">
      <c r="A104" s="32">
        <v>0.03819444444444444</v>
      </c>
      <c r="B104" s="31">
        <v>37.0</v>
      </c>
      <c r="C104" s="33">
        <v>3368528.0</v>
      </c>
      <c r="D104" s="33">
        <v>2640272.0</v>
      </c>
      <c r="E104" s="33">
        <v>3470949.0</v>
      </c>
      <c r="F104" s="34">
        <v>1.34672256E8</v>
      </c>
      <c r="G104" s="34">
        <v>1.49241168E8</v>
      </c>
      <c r="H104" s="34">
        <v>1.53980768E8</v>
      </c>
      <c r="I104" s="34">
        <v>1.4391472E8</v>
      </c>
      <c r="J104" s="34">
        <v>1.48332304E8</v>
      </c>
      <c r="K104" s="34">
        <v>1.4845632E8</v>
      </c>
      <c r="L104" s="34">
        <v>1.59721744E8</v>
      </c>
      <c r="M104" s="34">
        <v>1.67694912E8</v>
      </c>
      <c r="N104" s="34">
        <v>1.64747408E8</v>
      </c>
    </row>
    <row r="105" ht="15.75" customHeight="1">
      <c r="C105" s="34">
        <v>1.77840848E8</v>
      </c>
      <c r="D105" s="34">
        <v>1.72224592E8</v>
      </c>
      <c r="E105" s="34">
        <v>1.8508528E8</v>
      </c>
      <c r="F105" s="34">
        <v>1.32941096E8</v>
      </c>
      <c r="G105" s="34">
        <v>1.39005216E8</v>
      </c>
      <c r="H105" s="34">
        <v>1.52256304E8</v>
      </c>
      <c r="I105" s="35">
        <v>1.44125632E8</v>
      </c>
      <c r="J105" s="35">
        <v>1.43417328E8</v>
      </c>
      <c r="K105" s="35">
        <v>1.3394152E8</v>
      </c>
      <c r="L105" s="35">
        <v>2.44999296E8</v>
      </c>
      <c r="M105" s="35">
        <v>2.44798272E8</v>
      </c>
      <c r="N105" s="35">
        <v>2.54847232E8</v>
      </c>
    </row>
    <row r="106" ht="15.75" customHeight="1">
      <c r="C106" s="35">
        <v>1.32629016E8</v>
      </c>
      <c r="D106" s="35">
        <v>1.39295424E8</v>
      </c>
      <c r="E106" s="35">
        <v>1.33348536E8</v>
      </c>
      <c r="F106" s="35">
        <v>1.21975728E8</v>
      </c>
      <c r="G106" s="35">
        <v>1.37696304E8</v>
      </c>
      <c r="H106" s="35">
        <v>1.17792224E8</v>
      </c>
      <c r="I106" s="35">
        <v>1.32713232E8</v>
      </c>
      <c r="J106" s="35">
        <v>1.2849328E8</v>
      </c>
      <c r="K106" s="35">
        <v>1.372684E8</v>
      </c>
      <c r="L106" s="36">
        <v>1.23885016E8</v>
      </c>
      <c r="M106" s="36">
        <v>1.40390608E8</v>
      </c>
      <c r="N106" s="36">
        <v>1.37601392E8</v>
      </c>
    </row>
    <row r="107" ht="15.75" customHeight="1">
      <c r="C107" s="36">
        <v>1.38649952E8</v>
      </c>
      <c r="D107" s="36">
        <v>1.354184E8</v>
      </c>
      <c r="E107" s="36">
        <v>1.31300912E8</v>
      </c>
      <c r="F107" s="36">
        <v>1.23263064E8</v>
      </c>
      <c r="G107" s="36">
        <v>1.2338316E8</v>
      </c>
      <c r="H107" s="36">
        <v>1.25274168E8</v>
      </c>
      <c r="I107" s="36">
        <v>1.41407088E8</v>
      </c>
      <c r="J107" s="36">
        <v>1.49988288E8</v>
      </c>
      <c r="K107" s="36">
        <v>1.47444112E8</v>
      </c>
      <c r="L107" s="36">
        <v>1.33861952E8</v>
      </c>
      <c r="M107" s="36">
        <v>1.36614192E8</v>
      </c>
      <c r="N107" s="36">
        <v>1.31432688E8</v>
      </c>
    </row>
    <row r="108" ht="15.75" customHeight="1">
      <c r="C108" s="33">
        <v>2836139.0</v>
      </c>
      <c r="D108" s="33">
        <v>3197559.0</v>
      </c>
      <c r="E108" s="33">
        <v>2981184.0</v>
      </c>
      <c r="F108" s="34">
        <v>2.13704064E8</v>
      </c>
      <c r="G108" s="34">
        <v>2.08534848E8</v>
      </c>
      <c r="H108" s="34">
        <v>2.12618E8</v>
      </c>
      <c r="I108" s="34">
        <v>1.90613056E8</v>
      </c>
      <c r="J108" s="34">
        <v>2.05652592E8</v>
      </c>
      <c r="K108" s="34">
        <v>1.99399456E8</v>
      </c>
      <c r="L108" s="34">
        <v>2.48121792E8</v>
      </c>
      <c r="M108" s="34">
        <v>2.14037008E8</v>
      </c>
      <c r="N108" s="34">
        <v>2.04655552E8</v>
      </c>
    </row>
    <row r="109" ht="15.75" customHeight="1">
      <c r="C109" s="34">
        <v>2.45664448E8</v>
      </c>
      <c r="D109" s="34">
        <v>2.07309744E8</v>
      </c>
      <c r="E109" s="34">
        <v>2.43420176E8</v>
      </c>
      <c r="F109" s="34">
        <v>2.01450928E8</v>
      </c>
      <c r="G109" s="34">
        <v>1.95315312E8</v>
      </c>
      <c r="H109" s="34">
        <v>1.92511024E8</v>
      </c>
      <c r="I109" s="35">
        <v>2.14481472E8</v>
      </c>
      <c r="J109" s="35">
        <v>2.09661408E8</v>
      </c>
      <c r="K109" s="35">
        <v>2.12388208E8</v>
      </c>
      <c r="L109" s="35">
        <v>2.824104E8</v>
      </c>
      <c r="M109" s="35">
        <v>2.63742368E8</v>
      </c>
      <c r="N109" s="35">
        <v>2.79860192E8</v>
      </c>
    </row>
    <row r="110" ht="15.75" customHeight="1">
      <c r="C110" s="35">
        <v>1.45899392E8</v>
      </c>
      <c r="D110" s="35">
        <v>1.71502928E8</v>
      </c>
      <c r="E110" s="35">
        <v>1.93212736E8</v>
      </c>
      <c r="F110" s="35">
        <v>1.50366736E8</v>
      </c>
      <c r="G110" s="35">
        <v>1.84114064E8</v>
      </c>
      <c r="H110" s="35">
        <v>1.76525888E8</v>
      </c>
      <c r="I110" s="35">
        <v>1.71239776E8</v>
      </c>
      <c r="J110" s="35">
        <v>1.7272168E8</v>
      </c>
      <c r="K110" s="35">
        <v>1.85618464E8</v>
      </c>
      <c r="L110" s="36">
        <v>2.48331696E8</v>
      </c>
      <c r="M110" s="36">
        <v>2.08832832E8</v>
      </c>
      <c r="N110" s="36">
        <v>2.21377648E8</v>
      </c>
    </row>
    <row r="111" ht="15.75" customHeight="1">
      <c r="C111" s="36">
        <v>2.17536848E8</v>
      </c>
      <c r="D111" s="36">
        <v>2.0691944E8</v>
      </c>
      <c r="E111" s="36">
        <v>2.15982768E8</v>
      </c>
      <c r="F111" s="36">
        <v>1.74357168E8</v>
      </c>
      <c r="G111" s="36">
        <v>1.87330096E8</v>
      </c>
      <c r="H111" s="36">
        <v>1.8370864E8</v>
      </c>
      <c r="I111" s="36">
        <v>2.14118848E8</v>
      </c>
      <c r="J111" s="36">
        <v>2.20561376E8</v>
      </c>
      <c r="K111" s="36">
        <v>2.0091784E8</v>
      </c>
      <c r="L111" s="36">
        <v>2.52604752E8</v>
      </c>
      <c r="M111" s="36">
        <v>1.99605184E8</v>
      </c>
      <c r="N111" s="36">
        <v>2.15875504E8</v>
      </c>
    </row>
    <row r="112" ht="15.75" customHeight="1"/>
    <row r="113" ht="15.75" customHeight="1">
      <c r="A113" s="32">
        <v>0.041666666666666664</v>
      </c>
      <c r="B113" s="31">
        <v>37.0</v>
      </c>
      <c r="C113" s="33">
        <v>3432981.0</v>
      </c>
      <c r="D113" s="33">
        <v>2684770.0</v>
      </c>
      <c r="E113" s="33">
        <v>3534941.0</v>
      </c>
      <c r="F113" s="34">
        <v>1.41262768E8</v>
      </c>
      <c r="G113" s="34">
        <v>1.55290528E8</v>
      </c>
      <c r="H113" s="34">
        <v>1.59978768E8</v>
      </c>
      <c r="I113" s="34">
        <v>1.48733344E8</v>
      </c>
      <c r="J113" s="34">
        <v>1.53631392E8</v>
      </c>
      <c r="K113" s="34">
        <v>1.53652144E8</v>
      </c>
      <c r="L113" s="34">
        <v>1.64817744E8</v>
      </c>
      <c r="M113" s="34">
        <v>1.73208912E8</v>
      </c>
      <c r="N113" s="34">
        <v>1.70014144E8</v>
      </c>
    </row>
    <row r="114" ht="15.75" customHeight="1">
      <c r="C114" s="34">
        <v>1.84470896E8</v>
      </c>
      <c r="D114" s="34">
        <v>1.7871104E8</v>
      </c>
      <c r="E114" s="34">
        <v>1.92561552E8</v>
      </c>
      <c r="F114" s="34">
        <v>1.3902616E8</v>
      </c>
      <c r="G114" s="34">
        <v>1.45742848E8</v>
      </c>
      <c r="H114" s="34">
        <v>1.6000848E8</v>
      </c>
      <c r="I114" s="35">
        <v>1.50099712E8</v>
      </c>
      <c r="J114" s="35">
        <v>1.49476944E8</v>
      </c>
      <c r="K114" s="35">
        <v>1.3886344E8</v>
      </c>
      <c r="L114" s="35">
        <v>2.5444928E8</v>
      </c>
      <c r="M114" s="35">
        <v>2.54102896E8</v>
      </c>
      <c r="N114" s="35">
        <v>2.63544096E8</v>
      </c>
    </row>
    <row r="115" ht="15.75" customHeight="1">
      <c r="C115" s="35">
        <v>1.38511792E8</v>
      </c>
      <c r="D115" s="35">
        <v>1.45466672E8</v>
      </c>
      <c r="E115" s="35">
        <v>1.3981552E8</v>
      </c>
      <c r="F115" s="35">
        <v>1.2844244E8</v>
      </c>
      <c r="G115" s="35">
        <v>1.44827728E8</v>
      </c>
      <c r="H115" s="35">
        <v>1.23959768E8</v>
      </c>
      <c r="I115" s="35">
        <v>1.3828656E8</v>
      </c>
      <c r="J115" s="35">
        <v>1.33669672E8</v>
      </c>
      <c r="K115" s="35">
        <v>1.4317968E8</v>
      </c>
      <c r="L115" s="36">
        <v>1.28541744E8</v>
      </c>
      <c r="M115" s="36">
        <v>1.45857888E8</v>
      </c>
      <c r="N115" s="36">
        <v>1.42659472E8</v>
      </c>
    </row>
    <row r="116" ht="15.75" customHeight="1">
      <c r="C116" s="36">
        <v>1.44226368E8</v>
      </c>
      <c r="D116" s="36">
        <v>1.4102904E8</v>
      </c>
      <c r="E116" s="36">
        <v>1.3671272E8</v>
      </c>
      <c r="F116" s="36">
        <v>1.2863716E8</v>
      </c>
      <c r="G116" s="36">
        <v>1.28540776E8</v>
      </c>
      <c r="H116" s="36">
        <v>1.30406392E8</v>
      </c>
      <c r="I116" s="36">
        <v>1.4614104E8</v>
      </c>
      <c r="J116" s="36">
        <v>1.55866112E8</v>
      </c>
      <c r="K116" s="36">
        <v>1.53519712E8</v>
      </c>
      <c r="L116" s="36">
        <v>1.3965008E8</v>
      </c>
      <c r="M116" s="36">
        <v>1.39328304E8</v>
      </c>
      <c r="N116" s="36">
        <v>1.37104816E8</v>
      </c>
    </row>
    <row r="117" ht="15.75" customHeight="1">
      <c r="C117" s="33">
        <v>2914438.0</v>
      </c>
      <c r="D117" s="33">
        <v>3314384.0</v>
      </c>
      <c r="E117" s="33">
        <v>3050071.0</v>
      </c>
      <c r="F117" s="34">
        <v>2.2683776E8</v>
      </c>
      <c r="G117" s="34">
        <v>2.20943856E8</v>
      </c>
      <c r="H117" s="34">
        <v>2.2543856E8</v>
      </c>
      <c r="I117" s="34">
        <v>2.01817984E8</v>
      </c>
      <c r="J117" s="34">
        <v>2.178356E8</v>
      </c>
      <c r="K117" s="34">
        <v>2.11167344E8</v>
      </c>
      <c r="L117" s="34">
        <v>2.63223568E8</v>
      </c>
      <c r="M117" s="34">
        <v>2.2563568E8</v>
      </c>
      <c r="N117" s="34">
        <v>2.16148656E8</v>
      </c>
    </row>
    <row r="118" ht="15.75" customHeight="1">
      <c r="C118" s="34">
        <v>2.5972664E8</v>
      </c>
      <c r="D118" s="34">
        <v>2.19132176E8</v>
      </c>
      <c r="E118" s="34">
        <v>2.56863456E8</v>
      </c>
      <c r="F118" s="34">
        <v>2.14132112E8</v>
      </c>
      <c r="G118" s="34">
        <v>2.07752208E8</v>
      </c>
      <c r="H118" s="34">
        <v>2.04363776E8</v>
      </c>
      <c r="I118" s="35">
        <v>2.27649024E8</v>
      </c>
      <c r="J118" s="35">
        <v>2.2189536E8</v>
      </c>
      <c r="K118" s="35">
        <v>2.24709072E8</v>
      </c>
      <c r="L118" s="35">
        <v>3.00878336E8</v>
      </c>
      <c r="M118" s="35">
        <v>2.76911104E8</v>
      </c>
      <c r="N118" s="35">
        <v>2.94377088E8</v>
      </c>
    </row>
    <row r="119" ht="15.75" customHeight="1">
      <c r="C119" s="35">
        <v>1.55715056E8</v>
      </c>
      <c r="D119" s="35">
        <v>1.82427088E8</v>
      </c>
      <c r="E119" s="35">
        <v>2.0566128E8</v>
      </c>
      <c r="F119" s="35">
        <v>1.60414048E8</v>
      </c>
      <c r="G119" s="35">
        <v>1.96344096E8</v>
      </c>
      <c r="H119" s="35">
        <v>1.88356352E8</v>
      </c>
      <c r="I119" s="35">
        <v>1.79771264E8</v>
      </c>
      <c r="J119" s="35">
        <v>1.96324032E8</v>
      </c>
      <c r="K119" s="35">
        <v>1.97126768E8</v>
      </c>
      <c r="L119" s="36">
        <v>2.65164352E8</v>
      </c>
      <c r="M119" s="36">
        <v>2.21120944E8</v>
      </c>
      <c r="N119" s="36">
        <v>2.3488104E8</v>
      </c>
    </row>
    <row r="120" ht="15.75" customHeight="1">
      <c r="C120" s="36">
        <v>2.31163888E8</v>
      </c>
      <c r="D120" s="36">
        <v>2.19960768E8</v>
      </c>
      <c r="E120" s="36">
        <v>2.29396944E8</v>
      </c>
      <c r="F120" s="36">
        <v>1.8525296E8</v>
      </c>
      <c r="G120" s="36">
        <v>1.99408016E8</v>
      </c>
      <c r="H120" s="36">
        <v>1.95214208E8</v>
      </c>
      <c r="I120" s="36">
        <v>2.27311856E8</v>
      </c>
      <c r="J120" s="36">
        <v>2.33572384E8</v>
      </c>
      <c r="K120" s="36">
        <v>2.13237632E8</v>
      </c>
      <c r="L120" s="36">
        <v>2.69960768E8</v>
      </c>
      <c r="M120" s="36">
        <v>2.11890912E8</v>
      </c>
      <c r="N120" s="36">
        <v>2.286476E8</v>
      </c>
    </row>
    <row r="121" ht="15.75" customHeight="1"/>
    <row r="122" ht="15.75" customHeight="1">
      <c r="A122" s="31" t="s">
        <v>34</v>
      </c>
    </row>
    <row r="123" ht="15.75" customHeight="1">
      <c r="A123" s="31" t="s">
        <v>35</v>
      </c>
    </row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pageSetUpPr/>
  </sheetPr>
  <sheetViews>
    <sheetView workbookViewId="0"/>
  </sheetViews>
  <sheetFormatPr customHeight="1" defaultColWidth="14.43" defaultRowHeight="15.0"/>
  <cols>
    <col customWidth="1" min="1" max="2" width="12.86"/>
    <col customWidth="1" min="3" max="3" width="19.29"/>
    <col customWidth="1" min="4" max="4" width="20.29"/>
    <col customWidth="1" min="5" max="6" width="12.86"/>
    <col customWidth="1" min="7" max="7" width="14.14"/>
    <col customWidth="1" min="8" max="8" width="12.71"/>
    <col customWidth="1" min="9" max="9" width="10.71"/>
    <col customWidth="1" min="10" max="10" width="9.71"/>
    <col customWidth="1" min="11" max="26" width="8.0"/>
  </cols>
  <sheetData>
    <row r="1">
      <c r="A1" s="37" t="s">
        <v>36</v>
      </c>
      <c r="B1" s="37" t="s">
        <v>2</v>
      </c>
      <c r="C1" s="37" t="s">
        <v>37</v>
      </c>
      <c r="D1" s="37"/>
      <c r="E1" s="37" t="s">
        <v>38</v>
      </c>
      <c r="F1" s="37" t="s">
        <v>39</v>
      </c>
      <c r="G1" s="37" t="s">
        <v>40</v>
      </c>
      <c r="H1" s="37" t="s">
        <v>41</v>
      </c>
    </row>
    <row r="2">
      <c r="A2" s="38" t="s">
        <v>42</v>
      </c>
      <c r="B2" s="38" t="s">
        <v>43</v>
      </c>
      <c r="C2" s="39">
        <v>0.0</v>
      </c>
      <c r="D2" s="39"/>
      <c r="E2" s="40">
        <v>2808258.0</v>
      </c>
      <c r="F2" s="41"/>
      <c r="G2" s="41"/>
      <c r="H2" s="41"/>
    </row>
    <row r="3">
      <c r="A3" s="38" t="s">
        <v>42</v>
      </c>
      <c r="B3" s="38" t="s">
        <v>43</v>
      </c>
      <c r="C3" s="39">
        <v>0.0</v>
      </c>
      <c r="D3" s="39"/>
      <c r="E3" s="40">
        <v>2361314.0</v>
      </c>
      <c r="F3" s="41"/>
      <c r="G3" s="41"/>
      <c r="H3" s="41"/>
    </row>
    <row r="4">
      <c r="A4" s="38" t="s">
        <v>42</v>
      </c>
      <c r="B4" s="38" t="s">
        <v>43</v>
      </c>
      <c r="C4" s="39">
        <v>0.0</v>
      </c>
      <c r="D4" s="39" t="str">
        <f>CONCATENATE(A4,B4,C4)</f>
        <v>Sem ABAPbranco0</v>
      </c>
      <c r="E4" s="40">
        <v>2697990.0</v>
      </c>
      <c r="F4" s="41">
        <f>AVERAGE(E2:E4)</f>
        <v>2622520.667</v>
      </c>
      <c r="G4" s="41">
        <f>STDEV(E2:E4)/F4*100</f>
        <v>8.878234103</v>
      </c>
      <c r="H4" s="41" t="s">
        <v>44</v>
      </c>
    </row>
    <row r="5">
      <c r="A5" s="38" t="s">
        <v>42</v>
      </c>
      <c r="B5" s="38" t="s">
        <v>45</v>
      </c>
      <c r="C5" s="39">
        <v>0.0</v>
      </c>
      <c r="D5" s="39"/>
      <c r="E5" s="41"/>
      <c r="F5" s="41"/>
      <c r="G5" s="41"/>
      <c r="H5" s="41"/>
      <c r="I5" s="42">
        <v>6140237.0</v>
      </c>
    </row>
    <row r="6">
      <c r="A6" s="38" t="s">
        <v>42</v>
      </c>
      <c r="B6" s="38" t="s">
        <v>45</v>
      </c>
      <c r="C6" s="39">
        <v>0.0</v>
      </c>
      <c r="D6" s="39"/>
      <c r="E6" s="42">
        <v>9299728.0</v>
      </c>
      <c r="F6" s="41"/>
      <c r="G6" s="41"/>
      <c r="H6" s="41"/>
    </row>
    <row r="7">
      <c r="A7" s="38" t="s">
        <v>42</v>
      </c>
      <c r="B7" s="38" t="s">
        <v>45</v>
      </c>
      <c r="C7" s="39">
        <v>0.0</v>
      </c>
      <c r="D7" s="39" t="str">
        <f>CONCATENATE(A7,B7,C7)</f>
        <v>Sem ABAPC10</v>
      </c>
      <c r="E7" s="42">
        <v>1.0768587E7</v>
      </c>
      <c r="F7" s="41">
        <f>AVERAGE(E5:E7)</f>
        <v>10034157.5</v>
      </c>
      <c r="G7" s="43">
        <f>STDEV(E5:E7)/F7*100</f>
        <v>10.35104501</v>
      </c>
      <c r="H7" s="41">
        <f>F7-$F$4</f>
        <v>7411636.833</v>
      </c>
    </row>
    <row r="8">
      <c r="A8" s="38" t="s">
        <v>42</v>
      </c>
      <c r="B8" s="38" t="s">
        <v>46</v>
      </c>
      <c r="C8" s="39">
        <v>0.0</v>
      </c>
      <c r="D8" s="39"/>
      <c r="E8" s="42">
        <v>6971983.0</v>
      </c>
      <c r="F8" s="41"/>
      <c r="G8" s="41"/>
      <c r="H8" s="41"/>
    </row>
    <row r="9">
      <c r="A9" s="38" t="s">
        <v>42</v>
      </c>
      <c r="B9" s="38" t="s">
        <v>46</v>
      </c>
      <c r="C9" s="39">
        <v>0.0</v>
      </c>
      <c r="D9" s="39"/>
      <c r="E9" s="42">
        <v>7302016.0</v>
      </c>
      <c r="F9" s="41"/>
      <c r="G9" s="41"/>
      <c r="H9" s="41"/>
    </row>
    <row r="10">
      <c r="A10" s="38" t="s">
        <v>42</v>
      </c>
      <c r="B10" s="38" t="s">
        <v>46</v>
      </c>
      <c r="C10" s="39">
        <v>0.0</v>
      </c>
      <c r="D10" s="39" t="str">
        <f>CONCATENATE(A10,B10,C10)</f>
        <v>Sem ABAPC20</v>
      </c>
      <c r="E10" s="42">
        <v>7668784.0</v>
      </c>
      <c r="F10" s="41">
        <f>AVERAGE(E8:E10)</f>
        <v>7314261</v>
      </c>
      <c r="G10" s="41">
        <f>STDEV(E8:E10)/F10*100</f>
        <v>4.765510148</v>
      </c>
      <c r="H10" s="41">
        <f>F10-$F$4</f>
        <v>4691740.333</v>
      </c>
    </row>
    <row r="11">
      <c r="A11" s="38" t="s">
        <v>42</v>
      </c>
      <c r="B11" s="38" t="s">
        <v>47</v>
      </c>
      <c r="C11" s="39">
        <v>0.0</v>
      </c>
      <c r="D11" s="39"/>
      <c r="E11" s="42">
        <v>6933205.0</v>
      </c>
      <c r="F11" s="41"/>
      <c r="G11" s="41"/>
      <c r="H11" s="41"/>
    </row>
    <row r="12">
      <c r="A12" s="38" t="s">
        <v>42</v>
      </c>
      <c r="B12" s="38" t="s">
        <v>47</v>
      </c>
      <c r="C12" s="39">
        <v>0.0</v>
      </c>
      <c r="D12" s="39"/>
      <c r="E12" s="42">
        <v>7728519.0</v>
      </c>
      <c r="F12" s="41"/>
      <c r="G12" s="41"/>
      <c r="H12" s="41"/>
    </row>
    <row r="13">
      <c r="A13" s="38" t="s">
        <v>42</v>
      </c>
      <c r="B13" s="38" t="s">
        <v>47</v>
      </c>
      <c r="C13" s="39">
        <v>0.0</v>
      </c>
      <c r="D13" s="39" t="str">
        <f>CONCATENATE(A13,B13,C13)</f>
        <v>Sem ABAPC30</v>
      </c>
      <c r="E13" s="42">
        <v>7145545.0</v>
      </c>
      <c r="F13" s="41">
        <f>AVERAGE(E11:E13)</f>
        <v>7269089.667</v>
      </c>
      <c r="G13" s="41">
        <f>STDEV(E11:E13)/F13*100</f>
        <v>5.665072037</v>
      </c>
      <c r="H13" s="41">
        <f>F13-$F$4</f>
        <v>4646569</v>
      </c>
    </row>
    <row r="14">
      <c r="A14" s="38" t="s">
        <v>42</v>
      </c>
      <c r="B14" s="38" t="s">
        <v>48</v>
      </c>
      <c r="C14" s="39">
        <v>0.0</v>
      </c>
      <c r="D14" s="39"/>
      <c r="E14" s="42">
        <v>8886950.0</v>
      </c>
      <c r="F14" s="41"/>
      <c r="G14" s="41"/>
      <c r="H14" s="41"/>
    </row>
    <row r="15">
      <c r="A15" s="38" t="s">
        <v>42</v>
      </c>
      <c r="B15" s="38" t="s">
        <v>48</v>
      </c>
      <c r="C15" s="39">
        <v>0.0</v>
      </c>
      <c r="D15" s="39"/>
      <c r="E15" s="42">
        <v>8121797.0</v>
      </c>
      <c r="F15" s="41"/>
      <c r="G15" s="41"/>
      <c r="H15" s="41"/>
    </row>
    <row r="16">
      <c r="A16" s="38" t="s">
        <v>42</v>
      </c>
      <c r="B16" s="38" t="s">
        <v>48</v>
      </c>
      <c r="C16" s="39">
        <v>0.0</v>
      </c>
      <c r="D16" s="39" t="str">
        <f>CONCATENATE(A16,B16,C16)</f>
        <v>Sem ABAPC40</v>
      </c>
      <c r="E16" s="41"/>
      <c r="F16" s="41">
        <f>AVERAGE(E14:E16)</f>
        <v>8504373.5</v>
      </c>
      <c r="G16" s="43">
        <f>STDEV(E14:E16)/F16*100</f>
        <v>6.361960407</v>
      </c>
      <c r="H16" s="44">
        <f>F16-$F$4</f>
        <v>5881852.833</v>
      </c>
      <c r="I16" s="42">
        <v>1.0554637E7</v>
      </c>
    </row>
    <row r="17">
      <c r="A17" s="38" t="s">
        <v>42</v>
      </c>
      <c r="B17" s="38" t="s">
        <v>49</v>
      </c>
      <c r="C17" s="39">
        <v>0.0</v>
      </c>
      <c r="D17" s="39"/>
      <c r="E17" s="42">
        <v>7764869.0</v>
      </c>
      <c r="F17" s="41"/>
      <c r="G17" s="41"/>
      <c r="H17" s="41"/>
    </row>
    <row r="18">
      <c r="A18" s="38" t="s">
        <v>42</v>
      </c>
      <c r="B18" s="38" t="s">
        <v>49</v>
      </c>
      <c r="C18" s="39">
        <v>0.0</v>
      </c>
      <c r="D18" s="39"/>
      <c r="E18" s="42">
        <v>8244870.0</v>
      </c>
      <c r="F18" s="41"/>
      <c r="G18" s="41"/>
      <c r="H18" s="41"/>
    </row>
    <row r="19">
      <c r="A19" s="38" t="s">
        <v>42</v>
      </c>
      <c r="B19" s="38" t="s">
        <v>49</v>
      </c>
      <c r="C19" s="39">
        <v>0.0</v>
      </c>
      <c r="D19" s="39" t="str">
        <f>CONCATENATE(A19,B19,C19)</f>
        <v>Sem ABAPC50</v>
      </c>
      <c r="E19" s="41"/>
      <c r="F19" s="41">
        <f>AVERAGE(E17:E19)</f>
        <v>8004869.5</v>
      </c>
      <c r="G19" s="43">
        <f>STDEV(E17:E19)/F19*100</f>
        <v>4.240068649</v>
      </c>
      <c r="H19" s="41">
        <f>F19-$F$4</f>
        <v>5382348.833</v>
      </c>
      <c r="I19" s="42">
        <v>9970810.0</v>
      </c>
    </row>
    <row r="20">
      <c r="A20" s="38" t="s">
        <v>42</v>
      </c>
      <c r="B20" s="38" t="s">
        <v>50</v>
      </c>
      <c r="C20" s="39">
        <v>0.0</v>
      </c>
      <c r="D20" s="39"/>
      <c r="E20" s="45">
        <v>8227617.0</v>
      </c>
      <c r="F20" s="41"/>
      <c r="G20" s="41"/>
      <c r="H20" s="41"/>
    </row>
    <row r="21" ht="15.75" customHeight="1">
      <c r="A21" s="38" t="s">
        <v>42</v>
      </c>
      <c r="B21" s="38" t="s">
        <v>50</v>
      </c>
      <c r="C21" s="39">
        <v>0.0</v>
      </c>
      <c r="D21" s="39"/>
      <c r="E21" s="45">
        <v>7779326.0</v>
      </c>
      <c r="F21" s="41"/>
      <c r="G21" s="41"/>
      <c r="H21" s="41"/>
    </row>
    <row r="22" ht="15.75" customHeight="1">
      <c r="A22" s="38" t="s">
        <v>42</v>
      </c>
      <c r="B22" s="38" t="s">
        <v>50</v>
      </c>
      <c r="C22" s="39">
        <v>0.0</v>
      </c>
      <c r="D22" s="39" t="str">
        <f>CONCATENATE(A22,B22,C22)</f>
        <v>Sem ABAP1BP3_10</v>
      </c>
      <c r="E22" s="45">
        <v>7092761.0</v>
      </c>
      <c r="F22" s="41">
        <f>AVERAGE(E20:E22)</f>
        <v>7699901.333</v>
      </c>
      <c r="G22" s="41">
        <f>STDEV(E20:E22)/F22*100</f>
        <v>7.423235259</v>
      </c>
      <c r="H22" s="41">
        <f>F22-$F$4</f>
        <v>5077380.667</v>
      </c>
    </row>
    <row r="23" ht="15.75" customHeight="1">
      <c r="A23" s="38" t="s">
        <v>42</v>
      </c>
      <c r="B23" s="38" t="s">
        <v>51</v>
      </c>
      <c r="C23" s="39">
        <v>0.0</v>
      </c>
      <c r="D23" s="39"/>
      <c r="E23" s="45">
        <v>6220152.0</v>
      </c>
      <c r="F23" s="41"/>
      <c r="G23" s="41"/>
      <c r="H23" s="41"/>
    </row>
    <row r="24" ht="15.75" customHeight="1">
      <c r="A24" s="38" t="s">
        <v>42</v>
      </c>
      <c r="B24" s="38" t="s">
        <v>51</v>
      </c>
      <c r="C24" s="39">
        <v>0.0</v>
      </c>
      <c r="D24" s="39"/>
      <c r="E24" s="45">
        <v>6214579.0</v>
      </c>
      <c r="F24" s="41"/>
      <c r="G24" s="41"/>
      <c r="H24" s="41"/>
    </row>
    <row r="25" ht="15.75" customHeight="1">
      <c r="A25" s="38" t="s">
        <v>42</v>
      </c>
      <c r="B25" s="38" t="s">
        <v>51</v>
      </c>
      <c r="C25" s="39">
        <v>0.0</v>
      </c>
      <c r="D25" s="39" t="str">
        <f>CONCATENATE(A25,B25,C25)</f>
        <v>Sem ABAP1BP3_20</v>
      </c>
      <c r="F25" s="41">
        <f>AVERAGE(E23:E25)</f>
        <v>6217365.5</v>
      </c>
      <c r="G25" s="41">
        <f>STDEV(E23:E25)/F25*100</f>
        <v>0.06338224915</v>
      </c>
      <c r="H25" s="41">
        <f>F25-$F$4</f>
        <v>3594844.833</v>
      </c>
      <c r="I25" s="45">
        <v>6543389.0</v>
      </c>
    </row>
    <row r="26" ht="15.75" customHeight="1">
      <c r="A26" s="38" t="s">
        <v>42</v>
      </c>
      <c r="B26" s="38" t="s">
        <v>52</v>
      </c>
      <c r="C26" s="39">
        <v>0.0</v>
      </c>
      <c r="D26" s="39"/>
      <c r="E26" s="45">
        <v>6163779.0</v>
      </c>
      <c r="F26" s="41"/>
      <c r="G26" s="41"/>
      <c r="H26" s="41"/>
    </row>
    <row r="27" ht="15.75" customHeight="1">
      <c r="A27" s="38" t="s">
        <v>42</v>
      </c>
      <c r="B27" s="38" t="s">
        <v>52</v>
      </c>
      <c r="C27" s="39">
        <v>0.0</v>
      </c>
      <c r="D27" s="39"/>
      <c r="F27" s="41"/>
      <c r="G27" s="41"/>
      <c r="H27" s="41"/>
      <c r="I27" s="45">
        <v>6998271.0</v>
      </c>
    </row>
    <row r="28" ht="15.75" customHeight="1">
      <c r="A28" s="38" t="s">
        <v>42</v>
      </c>
      <c r="B28" s="38" t="s">
        <v>52</v>
      </c>
      <c r="C28" s="39">
        <v>0.0</v>
      </c>
      <c r="D28" s="39" t="str">
        <f>CONCATENATE(A28,B28,C28)</f>
        <v>Sem ABAP1BP3_30</v>
      </c>
      <c r="E28" s="45">
        <v>5944337.0</v>
      </c>
      <c r="F28" s="41">
        <f>AVERAGE(E26:E28)</f>
        <v>6054058</v>
      </c>
      <c r="G28" s="41">
        <f>STDEV(E26:E28)/F28*100</f>
        <v>2.563056487</v>
      </c>
      <c r="H28" s="41">
        <f>F28-$F$4</f>
        <v>3431537.333</v>
      </c>
    </row>
    <row r="29" ht="15.75" customHeight="1">
      <c r="A29" s="38" t="s">
        <v>42</v>
      </c>
      <c r="B29" s="38" t="s">
        <v>53</v>
      </c>
      <c r="C29" s="39">
        <v>0.0</v>
      </c>
      <c r="D29" s="39"/>
      <c r="E29" s="45">
        <v>4164700.0</v>
      </c>
      <c r="F29" s="41"/>
      <c r="G29" s="41"/>
      <c r="H29" s="41"/>
    </row>
    <row r="30" ht="15.75" customHeight="1">
      <c r="A30" s="38" t="s">
        <v>42</v>
      </c>
      <c r="B30" s="38" t="s">
        <v>53</v>
      </c>
      <c r="C30" s="39">
        <v>0.0</v>
      </c>
      <c r="D30" s="39"/>
      <c r="E30" s="45">
        <v>4823036.0</v>
      </c>
      <c r="F30" s="41"/>
      <c r="G30" s="41"/>
      <c r="H30" s="41"/>
    </row>
    <row r="31" ht="15.75" customHeight="1">
      <c r="A31" s="38" t="s">
        <v>42</v>
      </c>
      <c r="B31" s="38" t="s">
        <v>53</v>
      </c>
      <c r="C31" s="39">
        <v>0.0</v>
      </c>
      <c r="D31" s="39" t="str">
        <f>CONCATENATE(A31,B31,C31)</f>
        <v>Sem ABAP1BP3_40</v>
      </c>
      <c r="E31" s="41"/>
      <c r="F31" s="41">
        <f>AVERAGE(E29:E31)</f>
        <v>4493868</v>
      </c>
      <c r="G31" s="43">
        <f>STDEV(E29:E31)/F31*100</f>
        <v>10.3588679</v>
      </c>
      <c r="H31" s="41">
        <f>F31-$F$4</f>
        <v>1871347.333</v>
      </c>
      <c r="I31" s="45">
        <v>3779970.0</v>
      </c>
    </row>
    <row r="32" ht="15.75" customHeight="1">
      <c r="A32" s="38" t="s">
        <v>42</v>
      </c>
      <c r="B32" s="38" t="s">
        <v>54</v>
      </c>
      <c r="C32" s="39">
        <v>0.0</v>
      </c>
      <c r="D32" s="39"/>
      <c r="E32" s="45">
        <v>8620251.0</v>
      </c>
      <c r="F32" s="41"/>
      <c r="G32" s="41"/>
      <c r="H32" s="41"/>
    </row>
    <row r="33" ht="15.75" customHeight="1">
      <c r="A33" s="38" t="s">
        <v>42</v>
      </c>
      <c r="B33" s="38" t="s">
        <v>54</v>
      </c>
      <c r="C33" s="39">
        <v>0.0</v>
      </c>
      <c r="D33" s="39"/>
      <c r="E33" s="45">
        <v>8250871.0</v>
      </c>
      <c r="F33" s="41"/>
      <c r="G33" s="41"/>
      <c r="H33" s="41"/>
    </row>
    <row r="34" ht="15.75" customHeight="1">
      <c r="A34" s="38" t="s">
        <v>42</v>
      </c>
      <c r="B34" s="38" t="s">
        <v>54</v>
      </c>
      <c r="C34" s="39">
        <v>0.0</v>
      </c>
      <c r="D34" s="39" t="str">
        <f>CONCATENATE(A34,B34,C34)</f>
        <v>Sem ABAP1BP3_50</v>
      </c>
      <c r="E34" s="45">
        <v>9196774.0</v>
      </c>
      <c r="F34" s="41">
        <f>AVERAGE(E32:E34)</f>
        <v>8689298.667</v>
      </c>
      <c r="G34" s="41">
        <f>STDEV(E32:E34)/F34*100</f>
        <v>5.486250531</v>
      </c>
      <c r="H34" s="41">
        <f>F34-$F$4</f>
        <v>6066778</v>
      </c>
    </row>
    <row r="35" ht="15.75" customHeight="1">
      <c r="A35" s="38" t="s">
        <v>42</v>
      </c>
      <c r="B35" s="38" t="s">
        <v>55</v>
      </c>
      <c r="C35" s="39">
        <v>0.0</v>
      </c>
      <c r="D35" s="39"/>
      <c r="E35" s="41"/>
      <c r="F35" s="41"/>
      <c r="G35" s="41"/>
      <c r="H35" s="41"/>
      <c r="I35" s="46">
        <v>5632700.0</v>
      </c>
    </row>
    <row r="36" ht="15.75" customHeight="1">
      <c r="A36" s="38" t="s">
        <v>42</v>
      </c>
      <c r="B36" s="38" t="s">
        <v>55</v>
      </c>
      <c r="C36" s="39">
        <v>0.0</v>
      </c>
      <c r="D36" s="39"/>
      <c r="E36" s="46">
        <v>8290430.0</v>
      </c>
      <c r="F36" s="41"/>
      <c r="G36" s="41"/>
      <c r="H36" s="41"/>
    </row>
    <row r="37" ht="15.75" customHeight="1">
      <c r="A37" s="38" t="s">
        <v>42</v>
      </c>
      <c r="B37" s="38" t="s">
        <v>55</v>
      </c>
      <c r="C37" s="39">
        <v>0.0</v>
      </c>
      <c r="D37" s="39" t="str">
        <f>CONCATENATE(A37,B37,C37)</f>
        <v>Sem ABAP10BP3_10</v>
      </c>
      <c r="E37" s="46">
        <v>7257184.0</v>
      </c>
      <c r="F37" s="41">
        <f>AVERAGE(E35:E37)</f>
        <v>7773807</v>
      </c>
      <c r="G37" s="43">
        <f>STDEV(E35:E37)/F37*100</f>
        <v>9.398422848</v>
      </c>
      <c r="H37" s="41">
        <f>F37-$F$4</f>
        <v>5151286.333</v>
      </c>
    </row>
    <row r="38" ht="15.75" customHeight="1">
      <c r="A38" s="38" t="s">
        <v>42</v>
      </c>
      <c r="B38" s="38" t="s">
        <v>56</v>
      </c>
      <c r="C38" s="39">
        <v>0.0</v>
      </c>
      <c r="D38" s="39"/>
      <c r="E38" s="46">
        <v>9934578.0</v>
      </c>
      <c r="F38" s="41"/>
      <c r="G38" s="41"/>
      <c r="H38" s="41"/>
    </row>
    <row r="39" ht="15.75" customHeight="1">
      <c r="A39" s="38" t="s">
        <v>42</v>
      </c>
      <c r="B39" s="47" t="s">
        <v>56</v>
      </c>
      <c r="C39" s="39">
        <v>0.0</v>
      </c>
      <c r="D39" s="39"/>
      <c r="E39" s="46">
        <v>9076395.0</v>
      </c>
      <c r="F39" s="41"/>
      <c r="G39" s="41"/>
      <c r="H39" s="41"/>
    </row>
    <row r="40" ht="15.75" customHeight="1">
      <c r="A40" s="38" t="s">
        <v>42</v>
      </c>
      <c r="B40" s="47" t="s">
        <v>56</v>
      </c>
      <c r="C40" s="39">
        <v>0.0</v>
      </c>
      <c r="D40" s="39" t="str">
        <f>CONCATENATE(A40,B40,C40)</f>
        <v>Sem ABAP10BP3_20</v>
      </c>
      <c r="E40" s="46">
        <v>9163269.0</v>
      </c>
      <c r="F40" s="41">
        <f>AVERAGE(E38:E40)</f>
        <v>9391414</v>
      </c>
      <c r="G40" s="41">
        <f>STDEV(E38:E40)/F40*100</f>
        <v>5.030074173</v>
      </c>
      <c r="H40" s="41">
        <f>F40-$F$4</f>
        <v>6768893.333</v>
      </c>
    </row>
    <row r="41" ht="15.75" customHeight="1">
      <c r="A41" s="38" t="s">
        <v>42</v>
      </c>
      <c r="B41" s="47" t="s">
        <v>57</v>
      </c>
      <c r="C41" s="39">
        <v>0.0</v>
      </c>
      <c r="D41" s="39"/>
      <c r="E41" s="46">
        <v>7815136.0</v>
      </c>
      <c r="F41" s="41"/>
      <c r="G41" s="41"/>
      <c r="H41" s="41"/>
    </row>
    <row r="42" ht="15.75" customHeight="1">
      <c r="A42" s="38" t="s">
        <v>42</v>
      </c>
      <c r="B42" s="47" t="s">
        <v>57</v>
      </c>
      <c r="C42" s="39">
        <v>0.0</v>
      </c>
      <c r="D42" s="39"/>
      <c r="E42" s="46">
        <v>8003324.0</v>
      </c>
      <c r="F42" s="41"/>
      <c r="G42" s="41"/>
      <c r="H42" s="41"/>
    </row>
    <row r="43" ht="15.75" customHeight="1">
      <c r="A43" s="38" t="s">
        <v>42</v>
      </c>
      <c r="B43" s="47" t="s">
        <v>57</v>
      </c>
      <c r="C43" s="39">
        <v>0.0</v>
      </c>
      <c r="D43" s="39" t="str">
        <f>CONCATENATE(A43,B43,C43)</f>
        <v>Sem ABAP10BP3_30</v>
      </c>
      <c r="E43" s="46">
        <v>7966855.0</v>
      </c>
      <c r="F43" s="41">
        <f>AVERAGE(E41:E43)</f>
        <v>7928438.333</v>
      </c>
      <c r="G43" s="41">
        <f>STDEV(E41:E43)/F43*100</f>
        <v>1.258792794</v>
      </c>
      <c r="H43" s="41">
        <f>F43-$F$4</f>
        <v>5305917.667</v>
      </c>
    </row>
    <row r="44" ht="15.75" customHeight="1">
      <c r="A44" s="38" t="s">
        <v>42</v>
      </c>
      <c r="B44" s="47" t="s">
        <v>58</v>
      </c>
      <c r="C44" s="39">
        <v>0.0</v>
      </c>
      <c r="D44" s="39"/>
      <c r="E44" s="46">
        <v>8365889.0</v>
      </c>
      <c r="F44" s="41"/>
      <c r="G44" s="41"/>
      <c r="H44" s="41"/>
    </row>
    <row r="45" ht="15.75" customHeight="1">
      <c r="A45" s="38" t="s">
        <v>42</v>
      </c>
      <c r="B45" s="47" t="s">
        <v>58</v>
      </c>
      <c r="C45" s="39">
        <v>0.0</v>
      </c>
      <c r="D45" s="39"/>
      <c r="E45" s="46">
        <v>1.0089939E7</v>
      </c>
      <c r="F45" s="41"/>
      <c r="G45" s="41"/>
      <c r="H45" s="41"/>
    </row>
    <row r="46" ht="15.75" customHeight="1">
      <c r="A46" s="38" t="s">
        <v>42</v>
      </c>
      <c r="B46" s="47" t="s">
        <v>58</v>
      </c>
      <c r="C46" s="39">
        <v>0.0</v>
      </c>
      <c r="D46" s="39" t="str">
        <f>CONCATENATE(A46,B46,C46)</f>
        <v>Sem ABAP10BP3_40</v>
      </c>
      <c r="E46" s="46">
        <v>9842573.0</v>
      </c>
      <c r="F46" s="41">
        <f>AVERAGE(E44:E46)</f>
        <v>9432800.333</v>
      </c>
      <c r="G46" s="41">
        <f>STDEV(E44:E46)/F46*100</f>
        <v>9.882682115</v>
      </c>
      <c r="H46" s="41">
        <f>F46-$F$4</f>
        <v>6810279.667</v>
      </c>
    </row>
    <row r="47" ht="15.75" customHeight="1">
      <c r="A47" s="38" t="s">
        <v>42</v>
      </c>
      <c r="B47" s="47" t="s">
        <v>59</v>
      </c>
      <c r="C47" s="39">
        <v>0.0</v>
      </c>
      <c r="D47" s="39"/>
      <c r="E47" s="46">
        <v>8623348.0</v>
      </c>
      <c r="F47" s="41"/>
      <c r="G47" s="41"/>
      <c r="H47" s="41"/>
    </row>
    <row r="48" ht="15.75" customHeight="1">
      <c r="A48" s="38" t="s">
        <v>42</v>
      </c>
      <c r="B48" s="47" t="s">
        <v>59</v>
      </c>
      <c r="C48" s="39">
        <v>0.0</v>
      </c>
      <c r="D48" s="39"/>
      <c r="E48" s="46">
        <v>7885226.0</v>
      </c>
      <c r="F48" s="41"/>
      <c r="G48" s="41"/>
      <c r="H48" s="41"/>
    </row>
    <row r="49" ht="15.75" customHeight="1">
      <c r="A49" s="38" t="s">
        <v>42</v>
      </c>
      <c r="B49" s="47" t="s">
        <v>59</v>
      </c>
      <c r="C49" s="39">
        <v>0.0</v>
      </c>
      <c r="D49" s="39" t="str">
        <f>CONCATENATE(A49,B49,C49)</f>
        <v>Sem ABAP10BP3_50</v>
      </c>
      <c r="E49" s="41"/>
      <c r="F49" s="41">
        <f>AVERAGE(E47:E49)</f>
        <v>8254287</v>
      </c>
      <c r="G49" s="43">
        <f>STDEV(E47:E49)/F49*100</f>
        <v>6.323151491</v>
      </c>
      <c r="H49" s="41">
        <f>F49-$F$4</f>
        <v>5631766.333</v>
      </c>
      <c r="I49" s="46">
        <v>1.0224268E7</v>
      </c>
    </row>
    <row r="50" ht="15.75" customHeight="1">
      <c r="A50" s="48" t="s">
        <v>60</v>
      </c>
      <c r="B50" s="48" t="s">
        <v>43</v>
      </c>
      <c r="C50" s="39">
        <v>0.0</v>
      </c>
      <c r="D50" s="39"/>
      <c r="E50" s="40">
        <v>2530367.0</v>
      </c>
      <c r="F50" s="41"/>
      <c r="G50" s="41"/>
      <c r="H50" s="41"/>
    </row>
    <row r="51" ht="15.75" customHeight="1">
      <c r="A51" s="48" t="s">
        <v>60</v>
      </c>
      <c r="B51" s="48" t="s">
        <v>43</v>
      </c>
      <c r="C51" s="39">
        <v>0.0</v>
      </c>
      <c r="D51" s="39"/>
      <c r="E51" s="40">
        <v>2608960.0</v>
      </c>
      <c r="F51" s="41"/>
      <c r="G51" s="41"/>
      <c r="H51" s="41"/>
    </row>
    <row r="52" ht="15.75" customHeight="1">
      <c r="A52" s="48" t="s">
        <v>60</v>
      </c>
      <c r="B52" s="48" t="s">
        <v>43</v>
      </c>
      <c r="C52" s="39">
        <v>0.0</v>
      </c>
      <c r="D52" s="39" t="str">
        <f>CONCATENATE(A52,B52,C52)</f>
        <v>Com ABAPbranco0</v>
      </c>
      <c r="E52" s="40">
        <v>2655845.0</v>
      </c>
      <c r="F52" s="41">
        <f>AVERAGE(E50:E52)</f>
        <v>2598390.667</v>
      </c>
      <c r="G52" s="41">
        <f>STDEV(E50:E52)/F52*100</f>
        <v>2.440094807</v>
      </c>
      <c r="H52" s="41" t="s">
        <v>44</v>
      </c>
    </row>
    <row r="53" ht="15.75" customHeight="1">
      <c r="A53" s="48" t="s">
        <v>60</v>
      </c>
      <c r="B53" s="48" t="s">
        <v>45</v>
      </c>
      <c r="C53" s="39">
        <v>0.0</v>
      </c>
      <c r="D53" s="39"/>
      <c r="E53" s="42">
        <v>1.2878129E7</v>
      </c>
      <c r="F53" s="41"/>
      <c r="G53" s="41"/>
      <c r="H53" s="41"/>
    </row>
    <row r="54" ht="15.75" customHeight="1">
      <c r="A54" s="48" t="s">
        <v>60</v>
      </c>
      <c r="B54" s="48" t="s">
        <v>45</v>
      </c>
      <c r="C54" s="39">
        <v>0.0</v>
      </c>
      <c r="D54" s="39"/>
      <c r="E54" s="42">
        <v>1.1954309E7</v>
      </c>
      <c r="F54" s="41"/>
      <c r="G54" s="41"/>
      <c r="H54" s="41"/>
    </row>
    <row r="55" ht="15.75" customHeight="1">
      <c r="A55" s="48" t="s">
        <v>60</v>
      </c>
      <c r="B55" s="48" t="s">
        <v>45</v>
      </c>
      <c r="C55" s="39">
        <v>0.0</v>
      </c>
      <c r="D55" s="39" t="str">
        <f>CONCATENATE(A55,B55,C55)</f>
        <v>Com ABAPC10</v>
      </c>
      <c r="E55" s="42">
        <v>1.2967754E7</v>
      </c>
      <c r="F55" s="41">
        <f>AVERAGE(E53:E55)</f>
        <v>12600064</v>
      </c>
      <c r="G55" s="41">
        <f>STDEV(E53:E55)/F55*100</f>
        <v>4.452618636</v>
      </c>
      <c r="H55" s="41">
        <f>F55-$F$52</f>
        <v>10001673.33</v>
      </c>
    </row>
    <row r="56" ht="15.75" customHeight="1">
      <c r="A56" s="48" t="s">
        <v>60</v>
      </c>
      <c r="B56" s="48" t="s">
        <v>46</v>
      </c>
      <c r="C56" s="39">
        <v>0.0</v>
      </c>
      <c r="D56" s="39"/>
      <c r="E56" s="41"/>
      <c r="F56" s="41"/>
      <c r="G56" s="41"/>
      <c r="H56" s="41"/>
      <c r="I56" s="42">
        <v>7383727.0</v>
      </c>
    </row>
    <row r="57" ht="15.75" customHeight="1">
      <c r="A57" s="48" t="s">
        <v>60</v>
      </c>
      <c r="B57" s="48" t="s">
        <v>46</v>
      </c>
      <c r="C57" s="39">
        <v>0.0</v>
      </c>
      <c r="D57" s="39"/>
      <c r="E57" s="42">
        <v>9751868.0</v>
      </c>
      <c r="F57" s="41"/>
      <c r="G57" s="41"/>
      <c r="H57" s="41"/>
    </row>
    <row r="58" ht="15.75" customHeight="1">
      <c r="A58" s="48" t="s">
        <v>60</v>
      </c>
      <c r="B58" s="48" t="s">
        <v>46</v>
      </c>
      <c r="C58" s="39">
        <v>0.0</v>
      </c>
      <c r="D58" s="39" t="str">
        <f>CONCATENATE(A58,B58,C58)</f>
        <v>Com ABAPC20</v>
      </c>
      <c r="E58" s="42">
        <v>8630569.0</v>
      </c>
      <c r="F58" s="41">
        <f>AVERAGE(E56:E58)</f>
        <v>9191218.5</v>
      </c>
      <c r="G58" s="43">
        <f>STDEV(E56:E58)/F58*100</f>
        <v>8.626474571</v>
      </c>
      <c r="H58" s="41">
        <f>F58-$F$52</f>
        <v>6592827.833</v>
      </c>
    </row>
    <row r="59" ht="15.75" customHeight="1">
      <c r="A59" s="48" t="s">
        <v>60</v>
      </c>
      <c r="B59" s="48" t="s">
        <v>47</v>
      </c>
      <c r="C59" s="39">
        <v>0.0</v>
      </c>
      <c r="D59" s="39"/>
      <c r="E59" s="42">
        <v>7330294.0</v>
      </c>
      <c r="F59" s="41"/>
      <c r="G59" s="41"/>
      <c r="H59" s="41"/>
    </row>
    <row r="60" ht="15.75" customHeight="1">
      <c r="A60" s="48" t="s">
        <v>60</v>
      </c>
      <c r="B60" s="48" t="s">
        <v>47</v>
      </c>
      <c r="C60" s="39">
        <v>0.0</v>
      </c>
      <c r="D60" s="39"/>
      <c r="E60" s="42">
        <v>8184296.0</v>
      </c>
      <c r="F60" s="41"/>
      <c r="G60" s="41"/>
      <c r="H60" s="41"/>
    </row>
    <row r="61" ht="15.75" customHeight="1">
      <c r="A61" s="48" t="s">
        <v>60</v>
      </c>
      <c r="B61" s="48" t="s">
        <v>47</v>
      </c>
      <c r="C61" s="39">
        <v>0.0</v>
      </c>
      <c r="D61" s="39" t="str">
        <f>CONCATENATE(A61,B61,C61)</f>
        <v>Com ABAPC30</v>
      </c>
      <c r="E61" s="42">
        <v>7529996.0</v>
      </c>
      <c r="F61" s="41">
        <f>AVERAGE(E59:E61)</f>
        <v>7681528.667</v>
      </c>
      <c r="G61" s="41">
        <f>STDEV(E59:E61)/F61*100</f>
        <v>5.815402857</v>
      </c>
      <c r="H61" s="41">
        <f>F61-$F$52</f>
        <v>5083138</v>
      </c>
    </row>
    <row r="62" ht="15.75" customHeight="1">
      <c r="A62" s="48" t="s">
        <v>60</v>
      </c>
      <c r="B62" s="48" t="s">
        <v>48</v>
      </c>
      <c r="C62" s="39">
        <v>0.0</v>
      </c>
      <c r="D62" s="39"/>
      <c r="E62" s="42">
        <v>1.0659786E7</v>
      </c>
      <c r="F62" s="41"/>
      <c r="G62" s="41"/>
      <c r="H62" s="41"/>
    </row>
    <row r="63" ht="15.75" customHeight="1">
      <c r="A63" s="48" t="s">
        <v>60</v>
      </c>
      <c r="B63" s="48" t="s">
        <v>48</v>
      </c>
      <c r="C63" s="39">
        <v>0.0</v>
      </c>
      <c r="D63" s="39"/>
      <c r="E63" s="41"/>
      <c r="F63" s="41"/>
      <c r="G63" s="41"/>
      <c r="H63" s="41"/>
      <c r="I63" s="42">
        <v>5888152.0</v>
      </c>
    </row>
    <row r="64" ht="15.75" customHeight="1">
      <c r="A64" s="48" t="s">
        <v>60</v>
      </c>
      <c r="B64" s="48" t="s">
        <v>48</v>
      </c>
      <c r="C64" s="39">
        <v>0.0</v>
      </c>
      <c r="D64" s="39" t="str">
        <f>CONCATENATE(A64,B64,C64)</f>
        <v>Com ABAPC40</v>
      </c>
      <c r="E64" s="42">
        <v>1.1966097E7</v>
      </c>
      <c r="F64" s="41">
        <f>AVERAGE(E62:E64)</f>
        <v>11312941.5</v>
      </c>
      <c r="G64" s="43">
        <f>STDEV(E62:E64)/F64*100</f>
        <v>8.164997286</v>
      </c>
      <c r="H64" s="41">
        <f>F64-$F$52</f>
        <v>8714550.833</v>
      </c>
    </row>
    <row r="65" ht="15.75" customHeight="1">
      <c r="A65" s="48" t="s">
        <v>60</v>
      </c>
      <c r="B65" s="48" t="s">
        <v>49</v>
      </c>
      <c r="C65" s="39">
        <v>0.0</v>
      </c>
      <c r="D65" s="39"/>
      <c r="E65" s="42">
        <v>1.0983801E7</v>
      </c>
      <c r="F65" s="41"/>
      <c r="G65" s="41"/>
      <c r="H65" s="41"/>
    </row>
    <row r="66" ht="15.75" customHeight="1">
      <c r="A66" s="48" t="s">
        <v>60</v>
      </c>
      <c r="B66" s="48" t="s">
        <v>49</v>
      </c>
      <c r="C66" s="39">
        <v>0.0</v>
      </c>
      <c r="D66" s="39"/>
      <c r="E66" s="42">
        <v>9255733.0</v>
      </c>
      <c r="F66" s="41"/>
      <c r="G66" s="41"/>
      <c r="H66" s="41"/>
    </row>
    <row r="67" ht="15.75" customHeight="1">
      <c r="A67" s="48" t="s">
        <v>60</v>
      </c>
      <c r="B67" s="48" t="s">
        <v>49</v>
      </c>
      <c r="C67" s="39">
        <v>0.0</v>
      </c>
      <c r="D67" s="39" t="str">
        <f>CONCATENATE(A67,B67,C67)</f>
        <v>Com ABAPC50</v>
      </c>
      <c r="E67" s="42">
        <v>9853015.0</v>
      </c>
      <c r="F67" s="41">
        <f>AVERAGE(E65:E67)</f>
        <v>10030849.67</v>
      </c>
      <c r="G67" s="41">
        <f>STDEV(E65:E67)/F67*100</f>
        <v>8.749531386</v>
      </c>
      <c r="H67" s="41">
        <f>F67-$F$52</f>
        <v>7432459</v>
      </c>
    </row>
    <row r="68" ht="15.75" customHeight="1">
      <c r="A68" s="48" t="s">
        <v>60</v>
      </c>
      <c r="B68" s="48" t="s">
        <v>50</v>
      </c>
      <c r="C68" s="39">
        <v>0.0</v>
      </c>
      <c r="D68" s="39"/>
      <c r="E68" s="41"/>
      <c r="F68" s="41"/>
      <c r="G68" s="41"/>
      <c r="H68" s="41"/>
      <c r="I68" s="45">
        <v>1.1491507E7</v>
      </c>
    </row>
    <row r="69" ht="15.75" customHeight="1">
      <c r="A69" s="48" t="s">
        <v>60</v>
      </c>
      <c r="B69" s="48" t="s">
        <v>50</v>
      </c>
      <c r="C69" s="39">
        <v>0.0</v>
      </c>
      <c r="D69" s="39"/>
      <c r="E69" s="45">
        <v>8492939.0</v>
      </c>
      <c r="F69" s="41"/>
      <c r="G69" s="41"/>
      <c r="H69" s="41"/>
    </row>
    <row r="70" ht="15.75" customHeight="1">
      <c r="A70" s="48" t="s">
        <v>60</v>
      </c>
      <c r="B70" s="48" t="s">
        <v>50</v>
      </c>
      <c r="C70" s="39">
        <v>0.0</v>
      </c>
      <c r="D70" s="39" t="str">
        <f>CONCATENATE(A70,B70,C70)</f>
        <v>Com ABAP1BP3_10</v>
      </c>
      <c r="E70" s="45">
        <v>9412189.0</v>
      </c>
      <c r="F70" s="41">
        <f>AVERAGE(E68:E70)</f>
        <v>8952564</v>
      </c>
      <c r="G70" s="43">
        <f>STDEV(E68:E70)/F70*100</f>
        <v>7.260578183</v>
      </c>
      <c r="H70" s="41">
        <f>F70-$F$52</f>
        <v>6354173.333</v>
      </c>
    </row>
    <row r="71" ht="15.75" customHeight="1">
      <c r="A71" s="48" t="s">
        <v>60</v>
      </c>
      <c r="B71" s="48" t="s">
        <v>51</v>
      </c>
      <c r="C71" s="39">
        <v>0.0</v>
      </c>
      <c r="D71" s="39"/>
      <c r="E71" s="41"/>
      <c r="F71" s="41"/>
      <c r="G71" s="41"/>
      <c r="H71" s="41"/>
      <c r="I71" s="45">
        <v>4950038.0</v>
      </c>
    </row>
    <row r="72" ht="15.75" customHeight="1">
      <c r="A72" s="48" t="s">
        <v>60</v>
      </c>
      <c r="B72" s="48" t="s">
        <v>51</v>
      </c>
      <c r="C72" s="39">
        <v>0.0</v>
      </c>
      <c r="D72" s="39"/>
      <c r="E72" s="45">
        <v>6505106.0</v>
      </c>
      <c r="F72" s="41"/>
      <c r="G72" s="41"/>
      <c r="H72" s="41"/>
    </row>
    <row r="73" ht="15.75" customHeight="1">
      <c r="A73" s="48" t="s">
        <v>60</v>
      </c>
      <c r="B73" s="48" t="s">
        <v>51</v>
      </c>
      <c r="C73" s="39">
        <v>0.0</v>
      </c>
      <c r="D73" s="39" t="str">
        <f>CONCATENATE(A73,B73,C73)</f>
        <v>Com ABAP1BP3_20</v>
      </c>
      <c r="E73" s="45">
        <v>6725943.0</v>
      </c>
      <c r="F73" s="41">
        <f>AVERAGE(E71:E73)</f>
        <v>6615524.5</v>
      </c>
      <c r="G73" s="43">
        <f>STDEV(E71:E73)/F73*100</f>
        <v>2.360437789</v>
      </c>
      <c r="H73" s="41">
        <f>F73-$F$52</f>
        <v>4017133.833</v>
      </c>
    </row>
    <row r="74" ht="15.75" customHeight="1">
      <c r="A74" s="48" t="s">
        <v>60</v>
      </c>
      <c r="B74" s="48" t="s">
        <v>52</v>
      </c>
      <c r="C74" s="39">
        <v>0.0</v>
      </c>
      <c r="D74" s="39"/>
      <c r="F74" s="41"/>
      <c r="G74" s="41"/>
      <c r="H74" s="41"/>
      <c r="I74" s="45">
        <v>3861937.0</v>
      </c>
    </row>
    <row r="75" ht="15.75" customHeight="1">
      <c r="A75" s="48" t="s">
        <v>60</v>
      </c>
      <c r="B75" s="48" t="s">
        <v>52</v>
      </c>
      <c r="C75" s="39">
        <v>0.0</v>
      </c>
      <c r="D75" s="39"/>
      <c r="E75" s="45">
        <v>4340524.0</v>
      </c>
      <c r="F75" s="41"/>
      <c r="G75" s="41"/>
      <c r="H75" s="41"/>
    </row>
    <row r="76" ht="15.75" customHeight="1">
      <c r="A76" s="48" t="s">
        <v>60</v>
      </c>
      <c r="B76" s="48" t="s">
        <v>52</v>
      </c>
      <c r="C76" s="39">
        <v>0.0</v>
      </c>
      <c r="D76" s="39" t="str">
        <f>CONCATENATE(A76,B76,C76)</f>
        <v>Com ABAP1BP3_30</v>
      </c>
      <c r="E76" s="45">
        <v>6078428.0</v>
      </c>
      <c r="F76" s="41">
        <f>AVERAGE(E74:E76)</f>
        <v>5209476</v>
      </c>
      <c r="G76" s="43">
        <f>STDEV(E74:E76)/F76*100</f>
        <v>23.58939178</v>
      </c>
      <c r="H76" s="41">
        <f>F76-$F$52</f>
        <v>2611085.333</v>
      </c>
    </row>
    <row r="77" ht="15.75" customHeight="1">
      <c r="A77" s="48" t="s">
        <v>60</v>
      </c>
      <c r="B77" s="48" t="s">
        <v>53</v>
      </c>
      <c r="C77" s="39">
        <v>0.0</v>
      </c>
      <c r="D77" s="39"/>
      <c r="E77" s="41"/>
      <c r="F77" s="41"/>
      <c r="G77" s="41"/>
      <c r="H77" s="41"/>
      <c r="I77" s="45">
        <v>3187681.0</v>
      </c>
    </row>
    <row r="78" ht="15.75" customHeight="1">
      <c r="A78" s="48" t="s">
        <v>60</v>
      </c>
      <c r="B78" s="48" t="s">
        <v>53</v>
      </c>
      <c r="C78" s="39">
        <v>0.0</v>
      </c>
      <c r="D78" s="39"/>
      <c r="E78" s="45">
        <v>4295939.0</v>
      </c>
      <c r="F78" s="41"/>
      <c r="G78" s="41"/>
      <c r="H78" s="41"/>
    </row>
    <row r="79" ht="15.75" customHeight="1">
      <c r="A79" s="48" t="s">
        <v>60</v>
      </c>
      <c r="B79" s="48" t="s">
        <v>53</v>
      </c>
      <c r="C79" s="39">
        <v>0.0</v>
      </c>
      <c r="D79" s="39" t="str">
        <f>CONCATENATE(A79,B79,C79)</f>
        <v>Com ABAP1BP3_40</v>
      </c>
      <c r="E79" s="45">
        <v>4090632.0</v>
      </c>
      <c r="F79" s="41">
        <f>AVERAGE(E77:E79)</f>
        <v>4193285.5</v>
      </c>
      <c r="G79" s="43">
        <f>STDEV(E77:E79)/F79*100</f>
        <v>3.4620579</v>
      </c>
      <c r="H79" s="41">
        <f>F79-$F$52</f>
        <v>1594894.833</v>
      </c>
    </row>
    <row r="80" ht="15.75" customHeight="1">
      <c r="A80" s="48" t="s">
        <v>60</v>
      </c>
      <c r="B80" s="48" t="s">
        <v>54</v>
      </c>
      <c r="C80" s="39">
        <v>0.0</v>
      </c>
      <c r="D80" s="39"/>
      <c r="E80" s="45">
        <v>6667845.0</v>
      </c>
      <c r="F80" s="41"/>
      <c r="G80" s="41"/>
      <c r="H80" s="41"/>
    </row>
    <row r="81" ht="15.75" customHeight="1">
      <c r="A81" s="48" t="s">
        <v>60</v>
      </c>
      <c r="B81" s="48" t="s">
        <v>54</v>
      </c>
      <c r="C81" s="39">
        <v>0.0</v>
      </c>
      <c r="D81" s="39"/>
      <c r="E81" s="45">
        <v>5801642.0</v>
      </c>
      <c r="F81" s="41"/>
      <c r="G81" s="41"/>
      <c r="H81" s="41"/>
    </row>
    <row r="82" ht="15.75" customHeight="1">
      <c r="A82" s="48" t="s">
        <v>60</v>
      </c>
      <c r="B82" s="48" t="s">
        <v>54</v>
      </c>
      <c r="C82" s="39">
        <v>0.0</v>
      </c>
      <c r="D82" s="39" t="str">
        <f>CONCATENATE(A82,B82,C82)</f>
        <v>Com ABAP1BP3_50</v>
      </c>
      <c r="E82" s="41"/>
      <c r="F82" s="41">
        <f>AVERAGE(E80:E82)</f>
        <v>6234743.5</v>
      </c>
      <c r="G82" s="43">
        <f>STDEV(E80:E82)/F82*100</f>
        <v>9.823948895</v>
      </c>
      <c r="H82" s="41">
        <f>F82-$F$52</f>
        <v>3636352.833</v>
      </c>
      <c r="I82" s="45">
        <v>7982555.0</v>
      </c>
    </row>
    <row r="83" ht="15.75" customHeight="1">
      <c r="A83" s="48" t="s">
        <v>60</v>
      </c>
      <c r="B83" s="48" t="s">
        <v>55</v>
      </c>
      <c r="C83" s="39">
        <v>0.0</v>
      </c>
      <c r="D83" s="39"/>
      <c r="E83" s="41"/>
      <c r="F83" s="41"/>
      <c r="G83" s="41"/>
      <c r="H83" s="41"/>
      <c r="I83" s="46">
        <v>7069364.0</v>
      </c>
    </row>
    <row r="84" ht="15.75" customHeight="1">
      <c r="A84" s="48" t="s">
        <v>60</v>
      </c>
      <c r="B84" s="48" t="s">
        <v>55</v>
      </c>
      <c r="C84" s="39">
        <v>0.0</v>
      </c>
      <c r="D84" s="39"/>
      <c r="E84" s="46">
        <v>8858207.0</v>
      </c>
      <c r="F84" s="41"/>
      <c r="G84" s="41"/>
      <c r="H84" s="41"/>
    </row>
    <row r="85" ht="15.75" customHeight="1">
      <c r="A85" s="48" t="s">
        <v>60</v>
      </c>
      <c r="B85" s="48" t="s">
        <v>55</v>
      </c>
      <c r="C85" s="39">
        <v>0.0</v>
      </c>
      <c r="D85" s="39" t="str">
        <f>CONCATENATE(A85,B85,C85)</f>
        <v>Com ABAP10BP3_10</v>
      </c>
      <c r="E85" s="46">
        <v>1.0192755E7</v>
      </c>
      <c r="F85" s="41">
        <f>AVERAGE(E83:E85)</f>
        <v>9525481</v>
      </c>
      <c r="G85" s="43">
        <f>STDEV(E83:E85)/F85*100</f>
        <v>9.906774688</v>
      </c>
      <c r="H85" s="41">
        <f>F85-$F$52</f>
        <v>6927090.333</v>
      </c>
    </row>
    <row r="86" ht="15.75" customHeight="1">
      <c r="A86" s="48" t="s">
        <v>60</v>
      </c>
      <c r="B86" s="48" t="s">
        <v>56</v>
      </c>
      <c r="C86" s="39">
        <v>0.0</v>
      </c>
      <c r="D86" s="39"/>
      <c r="E86" s="46">
        <v>1.0874297E7</v>
      </c>
      <c r="F86" s="41"/>
      <c r="G86" s="41"/>
      <c r="H86" s="41"/>
    </row>
    <row r="87" ht="15.75" customHeight="1">
      <c r="A87" s="48" t="s">
        <v>60</v>
      </c>
      <c r="B87" s="49" t="s">
        <v>56</v>
      </c>
      <c r="C87" s="39">
        <v>0.0</v>
      </c>
      <c r="D87" s="39"/>
      <c r="E87" s="46">
        <v>9560396.0</v>
      </c>
      <c r="F87" s="41"/>
      <c r="G87" s="41"/>
      <c r="H87" s="41"/>
    </row>
    <row r="88" ht="15.75" customHeight="1">
      <c r="A88" s="48" t="s">
        <v>60</v>
      </c>
      <c r="B88" s="49" t="s">
        <v>56</v>
      </c>
      <c r="C88" s="39">
        <v>0.0</v>
      </c>
      <c r="D88" s="39" t="str">
        <f>CONCATENATE(A88,B88,C88)</f>
        <v>Com ABAP10BP3_20</v>
      </c>
      <c r="E88" s="46">
        <v>1.1503905E7</v>
      </c>
      <c r="F88" s="41">
        <f>AVERAGE(E86:E88)</f>
        <v>10646199.33</v>
      </c>
      <c r="G88" s="41">
        <f>STDEV(E86:E88)/F88*100</f>
        <v>9.314395132</v>
      </c>
      <c r="H88" s="41">
        <f>F88-$F$52</f>
        <v>8047808.667</v>
      </c>
    </row>
    <row r="89" ht="15.75" customHeight="1">
      <c r="A89" s="48" t="s">
        <v>60</v>
      </c>
      <c r="B89" s="49" t="s">
        <v>57</v>
      </c>
      <c r="C89" s="39">
        <v>0.0</v>
      </c>
      <c r="D89" s="39"/>
      <c r="E89" s="41"/>
      <c r="F89" s="41"/>
      <c r="G89" s="41"/>
      <c r="H89" s="41"/>
      <c r="I89" s="46">
        <v>7186981.0</v>
      </c>
    </row>
    <row r="90" ht="15.75" customHeight="1">
      <c r="A90" s="48" t="s">
        <v>60</v>
      </c>
      <c r="B90" s="49" t="s">
        <v>57</v>
      </c>
      <c r="C90" s="39">
        <v>0.0</v>
      </c>
      <c r="D90" s="39"/>
      <c r="E90" s="46">
        <v>8968785.0</v>
      </c>
      <c r="F90" s="41"/>
      <c r="G90" s="41"/>
      <c r="H90" s="41"/>
    </row>
    <row r="91" ht="15.75" customHeight="1">
      <c r="A91" s="48" t="s">
        <v>60</v>
      </c>
      <c r="B91" s="49" t="s">
        <v>57</v>
      </c>
      <c r="C91" s="39">
        <v>0.0</v>
      </c>
      <c r="D91" s="39" t="str">
        <f>CONCATENATE(A91,B91,C91)</f>
        <v>Com ABAP10BP3_30</v>
      </c>
      <c r="E91" s="46">
        <v>9222551.0</v>
      </c>
      <c r="F91" s="41">
        <f>AVERAGE(E89:E91)</f>
        <v>9095668</v>
      </c>
      <c r="G91" s="43">
        <f>STDEV(E89:E91)/F91*100</f>
        <v>1.972803531</v>
      </c>
      <c r="H91" s="41">
        <f>F91-$F$52</f>
        <v>6497277.333</v>
      </c>
    </row>
    <row r="92" ht="15.75" customHeight="1">
      <c r="A92" s="48" t="s">
        <v>60</v>
      </c>
      <c r="B92" s="49" t="s">
        <v>58</v>
      </c>
      <c r="C92" s="39">
        <v>0.0</v>
      </c>
      <c r="D92" s="39"/>
      <c r="E92" s="46">
        <v>9076791.0</v>
      </c>
      <c r="F92" s="41"/>
      <c r="G92" s="41"/>
      <c r="H92" s="41"/>
    </row>
    <row r="93" ht="15.75" customHeight="1">
      <c r="A93" s="48" t="s">
        <v>60</v>
      </c>
      <c r="B93" s="49" t="s">
        <v>58</v>
      </c>
      <c r="C93" s="39">
        <v>0.0</v>
      </c>
      <c r="D93" s="39"/>
      <c r="E93" s="46">
        <v>1.1806603E7</v>
      </c>
      <c r="F93" s="41"/>
      <c r="G93" s="41"/>
      <c r="H93" s="41"/>
    </row>
    <row r="94" ht="15.75" customHeight="1">
      <c r="A94" s="48" t="s">
        <v>60</v>
      </c>
      <c r="B94" s="49" t="s">
        <v>58</v>
      </c>
      <c r="C94" s="39">
        <v>0.0</v>
      </c>
      <c r="D94" s="39" t="str">
        <f>CONCATENATE(A94,B94,C94)</f>
        <v>Com ABAP10BP3_40</v>
      </c>
      <c r="E94" s="46">
        <v>7097009.0</v>
      </c>
      <c r="F94" s="41">
        <f>AVERAGE(E92:E94)</f>
        <v>9326801</v>
      </c>
      <c r="G94" s="43">
        <f>STDEV(E92:E94)/F94*100</f>
        <v>25.35413733</v>
      </c>
      <c r="H94" s="41">
        <f>F94-$F$52</f>
        <v>6728410.333</v>
      </c>
    </row>
    <row r="95" ht="15.75" customHeight="1">
      <c r="A95" s="48" t="s">
        <v>60</v>
      </c>
      <c r="B95" s="49" t="s">
        <v>59</v>
      </c>
      <c r="C95" s="39">
        <v>0.0</v>
      </c>
      <c r="D95" s="39"/>
      <c r="F95" s="41"/>
      <c r="G95" s="41"/>
      <c r="H95" s="41"/>
      <c r="I95" s="46">
        <v>9379870.0</v>
      </c>
    </row>
    <row r="96" ht="15.75" customHeight="1">
      <c r="A96" s="48" t="s">
        <v>60</v>
      </c>
      <c r="B96" s="49" t="s">
        <v>59</v>
      </c>
      <c r="C96" s="39">
        <v>0.0</v>
      </c>
      <c r="D96" s="39"/>
      <c r="E96" s="46">
        <v>1.0734136E7</v>
      </c>
      <c r="F96" s="41"/>
      <c r="G96" s="41"/>
      <c r="H96" s="41"/>
    </row>
    <row r="97" ht="15.75" customHeight="1">
      <c r="A97" s="48" t="s">
        <v>60</v>
      </c>
      <c r="B97" s="49" t="s">
        <v>59</v>
      </c>
      <c r="C97" s="39">
        <v>0.0</v>
      </c>
      <c r="D97" s="39" t="str">
        <f>CONCATENATE(A97,B97,C97)</f>
        <v>Com ABAP10BP3_50</v>
      </c>
      <c r="E97" s="46">
        <v>1.2004741E7</v>
      </c>
      <c r="F97" s="41">
        <f>AVERAGE(E95:E97)</f>
        <v>11369438.5</v>
      </c>
      <c r="G97" s="43">
        <f>STDEV(E95:E97)/F97*100</f>
        <v>7.902355175</v>
      </c>
      <c r="H97" s="41">
        <f>F97-$F$52</f>
        <v>8771047.833</v>
      </c>
    </row>
    <row r="98" ht="15.75" customHeight="1">
      <c r="A98" s="38" t="s">
        <v>42</v>
      </c>
      <c r="B98" s="38" t="s">
        <v>43</v>
      </c>
      <c r="C98" s="39">
        <v>5.0</v>
      </c>
      <c r="D98" s="39"/>
      <c r="E98" s="40">
        <v>2852847.0</v>
      </c>
      <c r="F98" s="41"/>
      <c r="G98" s="41"/>
      <c r="H98" s="41"/>
    </row>
    <row r="99" ht="15.75" customHeight="1">
      <c r="A99" s="38" t="s">
        <v>42</v>
      </c>
      <c r="B99" s="38" t="s">
        <v>43</v>
      </c>
      <c r="C99" s="39">
        <v>5.0</v>
      </c>
      <c r="D99" s="39"/>
      <c r="E99" s="40">
        <v>2341192.0</v>
      </c>
      <c r="F99" s="41"/>
      <c r="G99" s="41"/>
      <c r="H99" s="41"/>
    </row>
    <row r="100" ht="15.75" customHeight="1">
      <c r="A100" s="38" t="s">
        <v>42</v>
      </c>
      <c r="B100" s="38" t="s">
        <v>43</v>
      </c>
      <c r="C100" s="39">
        <v>5.0</v>
      </c>
      <c r="D100" s="39" t="str">
        <f>CONCATENATE(A100,B100,C100)</f>
        <v>Sem ABAPbranco5</v>
      </c>
      <c r="E100" s="40">
        <v>2770916.0</v>
      </c>
      <c r="F100" s="41">
        <f>AVERAGE(E98:E100)</f>
        <v>2654985</v>
      </c>
      <c r="G100" s="41">
        <f>STDEV(E98:E100)/F100*100</f>
        <v>10.35120904</v>
      </c>
      <c r="H100" s="41" t="s">
        <v>44</v>
      </c>
    </row>
    <row r="101" ht="15.75" customHeight="1">
      <c r="A101" s="38" t="s">
        <v>42</v>
      </c>
      <c r="B101" s="38" t="s">
        <v>45</v>
      </c>
      <c r="C101" s="39">
        <v>5.0</v>
      </c>
      <c r="D101" s="39"/>
      <c r="E101" s="41"/>
      <c r="F101" s="41"/>
      <c r="G101" s="41"/>
      <c r="H101" s="41"/>
      <c r="I101" s="42">
        <v>2.8148118E7</v>
      </c>
    </row>
    <row r="102" ht="15.75" customHeight="1">
      <c r="A102" s="38" t="s">
        <v>42</v>
      </c>
      <c r="B102" s="38" t="s">
        <v>45</v>
      </c>
      <c r="C102" s="39">
        <v>5.0</v>
      </c>
      <c r="D102" s="39"/>
      <c r="E102" s="42">
        <v>4.4277832E7</v>
      </c>
      <c r="F102" s="41"/>
      <c r="G102" s="41"/>
      <c r="H102" s="41"/>
    </row>
    <row r="103" ht="15.75" customHeight="1">
      <c r="A103" s="38" t="s">
        <v>42</v>
      </c>
      <c r="B103" s="38" t="s">
        <v>45</v>
      </c>
      <c r="C103" s="39">
        <v>5.0</v>
      </c>
      <c r="D103" s="39" t="str">
        <f>CONCATENATE(A103,B103,C103)</f>
        <v>Sem ABAPC15</v>
      </c>
      <c r="E103" s="42">
        <v>4.9784816E7</v>
      </c>
      <c r="F103" s="41">
        <f>AVERAGE(E101:E103)</f>
        <v>47031324</v>
      </c>
      <c r="G103" s="43">
        <f>STDEV(E101:E103)/F103*100</f>
        <v>8.27964301</v>
      </c>
      <c r="H103" s="41">
        <f>F103-$F$100</f>
        <v>44376339</v>
      </c>
    </row>
    <row r="104" ht="15.75" customHeight="1">
      <c r="A104" s="38" t="s">
        <v>42</v>
      </c>
      <c r="B104" s="38" t="s">
        <v>46</v>
      </c>
      <c r="C104" s="39">
        <v>5.0</v>
      </c>
      <c r="D104" s="39"/>
      <c r="E104" s="42">
        <v>3.5426284E7</v>
      </c>
      <c r="F104" s="41"/>
      <c r="G104" s="41"/>
      <c r="H104" s="41"/>
    </row>
    <row r="105" ht="15.75" customHeight="1">
      <c r="A105" s="38" t="s">
        <v>42</v>
      </c>
      <c r="B105" s="38" t="s">
        <v>46</v>
      </c>
      <c r="C105" s="39">
        <v>5.0</v>
      </c>
      <c r="D105" s="39"/>
      <c r="E105" s="42">
        <v>3.7067376E7</v>
      </c>
      <c r="F105" s="41"/>
      <c r="G105" s="41"/>
      <c r="H105" s="41"/>
    </row>
    <row r="106" ht="15.75" customHeight="1">
      <c r="A106" s="38" t="s">
        <v>42</v>
      </c>
      <c r="B106" s="38" t="s">
        <v>46</v>
      </c>
      <c r="C106" s="39">
        <v>5.0</v>
      </c>
      <c r="D106" s="39" t="str">
        <f>CONCATENATE(A106,B106,C106)</f>
        <v>Sem ABAPC25</v>
      </c>
      <c r="E106" s="42">
        <v>3.71462E7</v>
      </c>
      <c r="F106" s="41">
        <f>AVERAGE(E104:E106)</f>
        <v>36546620</v>
      </c>
      <c r="G106" s="41">
        <f>STDEV(E104:E106)/F106*100</f>
        <v>2.656988751</v>
      </c>
      <c r="H106" s="41">
        <f>F106-$F$100</f>
        <v>33891635</v>
      </c>
    </row>
    <row r="107" ht="15.75" customHeight="1">
      <c r="A107" s="38" t="s">
        <v>42</v>
      </c>
      <c r="B107" s="38" t="s">
        <v>47</v>
      </c>
      <c r="C107" s="39">
        <v>5.0</v>
      </c>
      <c r="D107" s="39"/>
      <c r="E107" s="42">
        <v>3.8743004E7</v>
      </c>
      <c r="F107" s="41"/>
      <c r="G107" s="41"/>
      <c r="H107" s="41"/>
    </row>
    <row r="108" ht="15.75" customHeight="1">
      <c r="A108" s="38" t="s">
        <v>42</v>
      </c>
      <c r="B108" s="38" t="s">
        <v>47</v>
      </c>
      <c r="C108" s="39">
        <v>5.0</v>
      </c>
      <c r="D108" s="39"/>
      <c r="E108" s="42">
        <v>4.3894552E7</v>
      </c>
      <c r="F108" s="41"/>
      <c r="G108" s="41"/>
      <c r="H108" s="41"/>
    </row>
    <row r="109" ht="15.75" customHeight="1">
      <c r="A109" s="38" t="s">
        <v>42</v>
      </c>
      <c r="B109" s="38" t="s">
        <v>47</v>
      </c>
      <c r="C109" s="39">
        <v>5.0</v>
      </c>
      <c r="D109" s="39" t="str">
        <f>CONCATENATE(A109,B109,C109)</f>
        <v>Sem ABAPC35</v>
      </c>
      <c r="E109" s="42">
        <v>4.1151632E7</v>
      </c>
      <c r="F109" s="41">
        <f>AVERAGE(E107:E109)</f>
        <v>41263062.67</v>
      </c>
      <c r="G109" s="41">
        <f>STDEV(E107:E109)/F109*100</f>
        <v>6.246703291</v>
      </c>
      <c r="H109" s="41">
        <f>F109-$F$100</f>
        <v>38608077.67</v>
      </c>
    </row>
    <row r="110" ht="15.75" customHeight="1">
      <c r="A110" s="38" t="s">
        <v>42</v>
      </c>
      <c r="B110" s="38" t="s">
        <v>48</v>
      </c>
      <c r="C110" s="39">
        <v>5.0</v>
      </c>
      <c r="D110" s="39"/>
      <c r="E110" s="42">
        <v>4.8371828E7</v>
      </c>
      <c r="F110" s="41"/>
      <c r="G110" s="41"/>
      <c r="H110" s="41"/>
    </row>
    <row r="111" ht="15.75" customHeight="1">
      <c r="A111" s="38" t="s">
        <v>42</v>
      </c>
      <c r="B111" s="38" t="s">
        <v>48</v>
      </c>
      <c r="C111" s="39">
        <v>5.0</v>
      </c>
      <c r="D111" s="39"/>
      <c r="F111" s="41"/>
      <c r="G111" s="41"/>
      <c r="H111" s="41"/>
      <c r="I111" s="42">
        <v>4.3333132E7</v>
      </c>
    </row>
    <row r="112" ht="15.75" customHeight="1">
      <c r="A112" s="38" t="s">
        <v>42</v>
      </c>
      <c r="B112" s="38" t="s">
        <v>48</v>
      </c>
      <c r="C112" s="39">
        <v>5.0</v>
      </c>
      <c r="D112" s="39" t="str">
        <f>CONCATENATE(A112,B112,C112)</f>
        <v>Sem ABAPC45</v>
      </c>
      <c r="E112" s="42">
        <v>5.5497084E7</v>
      </c>
      <c r="F112" s="41">
        <f>AVERAGE(E110:E112)</f>
        <v>51934456</v>
      </c>
      <c r="G112" s="43">
        <f>STDEV(E110:E112)/F112*100</f>
        <v>9.701298951</v>
      </c>
      <c r="H112" s="44">
        <f>F112-$F$100</f>
        <v>49279471</v>
      </c>
    </row>
    <row r="113" ht="15.75" customHeight="1">
      <c r="A113" s="38" t="s">
        <v>42</v>
      </c>
      <c r="B113" s="38" t="s">
        <v>49</v>
      </c>
      <c r="C113" s="39">
        <v>5.0</v>
      </c>
      <c r="D113" s="39"/>
      <c r="E113" s="42">
        <v>3.3800392E7</v>
      </c>
      <c r="F113" s="41"/>
      <c r="G113" s="41"/>
      <c r="H113" s="41"/>
    </row>
    <row r="114" ht="15.75" customHeight="1">
      <c r="A114" s="38" t="s">
        <v>42</v>
      </c>
      <c r="B114" s="38" t="s">
        <v>49</v>
      </c>
      <c r="C114" s="39">
        <v>5.0</v>
      </c>
      <c r="D114" s="39"/>
      <c r="E114" s="42">
        <v>3.5554916E7</v>
      </c>
      <c r="F114" s="41"/>
      <c r="G114" s="41"/>
      <c r="H114" s="41"/>
    </row>
    <row r="115" ht="15.75" customHeight="1">
      <c r="A115" s="38" t="s">
        <v>42</v>
      </c>
      <c r="B115" s="38" t="s">
        <v>49</v>
      </c>
      <c r="C115" s="39">
        <v>5.0</v>
      </c>
      <c r="D115" s="39" t="str">
        <f>CONCATENATE(A115,B115,C115)</f>
        <v>Sem ABAPC55</v>
      </c>
      <c r="E115" s="42">
        <v>4.1467692E7</v>
      </c>
      <c r="F115" s="41">
        <f>AVERAGE(E113:E115)</f>
        <v>36941000</v>
      </c>
      <c r="G115" s="41">
        <f>STDEV(E113:E115)/F115*100</f>
        <v>10.87460361</v>
      </c>
      <c r="H115" s="41">
        <f>F115-$F$100</f>
        <v>34286015</v>
      </c>
    </row>
    <row r="116" ht="15.75" customHeight="1">
      <c r="A116" s="38" t="s">
        <v>42</v>
      </c>
      <c r="B116" s="38" t="s">
        <v>50</v>
      </c>
      <c r="C116" s="39">
        <v>5.0</v>
      </c>
      <c r="D116" s="39"/>
      <c r="E116" s="45">
        <v>3.8421296E7</v>
      </c>
      <c r="F116" s="41"/>
      <c r="G116" s="41"/>
      <c r="H116" s="41"/>
    </row>
    <row r="117" ht="15.75" customHeight="1">
      <c r="A117" s="38" t="s">
        <v>42</v>
      </c>
      <c r="B117" s="38" t="s">
        <v>50</v>
      </c>
      <c r="C117" s="39">
        <v>5.0</v>
      </c>
      <c r="D117" s="39"/>
      <c r="E117" s="45">
        <v>3.6281228E7</v>
      </c>
      <c r="F117" s="41"/>
      <c r="G117" s="41"/>
      <c r="H117" s="41"/>
    </row>
    <row r="118" ht="15.75" customHeight="1">
      <c r="A118" s="38" t="s">
        <v>42</v>
      </c>
      <c r="B118" s="38" t="s">
        <v>50</v>
      </c>
      <c r="C118" s="39">
        <v>5.0</v>
      </c>
      <c r="D118" s="39" t="str">
        <f>CONCATENATE(A118,B118,C118)</f>
        <v>Sem ABAP1BP3_15</v>
      </c>
      <c r="E118" s="45">
        <v>3.2580308E7</v>
      </c>
      <c r="F118" s="41">
        <f>AVERAGE(E116:E118)</f>
        <v>35760944</v>
      </c>
      <c r="G118" s="41">
        <f>STDEV(E116:E118)/F118*100</f>
        <v>8.263338012</v>
      </c>
      <c r="H118" s="41">
        <f>F118-$F$100</f>
        <v>33105959</v>
      </c>
    </row>
    <row r="119" ht="15.75" customHeight="1">
      <c r="A119" s="38" t="s">
        <v>42</v>
      </c>
      <c r="B119" s="38" t="s">
        <v>51</v>
      </c>
      <c r="C119" s="39">
        <v>5.0</v>
      </c>
      <c r="D119" s="39"/>
      <c r="E119" s="45">
        <v>3.3283458E7</v>
      </c>
      <c r="F119" s="41"/>
      <c r="G119" s="41"/>
      <c r="H119" s="41"/>
    </row>
    <row r="120" ht="15.75" customHeight="1">
      <c r="A120" s="38" t="s">
        <v>42</v>
      </c>
      <c r="B120" s="38" t="s">
        <v>51</v>
      </c>
      <c r="C120" s="39">
        <v>5.0</v>
      </c>
      <c r="D120" s="39"/>
      <c r="E120" s="45">
        <v>3.3033146E7</v>
      </c>
      <c r="F120" s="41"/>
      <c r="G120" s="41"/>
      <c r="H120" s="41"/>
    </row>
    <row r="121" ht="15.75" customHeight="1">
      <c r="A121" s="38" t="s">
        <v>42</v>
      </c>
      <c r="B121" s="38" t="s">
        <v>51</v>
      </c>
      <c r="C121" s="39">
        <v>5.0</v>
      </c>
      <c r="D121" s="39" t="str">
        <f>CONCATENATE(A121,B121,C121)</f>
        <v>Sem ABAP1BP3_25</v>
      </c>
      <c r="F121" s="41">
        <f>AVERAGE(E119:E121)</f>
        <v>33158302</v>
      </c>
      <c r="G121" s="41">
        <f>STDEV(E119:E121)/F121*100</f>
        <v>0.5337948626</v>
      </c>
      <c r="H121" s="41">
        <f>F121-$F$100</f>
        <v>30503317</v>
      </c>
      <c r="I121" s="45">
        <v>3.6779916E7</v>
      </c>
    </row>
    <row r="122" ht="15.75" customHeight="1">
      <c r="A122" s="38" t="s">
        <v>42</v>
      </c>
      <c r="B122" s="38" t="s">
        <v>52</v>
      </c>
      <c r="C122" s="39">
        <v>5.0</v>
      </c>
      <c r="D122" s="39"/>
      <c r="E122" s="45">
        <v>2.5813062E7</v>
      </c>
      <c r="F122" s="41"/>
      <c r="G122" s="41"/>
      <c r="H122" s="41"/>
    </row>
    <row r="123" ht="15.75" customHeight="1">
      <c r="A123" s="38" t="s">
        <v>42</v>
      </c>
      <c r="B123" s="38" t="s">
        <v>52</v>
      </c>
      <c r="C123" s="39">
        <v>5.0</v>
      </c>
      <c r="D123" s="39"/>
      <c r="F123" s="41"/>
      <c r="G123" s="41"/>
      <c r="H123" s="41"/>
      <c r="I123" s="45">
        <v>2.8541658E7</v>
      </c>
    </row>
    <row r="124" ht="15.75" customHeight="1">
      <c r="A124" s="38" t="s">
        <v>42</v>
      </c>
      <c r="B124" s="38" t="s">
        <v>52</v>
      </c>
      <c r="C124" s="39">
        <v>5.0</v>
      </c>
      <c r="D124" s="39" t="str">
        <f>CONCATENATE(A124,B124,C124)</f>
        <v>Sem ABAP1BP3_35</v>
      </c>
      <c r="E124" s="45">
        <v>2.446729E7</v>
      </c>
      <c r="F124" s="41">
        <f>AVERAGE(E122:E124)</f>
        <v>25140176</v>
      </c>
      <c r="G124" s="41">
        <f>STDEV(E122:E124)/F124*100</f>
        <v>3.785194293</v>
      </c>
      <c r="H124" s="41">
        <f>F124-$F$100</f>
        <v>22485191</v>
      </c>
    </row>
    <row r="125" ht="15.75" customHeight="1">
      <c r="A125" s="38" t="s">
        <v>42</v>
      </c>
      <c r="B125" s="38" t="s">
        <v>53</v>
      </c>
      <c r="C125" s="39">
        <v>5.0</v>
      </c>
      <c r="D125" s="39"/>
      <c r="E125" s="45">
        <v>1.5709019E7</v>
      </c>
      <c r="F125" s="41"/>
      <c r="G125" s="41"/>
      <c r="H125" s="41"/>
    </row>
    <row r="126" ht="15.75" customHeight="1">
      <c r="A126" s="38" t="s">
        <v>42</v>
      </c>
      <c r="B126" s="38" t="s">
        <v>53</v>
      </c>
      <c r="C126" s="39">
        <v>5.0</v>
      </c>
      <c r="D126" s="39"/>
      <c r="E126" s="41"/>
      <c r="F126" s="41"/>
      <c r="G126" s="41"/>
      <c r="H126" s="41"/>
      <c r="I126" s="45">
        <v>1.9771534E7</v>
      </c>
    </row>
    <row r="127" ht="15.75" customHeight="1">
      <c r="A127" s="38" t="s">
        <v>42</v>
      </c>
      <c r="B127" s="38" t="s">
        <v>53</v>
      </c>
      <c r="C127" s="39">
        <v>5.0</v>
      </c>
      <c r="D127" s="39" t="str">
        <f>CONCATENATE(A127,B127,C127)</f>
        <v>Sem ABAP1BP3_45</v>
      </c>
      <c r="E127" s="45">
        <v>1.3394121E7</v>
      </c>
      <c r="F127" s="41">
        <f>AVERAGE(E125:E127)</f>
        <v>14551570</v>
      </c>
      <c r="G127" s="43">
        <f>STDEV(E125:E127)/F127*100</f>
        <v>11.24882108</v>
      </c>
      <c r="H127" s="41">
        <f>F127-$F$100</f>
        <v>11896585</v>
      </c>
    </row>
    <row r="128" ht="15.75" customHeight="1">
      <c r="A128" s="38" t="s">
        <v>42</v>
      </c>
      <c r="B128" s="38" t="s">
        <v>54</v>
      </c>
      <c r="C128" s="39">
        <v>5.0</v>
      </c>
      <c r="D128" s="39"/>
      <c r="E128" s="45">
        <v>3.7175756E7</v>
      </c>
      <c r="F128" s="41"/>
      <c r="G128" s="41"/>
      <c r="H128" s="41"/>
    </row>
    <row r="129" ht="15.75" customHeight="1">
      <c r="A129" s="38" t="s">
        <v>42</v>
      </c>
      <c r="B129" s="38" t="s">
        <v>54</v>
      </c>
      <c r="C129" s="39">
        <v>5.0</v>
      </c>
      <c r="D129" s="39"/>
      <c r="E129" s="45">
        <v>3.6044316E7</v>
      </c>
      <c r="F129" s="41"/>
      <c r="G129" s="41"/>
      <c r="H129" s="41"/>
    </row>
    <row r="130" ht="15.75" customHeight="1">
      <c r="A130" s="38" t="s">
        <v>42</v>
      </c>
      <c r="B130" s="38" t="s">
        <v>54</v>
      </c>
      <c r="C130" s="39">
        <v>5.0</v>
      </c>
      <c r="D130" s="39" t="str">
        <f>CONCATENATE(A130,B130,C130)</f>
        <v>Sem ABAP1BP3_55</v>
      </c>
      <c r="E130" s="45">
        <v>3.806096E7</v>
      </c>
      <c r="F130" s="41">
        <f>AVERAGE(E128:E130)</f>
        <v>37093677.33</v>
      </c>
      <c r="G130" s="41">
        <f>STDEV(E128:E130)/F130*100</f>
        <v>2.725058439</v>
      </c>
      <c r="H130" s="41">
        <f>F130-$F$100</f>
        <v>34438692.33</v>
      </c>
    </row>
    <row r="131" ht="15.75" customHeight="1">
      <c r="A131" s="38" t="s">
        <v>42</v>
      </c>
      <c r="B131" s="38" t="s">
        <v>55</v>
      </c>
      <c r="C131" s="39">
        <v>5.0</v>
      </c>
      <c r="D131" s="39"/>
      <c r="E131" s="41"/>
      <c r="F131" s="41"/>
      <c r="G131" s="41"/>
      <c r="H131" s="41"/>
      <c r="I131" s="46">
        <v>2.3951892E7</v>
      </c>
    </row>
    <row r="132" ht="15.75" customHeight="1">
      <c r="A132" s="38" t="s">
        <v>42</v>
      </c>
      <c r="B132" s="38" t="s">
        <v>55</v>
      </c>
      <c r="C132" s="39">
        <v>5.0</v>
      </c>
      <c r="D132" s="39"/>
      <c r="E132" s="46">
        <v>3.6829056E7</v>
      </c>
      <c r="F132" s="41"/>
      <c r="G132" s="41"/>
      <c r="H132" s="41"/>
    </row>
    <row r="133" ht="15.75" customHeight="1">
      <c r="A133" s="38" t="s">
        <v>42</v>
      </c>
      <c r="B133" s="38" t="s">
        <v>55</v>
      </c>
      <c r="C133" s="39">
        <v>5.0</v>
      </c>
      <c r="D133" s="39" t="str">
        <f>CONCATENATE(A133,B133,C133)</f>
        <v>Sem ABAP10BP3_15</v>
      </c>
      <c r="E133" s="46">
        <v>3.283039E7</v>
      </c>
      <c r="F133" s="41">
        <f>AVERAGE(E131:E133)</f>
        <v>34829723</v>
      </c>
      <c r="G133" s="43">
        <f>STDEV(E131:E133)/F133*100</f>
        <v>8.1180199</v>
      </c>
      <c r="H133" s="41">
        <f>F133-$F$100</f>
        <v>32174738</v>
      </c>
    </row>
    <row r="134" ht="15.75" customHeight="1">
      <c r="A134" s="38" t="s">
        <v>42</v>
      </c>
      <c r="B134" s="38" t="s">
        <v>56</v>
      </c>
      <c r="C134" s="39">
        <v>5.0</v>
      </c>
      <c r="D134" s="39"/>
      <c r="E134" s="46">
        <v>4.1065252E7</v>
      </c>
      <c r="F134" s="41"/>
      <c r="G134" s="41"/>
      <c r="H134" s="41"/>
    </row>
    <row r="135" ht="15.75" customHeight="1">
      <c r="A135" s="38" t="s">
        <v>42</v>
      </c>
      <c r="B135" s="47" t="s">
        <v>56</v>
      </c>
      <c r="C135" s="39">
        <v>5.0</v>
      </c>
      <c r="D135" s="39"/>
      <c r="E135" s="46">
        <v>3.6977108E7</v>
      </c>
      <c r="F135" s="41"/>
      <c r="G135" s="41"/>
      <c r="H135" s="41"/>
    </row>
    <row r="136" ht="15.75" customHeight="1">
      <c r="A136" s="38" t="s">
        <v>42</v>
      </c>
      <c r="B136" s="47" t="s">
        <v>56</v>
      </c>
      <c r="C136" s="39">
        <v>5.0</v>
      </c>
      <c r="D136" s="39" t="str">
        <f>CONCATENATE(A136,B136,C136)</f>
        <v>Sem ABAP10BP3_25</v>
      </c>
      <c r="E136" s="46">
        <v>3.761156E7</v>
      </c>
      <c r="F136" s="41">
        <f>AVERAGE(E134:E136)</f>
        <v>38551306.67</v>
      </c>
      <c r="G136" s="41">
        <f>STDEV(E134:E136)/F136*100</f>
        <v>5.707018663</v>
      </c>
      <c r="H136" s="41">
        <f>F136-$F$100</f>
        <v>35896321.67</v>
      </c>
    </row>
    <row r="137" ht="15.75" customHeight="1">
      <c r="A137" s="38" t="s">
        <v>42</v>
      </c>
      <c r="B137" s="47" t="s">
        <v>57</v>
      </c>
      <c r="C137" s="39">
        <v>5.0</v>
      </c>
      <c r="D137" s="39"/>
      <c r="E137" s="46">
        <v>3.3223342E7</v>
      </c>
      <c r="F137" s="41"/>
      <c r="G137" s="41"/>
      <c r="H137" s="41"/>
    </row>
    <row r="138" ht="15.75" customHeight="1">
      <c r="A138" s="38" t="s">
        <v>42</v>
      </c>
      <c r="B138" s="47" t="s">
        <v>57</v>
      </c>
      <c r="C138" s="39">
        <v>5.0</v>
      </c>
      <c r="D138" s="39"/>
      <c r="E138" s="46">
        <v>3.3852876E7</v>
      </c>
      <c r="F138" s="41"/>
      <c r="G138" s="41"/>
      <c r="H138" s="41"/>
    </row>
    <row r="139" ht="15.75" customHeight="1">
      <c r="A139" s="38" t="s">
        <v>42</v>
      </c>
      <c r="B139" s="47" t="s">
        <v>57</v>
      </c>
      <c r="C139" s="39">
        <v>5.0</v>
      </c>
      <c r="D139" s="39" t="str">
        <f>CONCATENATE(A139,B139,C139)</f>
        <v>Sem ABAP10BP3_35</v>
      </c>
      <c r="E139" s="46">
        <v>3.3647856E7</v>
      </c>
      <c r="F139" s="41">
        <f>AVERAGE(E137:E139)</f>
        <v>33574691.33</v>
      </c>
      <c r="G139" s="41">
        <f>STDEV(E137:E139)/F139*100</f>
        <v>0.9563188107</v>
      </c>
      <c r="H139" s="41">
        <f>F139-$F$100</f>
        <v>30919706.33</v>
      </c>
    </row>
    <row r="140" ht="15.75" customHeight="1">
      <c r="A140" s="38" t="s">
        <v>42</v>
      </c>
      <c r="B140" s="47" t="s">
        <v>58</v>
      </c>
      <c r="C140" s="39">
        <v>5.0</v>
      </c>
      <c r="D140" s="39"/>
      <c r="E140" s="46">
        <v>3.6357228E7</v>
      </c>
      <c r="F140" s="41"/>
      <c r="G140" s="41"/>
      <c r="H140" s="41"/>
    </row>
    <row r="141" ht="15.75" customHeight="1">
      <c r="A141" s="38" t="s">
        <v>42</v>
      </c>
      <c r="B141" s="47" t="s">
        <v>58</v>
      </c>
      <c r="C141" s="39">
        <v>5.0</v>
      </c>
      <c r="D141" s="39"/>
      <c r="E141" s="46">
        <v>4.2311656E7</v>
      </c>
      <c r="F141" s="41"/>
      <c r="G141" s="41"/>
      <c r="H141" s="41"/>
    </row>
    <row r="142" ht="15.75" customHeight="1">
      <c r="A142" s="38" t="s">
        <v>42</v>
      </c>
      <c r="B142" s="47" t="s">
        <v>58</v>
      </c>
      <c r="C142" s="39">
        <v>5.0</v>
      </c>
      <c r="D142" s="39" t="str">
        <f>CONCATENATE(A142,B142,C142)</f>
        <v>Sem ABAP10BP3_45</v>
      </c>
      <c r="E142" s="46">
        <v>4.1747208E7</v>
      </c>
      <c r="F142" s="41">
        <f>AVERAGE(E140:E142)</f>
        <v>40138697.33</v>
      </c>
      <c r="G142" s="41">
        <f>STDEV(E140:E142)/F142*100</f>
        <v>8.189072281</v>
      </c>
      <c r="H142" s="41">
        <f>F142-$F$100</f>
        <v>37483712.33</v>
      </c>
    </row>
    <row r="143" ht="15.75" customHeight="1">
      <c r="A143" s="38" t="s">
        <v>42</v>
      </c>
      <c r="B143" s="47" t="s">
        <v>59</v>
      </c>
      <c r="C143" s="39">
        <v>5.0</v>
      </c>
      <c r="D143" s="39"/>
      <c r="E143" s="46">
        <v>3.1102984E7</v>
      </c>
      <c r="F143" s="41"/>
      <c r="G143" s="41"/>
      <c r="H143" s="41"/>
    </row>
    <row r="144" ht="15.75" customHeight="1">
      <c r="A144" s="38" t="s">
        <v>42</v>
      </c>
      <c r="B144" s="47" t="s">
        <v>59</v>
      </c>
      <c r="C144" s="39">
        <v>5.0</v>
      </c>
      <c r="D144" s="39"/>
      <c r="E144" s="46">
        <v>2.4732906E7</v>
      </c>
      <c r="F144" s="41"/>
      <c r="G144" s="41"/>
      <c r="H144" s="41"/>
    </row>
    <row r="145" ht="15.75" customHeight="1">
      <c r="A145" s="38" t="s">
        <v>42</v>
      </c>
      <c r="B145" s="47" t="s">
        <v>59</v>
      </c>
      <c r="C145" s="39">
        <v>5.0</v>
      </c>
      <c r="D145" s="39" t="str">
        <f>CONCATENATE(A145,B145,C145)</f>
        <v>Sem ABAP10BP3_55</v>
      </c>
      <c r="E145" s="46">
        <v>3.8304008E7</v>
      </c>
      <c r="F145" s="41">
        <f>AVERAGE(E143:E145)</f>
        <v>31379966</v>
      </c>
      <c r="G145" s="43">
        <f>STDEV(E143:E145)/F145*100</f>
        <v>21.63733866</v>
      </c>
      <c r="H145" s="41">
        <f>F145-$F$100</f>
        <v>28724981</v>
      </c>
    </row>
    <row r="146" ht="15.75" customHeight="1">
      <c r="A146" s="48" t="s">
        <v>60</v>
      </c>
      <c r="B146" s="48" t="s">
        <v>43</v>
      </c>
      <c r="C146" s="39">
        <v>5.0</v>
      </c>
      <c r="D146" s="39"/>
      <c r="E146" s="40">
        <v>2453599.0</v>
      </c>
      <c r="F146" s="41"/>
      <c r="G146" s="41"/>
      <c r="H146" s="41"/>
    </row>
    <row r="147" ht="15.75" customHeight="1">
      <c r="A147" s="48" t="s">
        <v>60</v>
      </c>
      <c r="B147" s="48" t="s">
        <v>43</v>
      </c>
      <c r="C147" s="39">
        <v>5.0</v>
      </c>
      <c r="D147" s="39"/>
      <c r="E147" s="40">
        <v>2559642.0</v>
      </c>
      <c r="F147" s="41"/>
      <c r="G147" s="41"/>
      <c r="H147" s="41"/>
    </row>
    <row r="148" ht="15.75" customHeight="1">
      <c r="A148" s="48" t="s">
        <v>60</v>
      </c>
      <c r="B148" s="48" t="s">
        <v>43</v>
      </c>
      <c r="C148" s="39">
        <v>5.0</v>
      </c>
      <c r="D148" s="39" t="str">
        <f>CONCATENATE(A148,B148,C148)</f>
        <v>Com ABAPbranco5</v>
      </c>
      <c r="E148" s="40">
        <v>2597256.0</v>
      </c>
      <c r="F148" s="41">
        <f>AVERAGE(E146:E148)</f>
        <v>2536832.333</v>
      </c>
      <c r="G148" s="41">
        <f>STDEV(E146:E148)/F148*100</f>
        <v>2.936546541</v>
      </c>
      <c r="H148" s="41" t="s">
        <v>44</v>
      </c>
    </row>
    <row r="149" ht="15.75" customHeight="1">
      <c r="A149" s="48" t="s">
        <v>60</v>
      </c>
      <c r="B149" s="48" t="s">
        <v>45</v>
      </c>
      <c r="C149" s="39">
        <v>5.0</v>
      </c>
      <c r="D149" s="39"/>
      <c r="E149" s="42">
        <v>5.5458476E7</v>
      </c>
      <c r="F149" s="41"/>
      <c r="G149" s="41"/>
      <c r="H149" s="41"/>
    </row>
    <row r="150" ht="15.75" customHeight="1">
      <c r="A150" s="48" t="s">
        <v>60</v>
      </c>
      <c r="B150" s="48" t="s">
        <v>45</v>
      </c>
      <c r="C150" s="39">
        <v>5.0</v>
      </c>
      <c r="D150" s="39"/>
      <c r="E150" s="42">
        <v>5.2441776E7</v>
      </c>
      <c r="F150" s="41"/>
      <c r="G150" s="41"/>
      <c r="H150" s="41"/>
    </row>
    <row r="151" ht="15.75" customHeight="1">
      <c r="A151" s="48" t="s">
        <v>60</v>
      </c>
      <c r="B151" s="48" t="s">
        <v>45</v>
      </c>
      <c r="C151" s="39">
        <v>5.0</v>
      </c>
      <c r="D151" s="39" t="str">
        <f>CONCATENATE(A151,B151,C151)</f>
        <v>Com ABAPC15</v>
      </c>
      <c r="E151" s="42">
        <v>5.4626844E7</v>
      </c>
      <c r="F151" s="41">
        <f>AVERAGE(E149:E151)</f>
        <v>54175698.67</v>
      </c>
      <c r="G151" s="41">
        <f>STDEV(E149:E151)/F151*100</f>
        <v>2.876067951</v>
      </c>
      <c r="H151" s="41">
        <f>F151-$F$148</f>
        <v>51638866.33</v>
      </c>
    </row>
    <row r="152" ht="15.75" customHeight="1">
      <c r="A152" s="48" t="s">
        <v>60</v>
      </c>
      <c r="B152" s="48" t="s">
        <v>46</v>
      </c>
      <c r="C152" s="39">
        <v>5.0</v>
      </c>
      <c r="D152" s="39"/>
      <c r="E152" s="41"/>
      <c r="F152" s="41"/>
      <c r="G152" s="41"/>
      <c r="H152" s="41"/>
      <c r="I152" s="42">
        <v>3.4586948E7</v>
      </c>
    </row>
    <row r="153" ht="15.75" customHeight="1">
      <c r="A153" s="48" t="s">
        <v>60</v>
      </c>
      <c r="B153" s="48" t="s">
        <v>46</v>
      </c>
      <c r="C153" s="39">
        <v>5.0</v>
      </c>
      <c r="D153" s="39"/>
      <c r="E153" s="42">
        <v>4.6308556E7</v>
      </c>
      <c r="F153" s="41"/>
      <c r="G153" s="41"/>
      <c r="H153" s="41"/>
    </row>
    <row r="154" ht="15.75" customHeight="1">
      <c r="A154" s="48" t="s">
        <v>60</v>
      </c>
      <c r="B154" s="48" t="s">
        <v>46</v>
      </c>
      <c r="C154" s="39">
        <v>5.0</v>
      </c>
      <c r="D154" s="39" t="str">
        <f>CONCATENATE(A154,B154,C154)</f>
        <v>Com ABAPC25</v>
      </c>
      <c r="E154" s="42">
        <v>4.1389976E7</v>
      </c>
      <c r="F154" s="41">
        <f>AVERAGE(E152:E154)</f>
        <v>43849266</v>
      </c>
      <c r="G154" s="43">
        <f>STDEV(E152:E154)/F154*100</f>
        <v>7.931629396</v>
      </c>
      <c r="H154" s="41">
        <f>F154-$F$148</f>
        <v>41312433.67</v>
      </c>
    </row>
    <row r="155" ht="15.75" customHeight="1">
      <c r="A155" s="48" t="s">
        <v>60</v>
      </c>
      <c r="B155" s="48" t="s">
        <v>47</v>
      </c>
      <c r="C155" s="39">
        <v>5.0</v>
      </c>
      <c r="D155" s="39"/>
      <c r="E155" s="42">
        <v>3.9250404E7</v>
      </c>
      <c r="F155" s="41"/>
      <c r="G155" s="41"/>
      <c r="H155" s="41"/>
    </row>
    <row r="156" ht="15.75" customHeight="1">
      <c r="A156" s="48" t="s">
        <v>60</v>
      </c>
      <c r="B156" s="48" t="s">
        <v>47</v>
      </c>
      <c r="C156" s="39">
        <v>5.0</v>
      </c>
      <c r="D156" s="39"/>
      <c r="E156" s="42">
        <v>4.3191032E7</v>
      </c>
      <c r="F156" s="41"/>
      <c r="G156" s="41"/>
      <c r="H156" s="41"/>
    </row>
    <row r="157" ht="15.75" customHeight="1">
      <c r="A157" s="48" t="s">
        <v>60</v>
      </c>
      <c r="B157" s="48" t="s">
        <v>47</v>
      </c>
      <c r="C157" s="39">
        <v>5.0</v>
      </c>
      <c r="D157" s="39" t="str">
        <f>CONCATENATE(A157,B157,C157)</f>
        <v>Com ABAPC35</v>
      </c>
      <c r="E157" s="42">
        <v>4.1399772E7</v>
      </c>
      <c r="F157" s="41">
        <f>AVERAGE(E155:E157)</f>
        <v>41280402.67</v>
      </c>
      <c r="G157" s="41">
        <f>STDEV(E155:E157)/F157*100</f>
        <v>4.779565985</v>
      </c>
      <c r="H157" s="41">
        <f>F157-$F$148</f>
        <v>38743570.33</v>
      </c>
    </row>
    <row r="158" ht="15.75" customHeight="1">
      <c r="A158" s="48" t="s">
        <v>60</v>
      </c>
      <c r="B158" s="48" t="s">
        <v>48</v>
      </c>
      <c r="C158" s="39">
        <v>5.0</v>
      </c>
      <c r="D158" s="39"/>
      <c r="E158" s="42">
        <v>5.6740936E7</v>
      </c>
      <c r="F158" s="41"/>
      <c r="G158" s="41"/>
      <c r="H158" s="41"/>
    </row>
    <row r="159" ht="15.75" customHeight="1">
      <c r="A159" s="48" t="s">
        <v>60</v>
      </c>
      <c r="B159" s="48" t="s">
        <v>48</v>
      </c>
      <c r="C159" s="39">
        <v>5.0</v>
      </c>
      <c r="D159" s="39"/>
      <c r="E159" s="41"/>
      <c r="F159" s="41"/>
      <c r="G159" s="41"/>
      <c r="H159" s="41"/>
      <c r="I159" s="42">
        <v>2.9092378E7</v>
      </c>
    </row>
    <row r="160" ht="15.75" customHeight="1">
      <c r="A160" s="48" t="s">
        <v>60</v>
      </c>
      <c r="B160" s="48" t="s">
        <v>48</v>
      </c>
      <c r="C160" s="39">
        <v>5.0</v>
      </c>
      <c r="D160" s="39" t="str">
        <f>CONCATENATE(A160,B160,C160)</f>
        <v>Com ABAPC45</v>
      </c>
      <c r="E160" s="42">
        <v>6.0624588E7</v>
      </c>
      <c r="F160" s="41">
        <f>AVERAGE(E158:E160)</f>
        <v>58682762</v>
      </c>
      <c r="G160" s="43">
        <f>STDEV(E158:E160)/F160*100</f>
        <v>4.679664984</v>
      </c>
      <c r="H160" s="41">
        <f>F160-$F$148</f>
        <v>56145929.67</v>
      </c>
    </row>
    <row r="161" ht="15.75" customHeight="1">
      <c r="A161" s="48" t="s">
        <v>60</v>
      </c>
      <c r="B161" s="48" t="s">
        <v>49</v>
      </c>
      <c r="C161" s="39">
        <v>5.0</v>
      </c>
      <c r="D161" s="39"/>
      <c r="E161" s="42">
        <v>4.5219228E7</v>
      </c>
      <c r="F161" s="41"/>
      <c r="G161" s="41"/>
      <c r="H161" s="41"/>
    </row>
    <row r="162" ht="15.75" customHeight="1">
      <c r="A162" s="48" t="s">
        <v>60</v>
      </c>
      <c r="B162" s="48" t="s">
        <v>49</v>
      </c>
      <c r="C162" s="39">
        <v>5.0</v>
      </c>
      <c r="D162" s="39"/>
      <c r="E162" s="42">
        <v>3.8895828E7</v>
      </c>
      <c r="F162" s="41"/>
      <c r="G162" s="41"/>
      <c r="H162" s="41"/>
    </row>
    <row r="163" ht="15.75" customHeight="1">
      <c r="A163" s="48" t="s">
        <v>60</v>
      </c>
      <c r="B163" s="48" t="s">
        <v>49</v>
      </c>
      <c r="C163" s="39">
        <v>5.0</v>
      </c>
      <c r="D163" s="39" t="str">
        <f>CONCATENATE(A163,B163,C163)</f>
        <v>Com ABAPC55</v>
      </c>
      <c r="E163" s="42">
        <v>4.1894448E7</v>
      </c>
      <c r="F163" s="41">
        <f>AVERAGE(E161:E163)</f>
        <v>42003168</v>
      </c>
      <c r="G163" s="41">
        <f>STDEV(E161:E163)/F163*100</f>
        <v>7.530626332</v>
      </c>
      <c r="H163" s="41">
        <f>F163-$F$148</f>
        <v>39466335.67</v>
      </c>
    </row>
    <row r="164" ht="15.75" customHeight="1">
      <c r="A164" s="48" t="s">
        <v>60</v>
      </c>
      <c r="B164" s="48" t="s">
        <v>50</v>
      </c>
      <c r="C164" s="39">
        <v>5.0</v>
      </c>
      <c r="D164" s="39"/>
      <c r="E164" s="45">
        <v>5.0669208E7</v>
      </c>
      <c r="F164" s="41"/>
      <c r="G164" s="41"/>
      <c r="H164" s="41"/>
    </row>
    <row r="165" ht="15.75" customHeight="1">
      <c r="A165" s="48" t="s">
        <v>60</v>
      </c>
      <c r="B165" s="48" t="s">
        <v>50</v>
      </c>
      <c r="C165" s="39">
        <v>5.0</v>
      </c>
      <c r="D165" s="39"/>
      <c r="E165" s="41"/>
      <c r="F165" s="41"/>
      <c r="G165" s="41"/>
      <c r="H165" s="41"/>
      <c r="I165" s="45">
        <v>3.7820128E7</v>
      </c>
    </row>
    <row r="166" ht="15.75" customHeight="1">
      <c r="A166" s="48" t="s">
        <v>60</v>
      </c>
      <c r="B166" s="48" t="s">
        <v>50</v>
      </c>
      <c r="C166" s="39">
        <v>5.0</v>
      </c>
      <c r="D166" s="39" t="str">
        <f>CONCATENATE(A166,B166,C166)</f>
        <v>Com ABAP1BP3_15</v>
      </c>
      <c r="E166" s="45">
        <v>4.464036E7</v>
      </c>
      <c r="F166" s="41">
        <f>AVERAGE(E164:E166)</f>
        <v>47654784</v>
      </c>
      <c r="G166" s="43">
        <f>STDEV(E164:E166)/F166*100</f>
        <v>8.945669135</v>
      </c>
      <c r="H166" s="41">
        <f>F166-$F$148</f>
        <v>45117951.67</v>
      </c>
    </row>
    <row r="167" ht="15.75" customHeight="1">
      <c r="A167" s="48" t="s">
        <v>60</v>
      </c>
      <c r="B167" s="48" t="s">
        <v>51</v>
      </c>
      <c r="C167" s="39">
        <v>5.0</v>
      </c>
      <c r="D167" s="39"/>
      <c r="E167" s="41"/>
      <c r="F167" s="41"/>
      <c r="G167" s="41"/>
      <c r="H167" s="41"/>
      <c r="I167" s="45">
        <v>2.2182622E7</v>
      </c>
    </row>
    <row r="168" ht="15.75" customHeight="1">
      <c r="A168" s="48" t="s">
        <v>60</v>
      </c>
      <c r="B168" s="48" t="s">
        <v>51</v>
      </c>
      <c r="C168" s="39">
        <v>5.0</v>
      </c>
      <c r="D168" s="39"/>
      <c r="E168" s="45">
        <v>2.9684656E7</v>
      </c>
      <c r="F168" s="41"/>
      <c r="G168" s="41"/>
      <c r="H168" s="41"/>
    </row>
    <row r="169" ht="15.75" customHeight="1">
      <c r="A169" s="48" t="s">
        <v>60</v>
      </c>
      <c r="B169" s="48" t="s">
        <v>51</v>
      </c>
      <c r="C169" s="39">
        <v>5.0</v>
      </c>
      <c r="D169" s="39" t="str">
        <f>CONCATENATE(A169,B169,C169)</f>
        <v>Com ABAP1BP3_25</v>
      </c>
      <c r="E169" s="45">
        <v>3.2621726E7</v>
      </c>
      <c r="F169" s="41">
        <f>AVERAGE(E167:E169)</f>
        <v>31153191</v>
      </c>
      <c r="G169" s="43">
        <f>STDEV(E167:E169)/F169*100</f>
        <v>6.666482781</v>
      </c>
      <c r="H169" s="41">
        <f>F169-$F$148</f>
        <v>28616358.67</v>
      </c>
    </row>
    <row r="170" ht="15.75" customHeight="1">
      <c r="A170" s="48" t="s">
        <v>60</v>
      </c>
      <c r="B170" s="48" t="s">
        <v>52</v>
      </c>
      <c r="C170" s="39">
        <v>5.0</v>
      </c>
      <c r="D170" s="39"/>
      <c r="E170" s="45">
        <v>1.9127286E7</v>
      </c>
      <c r="F170" s="41"/>
      <c r="G170" s="41"/>
      <c r="H170" s="41"/>
    </row>
    <row r="171" ht="15.75" customHeight="1">
      <c r="A171" s="48" t="s">
        <v>60</v>
      </c>
      <c r="B171" s="48" t="s">
        <v>52</v>
      </c>
      <c r="C171" s="39">
        <v>5.0</v>
      </c>
      <c r="D171" s="39"/>
      <c r="F171" s="41"/>
      <c r="G171" s="41"/>
      <c r="H171" s="41"/>
      <c r="I171" s="45">
        <v>1.8728166E7</v>
      </c>
    </row>
    <row r="172" ht="15.75" customHeight="1">
      <c r="A172" s="48" t="s">
        <v>60</v>
      </c>
      <c r="B172" s="48" t="s">
        <v>52</v>
      </c>
      <c r="C172" s="39">
        <v>5.0</v>
      </c>
      <c r="D172" s="39" t="str">
        <f>CONCATENATE(A172,B172,C172)</f>
        <v>Com ABAP1BP3_35</v>
      </c>
      <c r="E172" s="45">
        <v>2.5968946E7</v>
      </c>
      <c r="F172" s="41">
        <f>AVERAGE(E170:E172)</f>
        <v>22548116</v>
      </c>
      <c r="G172" s="43">
        <f>STDEV(E170:E172)/F172*100</f>
        <v>21.45538093</v>
      </c>
      <c r="H172" s="41">
        <f>F172-$F$148</f>
        <v>20011283.67</v>
      </c>
    </row>
    <row r="173" ht="15.75" customHeight="1">
      <c r="A173" s="48" t="s">
        <v>60</v>
      </c>
      <c r="B173" s="48" t="s">
        <v>53</v>
      </c>
      <c r="C173" s="39">
        <v>5.0</v>
      </c>
      <c r="D173" s="39"/>
      <c r="E173" s="45">
        <v>1.5201343E7</v>
      </c>
      <c r="F173" s="41"/>
      <c r="G173" s="41"/>
      <c r="H173" s="41"/>
    </row>
    <row r="174" ht="15.75" customHeight="1">
      <c r="A174" s="48" t="s">
        <v>60</v>
      </c>
      <c r="B174" s="48" t="s">
        <v>53</v>
      </c>
      <c r="C174" s="39">
        <v>5.0</v>
      </c>
      <c r="D174" s="39"/>
      <c r="E174" s="41"/>
      <c r="F174" s="41"/>
      <c r="G174" s="41"/>
      <c r="H174" s="41"/>
      <c r="I174" s="45">
        <v>1.898222E7</v>
      </c>
    </row>
    <row r="175" ht="15.75" customHeight="1">
      <c r="A175" s="48" t="s">
        <v>60</v>
      </c>
      <c r="B175" s="48" t="s">
        <v>53</v>
      </c>
      <c r="C175" s="39">
        <v>5.0</v>
      </c>
      <c r="D175" s="39" t="str">
        <f>CONCATENATE(A175,B175,C175)</f>
        <v>Com ABAP1BP3_45</v>
      </c>
      <c r="E175" s="45">
        <v>1.619507E7</v>
      </c>
      <c r="F175" s="41">
        <f>AVERAGE(E173:E175)</f>
        <v>15698206.5</v>
      </c>
      <c r="G175" s="43">
        <f>STDEV(E173:E175)/F175*100</f>
        <v>4.476123437</v>
      </c>
      <c r="H175" s="41">
        <f>F175-$F$148</f>
        <v>13161374.17</v>
      </c>
    </row>
    <row r="176" ht="15.75" customHeight="1">
      <c r="A176" s="48" t="s">
        <v>60</v>
      </c>
      <c r="B176" s="48" t="s">
        <v>54</v>
      </c>
      <c r="C176" s="39">
        <v>5.0</v>
      </c>
      <c r="D176" s="39"/>
      <c r="E176" s="45">
        <v>2.8477486E7</v>
      </c>
      <c r="F176" s="41"/>
      <c r="G176" s="41"/>
      <c r="H176" s="41"/>
    </row>
    <row r="177" ht="15.75" customHeight="1">
      <c r="A177" s="48" t="s">
        <v>60</v>
      </c>
      <c r="B177" s="48" t="s">
        <v>54</v>
      </c>
      <c r="C177" s="39">
        <v>5.0</v>
      </c>
      <c r="D177" s="39"/>
      <c r="E177" s="45">
        <v>2.40758E7</v>
      </c>
      <c r="F177" s="41"/>
      <c r="G177" s="41"/>
      <c r="H177" s="41"/>
    </row>
    <row r="178" ht="15.75" customHeight="1">
      <c r="A178" s="48" t="s">
        <v>60</v>
      </c>
      <c r="B178" s="48" t="s">
        <v>54</v>
      </c>
      <c r="C178" s="39">
        <v>5.0</v>
      </c>
      <c r="D178" s="39" t="str">
        <f>CONCATENATE(A178,B178,C178)</f>
        <v>Com ABAP1BP3_55</v>
      </c>
      <c r="E178" s="41"/>
      <c r="F178" s="41">
        <f>AVERAGE(E176:E178)</f>
        <v>26276643</v>
      </c>
      <c r="G178" s="43">
        <f>STDEV(E176:E178)/F178*100</f>
        <v>11.84497586</v>
      </c>
      <c r="H178" s="41">
        <f>F178-$F$148</f>
        <v>23739810.67</v>
      </c>
      <c r="I178" s="45">
        <v>3.5035792E7</v>
      </c>
    </row>
    <row r="179" ht="15.75" customHeight="1">
      <c r="A179" s="48" t="s">
        <v>60</v>
      </c>
      <c r="B179" s="48" t="s">
        <v>55</v>
      </c>
      <c r="C179" s="39">
        <v>5.0</v>
      </c>
      <c r="D179" s="39"/>
      <c r="E179" s="41"/>
      <c r="F179" s="41"/>
      <c r="G179" s="41"/>
      <c r="H179" s="41"/>
      <c r="I179" s="46">
        <v>3.3544236E7</v>
      </c>
    </row>
    <row r="180" ht="15.75" customHeight="1">
      <c r="A180" s="48" t="s">
        <v>60</v>
      </c>
      <c r="B180" s="48" t="s">
        <v>55</v>
      </c>
      <c r="C180" s="39">
        <v>5.0</v>
      </c>
      <c r="D180" s="39"/>
      <c r="E180" s="46">
        <v>4.0627716E7</v>
      </c>
      <c r="F180" s="41"/>
      <c r="G180" s="41"/>
      <c r="H180" s="41"/>
    </row>
    <row r="181" ht="15.75" customHeight="1">
      <c r="A181" s="48" t="s">
        <v>60</v>
      </c>
      <c r="B181" s="48" t="s">
        <v>55</v>
      </c>
      <c r="C181" s="39">
        <v>5.0</v>
      </c>
      <c r="D181" s="39" t="str">
        <f>CONCATENATE(A181,B181,C181)</f>
        <v>Com ABAP10BP3_15</v>
      </c>
      <c r="E181" s="46">
        <v>4.63695E7</v>
      </c>
      <c r="F181" s="41">
        <f>AVERAGE(E179:E181)</f>
        <v>43498608</v>
      </c>
      <c r="G181" s="43">
        <f>STDEV(E179:E181)/F181*100</f>
        <v>9.333757077</v>
      </c>
      <c r="H181" s="41">
        <f>F181-$F$148</f>
        <v>40961775.67</v>
      </c>
    </row>
    <row r="182" ht="15.75" customHeight="1">
      <c r="A182" s="48" t="s">
        <v>60</v>
      </c>
      <c r="B182" s="48" t="s">
        <v>56</v>
      </c>
      <c r="C182" s="39">
        <v>5.0</v>
      </c>
      <c r="D182" s="39"/>
      <c r="E182" s="46">
        <v>4.450606E7</v>
      </c>
      <c r="F182" s="41"/>
      <c r="G182" s="41"/>
      <c r="H182" s="41"/>
    </row>
    <row r="183" ht="15.75" customHeight="1">
      <c r="A183" s="48" t="s">
        <v>60</v>
      </c>
      <c r="B183" s="49" t="s">
        <v>56</v>
      </c>
      <c r="C183" s="39">
        <v>5.0</v>
      </c>
      <c r="D183" s="39"/>
      <c r="E183" s="46">
        <v>3.9626284E7</v>
      </c>
      <c r="F183" s="41"/>
      <c r="G183" s="41"/>
      <c r="H183" s="41"/>
    </row>
    <row r="184" ht="15.75" customHeight="1">
      <c r="A184" s="48" t="s">
        <v>60</v>
      </c>
      <c r="B184" s="49" t="s">
        <v>56</v>
      </c>
      <c r="C184" s="39">
        <v>5.0</v>
      </c>
      <c r="D184" s="39" t="str">
        <f>CONCATENATE(A184,B184,C184)</f>
        <v>Com ABAP10BP3_25</v>
      </c>
      <c r="E184" s="46">
        <v>4.5126052E7</v>
      </c>
      <c r="F184" s="41">
        <f>AVERAGE(E182:E184)</f>
        <v>43086132</v>
      </c>
      <c r="G184" s="41">
        <f>STDEV(E182:E184)/F184*100</f>
        <v>6.991366786</v>
      </c>
      <c r="H184" s="41">
        <f>F184-$F$148</f>
        <v>40549299.67</v>
      </c>
    </row>
    <row r="185" ht="15.75" customHeight="1">
      <c r="A185" s="48" t="s">
        <v>60</v>
      </c>
      <c r="B185" s="49" t="s">
        <v>57</v>
      </c>
      <c r="C185" s="39">
        <v>5.0</v>
      </c>
      <c r="D185" s="39"/>
      <c r="E185" s="41"/>
      <c r="F185" s="41"/>
      <c r="G185" s="41"/>
      <c r="H185" s="41"/>
      <c r="I185" s="46">
        <v>3.1218334E7</v>
      </c>
    </row>
    <row r="186" ht="15.75" customHeight="1">
      <c r="A186" s="48" t="s">
        <v>60</v>
      </c>
      <c r="B186" s="49" t="s">
        <v>57</v>
      </c>
      <c r="C186" s="39">
        <v>5.0</v>
      </c>
      <c r="D186" s="39"/>
      <c r="E186" s="46">
        <v>3.7660036E7</v>
      </c>
      <c r="F186" s="41"/>
      <c r="G186" s="41"/>
      <c r="H186" s="41"/>
    </row>
    <row r="187" ht="15.75" customHeight="1">
      <c r="A187" s="48" t="s">
        <v>60</v>
      </c>
      <c r="B187" s="49" t="s">
        <v>57</v>
      </c>
      <c r="C187" s="39">
        <v>5.0</v>
      </c>
      <c r="D187" s="39" t="str">
        <f>CONCATENATE(A187,B187,C187)</f>
        <v>Com ABAP10BP3_35</v>
      </c>
      <c r="E187" s="46">
        <v>3.8872992E7</v>
      </c>
      <c r="F187" s="41">
        <f>AVERAGE(E185:E187)</f>
        <v>38266514</v>
      </c>
      <c r="G187" s="43">
        <f>STDEV(E185:E187)/F187*100</f>
        <v>2.241357582</v>
      </c>
      <c r="H187" s="41">
        <f>F187-$F$148</f>
        <v>35729681.67</v>
      </c>
    </row>
    <row r="188" ht="15.75" customHeight="1">
      <c r="A188" s="48" t="s">
        <v>60</v>
      </c>
      <c r="B188" s="49" t="s">
        <v>58</v>
      </c>
      <c r="C188" s="39">
        <v>5.0</v>
      </c>
      <c r="D188" s="39"/>
      <c r="E188" s="46">
        <v>3.9835528E7</v>
      </c>
      <c r="F188" s="41"/>
      <c r="G188" s="41"/>
      <c r="H188" s="41"/>
    </row>
    <row r="189" ht="15.75" customHeight="1">
      <c r="A189" s="48" t="s">
        <v>60</v>
      </c>
      <c r="B189" s="49" t="s">
        <v>58</v>
      </c>
      <c r="C189" s="39">
        <v>5.0</v>
      </c>
      <c r="D189" s="39"/>
      <c r="E189" s="46">
        <v>5.0868684E7</v>
      </c>
      <c r="F189" s="41"/>
      <c r="G189" s="41"/>
      <c r="H189" s="41"/>
    </row>
    <row r="190" ht="15.75" customHeight="1">
      <c r="A190" s="48" t="s">
        <v>60</v>
      </c>
      <c r="B190" s="49" t="s">
        <v>58</v>
      </c>
      <c r="C190" s="39">
        <v>5.0</v>
      </c>
      <c r="D190" s="39" t="str">
        <f>CONCATENATE(A190,B190,C190)</f>
        <v>Com ABAP10BP3_45</v>
      </c>
      <c r="E190" s="46">
        <v>3.2525682E7</v>
      </c>
      <c r="F190" s="41">
        <f>AVERAGE(E188:E190)</f>
        <v>41076631.33</v>
      </c>
      <c r="G190" s="43">
        <f>STDEV(E188:E190)/F190*100</f>
        <v>22.48058451</v>
      </c>
      <c r="H190" s="41">
        <f>F190-$F$148</f>
        <v>38539799</v>
      </c>
    </row>
    <row r="191" ht="15.75" customHeight="1">
      <c r="A191" s="48" t="s">
        <v>60</v>
      </c>
      <c r="B191" s="49" t="s">
        <v>59</v>
      </c>
      <c r="C191" s="39">
        <v>5.0</v>
      </c>
      <c r="D191" s="39"/>
      <c r="E191" s="46">
        <v>3.5828868E7</v>
      </c>
      <c r="F191" s="41"/>
      <c r="G191" s="41"/>
      <c r="H191" s="41"/>
    </row>
    <row r="192" ht="15.75" customHeight="1">
      <c r="A192" s="48" t="s">
        <v>60</v>
      </c>
      <c r="B192" s="49" t="s">
        <v>59</v>
      </c>
      <c r="C192" s="39">
        <v>5.0</v>
      </c>
      <c r="D192" s="39"/>
      <c r="E192" s="46">
        <v>3.9545756E7</v>
      </c>
      <c r="F192" s="41"/>
      <c r="G192" s="41"/>
      <c r="H192" s="41"/>
    </row>
    <row r="193" ht="15.75" customHeight="1">
      <c r="A193" s="48" t="s">
        <v>60</v>
      </c>
      <c r="B193" s="49" t="s">
        <v>59</v>
      </c>
      <c r="C193" s="39">
        <v>5.0</v>
      </c>
      <c r="D193" s="39" t="str">
        <f>CONCATENATE(A193,B193,C193)</f>
        <v>Com ABAP10BP3_55</v>
      </c>
      <c r="E193" s="41"/>
      <c r="F193" s="41">
        <f>AVERAGE(E191:E193)</f>
        <v>37687312</v>
      </c>
      <c r="G193" s="43">
        <f>STDEV(E191:E193)/F193*100</f>
        <v>6.973797202</v>
      </c>
      <c r="H193" s="41">
        <f>F193-$F$148</f>
        <v>35150479.67</v>
      </c>
      <c r="I193" s="46">
        <v>4.6145668E7</v>
      </c>
    </row>
    <row r="194" ht="15.75" customHeight="1">
      <c r="A194" s="38" t="s">
        <v>42</v>
      </c>
      <c r="B194" s="38" t="s">
        <v>43</v>
      </c>
      <c r="C194" s="39">
        <v>10.0</v>
      </c>
      <c r="D194" s="39"/>
      <c r="E194" s="40">
        <v>2835425.0</v>
      </c>
      <c r="F194" s="41"/>
      <c r="G194" s="41"/>
      <c r="H194" s="41"/>
    </row>
    <row r="195" ht="15.75" customHeight="1">
      <c r="A195" s="38" t="s">
        <v>42</v>
      </c>
      <c r="B195" s="38" t="s">
        <v>43</v>
      </c>
      <c r="C195" s="39">
        <v>10.0</v>
      </c>
      <c r="D195" s="39"/>
      <c r="E195" s="40">
        <v>2330026.0</v>
      </c>
      <c r="F195" s="41"/>
      <c r="G195" s="41"/>
      <c r="H195" s="41"/>
    </row>
    <row r="196" ht="15.75" customHeight="1">
      <c r="A196" s="38" t="s">
        <v>42</v>
      </c>
      <c r="B196" s="38" t="s">
        <v>43</v>
      </c>
      <c r="C196" s="39">
        <v>10.0</v>
      </c>
      <c r="D196" s="39" t="str">
        <f>CONCATENATE(A196,B196,C196)</f>
        <v>Sem ABAPbranco10</v>
      </c>
      <c r="E196" s="40">
        <v>2790704.0</v>
      </c>
      <c r="F196" s="41">
        <f>AVERAGE(E194:E196)</f>
        <v>2652051.667</v>
      </c>
      <c r="G196" s="41">
        <f>STDEV(E194:E196)/F196*100</f>
        <v>10.54946991</v>
      </c>
      <c r="H196" s="41" t="s">
        <v>44</v>
      </c>
    </row>
    <row r="197" ht="15.75" customHeight="1">
      <c r="A197" s="38" t="s">
        <v>42</v>
      </c>
      <c r="B197" s="38" t="s">
        <v>45</v>
      </c>
      <c r="C197" s="39">
        <v>10.0</v>
      </c>
      <c r="D197" s="39"/>
      <c r="E197" s="41"/>
      <c r="F197" s="41"/>
      <c r="G197" s="41"/>
      <c r="H197" s="41"/>
      <c r="I197" s="42">
        <v>4.9007832E7</v>
      </c>
    </row>
    <row r="198" ht="15.75" customHeight="1">
      <c r="A198" s="38" t="s">
        <v>42</v>
      </c>
      <c r="B198" s="38" t="s">
        <v>45</v>
      </c>
      <c r="C198" s="39">
        <v>10.0</v>
      </c>
      <c r="D198" s="39"/>
      <c r="E198" s="42">
        <v>6.9242472E7</v>
      </c>
      <c r="F198" s="41"/>
      <c r="G198" s="41"/>
      <c r="H198" s="41"/>
    </row>
    <row r="199" ht="15.75" customHeight="1">
      <c r="A199" s="38" t="s">
        <v>42</v>
      </c>
      <c r="B199" s="38" t="s">
        <v>45</v>
      </c>
      <c r="C199" s="39">
        <v>10.0</v>
      </c>
      <c r="D199" s="39" t="str">
        <f>CONCATENATE(A199,B199,C199)</f>
        <v>Sem ABAPC110</v>
      </c>
      <c r="E199" s="42">
        <v>7.517924E7</v>
      </c>
      <c r="F199" s="41">
        <f>AVERAGE(E197:E199)</f>
        <v>72210856</v>
      </c>
      <c r="G199" s="43">
        <f>STDEV(E197:E199)/F199*100</f>
        <v>5.813431863</v>
      </c>
      <c r="H199" s="41">
        <f>F199-$F$196</f>
        <v>69558804.33</v>
      </c>
    </row>
    <row r="200" ht="15.75" customHeight="1">
      <c r="A200" s="38" t="s">
        <v>42</v>
      </c>
      <c r="B200" s="38" t="s">
        <v>46</v>
      </c>
      <c r="C200" s="39">
        <v>10.0</v>
      </c>
      <c r="D200" s="39"/>
      <c r="E200" s="42">
        <v>6.5637544E7</v>
      </c>
      <c r="F200" s="41"/>
      <c r="G200" s="41"/>
      <c r="H200" s="41"/>
    </row>
    <row r="201" ht="15.75" customHeight="1">
      <c r="A201" s="38" t="s">
        <v>42</v>
      </c>
      <c r="B201" s="38" t="s">
        <v>46</v>
      </c>
      <c r="C201" s="39">
        <v>10.0</v>
      </c>
      <c r="D201" s="39"/>
      <c r="E201" s="42">
        <v>6.675838E7</v>
      </c>
      <c r="F201" s="41"/>
      <c r="G201" s="41"/>
      <c r="H201" s="41"/>
    </row>
    <row r="202" ht="15.75" customHeight="1">
      <c r="A202" s="38" t="s">
        <v>42</v>
      </c>
      <c r="B202" s="38" t="s">
        <v>46</v>
      </c>
      <c r="C202" s="39">
        <v>10.0</v>
      </c>
      <c r="D202" s="39" t="str">
        <f>CONCATENATE(A202,B202,C202)</f>
        <v>Sem ABAPC210</v>
      </c>
      <c r="E202" s="42">
        <v>6.4731836E7</v>
      </c>
      <c r="F202" s="41">
        <f>AVERAGE(E200:E202)</f>
        <v>65709253.33</v>
      </c>
      <c r="G202" s="41">
        <f>STDEV(E200:E202)/F202*100</f>
        <v>1.544947238</v>
      </c>
      <c r="H202" s="41">
        <f>F202-$F$196</f>
        <v>63057201.67</v>
      </c>
    </row>
    <row r="203" ht="15.75" customHeight="1">
      <c r="A203" s="38" t="s">
        <v>42</v>
      </c>
      <c r="B203" s="38" t="s">
        <v>47</v>
      </c>
      <c r="C203" s="39">
        <v>10.0</v>
      </c>
      <c r="D203" s="39"/>
      <c r="E203" s="42">
        <v>7.3920904E7</v>
      </c>
      <c r="F203" s="41"/>
      <c r="G203" s="41"/>
      <c r="H203" s="41"/>
    </row>
    <row r="204" ht="15.75" customHeight="1">
      <c r="A204" s="38" t="s">
        <v>42</v>
      </c>
      <c r="B204" s="38" t="s">
        <v>47</v>
      </c>
      <c r="C204" s="39">
        <v>10.0</v>
      </c>
      <c r="D204" s="39"/>
      <c r="E204" s="42">
        <v>7.8580576E7</v>
      </c>
      <c r="F204" s="41"/>
      <c r="G204" s="41"/>
      <c r="H204" s="41"/>
    </row>
    <row r="205" ht="15.75" customHeight="1">
      <c r="A205" s="38" t="s">
        <v>42</v>
      </c>
      <c r="B205" s="38" t="s">
        <v>47</v>
      </c>
      <c r="C205" s="39">
        <v>10.0</v>
      </c>
      <c r="D205" s="39" t="str">
        <f>CONCATENATE(A205,B205,C205)</f>
        <v>Sem ABAPC310</v>
      </c>
      <c r="E205" s="42">
        <v>7.6012512E7</v>
      </c>
      <c r="F205" s="41">
        <f>AVERAGE(E203:E205)</f>
        <v>76171330.67</v>
      </c>
      <c r="G205" s="41">
        <f>STDEV(E203:E205)/F205*100</f>
        <v>3.064003595</v>
      </c>
      <c r="H205" s="41">
        <f>F205-$F$196</f>
        <v>73519279</v>
      </c>
    </row>
    <row r="206" ht="15.75" customHeight="1">
      <c r="A206" s="38" t="s">
        <v>42</v>
      </c>
      <c r="B206" s="38" t="s">
        <v>48</v>
      </c>
      <c r="C206" s="39">
        <v>10.0</v>
      </c>
      <c r="D206" s="39"/>
      <c r="E206" s="42">
        <v>8.4527064E7</v>
      </c>
      <c r="F206" s="41"/>
      <c r="G206" s="41"/>
      <c r="H206" s="41"/>
    </row>
    <row r="207" ht="15.75" customHeight="1">
      <c r="A207" s="38" t="s">
        <v>42</v>
      </c>
      <c r="B207" s="38" t="s">
        <v>48</v>
      </c>
      <c r="C207" s="39">
        <v>10.0</v>
      </c>
      <c r="D207" s="39"/>
      <c r="E207" s="42">
        <v>7.6129648E7</v>
      </c>
      <c r="F207" s="41"/>
      <c r="G207" s="41"/>
      <c r="H207" s="41"/>
    </row>
    <row r="208" ht="15.75" customHeight="1">
      <c r="A208" s="38" t="s">
        <v>42</v>
      </c>
      <c r="B208" s="38" t="s">
        <v>48</v>
      </c>
      <c r="C208" s="39">
        <v>10.0</v>
      </c>
      <c r="D208" s="39" t="str">
        <f>CONCATENATE(A208,B208,C208)</f>
        <v>Sem ABAPC410</v>
      </c>
      <c r="E208" s="42">
        <v>9.0813592E7</v>
      </c>
      <c r="F208" s="41">
        <f>AVERAGE(E206:E208)</f>
        <v>83823434.67</v>
      </c>
      <c r="G208" s="41">
        <f>STDEV(E206:E208)/F208*100</f>
        <v>8.78896953</v>
      </c>
      <c r="H208" s="44">
        <f>F208-$F$196</f>
        <v>81171383</v>
      </c>
    </row>
    <row r="209" ht="15.75" customHeight="1">
      <c r="A209" s="38" t="s">
        <v>42</v>
      </c>
      <c r="B209" s="38" t="s">
        <v>49</v>
      </c>
      <c r="C209" s="39">
        <v>10.0</v>
      </c>
      <c r="D209" s="39"/>
      <c r="E209" s="42">
        <v>5.5249992E7</v>
      </c>
      <c r="F209" s="41"/>
      <c r="G209" s="41"/>
      <c r="H209" s="41"/>
    </row>
    <row r="210" ht="15.75" customHeight="1">
      <c r="A210" s="38" t="s">
        <v>42</v>
      </c>
      <c r="B210" s="38" t="s">
        <v>49</v>
      </c>
      <c r="C210" s="39">
        <v>10.0</v>
      </c>
      <c r="D210" s="39"/>
      <c r="E210" s="42">
        <v>5.6483668E7</v>
      </c>
      <c r="F210" s="41"/>
      <c r="G210" s="41"/>
      <c r="H210" s="41"/>
    </row>
    <row r="211" ht="15.75" customHeight="1">
      <c r="A211" s="38" t="s">
        <v>42</v>
      </c>
      <c r="B211" s="38" t="s">
        <v>49</v>
      </c>
      <c r="C211" s="39">
        <v>10.0</v>
      </c>
      <c r="D211" s="39" t="str">
        <f>CONCATENATE(A211,B211,C211)</f>
        <v>Sem ABAPC510</v>
      </c>
      <c r="E211" s="42">
        <v>6.2011284E7</v>
      </c>
      <c r="F211" s="41">
        <f>AVERAGE(E209:E211)</f>
        <v>57914981.33</v>
      </c>
      <c r="G211" s="41">
        <f>STDEV(E209:E211)/F211*100</f>
        <v>6.217269704</v>
      </c>
      <c r="H211" s="41">
        <f>F211-$F$196</f>
        <v>55262929.67</v>
      </c>
    </row>
    <row r="212" ht="15.75" customHeight="1">
      <c r="A212" s="38" t="s">
        <v>42</v>
      </c>
      <c r="B212" s="38" t="s">
        <v>50</v>
      </c>
      <c r="C212" s="39">
        <v>10.0</v>
      </c>
      <c r="D212" s="39"/>
      <c r="E212" s="45">
        <v>6.495232E7</v>
      </c>
      <c r="F212" s="41"/>
      <c r="G212" s="41"/>
      <c r="H212" s="41"/>
    </row>
    <row r="213" ht="15.75" customHeight="1">
      <c r="A213" s="38" t="s">
        <v>42</v>
      </c>
      <c r="B213" s="38" t="s">
        <v>50</v>
      </c>
      <c r="C213" s="39">
        <v>10.0</v>
      </c>
      <c r="D213" s="39"/>
      <c r="E213" s="45">
        <v>6.1901516E7</v>
      </c>
      <c r="F213" s="41"/>
      <c r="G213" s="41"/>
      <c r="H213" s="41"/>
    </row>
    <row r="214" ht="15.75" customHeight="1">
      <c r="A214" s="38" t="s">
        <v>42</v>
      </c>
      <c r="B214" s="38" t="s">
        <v>50</v>
      </c>
      <c r="C214" s="39">
        <v>10.0</v>
      </c>
      <c r="D214" s="39" t="str">
        <f>CONCATENATE(A214,B214,C214)</f>
        <v>Sem ABAP1BP3_110</v>
      </c>
      <c r="E214" s="45">
        <v>5.9728556E7</v>
      </c>
      <c r="F214" s="41">
        <f>AVERAGE(E212:E214)</f>
        <v>62194130.67</v>
      </c>
      <c r="G214" s="41">
        <f>STDEV(E212:E214)/F214*100</f>
        <v>4.219283262</v>
      </c>
      <c r="H214" s="41">
        <f>F214-$F$196</f>
        <v>59542079</v>
      </c>
    </row>
    <row r="215" ht="15.75" customHeight="1">
      <c r="A215" s="38" t="s">
        <v>42</v>
      </c>
      <c r="B215" s="38" t="s">
        <v>51</v>
      </c>
      <c r="C215" s="39">
        <v>10.0</v>
      </c>
      <c r="D215" s="39"/>
      <c r="E215" s="45">
        <v>7.1303736E7</v>
      </c>
      <c r="F215" s="41"/>
      <c r="G215" s="41"/>
      <c r="H215" s="41"/>
    </row>
    <row r="216" ht="15.75" customHeight="1">
      <c r="A216" s="38" t="s">
        <v>42</v>
      </c>
      <c r="B216" s="38" t="s">
        <v>51</v>
      </c>
      <c r="C216" s="39">
        <v>10.0</v>
      </c>
      <c r="D216" s="39"/>
      <c r="E216" s="45">
        <v>7.1099736E7</v>
      </c>
      <c r="F216" s="41"/>
      <c r="G216" s="41"/>
      <c r="H216" s="41"/>
    </row>
    <row r="217" ht="15.75" customHeight="1">
      <c r="A217" s="38" t="s">
        <v>42</v>
      </c>
      <c r="B217" s="38" t="s">
        <v>51</v>
      </c>
      <c r="C217" s="39">
        <v>10.0</v>
      </c>
      <c r="D217" s="39" t="str">
        <f>CONCATENATE(A217,B217,C217)</f>
        <v>Sem ABAP1BP3_210</v>
      </c>
      <c r="F217" s="41">
        <f>AVERAGE(E215:E217)</f>
        <v>71201736</v>
      </c>
      <c r="G217" s="41">
        <f>STDEV(E215:E217)/F217*100</f>
        <v>0.2025930707</v>
      </c>
      <c r="H217" s="41">
        <f>F217-$F$196</f>
        <v>68549684.33</v>
      </c>
      <c r="I217" s="45">
        <v>7.7800624E7</v>
      </c>
    </row>
    <row r="218" ht="15.75" customHeight="1">
      <c r="A218" s="38" t="s">
        <v>42</v>
      </c>
      <c r="B218" s="38" t="s">
        <v>52</v>
      </c>
      <c r="C218" s="39">
        <v>10.0</v>
      </c>
      <c r="D218" s="39"/>
      <c r="E218" s="45">
        <v>4.6084556E7</v>
      </c>
      <c r="F218" s="41"/>
      <c r="G218" s="41"/>
      <c r="H218" s="41"/>
    </row>
    <row r="219" ht="15.75" customHeight="1">
      <c r="A219" s="38" t="s">
        <v>42</v>
      </c>
      <c r="B219" s="38" t="s">
        <v>52</v>
      </c>
      <c r="C219" s="39">
        <v>10.0</v>
      </c>
      <c r="D219" s="39"/>
      <c r="F219" s="41"/>
      <c r="G219" s="41"/>
      <c r="H219" s="41"/>
      <c r="I219" s="45">
        <v>4.9440872E7</v>
      </c>
    </row>
    <row r="220" ht="15.75" customHeight="1">
      <c r="A220" s="38" t="s">
        <v>42</v>
      </c>
      <c r="B220" s="38" t="s">
        <v>52</v>
      </c>
      <c r="C220" s="39">
        <v>10.0</v>
      </c>
      <c r="D220" s="39" t="str">
        <f>CONCATENATE(A220,B220,C220)</f>
        <v>Sem ABAP1BP3_310</v>
      </c>
      <c r="E220" s="45">
        <v>4.4185836E7</v>
      </c>
      <c r="F220" s="41">
        <f>AVERAGE(E218:E220)</f>
        <v>45135196</v>
      </c>
      <c r="G220" s="41">
        <f>STDEV(E218:E220)/F220*100</f>
        <v>2.974613841</v>
      </c>
      <c r="H220" s="41">
        <f>F220-$F$196</f>
        <v>42483144.33</v>
      </c>
    </row>
    <row r="221" ht="15.75" customHeight="1">
      <c r="A221" s="38" t="s">
        <v>42</v>
      </c>
      <c r="B221" s="38" t="s">
        <v>53</v>
      </c>
      <c r="C221" s="39">
        <v>10.0</v>
      </c>
      <c r="D221" s="39"/>
      <c r="E221" s="45">
        <v>3.1900422E7</v>
      </c>
      <c r="F221" s="41"/>
      <c r="G221" s="41"/>
      <c r="H221" s="41"/>
    </row>
    <row r="222" ht="15.75" customHeight="1">
      <c r="A222" s="38" t="s">
        <v>42</v>
      </c>
      <c r="B222" s="38" t="s">
        <v>53</v>
      </c>
      <c r="C222" s="39">
        <v>10.0</v>
      </c>
      <c r="D222" s="39"/>
      <c r="E222" s="41"/>
      <c r="F222" s="41"/>
      <c r="G222" s="41"/>
      <c r="H222" s="41"/>
      <c r="I222" s="45">
        <v>3.8630128E7</v>
      </c>
    </row>
    <row r="223" ht="15.75" customHeight="1">
      <c r="A223" s="38" t="s">
        <v>42</v>
      </c>
      <c r="B223" s="38" t="s">
        <v>53</v>
      </c>
      <c r="C223" s="39">
        <v>10.0</v>
      </c>
      <c r="D223" s="39" t="str">
        <f>CONCATENATE(A223,B223,C223)</f>
        <v>Sem ABAP1BP3_410</v>
      </c>
      <c r="E223" s="45">
        <v>2.7567918E7</v>
      </c>
      <c r="F223" s="41">
        <f>AVERAGE(E221:E223)</f>
        <v>29734170</v>
      </c>
      <c r="G223" s="43">
        <f>STDEV(E221:E223)/F223*100</f>
        <v>10.30310568</v>
      </c>
      <c r="H223" s="41">
        <f>F223-$F$196</f>
        <v>27082118.33</v>
      </c>
    </row>
    <row r="224" ht="15.75" customHeight="1">
      <c r="A224" s="38" t="s">
        <v>42</v>
      </c>
      <c r="B224" s="38" t="s">
        <v>54</v>
      </c>
      <c r="C224" s="39">
        <v>10.0</v>
      </c>
      <c r="D224" s="39"/>
      <c r="E224" s="45">
        <v>5.8621876E7</v>
      </c>
      <c r="F224" s="41"/>
      <c r="G224" s="41"/>
      <c r="H224" s="41"/>
    </row>
    <row r="225" ht="15.75" customHeight="1">
      <c r="A225" s="38" t="s">
        <v>42</v>
      </c>
      <c r="B225" s="38" t="s">
        <v>54</v>
      </c>
      <c r="C225" s="39">
        <v>10.0</v>
      </c>
      <c r="D225" s="39"/>
      <c r="E225" s="45">
        <v>5.8651972E7</v>
      </c>
      <c r="F225" s="41"/>
      <c r="G225" s="41"/>
      <c r="H225" s="41"/>
    </row>
    <row r="226" ht="15.75" customHeight="1">
      <c r="A226" s="38" t="s">
        <v>42</v>
      </c>
      <c r="B226" s="38" t="s">
        <v>54</v>
      </c>
      <c r="C226" s="39">
        <v>10.0</v>
      </c>
      <c r="D226" s="39" t="str">
        <f>CONCATENATE(A226,B226,C226)</f>
        <v>Sem ABAP1BP3_510</v>
      </c>
      <c r="E226" s="45">
        <v>5.8231944E7</v>
      </c>
      <c r="F226" s="41">
        <f>AVERAGE(E224:E226)</f>
        <v>58501930.67</v>
      </c>
      <c r="G226" s="41">
        <f>STDEV(E224:E226)/F226*100</f>
        <v>0.4004979703</v>
      </c>
      <c r="H226" s="41">
        <f>F226-$F$196</f>
        <v>55849879</v>
      </c>
    </row>
    <row r="227" ht="15.75" customHeight="1">
      <c r="A227" s="38" t="s">
        <v>42</v>
      </c>
      <c r="B227" s="38" t="s">
        <v>55</v>
      </c>
      <c r="C227" s="39">
        <v>10.0</v>
      </c>
      <c r="D227" s="39"/>
      <c r="E227" s="41"/>
      <c r="F227" s="41"/>
      <c r="G227" s="41"/>
      <c r="H227" s="41"/>
      <c r="I227" s="46">
        <v>4.5526196E7</v>
      </c>
    </row>
    <row r="228" ht="15.75" customHeight="1">
      <c r="A228" s="38" t="s">
        <v>42</v>
      </c>
      <c r="B228" s="38" t="s">
        <v>55</v>
      </c>
      <c r="C228" s="39">
        <v>10.0</v>
      </c>
      <c r="D228" s="39"/>
      <c r="E228" s="46">
        <v>6.281876E7</v>
      </c>
      <c r="F228" s="41"/>
      <c r="G228" s="41"/>
      <c r="H228" s="41"/>
    </row>
    <row r="229" ht="15.75" customHeight="1">
      <c r="A229" s="38" t="s">
        <v>42</v>
      </c>
      <c r="B229" s="38" t="s">
        <v>55</v>
      </c>
      <c r="C229" s="39">
        <v>10.0</v>
      </c>
      <c r="D229" s="39" t="str">
        <f>CONCATENATE(A229,B229,C229)</f>
        <v>Sem ABAP10BP3_110</v>
      </c>
      <c r="E229" s="46">
        <v>5.8087448E7</v>
      </c>
      <c r="F229" s="41">
        <f>AVERAGE(E227:E229)</f>
        <v>60453104</v>
      </c>
      <c r="G229" s="43">
        <f>STDEV(E227:E229)/F229*100</f>
        <v>5.534112523</v>
      </c>
      <c r="H229" s="41">
        <f>F229-$F$196</f>
        <v>57801052.33</v>
      </c>
    </row>
    <row r="230" ht="15.75" customHeight="1">
      <c r="A230" s="38" t="s">
        <v>42</v>
      </c>
      <c r="B230" s="38" t="s">
        <v>56</v>
      </c>
      <c r="C230" s="39">
        <v>10.0</v>
      </c>
      <c r="D230" s="39"/>
      <c r="E230" s="46">
        <v>6.3041524E7</v>
      </c>
      <c r="F230" s="41"/>
      <c r="G230" s="41"/>
      <c r="H230" s="41"/>
    </row>
    <row r="231" ht="15.75" customHeight="1">
      <c r="A231" s="38" t="s">
        <v>42</v>
      </c>
      <c r="B231" s="47" t="s">
        <v>56</v>
      </c>
      <c r="C231" s="39">
        <v>10.0</v>
      </c>
      <c r="D231" s="39"/>
      <c r="E231" s="46">
        <v>5.7436328E7</v>
      </c>
      <c r="F231" s="41"/>
      <c r="G231" s="41"/>
      <c r="H231" s="41"/>
    </row>
    <row r="232" ht="15.75" customHeight="1">
      <c r="A232" s="38" t="s">
        <v>42</v>
      </c>
      <c r="B232" s="47" t="s">
        <v>56</v>
      </c>
      <c r="C232" s="39">
        <v>10.0</v>
      </c>
      <c r="D232" s="39" t="str">
        <f>CONCATENATE(A232,B232,C232)</f>
        <v>Sem ABAP10BP3_210</v>
      </c>
      <c r="E232" s="46">
        <v>5.9109684E7</v>
      </c>
      <c r="F232" s="41">
        <f>AVERAGE(E230:E232)</f>
        <v>59862512</v>
      </c>
      <c r="G232" s="41">
        <f>STDEV(E230:E232)/F232*100</f>
        <v>4.806735381</v>
      </c>
      <c r="H232" s="41">
        <f>F232-$F$196</f>
        <v>57210460.33</v>
      </c>
    </row>
    <row r="233" ht="15.75" customHeight="1">
      <c r="A233" s="38" t="s">
        <v>42</v>
      </c>
      <c r="B233" s="47" t="s">
        <v>57</v>
      </c>
      <c r="C233" s="39">
        <v>10.0</v>
      </c>
      <c r="D233" s="39"/>
      <c r="E233" s="46">
        <v>5.263942E7</v>
      </c>
      <c r="F233" s="41"/>
      <c r="G233" s="41"/>
      <c r="H233" s="41"/>
    </row>
    <row r="234" ht="15.75" customHeight="1">
      <c r="A234" s="38" t="s">
        <v>42</v>
      </c>
      <c r="B234" s="47" t="s">
        <v>57</v>
      </c>
      <c r="C234" s="39">
        <v>10.0</v>
      </c>
      <c r="D234" s="39"/>
      <c r="E234" s="46">
        <v>5.3186464E7</v>
      </c>
      <c r="F234" s="41"/>
      <c r="G234" s="41"/>
      <c r="H234" s="41"/>
    </row>
    <row r="235" ht="15.75" customHeight="1">
      <c r="A235" s="38" t="s">
        <v>42</v>
      </c>
      <c r="B235" s="47" t="s">
        <v>57</v>
      </c>
      <c r="C235" s="39">
        <v>10.0</v>
      </c>
      <c r="D235" s="39" t="str">
        <f>CONCATENATE(A235,B235,C235)</f>
        <v>Sem ABAP10BP3_310</v>
      </c>
      <c r="E235" s="46">
        <v>5.2456716E7</v>
      </c>
      <c r="F235" s="41">
        <f>AVERAGE(E233:E235)</f>
        <v>52760866.67</v>
      </c>
      <c r="G235" s="41">
        <f>STDEV(E233:E235)/F235*100</f>
        <v>0.7197193651</v>
      </c>
      <c r="H235" s="41">
        <f>F235-$F$196</f>
        <v>50108815</v>
      </c>
    </row>
    <row r="236" ht="15.75" customHeight="1">
      <c r="A236" s="38" t="s">
        <v>42</v>
      </c>
      <c r="B236" s="47" t="s">
        <v>58</v>
      </c>
      <c r="C236" s="39">
        <v>10.0</v>
      </c>
      <c r="D236" s="39"/>
      <c r="E236" s="46">
        <v>5.7214728E7</v>
      </c>
      <c r="F236" s="41"/>
      <c r="G236" s="41"/>
      <c r="H236" s="41"/>
    </row>
    <row r="237" ht="15.75" customHeight="1">
      <c r="A237" s="38" t="s">
        <v>42</v>
      </c>
      <c r="B237" s="47" t="s">
        <v>58</v>
      </c>
      <c r="C237" s="39">
        <v>10.0</v>
      </c>
      <c r="D237" s="39"/>
      <c r="E237" s="46">
        <v>6.3404312E7</v>
      </c>
      <c r="F237" s="41"/>
      <c r="G237" s="41"/>
      <c r="H237" s="41"/>
    </row>
    <row r="238" ht="15.75" customHeight="1">
      <c r="A238" s="38" t="s">
        <v>42</v>
      </c>
      <c r="B238" s="47" t="s">
        <v>58</v>
      </c>
      <c r="C238" s="39">
        <v>10.0</v>
      </c>
      <c r="D238" s="39" t="str">
        <f>CONCATENATE(A238,B238,C238)</f>
        <v>Sem ABAP10BP3_410</v>
      </c>
      <c r="E238" s="46">
        <v>6.2872164E7</v>
      </c>
      <c r="F238" s="41">
        <f>AVERAGE(E236:E238)</f>
        <v>61163734.67</v>
      </c>
      <c r="G238" s="41">
        <f>STDEV(E236:E238)/F238*100</f>
        <v>5.608347624</v>
      </c>
      <c r="H238" s="41">
        <f>F238-$F$196</f>
        <v>58511683</v>
      </c>
    </row>
    <row r="239" ht="15.75" customHeight="1">
      <c r="A239" s="38" t="s">
        <v>42</v>
      </c>
      <c r="B239" s="47" t="s">
        <v>59</v>
      </c>
      <c r="C239" s="39">
        <v>10.0</v>
      </c>
      <c r="D239" s="39"/>
      <c r="E239" s="46">
        <v>5.1890564E7</v>
      </c>
      <c r="F239" s="41"/>
      <c r="G239" s="41"/>
      <c r="H239" s="41"/>
    </row>
    <row r="240" ht="15.75" customHeight="1">
      <c r="A240" s="38" t="s">
        <v>42</v>
      </c>
      <c r="B240" s="47" t="s">
        <v>59</v>
      </c>
      <c r="C240" s="39">
        <v>10.0</v>
      </c>
      <c r="D240" s="39"/>
      <c r="E240" s="41"/>
      <c r="F240" s="41"/>
      <c r="G240" s="41"/>
      <c r="H240" s="41"/>
      <c r="I240" s="46">
        <v>4.3288892E7</v>
      </c>
    </row>
    <row r="241" ht="15.75" customHeight="1">
      <c r="A241" s="38" t="s">
        <v>42</v>
      </c>
      <c r="B241" s="47" t="s">
        <v>59</v>
      </c>
      <c r="C241" s="39">
        <v>10.0</v>
      </c>
      <c r="D241" s="39" t="str">
        <f>CONCATENATE(A241,B241,C241)</f>
        <v>Sem ABAP10BP3_510</v>
      </c>
      <c r="E241" s="46">
        <v>5.7768456E7</v>
      </c>
      <c r="F241" s="41">
        <f>AVERAGE(E239:E241)</f>
        <v>54829510</v>
      </c>
      <c r="G241" s="43">
        <f>STDEV(E239:E241)/F241*100</f>
        <v>7.580402036</v>
      </c>
      <c r="H241" s="41">
        <f>F241-$F$196</f>
        <v>52177458.33</v>
      </c>
    </row>
    <row r="242" ht="15.75" customHeight="1">
      <c r="A242" s="48" t="s">
        <v>60</v>
      </c>
      <c r="B242" s="48" t="s">
        <v>43</v>
      </c>
      <c r="C242" s="39">
        <v>10.0</v>
      </c>
      <c r="D242" s="39"/>
      <c r="E242" s="40">
        <v>2433359.0</v>
      </c>
      <c r="F242" s="41"/>
      <c r="G242" s="41"/>
      <c r="H242" s="41"/>
    </row>
    <row r="243" ht="15.75" customHeight="1">
      <c r="A243" s="48" t="s">
        <v>60</v>
      </c>
      <c r="B243" s="48" t="s">
        <v>43</v>
      </c>
      <c r="C243" s="39">
        <v>10.0</v>
      </c>
      <c r="D243" s="39"/>
      <c r="E243" s="40">
        <v>2548334.0</v>
      </c>
      <c r="F243" s="41"/>
      <c r="G243" s="41"/>
      <c r="H243" s="41"/>
    </row>
    <row r="244" ht="15.75" customHeight="1">
      <c r="A244" s="48" t="s">
        <v>60</v>
      </c>
      <c r="B244" s="48" t="s">
        <v>43</v>
      </c>
      <c r="C244" s="39">
        <v>10.0</v>
      </c>
      <c r="D244" s="39" t="str">
        <f>CONCATENATE(A244,B244,C244)</f>
        <v>Com ABAPbranco10</v>
      </c>
      <c r="E244" s="40">
        <v>2586223.0</v>
      </c>
      <c r="F244" s="41">
        <f>AVERAGE(E242:E244)</f>
        <v>2522638.667</v>
      </c>
      <c r="G244" s="41">
        <f>STDEV(E242:E244)/F244*100</f>
        <v>3.155644819</v>
      </c>
      <c r="H244" s="41" t="s">
        <v>44</v>
      </c>
    </row>
    <row r="245" ht="15.75" customHeight="1">
      <c r="A245" s="48" t="s">
        <v>60</v>
      </c>
      <c r="B245" s="48" t="s">
        <v>45</v>
      </c>
      <c r="C245" s="39">
        <v>10.0</v>
      </c>
      <c r="D245" s="39"/>
      <c r="E245" s="42">
        <v>8.2753392E7</v>
      </c>
      <c r="F245" s="41"/>
      <c r="G245" s="41"/>
      <c r="H245" s="41"/>
    </row>
    <row r="246" ht="15.75" customHeight="1">
      <c r="A246" s="48" t="s">
        <v>60</v>
      </c>
      <c r="B246" s="48" t="s">
        <v>45</v>
      </c>
      <c r="C246" s="39">
        <v>10.0</v>
      </c>
      <c r="D246" s="39"/>
      <c r="E246" s="42">
        <v>8.010268E7</v>
      </c>
      <c r="F246" s="41"/>
      <c r="G246" s="41"/>
      <c r="H246" s="41"/>
    </row>
    <row r="247" ht="15.75" customHeight="1">
      <c r="A247" s="48" t="s">
        <v>60</v>
      </c>
      <c r="B247" s="48" t="s">
        <v>45</v>
      </c>
      <c r="C247" s="39">
        <v>10.0</v>
      </c>
      <c r="D247" s="39" t="str">
        <f>CONCATENATE(A247,B247,C247)</f>
        <v>Com ABAPC110</v>
      </c>
      <c r="E247" s="42">
        <v>8.1804352E7</v>
      </c>
      <c r="F247" s="41">
        <f>AVERAGE(E245:E247)</f>
        <v>81553474.67</v>
      </c>
      <c r="G247" s="41">
        <f>STDEV(E245:E247)/F247*100</f>
        <v>1.646828917</v>
      </c>
      <c r="H247" s="41">
        <f>F247-$F$244</f>
        <v>79030836</v>
      </c>
    </row>
    <row r="248" ht="15.75" customHeight="1">
      <c r="A248" s="48" t="s">
        <v>60</v>
      </c>
      <c r="B248" s="48" t="s">
        <v>46</v>
      </c>
      <c r="C248" s="39">
        <v>10.0</v>
      </c>
      <c r="D248" s="39"/>
      <c r="E248" s="42">
        <v>6.50383E7</v>
      </c>
      <c r="F248" s="41"/>
      <c r="G248" s="41"/>
      <c r="H248" s="41"/>
    </row>
    <row r="249" ht="15.75" customHeight="1">
      <c r="A249" s="48" t="s">
        <v>60</v>
      </c>
      <c r="B249" s="48" t="s">
        <v>46</v>
      </c>
      <c r="C249" s="39">
        <v>10.0</v>
      </c>
      <c r="D249" s="39"/>
      <c r="E249" s="42">
        <v>7.8907968E7</v>
      </c>
      <c r="F249" s="41"/>
      <c r="G249" s="41"/>
      <c r="H249" s="41"/>
    </row>
    <row r="250" ht="15.75" customHeight="1">
      <c r="A250" s="48" t="s">
        <v>60</v>
      </c>
      <c r="B250" s="48" t="s">
        <v>46</v>
      </c>
      <c r="C250" s="39">
        <v>10.0</v>
      </c>
      <c r="D250" s="39" t="str">
        <f>CONCATENATE(A250,B250,C250)</f>
        <v>Com ABAPC210</v>
      </c>
      <c r="E250" s="42">
        <v>7.4389552E7</v>
      </c>
      <c r="F250" s="41">
        <f>AVERAGE(E248:E250)</f>
        <v>72778606.67</v>
      </c>
      <c r="G250" s="41">
        <f>STDEV(E248:E250)/F250*100</f>
        <v>9.719579024</v>
      </c>
      <c r="H250" s="41">
        <f>F250-$F$244</f>
        <v>70255968</v>
      </c>
    </row>
    <row r="251" ht="15.75" customHeight="1">
      <c r="A251" s="48" t="s">
        <v>60</v>
      </c>
      <c r="B251" s="48" t="s">
        <v>47</v>
      </c>
      <c r="C251" s="39">
        <v>10.0</v>
      </c>
      <c r="D251" s="39"/>
      <c r="E251" s="42">
        <v>7.7049464E7</v>
      </c>
      <c r="F251" s="41"/>
      <c r="G251" s="41"/>
      <c r="H251" s="41"/>
    </row>
    <row r="252" ht="15.75" customHeight="1">
      <c r="A252" s="48" t="s">
        <v>60</v>
      </c>
      <c r="B252" s="48" t="s">
        <v>47</v>
      </c>
      <c r="C252" s="39">
        <v>10.0</v>
      </c>
      <c r="D252" s="39"/>
      <c r="E252" s="42">
        <v>8.0553848E7</v>
      </c>
      <c r="F252" s="41"/>
      <c r="G252" s="41"/>
      <c r="H252" s="41"/>
    </row>
    <row r="253" ht="15.75" customHeight="1">
      <c r="A253" s="48" t="s">
        <v>60</v>
      </c>
      <c r="B253" s="48" t="s">
        <v>47</v>
      </c>
      <c r="C253" s="39">
        <v>10.0</v>
      </c>
      <c r="D253" s="39" t="str">
        <f>CONCATENATE(A253,B253,C253)</f>
        <v>Com ABAPC310</v>
      </c>
      <c r="E253" s="42">
        <v>7.4987152E7</v>
      </c>
      <c r="F253" s="41">
        <f>AVERAGE(E251:E253)</f>
        <v>77530154.67</v>
      </c>
      <c r="G253" s="41">
        <f>STDEV(E251:E253)/F253*100</f>
        <v>3.629951447</v>
      </c>
      <c r="H253" s="41">
        <f>F253-$F$244</f>
        <v>75007516</v>
      </c>
    </row>
    <row r="254" ht="15.75" customHeight="1">
      <c r="A254" s="48" t="s">
        <v>60</v>
      </c>
      <c r="B254" s="48" t="s">
        <v>48</v>
      </c>
      <c r="C254" s="39">
        <v>10.0</v>
      </c>
      <c r="D254" s="39"/>
      <c r="E254" s="42">
        <v>9.6186952E7</v>
      </c>
      <c r="F254" s="41"/>
      <c r="G254" s="41"/>
      <c r="H254" s="41"/>
    </row>
    <row r="255" ht="15.75" customHeight="1">
      <c r="A255" s="48" t="s">
        <v>60</v>
      </c>
      <c r="B255" s="48" t="s">
        <v>48</v>
      </c>
      <c r="C255" s="39">
        <v>10.0</v>
      </c>
      <c r="D255" s="39"/>
      <c r="E255" s="41"/>
      <c r="F255" s="41"/>
      <c r="G255" s="41"/>
      <c r="H255" s="41"/>
      <c r="I255" s="42">
        <v>6.0758312E7</v>
      </c>
    </row>
    <row r="256" ht="15.75" customHeight="1">
      <c r="A256" s="48" t="s">
        <v>60</v>
      </c>
      <c r="B256" s="48" t="s">
        <v>48</v>
      </c>
      <c r="C256" s="39">
        <v>10.0</v>
      </c>
      <c r="D256" s="39" t="str">
        <f>CONCATENATE(A256,B256,C256)</f>
        <v>Com ABAPC410</v>
      </c>
      <c r="E256" s="42">
        <v>9.8965488E7</v>
      </c>
      <c r="F256" s="41">
        <f>AVERAGE(E254:E256)</f>
        <v>97576220</v>
      </c>
      <c r="G256" s="43">
        <f>STDEV(E254:E256)/F256*100</f>
        <v>2.013525065</v>
      </c>
      <c r="H256" s="41">
        <f>F256-$F$244</f>
        <v>95053581.33</v>
      </c>
    </row>
    <row r="257" ht="15.75" customHeight="1">
      <c r="A257" s="48" t="s">
        <v>60</v>
      </c>
      <c r="B257" s="48" t="s">
        <v>49</v>
      </c>
      <c r="C257" s="39">
        <v>10.0</v>
      </c>
      <c r="D257" s="39"/>
      <c r="E257" s="42">
        <v>6.8776888E7</v>
      </c>
      <c r="F257" s="41"/>
      <c r="G257" s="41"/>
      <c r="H257" s="41"/>
    </row>
    <row r="258" ht="15.75" customHeight="1">
      <c r="A258" s="48" t="s">
        <v>60</v>
      </c>
      <c r="B258" s="48" t="s">
        <v>49</v>
      </c>
      <c r="C258" s="39">
        <v>10.0</v>
      </c>
      <c r="D258" s="39"/>
      <c r="E258" s="42">
        <v>6.1785556E7</v>
      </c>
      <c r="F258" s="41"/>
      <c r="G258" s="41"/>
      <c r="H258" s="41"/>
    </row>
    <row r="259" ht="15.75" customHeight="1">
      <c r="A259" s="48" t="s">
        <v>60</v>
      </c>
      <c r="B259" s="48" t="s">
        <v>49</v>
      </c>
      <c r="C259" s="39">
        <v>10.0</v>
      </c>
      <c r="D259" s="39" t="str">
        <f>CONCATENATE(A259,B259,C259)</f>
        <v>Com ABAPC510</v>
      </c>
      <c r="E259" s="42">
        <v>6.614354E7</v>
      </c>
      <c r="F259" s="41">
        <f>AVERAGE(E257:E259)</f>
        <v>65568661.33</v>
      </c>
      <c r="G259" s="41">
        <f>STDEV(E257:E259)/F259*100</f>
        <v>5.385104722</v>
      </c>
      <c r="H259" s="41">
        <f>F259-$F$244</f>
        <v>63046022.67</v>
      </c>
    </row>
    <row r="260" ht="15.75" customHeight="1">
      <c r="A260" s="48" t="s">
        <v>60</v>
      </c>
      <c r="B260" s="48" t="s">
        <v>50</v>
      </c>
      <c r="C260" s="39">
        <v>10.0</v>
      </c>
      <c r="D260" s="39"/>
      <c r="E260" s="45">
        <v>7.9439208E7</v>
      </c>
      <c r="F260" s="41"/>
      <c r="G260" s="41"/>
      <c r="H260" s="41"/>
    </row>
    <row r="261" ht="15.75" customHeight="1">
      <c r="A261" s="48" t="s">
        <v>60</v>
      </c>
      <c r="B261" s="48" t="s">
        <v>50</v>
      </c>
      <c r="C261" s="39">
        <v>10.0</v>
      </c>
      <c r="D261" s="39"/>
      <c r="E261" s="45">
        <v>6.8084992E7</v>
      </c>
      <c r="F261" s="41"/>
      <c r="G261" s="41"/>
      <c r="H261" s="41"/>
    </row>
    <row r="262" ht="15.75" customHeight="1">
      <c r="A262" s="48" t="s">
        <v>60</v>
      </c>
      <c r="B262" s="48" t="s">
        <v>50</v>
      </c>
      <c r="C262" s="39">
        <v>10.0</v>
      </c>
      <c r="D262" s="39" t="str">
        <f>CONCATENATE(A262,B262,C262)</f>
        <v>Com ABAP1BP3_110</v>
      </c>
      <c r="E262" s="45">
        <v>7.8004672E7</v>
      </c>
      <c r="F262" s="41">
        <f>AVERAGE(E260:E262)</f>
        <v>75176290.67</v>
      </c>
      <c r="G262" s="41">
        <f>STDEV(E260:E262)/F262*100</f>
        <v>8.224653799</v>
      </c>
      <c r="H262" s="41">
        <f>F262-$F$244</f>
        <v>72653652</v>
      </c>
    </row>
    <row r="263" ht="15.75" customHeight="1">
      <c r="A263" s="48" t="s">
        <v>60</v>
      </c>
      <c r="B263" s="48" t="s">
        <v>51</v>
      </c>
      <c r="C263" s="39">
        <v>10.0</v>
      </c>
      <c r="D263" s="39"/>
      <c r="E263" s="41"/>
      <c r="F263" s="41"/>
      <c r="G263" s="41"/>
      <c r="H263" s="41"/>
      <c r="I263" s="45">
        <v>5.1341564E7</v>
      </c>
    </row>
    <row r="264" ht="15.75" customHeight="1">
      <c r="A264" s="48" t="s">
        <v>60</v>
      </c>
      <c r="B264" s="48" t="s">
        <v>51</v>
      </c>
      <c r="C264" s="39">
        <v>10.0</v>
      </c>
      <c r="D264" s="39"/>
      <c r="E264" s="45">
        <v>6.4059612E7</v>
      </c>
      <c r="F264" s="41"/>
      <c r="G264" s="41"/>
      <c r="H264" s="41"/>
    </row>
    <row r="265" ht="15.75" customHeight="1">
      <c r="A265" s="48" t="s">
        <v>60</v>
      </c>
      <c r="B265" s="48" t="s">
        <v>51</v>
      </c>
      <c r="C265" s="39">
        <v>10.0</v>
      </c>
      <c r="D265" s="39" t="str">
        <f>CONCATENATE(A265,B265,C265)</f>
        <v>Com ABAP1BP3_210</v>
      </c>
      <c r="E265" s="45">
        <v>7.0350056E7</v>
      </c>
      <c r="F265" s="41">
        <f>AVERAGE(E263:E265)</f>
        <v>67204834</v>
      </c>
      <c r="G265" s="43">
        <f>STDEV(E263:E265)/F265*100</f>
        <v>6.618594741</v>
      </c>
      <c r="H265" s="41">
        <f>F265-$F$244</f>
        <v>64682195.33</v>
      </c>
    </row>
    <row r="266" ht="15.75" customHeight="1">
      <c r="A266" s="48" t="s">
        <v>60</v>
      </c>
      <c r="B266" s="48" t="s">
        <v>52</v>
      </c>
      <c r="C266" s="39">
        <v>10.0</v>
      </c>
      <c r="D266" s="39"/>
      <c r="E266" s="45">
        <v>3.6061768E7</v>
      </c>
      <c r="F266" s="41"/>
      <c r="G266" s="41"/>
      <c r="H266" s="41"/>
    </row>
    <row r="267" ht="15.75" customHeight="1">
      <c r="A267" s="48" t="s">
        <v>60</v>
      </c>
      <c r="B267" s="48" t="s">
        <v>52</v>
      </c>
      <c r="C267" s="39">
        <v>10.0</v>
      </c>
      <c r="D267" s="39"/>
      <c r="F267" s="41"/>
      <c r="G267" s="41"/>
      <c r="H267" s="41"/>
      <c r="I267" s="45">
        <v>3.5846024E7</v>
      </c>
    </row>
    <row r="268" ht="15.75" customHeight="1">
      <c r="A268" s="48" t="s">
        <v>60</v>
      </c>
      <c r="B268" s="48" t="s">
        <v>52</v>
      </c>
      <c r="C268" s="39">
        <v>10.0</v>
      </c>
      <c r="D268" s="39" t="str">
        <f>CONCATENATE(A268,B268,C268)</f>
        <v>Com ABAP1BP3_310</v>
      </c>
      <c r="E268" s="45">
        <v>4.757366E7</v>
      </c>
      <c r="F268" s="41">
        <f>AVERAGE(E266:E268)</f>
        <v>41817714</v>
      </c>
      <c r="G268" s="43">
        <f>STDEV(E266:E268)/F268*100</f>
        <v>19.46576252</v>
      </c>
      <c r="H268" s="41">
        <f>F268-$F$244</f>
        <v>39295075.33</v>
      </c>
    </row>
    <row r="269" ht="15.75" customHeight="1">
      <c r="A269" s="48" t="s">
        <v>60</v>
      </c>
      <c r="B269" s="48" t="s">
        <v>53</v>
      </c>
      <c r="C269" s="39">
        <v>10.0</v>
      </c>
      <c r="D269" s="39"/>
      <c r="E269" s="45">
        <v>3.1869814E7</v>
      </c>
      <c r="F269" s="41"/>
      <c r="G269" s="41"/>
      <c r="H269" s="41"/>
    </row>
    <row r="270" ht="15.75" customHeight="1">
      <c r="A270" s="48" t="s">
        <v>60</v>
      </c>
      <c r="B270" s="48" t="s">
        <v>53</v>
      </c>
      <c r="C270" s="39">
        <v>10.0</v>
      </c>
      <c r="D270" s="39"/>
      <c r="E270" s="45">
        <v>3.8600328E7</v>
      </c>
      <c r="F270" s="41"/>
      <c r="G270" s="41"/>
      <c r="H270" s="41"/>
    </row>
    <row r="271" ht="15.75" customHeight="1">
      <c r="A271" s="48" t="s">
        <v>60</v>
      </c>
      <c r="B271" s="48" t="s">
        <v>53</v>
      </c>
      <c r="C271" s="39">
        <v>10.0</v>
      </c>
      <c r="D271" s="39" t="str">
        <f>CONCATENATE(A271,B271,C271)</f>
        <v>Com ABAP1BP3_410</v>
      </c>
      <c r="E271" s="45">
        <v>3.391676E7</v>
      </c>
      <c r="F271" s="41">
        <f>AVERAGE(E269:E271)</f>
        <v>34795634</v>
      </c>
      <c r="G271" s="41">
        <f>STDEV(E269:E271)/F271*100</f>
        <v>9.91577395</v>
      </c>
      <c r="H271" s="41">
        <f>F271-$F$244</f>
        <v>32272995.33</v>
      </c>
    </row>
    <row r="272" ht="15.75" customHeight="1">
      <c r="A272" s="48" t="s">
        <v>60</v>
      </c>
      <c r="B272" s="48" t="s">
        <v>54</v>
      </c>
      <c r="C272" s="39">
        <v>10.0</v>
      </c>
      <c r="D272" s="39"/>
      <c r="E272" s="45">
        <v>4.7925804E7</v>
      </c>
      <c r="F272" s="41"/>
      <c r="G272" s="41"/>
      <c r="H272" s="41"/>
    </row>
    <row r="273" ht="15.75" customHeight="1">
      <c r="A273" s="48" t="s">
        <v>60</v>
      </c>
      <c r="B273" s="48" t="s">
        <v>54</v>
      </c>
      <c r="C273" s="39">
        <v>10.0</v>
      </c>
      <c r="D273" s="39"/>
      <c r="E273" s="45">
        <v>4.2385612E7</v>
      </c>
      <c r="F273" s="41"/>
      <c r="G273" s="41"/>
      <c r="H273" s="41"/>
    </row>
    <row r="274" ht="15.75" customHeight="1">
      <c r="A274" s="48" t="s">
        <v>60</v>
      </c>
      <c r="B274" s="48" t="s">
        <v>54</v>
      </c>
      <c r="C274" s="39">
        <v>10.0</v>
      </c>
      <c r="D274" s="39" t="str">
        <f>CONCATENATE(A274,B274,C274)</f>
        <v>Com ABAP1BP3_510</v>
      </c>
      <c r="E274" s="41"/>
      <c r="F274" s="41">
        <f>AVERAGE(E272:E274)</f>
        <v>45155708</v>
      </c>
      <c r="G274" s="43">
        <f>STDEV(E272:E274)/F274*100</f>
        <v>8.675552894</v>
      </c>
      <c r="H274" s="41">
        <f>F274-$F$244</f>
        <v>42633069.33</v>
      </c>
      <c r="I274" s="45">
        <v>5.8517884E7</v>
      </c>
    </row>
    <row r="275" ht="15.75" customHeight="1">
      <c r="A275" s="48" t="s">
        <v>60</v>
      </c>
      <c r="B275" s="48" t="s">
        <v>55</v>
      </c>
      <c r="C275" s="39">
        <v>10.0</v>
      </c>
      <c r="D275" s="39"/>
      <c r="E275" s="46">
        <v>6.3578068E7</v>
      </c>
      <c r="F275" s="41"/>
      <c r="G275" s="41"/>
      <c r="H275" s="41"/>
    </row>
    <row r="276" ht="15.75" customHeight="1">
      <c r="A276" s="48" t="s">
        <v>60</v>
      </c>
      <c r="B276" s="48" t="s">
        <v>55</v>
      </c>
      <c r="C276" s="39">
        <v>10.0</v>
      </c>
      <c r="D276" s="39"/>
      <c r="E276" s="46">
        <v>7.0171912E7</v>
      </c>
      <c r="F276" s="41"/>
      <c r="G276" s="41"/>
      <c r="H276" s="41"/>
    </row>
    <row r="277" ht="15.75" customHeight="1">
      <c r="A277" s="48" t="s">
        <v>60</v>
      </c>
      <c r="B277" s="48" t="s">
        <v>55</v>
      </c>
      <c r="C277" s="39">
        <v>10.0</v>
      </c>
      <c r="D277" s="39" t="str">
        <f>CONCATENATE(A277,B277,C277)</f>
        <v>Com ABAP10BP3_110</v>
      </c>
      <c r="E277" s="46">
        <v>7.6584944E7</v>
      </c>
      <c r="F277" s="41">
        <f>AVERAGE(E275:E277)</f>
        <v>70111641.33</v>
      </c>
      <c r="G277" s="41">
        <f>STDEV(E275:E277)/F277*100</f>
        <v>9.276130658</v>
      </c>
      <c r="H277" s="41">
        <f>F277-$F$244</f>
        <v>67589002.67</v>
      </c>
    </row>
    <row r="278" ht="15.75" customHeight="1">
      <c r="A278" s="48" t="s">
        <v>60</v>
      </c>
      <c r="B278" s="48" t="s">
        <v>56</v>
      </c>
      <c r="C278" s="39">
        <v>10.0</v>
      </c>
      <c r="D278" s="39"/>
      <c r="E278" s="46">
        <v>7.1609208E7</v>
      </c>
      <c r="F278" s="41"/>
      <c r="G278" s="41"/>
      <c r="H278" s="41"/>
    </row>
    <row r="279" ht="15.75" customHeight="1">
      <c r="A279" s="48" t="s">
        <v>60</v>
      </c>
      <c r="B279" s="49" t="s">
        <v>56</v>
      </c>
      <c r="C279" s="39">
        <v>10.0</v>
      </c>
      <c r="D279" s="39"/>
      <c r="E279" s="46">
        <v>6.5568484E7</v>
      </c>
      <c r="F279" s="41"/>
      <c r="G279" s="41"/>
      <c r="H279" s="41"/>
    </row>
    <row r="280" ht="15.75" customHeight="1">
      <c r="A280" s="48" t="s">
        <v>60</v>
      </c>
      <c r="B280" s="49" t="s">
        <v>56</v>
      </c>
      <c r="C280" s="39">
        <v>10.0</v>
      </c>
      <c r="D280" s="39" t="str">
        <f>CONCATENATE(A280,B280,C280)</f>
        <v>Com ABAP10BP3_210</v>
      </c>
      <c r="E280" s="46">
        <v>7.03564E7</v>
      </c>
      <c r="F280" s="41">
        <f>AVERAGE(E278:E280)</f>
        <v>69178030.67</v>
      </c>
      <c r="G280" s="41">
        <f>STDEV(E278:E280)/F280*100</f>
        <v>4.608548723</v>
      </c>
      <c r="H280" s="41">
        <f>F280-$F$244</f>
        <v>66655392</v>
      </c>
    </row>
    <row r="281" ht="15.75" customHeight="1">
      <c r="A281" s="48" t="s">
        <v>60</v>
      </c>
      <c r="B281" s="49" t="s">
        <v>57</v>
      </c>
      <c r="C281" s="39">
        <v>10.0</v>
      </c>
      <c r="D281" s="39"/>
      <c r="E281" s="46">
        <v>5.3624932E7</v>
      </c>
      <c r="F281" s="41"/>
      <c r="G281" s="41"/>
      <c r="H281" s="41"/>
    </row>
    <row r="282" ht="15.75" customHeight="1">
      <c r="A282" s="48" t="s">
        <v>60</v>
      </c>
      <c r="B282" s="49" t="s">
        <v>57</v>
      </c>
      <c r="C282" s="39">
        <v>10.0</v>
      </c>
      <c r="D282" s="39"/>
      <c r="E282" s="46">
        <v>6.0136864E7</v>
      </c>
      <c r="F282" s="41"/>
      <c r="G282" s="41"/>
      <c r="H282" s="41"/>
    </row>
    <row r="283" ht="15.75" customHeight="1">
      <c r="A283" s="48" t="s">
        <v>60</v>
      </c>
      <c r="B283" s="49" t="s">
        <v>57</v>
      </c>
      <c r="C283" s="39">
        <v>10.0</v>
      </c>
      <c r="D283" s="39" t="str">
        <f>CONCATENATE(A283,B283,C283)</f>
        <v>Com ABAP10BP3_310</v>
      </c>
      <c r="E283" s="46">
        <v>6.1797496E7</v>
      </c>
      <c r="F283" s="41">
        <f>AVERAGE(E281:E283)</f>
        <v>58519764</v>
      </c>
      <c r="G283" s="41">
        <f>STDEV(E281:E283)/F283*100</f>
        <v>7.381440945</v>
      </c>
      <c r="H283" s="41">
        <f>F283-$F$244</f>
        <v>55997125.33</v>
      </c>
    </row>
    <row r="284" ht="15.75" customHeight="1">
      <c r="A284" s="48" t="s">
        <v>60</v>
      </c>
      <c r="B284" s="49" t="s">
        <v>58</v>
      </c>
      <c r="C284" s="39">
        <v>10.0</v>
      </c>
      <c r="D284" s="39"/>
      <c r="E284" s="46">
        <v>6.506466E7</v>
      </c>
      <c r="F284" s="41"/>
      <c r="G284" s="41"/>
      <c r="H284" s="41"/>
    </row>
    <row r="285" ht="15.75" customHeight="1">
      <c r="A285" s="48" t="s">
        <v>60</v>
      </c>
      <c r="B285" s="49" t="s">
        <v>58</v>
      </c>
      <c r="C285" s="39">
        <v>10.0</v>
      </c>
      <c r="D285" s="39"/>
      <c r="E285" s="41"/>
      <c r="F285" s="41"/>
      <c r="G285" s="41"/>
      <c r="H285" s="41"/>
      <c r="I285" s="46">
        <v>7.8234912E7</v>
      </c>
    </row>
    <row r="286" ht="15.75" customHeight="1">
      <c r="A286" s="48" t="s">
        <v>60</v>
      </c>
      <c r="B286" s="49" t="s">
        <v>58</v>
      </c>
      <c r="C286" s="39">
        <v>10.0</v>
      </c>
      <c r="D286" s="39" t="str">
        <f>CONCATENATE(A286,B286,C286)</f>
        <v>Com ABAP10BP3_410</v>
      </c>
      <c r="E286" s="46">
        <v>5.75595E7</v>
      </c>
      <c r="F286" s="41">
        <f>AVERAGE(E284:E286)</f>
        <v>61312080</v>
      </c>
      <c r="G286" s="43">
        <f>STDEV(E284:E286)/F286*100</f>
        <v>8.655634469</v>
      </c>
      <c r="H286" s="41">
        <f>F286-$F$244</f>
        <v>58789441.33</v>
      </c>
    </row>
    <row r="287" ht="15.75" customHeight="1">
      <c r="A287" s="48" t="s">
        <v>60</v>
      </c>
      <c r="B287" s="49" t="s">
        <v>59</v>
      </c>
      <c r="C287" s="39">
        <v>10.0</v>
      </c>
      <c r="D287" s="39"/>
      <c r="E287" s="46">
        <v>6.2691584E7</v>
      </c>
      <c r="F287" s="41"/>
      <c r="G287" s="41"/>
      <c r="H287" s="41"/>
    </row>
    <row r="288" ht="15.75" customHeight="1">
      <c r="A288" s="48" t="s">
        <v>60</v>
      </c>
      <c r="B288" s="49" t="s">
        <v>59</v>
      </c>
      <c r="C288" s="39">
        <v>10.0</v>
      </c>
      <c r="D288" s="39"/>
      <c r="E288" s="46">
        <v>6.3739656E7</v>
      </c>
      <c r="F288" s="41"/>
      <c r="G288" s="41"/>
      <c r="H288" s="41"/>
    </row>
    <row r="289" ht="15.75" customHeight="1">
      <c r="A289" s="48" t="s">
        <v>60</v>
      </c>
      <c r="B289" s="49" t="s">
        <v>59</v>
      </c>
      <c r="C289" s="39">
        <v>10.0</v>
      </c>
      <c r="D289" s="39" t="str">
        <f>CONCATENATE(A289,B289,C289)</f>
        <v>Com ABAP10BP3_510</v>
      </c>
      <c r="E289" s="46">
        <v>7.2954176E7</v>
      </c>
      <c r="F289" s="41">
        <f>AVERAGE(E287:E289)</f>
        <v>66461805.33</v>
      </c>
      <c r="G289" s="41">
        <f>STDEV(E287:E289)/F289*100</f>
        <v>8.49649781</v>
      </c>
      <c r="H289" s="41">
        <f>F289-$F$244</f>
        <v>63939166.67</v>
      </c>
    </row>
    <row r="290" ht="15.75" customHeight="1">
      <c r="A290" s="38" t="s">
        <v>42</v>
      </c>
      <c r="B290" s="38" t="s">
        <v>43</v>
      </c>
      <c r="C290" s="39">
        <v>15.0</v>
      </c>
      <c r="D290" s="39"/>
      <c r="E290" s="40">
        <v>2866189.0</v>
      </c>
      <c r="F290" s="41"/>
      <c r="G290" s="41"/>
      <c r="H290" s="41"/>
    </row>
    <row r="291" ht="15.75" customHeight="1">
      <c r="A291" s="38" t="s">
        <v>42</v>
      </c>
      <c r="B291" s="38" t="s">
        <v>43</v>
      </c>
      <c r="C291" s="39">
        <v>15.0</v>
      </c>
      <c r="D291" s="39"/>
      <c r="E291" s="41"/>
      <c r="F291" s="41"/>
      <c r="G291" s="41"/>
      <c r="H291" s="41"/>
      <c r="I291" s="40">
        <v>2337203.0</v>
      </c>
    </row>
    <row r="292" ht="15.75" customHeight="1">
      <c r="A292" s="38" t="s">
        <v>42</v>
      </c>
      <c r="B292" s="38" t="s">
        <v>43</v>
      </c>
      <c r="C292" s="39">
        <v>15.0</v>
      </c>
      <c r="D292" s="39" t="str">
        <f>CONCATENATE(A292,B292,C292)</f>
        <v>Sem ABAPbranco15</v>
      </c>
      <c r="E292" s="40">
        <v>2839686.0</v>
      </c>
      <c r="F292" s="41">
        <f>AVERAGE(E290:E292)</f>
        <v>2852937.5</v>
      </c>
      <c r="G292" s="43">
        <f>STDEV(E290:E292)/F292*100</f>
        <v>0.6568826349</v>
      </c>
      <c r="H292" s="41" t="s">
        <v>44</v>
      </c>
    </row>
    <row r="293" ht="15.75" customHeight="1">
      <c r="A293" s="38" t="s">
        <v>42</v>
      </c>
      <c r="B293" s="38" t="s">
        <v>45</v>
      </c>
      <c r="C293" s="39">
        <v>15.0</v>
      </c>
      <c r="D293" s="39"/>
      <c r="E293" s="41"/>
      <c r="F293" s="41"/>
      <c r="G293" s="41"/>
      <c r="H293" s="41"/>
      <c r="I293" s="42">
        <v>6.3784552E7</v>
      </c>
    </row>
    <row r="294" ht="15.75" customHeight="1">
      <c r="A294" s="38" t="s">
        <v>42</v>
      </c>
      <c r="B294" s="38" t="s">
        <v>45</v>
      </c>
      <c r="C294" s="39">
        <v>15.0</v>
      </c>
      <c r="D294" s="39"/>
      <c r="E294" s="42">
        <v>8.353296E7</v>
      </c>
      <c r="F294" s="41"/>
      <c r="G294" s="41"/>
      <c r="H294" s="41"/>
    </row>
    <row r="295" ht="15.75" customHeight="1">
      <c r="A295" s="38" t="s">
        <v>42</v>
      </c>
      <c r="B295" s="38" t="s">
        <v>45</v>
      </c>
      <c r="C295" s="39">
        <v>15.0</v>
      </c>
      <c r="D295" s="39" t="str">
        <f>CONCATENATE(A295,B295,C295)</f>
        <v>Sem ABAPC115</v>
      </c>
      <c r="E295" s="42">
        <v>8.9272328E7</v>
      </c>
      <c r="F295" s="41">
        <f>AVERAGE(E293:E295)</f>
        <v>86402644</v>
      </c>
      <c r="G295" s="43">
        <f>STDEV(E293:E295)/F295*100</f>
        <v>4.697016022</v>
      </c>
      <c r="H295" s="41">
        <f>F295-$F$292</f>
        <v>83549706.5</v>
      </c>
    </row>
    <row r="296" ht="15.75" customHeight="1">
      <c r="A296" s="38" t="s">
        <v>42</v>
      </c>
      <c r="B296" s="38" t="s">
        <v>46</v>
      </c>
      <c r="C296" s="39">
        <v>15.0</v>
      </c>
      <c r="D296" s="39"/>
      <c r="E296" s="42">
        <v>8.7257264E7</v>
      </c>
      <c r="F296" s="41"/>
      <c r="G296" s="41"/>
      <c r="H296" s="41"/>
    </row>
    <row r="297" ht="15.75" customHeight="1">
      <c r="A297" s="38" t="s">
        <v>42</v>
      </c>
      <c r="B297" s="38" t="s">
        <v>46</v>
      </c>
      <c r="C297" s="39">
        <v>15.0</v>
      </c>
      <c r="D297" s="39"/>
      <c r="E297" s="42">
        <v>8.616228E7</v>
      </c>
      <c r="F297" s="41"/>
      <c r="G297" s="41"/>
      <c r="H297" s="41"/>
    </row>
    <row r="298" ht="15.75" customHeight="1">
      <c r="A298" s="38" t="s">
        <v>42</v>
      </c>
      <c r="B298" s="38" t="s">
        <v>46</v>
      </c>
      <c r="C298" s="39">
        <v>15.0</v>
      </c>
      <c r="D298" s="39" t="str">
        <f>CONCATENATE(A298,B298,C298)</f>
        <v>Sem ABAPC215</v>
      </c>
      <c r="E298" s="42">
        <v>8.2554536E7</v>
      </c>
      <c r="F298" s="41">
        <f>AVERAGE(E296:E298)</f>
        <v>85324693.33</v>
      </c>
      <c r="G298" s="41">
        <f>STDEV(E296:E298)/F298*100</f>
        <v>2.883932368</v>
      </c>
      <c r="H298" s="41">
        <f>F298-$F$292</f>
        <v>82471755.83</v>
      </c>
    </row>
    <row r="299" ht="15.75" customHeight="1">
      <c r="A299" s="38" t="s">
        <v>42</v>
      </c>
      <c r="B299" s="38" t="s">
        <v>47</v>
      </c>
      <c r="C299" s="39">
        <v>15.0</v>
      </c>
      <c r="D299" s="39"/>
      <c r="E299" s="42">
        <v>9.7166272E7</v>
      </c>
      <c r="F299" s="41"/>
      <c r="G299" s="41"/>
      <c r="H299" s="41"/>
    </row>
    <row r="300" ht="15.75" customHeight="1">
      <c r="A300" s="38" t="s">
        <v>42</v>
      </c>
      <c r="B300" s="38" t="s">
        <v>47</v>
      </c>
      <c r="C300" s="39">
        <v>15.0</v>
      </c>
      <c r="D300" s="39"/>
      <c r="E300" s="42">
        <v>9.9706736E7</v>
      </c>
      <c r="F300" s="41"/>
      <c r="G300" s="41"/>
      <c r="H300" s="41"/>
    </row>
    <row r="301" ht="15.75" customHeight="1">
      <c r="A301" s="38" t="s">
        <v>42</v>
      </c>
      <c r="B301" s="38" t="s">
        <v>47</v>
      </c>
      <c r="C301" s="39">
        <v>15.0</v>
      </c>
      <c r="D301" s="39" t="str">
        <f>CONCATENATE(A301,B301,C301)</f>
        <v>Sem ABAPC315</v>
      </c>
      <c r="E301" s="42">
        <v>9.7891224E7</v>
      </c>
      <c r="F301" s="41">
        <f>AVERAGE(E299:E301)</f>
        <v>98254744</v>
      </c>
      <c r="G301" s="41">
        <f>STDEV(E299:E301)/F301*100</f>
        <v>1.331908433</v>
      </c>
      <c r="H301" s="41">
        <f>F301-$F$292</f>
        <v>95401806.5</v>
      </c>
    </row>
    <row r="302" ht="15.75" customHeight="1">
      <c r="A302" s="38" t="s">
        <v>42</v>
      </c>
      <c r="B302" s="38" t="s">
        <v>48</v>
      </c>
      <c r="C302" s="39">
        <v>15.0</v>
      </c>
      <c r="D302" s="39"/>
      <c r="E302" s="42">
        <v>1.05758048E8</v>
      </c>
      <c r="F302" s="41"/>
      <c r="G302" s="41"/>
      <c r="H302" s="41"/>
    </row>
    <row r="303" ht="15.75" customHeight="1">
      <c r="A303" s="38" t="s">
        <v>42</v>
      </c>
      <c r="B303" s="38" t="s">
        <v>48</v>
      </c>
      <c r="C303" s="39">
        <v>15.0</v>
      </c>
      <c r="D303" s="39"/>
      <c r="E303" s="42">
        <v>9.6516472E7</v>
      </c>
      <c r="F303" s="41"/>
      <c r="G303" s="41"/>
      <c r="H303" s="41"/>
    </row>
    <row r="304" ht="15.75" customHeight="1">
      <c r="A304" s="38" t="s">
        <v>42</v>
      </c>
      <c r="B304" s="38" t="s">
        <v>48</v>
      </c>
      <c r="C304" s="39">
        <v>15.0</v>
      </c>
      <c r="D304" s="39" t="str">
        <f>CONCATENATE(A304,B304,C304)</f>
        <v>Sem ABAPC415</v>
      </c>
      <c r="E304" s="42">
        <v>1.11111848E8</v>
      </c>
      <c r="F304" s="41">
        <f>AVERAGE(E302:E304)</f>
        <v>104462122.7</v>
      </c>
      <c r="G304" s="41">
        <f>STDEV(E302:E304)/F304*100</f>
        <v>7.068095618</v>
      </c>
      <c r="H304" s="44">
        <f>F304-$F$292</f>
        <v>101609185.2</v>
      </c>
    </row>
    <row r="305" ht="15.75" customHeight="1">
      <c r="A305" s="38" t="s">
        <v>42</v>
      </c>
      <c r="B305" s="38" t="s">
        <v>49</v>
      </c>
      <c r="C305" s="39">
        <v>15.0</v>
      </c>
      <c r="D305" s="39"/>
      <c r="E305" s="42">
        <v>6.8929392E7</v>
      </c>
      <c r="F305" s="41"/>
      <c r="G305" s="41"/>
      <c r="H305" s="41"/>
    </row>
    <row r="306" ht="15.75" customHeight="1">
      <c r="A306" s="38" t="s">
        <v>42</v>
      </c>
      <c r="B306" s="38" t="s">
        <v>49</v>
      </c>
      <c r="C306" s="39">
        <v>15.0</v>
      </c>
      <c r="D306" s="39"/>
      <c r="E306" s="42">
        <v>7.0037952E7</v>
      </c>
      <c r="F306" s="41"/>
      <c r="G306" s="41"/>
      <c r="H306" s="41"/>
    </row>
    <row r="307" ht="15.75" customHeight="1">
      <c r="A307" s="38" t="s">
        <v>42</v>
      </c>
      <c r="B307" s="38" t="s">
        <v>49</v>
      </c>
      <c r="C307" s="39">
        <v>15.0</v>
      </c>
      <c r="D307" s="39" t="str">
        <f>CONCATENATE(A307,B307,C307)</f>
        <v>Sem ABAPC515</v>
      </c>
      <c r="E307" s="42">
        <v>7.5415648E7</v>
      </c>
      <c r="F307" s="41">
        <f>AVERAGE(E305:E307)</f>
        <v>71460997.33</v>
      </c>
      <c r="G307" s="41">
        <f>STDEV(E305:E307)/F307*100</f>
        <v>4.854943201</v>
      </c>
      <c r="H307" s="41">
        <f>F307-$F$292</f>
        <v>68608059.83</v>
      </c>
    </row>
    <row r="308" ht="15.75" customHeight="1">
      <c r="A308" s="38" t="s">
        <v>42</v>
      </c>
      <c r="B308" s="38" t="s">
        <v>50</v>
      </c>
      <c r="C308" s="39">
        <v>15.0</v>
      </c>
      <c r="D308" s="39"/>
      <c r="E308" s="45">
        <v>8.115976E7</v>
      </c>
      <c r="F308" s="41"/>
      <c r="G308" s="41"/>
      <c r="H308" s="41"/>
    </row>
    <row r="309" ht="15.75" customHeight="1">
      <c r="A309" s="38" t="s">
        <v>42</v>
      </c>
      <c r="B309" s="38" t="s">
        <v>50</v>
      </c>
      <c r="C309" s="39">
        <v>15.0</v>
      </c>
      <c r="D309" s="39"/>
      <c r="E309" s="45">
        <v>7.8437256E7</v>
      </c>
      <c r="F309" s="41"/>
      <c r="G309" s="41"/>
      <c r="H309" s="41"/>
    </row>
    <row r="310" ht="15.75" customHeight="1">
      <c r="A310" s="38" t="s">
        <v>42</v>
      </c>
      <c r="B310" s="38" t="s">
        <v>50</v>
      </c>
      <c r="C310" s="39">
        <v>15.0</v>
      </c>
      <c r="D310" s="39" t="str">
        <f>CONCATENATE(A310,B310,C310)</f>
        <v>Sem ABAP1BP3_115</v>
      </c>
      <c r="E310" s="45">
        <v>7.6861992E7</v>
      </c>
      <c r="F310" s="41">
        <f>AVERAGE(E308:E310)</f>
        <v>78819669.33</v>
      </c>
      <c r="G310" s="41">
        <f>STDEV(E308:E310)/F310*100</f>
        <v>2.758517599</v>
      </c>
      <c r="H310" s="41">
        <f>F310-$F$292</f>
        <v>75966731.83</v>
      </c>
    </row>
    <row r="311" ht="15.75" customHeight="1">
      <c r="A311" s="38" t="s">
        <v>42</v>
      </c>
      <c r="B311" s="38" t="s">
        <v>51</v>
      </c>
      <c r="C311" s="39">
        <v>15.0</v>
      </c>
      <c r="D311" s="39"/>
      <c r="E311" s="45">
        <v>1.05558824E8</v>
      </c>
      <c r="F311" s="41"/>
      <c r="G311" s="41"/>
      <c r="H311" s="41"/>
    </row>
    <row r="312" ht="15.75" customHeight="1">
      <c r="A312" s="38" t="s">
        <v>42</v>
      </c>
      <c r="B312" s="38" t="s">
        <v>51</v>
      </c>
      <c r="C312" s="39">
        <v>15.0</v>
      </c>
      <c r="D312" s="39"/>
      <c r="E312" s="45">
        <v>1.0547708E8</v>
      </c>
      <c r="F312" s="41"/>
      <c r="G312" s="41"/>
      <c r="H312" s="41"/>
    </row>
    <row r="313" ht="15.75" customHeight="1">
      <c r="A313" s="38" t="s">
        <v>42</v>
      </c>
      <c r="B313" s="38" t="s">
        <v>51</v>
      </c>
      <c r="C313" s="39">
        <v>15.0</v>
      </c>
      <c r="D313" s="39" t="str">
        <f>CONCATENATE(A313,B313,C313)</f>
        <v>Sem ABAP1BP3_215</v>
      </c>
      <c r="F313" s="41">
        <f>AVERAGE(E311:E313)</f>
        <v>105517952</v>
      </c>
      <c r="G313" s="41">
        <f>STDEV(E311:E313)/F313*100</f>
        <v>0.05477905477</v>
      </c>
      <c r="H313" s="41">
        <f>F313-$F$292</f>
        <v>102665014.5</v>
      </c>
      <c r="I313" s="45">
        <v>1.13830216E8</v>
      </c>
    </row>
    <row r="314" ht="15.75" customHeight="1">
      <c r="A314" s="38" t="s">
        <v>42</v>
      </c>
      <c r="B314" s="38" t="s">
        <v>52</v>
      </c>
      <c r="C314" s="39">
        <v>15.0</v>
      </c>
      <c r="D314" s="39"/>
      <c r="E314" s="45">
        <v>6.2364424E7</v>
      </c>
      <c r="F314" s="41"/>
      <c r="G314" s="41"/>
      <c r="H314" s="41"/>
    </row>
    <row r="315" ht="15.75" customHeight="1">
      <c r="A315" s="38" t="s">
        <v>42</v>
      </c>
      <c r="B315" s="38" t="s">
        <v>52</v>
      </c>
      <c r="C315" s="39">
        <v>15.0</v>
      </c>
      <c r="D315" s="39"/>
      <c r="F315" s="41"/>
      <c r="G315" s="41"/>
      <c r="H315" s="41"/>
      <c r="I315" s="45">
        <v>6.6541624E7</v>
      </c>
    </row>
    <row r="316" ht="15.75" customHeight="1">
      <c r="A316" s="38" t="s">
        <v>42</v>
      </c>
      <c r="B316" s="38" t="s">
        <v>52</v>
      </c>
      <c r="C316" s="39">
        <v>15.0</v>
      </c>
      <c r="D316" s="39" t="str">
        <f>CONCATENATE(A316,B316,C316)</f>
        <v>Sem ABAP1BP3_315</v>
      </c>
      <c r="E316" s="45">
        <v>6.047188E7</v>
      </c>
      <c r="F316" s="41">
        <f>AVERAGE(E314:E316)</f>
        <v>61418152</v>
      </c>
      <c r="G316" s="41">
        <f>STDEV(E314:E316)/F316*100</f>
        <v>2.178884666</v>
      </c>
      <c r="H316" s="41">
        <f>F316-$F$292</f>
        <v>58565214.5</v>
      </c>
    </row>
    <row r="317" ht="15.75" customHeight="1">
      <c r="A317" s="38" t="s">
        <v>42</v>
      </c>
      <c r="B317" s="38" t="s">
        <v>53</v>
      </c>
      <c r="C317" s="39">
        <v>15.0</v>
      </c>
      <c r="D317" s="39"/>
      <c r="E317" s="45">
        <v>4.70571E7</v>
      </c>
      <c r="F317" s="41"/>
      <c r="G317" s="41"/>
      <c r="H317" s="41"/>
    </row>
    <row r="318" ht="15.75" customHeight="1">
      <c r="A318" s="38" t="s">
        <v>42</v>
      </c>
      <c r="B318" s="38" t="s">
        <v>53</v>
      </c>
      <c r="C318" s="39">
        <v>15.0</v>
      </c>
      <c r="D318" s="39"/>
      <c r="E318" s="41"/>
      <c r="F318" s="41"/>
      <c r="G318" s="41"/>
      <c r="H318" s="41"/>
      <c r="I318" s="45">
        <v>5.5537808E7</v>
      </c>
    </row>
    <row r="319" ht="15.75" customHeight="1">
      <c r="A319" s="38" t="s">
        <v>42</v>
      </c>
      <c r="B319" s="38" t="s">
        <v>53</v>
      </c>
      <c r="C319" s="39">
        <v>15.0</v>
      </c>
      <c r="D319" s="39" t="str">
        <f>CONCATENATE(A319,B319,C319)</f>
        <v>Sem ABAP1BP3_415</v>
      </c>
      <c r="E319" s="45">
        <v>4.1498276E7</v>
      </c>
      <c r="F319" s="41">
        <f>AVERAGE(E317:E319)</f>
        <v>44277688</v>
      </c>
      <c r="G319" s="43">
        <f>STDEV(E317:E319)/F319*100</f>
        <v>8.877342796</v>
      </c>
      <c r="H319" s="41">
        <f>F319-$F$292</f>
        <v>41424750.5</v>
      </c>
    </row>
    <row r="320" ht="15.75" customHeight="1">
      <c r="A320" s="38" t="s">
        <v>42</v>
      </c>
      <c r="B320" s="38" t="s">
        <v>54</v>
      </c>
      <c r="C320" s="39">
        <v>15.0</v>
      </c>
      <c r="D320" s="39"/>
      <c r="E320" s="45">
        <v>7.2167E7</v>
      </c>
      <c r="F320" s="41"/>
      <c r="G320" s="41"/>
      <c r="H320" s="41"/>
    </row>
    <row r="321" ht="15.75" customHeight="1">
      <c r="A321" s="38" t="s">
        <v>42</v>
      </c>
      <c r="B321" s="38" t="s">
        <v>54</v>
      </c>
      <c r="C321" s="39">
        <v>15.0</v>
      </c>
      <c r="D321" s="39"/>
      <c r="E321" s="45">
        <v>7.2249696E7</v>
      </c>
      <c r="F321" s="41"/>
      <c r="G321" s="41"/>
      <c r="H321" s="41"/>
    </row>
    <row r="322" ht="15.75" customHeight="1">
      <c r="A322" s="38" t="s">
        <v>42</v>
      </c>
      <c r="B322" s="38" t="s">
        <v>54</v>
      </c>
      <c r="C322" s="39">
        <v>15.0</v>
      </c>
      <c r="D322" s="39" t="str">
        <f>CONCATENATE(A322,B322,C322)</f>
        <v>Sem ABAP1BP3_515</v>
      </c>
      <c r="E322" s="45">
        <v>7.1307552E7</v>
      </c>
      <c r="F322" s="41">
        <f>AVERAGE(E320:E322)</f>
        <v>71908082.67</v>
      </c>
      <c r="G322" s="41">
        <f>STDEV(E320:E322)/F322*100</f>
        <v>0.7255316359</v>
      </c>
      <c r="H322" s="41">
        <f>F322-$F$292</f>
        <v>69055145.17</v>
      </c>
    </row>
    <row r="323" ht="15.75" customHeight="1">
      <c r="A323" s="38" t="s">
        <v>42</v>
      </c>
      <c r="B323" s="38" t="s">
        <v>55</v>
      </c>
      <c r="C323" s="39">
        <v>15.0</v>
      </c>
      <c r="D323" s="39"/>
      <c r="E323" s="41"/>
      <c r="F323" s="41"/>
      <c r="G323" s="41"/>
      <c r="H323" s="41"/>
      <c r="I323" s="46">
        <v>6.2721556E7</v>
      </c>
    </row>
    <row r="324" ht="15.75" customHeight="1">
      <c r="A324" s="38" t="s">
        <v>42</v>
      </c>
      <c r="B324" s="38" t="s">
        <v>55</v>
      </c>
      <c r="C324" s="39">
        <v>15.0</v>
      </c>
      <c r="D324" s="39"/>
      <c r="E324" s="46">
        <v>7.9418064E7</v>
      </c>
      <c r="F324" s="41"/>
      <c r="G324" s="41"/>
      <c r="H324" s="41"/>
    </row>
    <row r="325" ht="15.75" customHeight="1">
      <c r="A325" s="38" t="s">
        <v>42</v>
      </c>
      <c r="B325" s="38" t="s">
        <v>55</v>
      </c>
      <c r="C325" s="39">
        <v>15.0</v>
      </c>
      <c r="D325" s="39" t="str">
        <f>CONCATENATE(A325,B325,C325)</f>
        <v>Sem ABAP10BP3_115</v>
      </c>
      <c r="E325" s="46">
        <v>7.5164216E7</v>
      </c>
      <c r="F325" s="41">
        <f>AVERAGE(E323:E325)</f>
        <v>77291140</v>
      </c>
      <c r="G325" s="43">
        <f>STDEV(E323:E325)/F325*100</f>
        <v>3.891681203</v>
      </c>
      <c r="H325" s="41">
        <f>F325-$F$292</f>
        <v>74438202.5</v>
      </c>
    </row>
    <row r="326" ht="15.75" customHeight="1">
      <c r="A326" s="38" t="s">
        <v>42</v>
      </c>
      <c r="B326" s="38" t="s">
        <v>56</v>
      </c>
      <c r="C326" s="39">
        <v>15.0</v>
      </c>
      <c r="D326" s="39"/>
      <c r="E326" s="46">
        <v>7.6802936E7</v>
      </c>
      <c r="F326" s="41"/>
      <c r="G326" s="41"/>
      <c r="H326" s="41"/>
    </row>
    <row r="327" ht="15.75" customHeight="1">
      <c r="A327" s="38" t="s">
        <v>42</v>
      </c>
      <c r="B327" s="47" t="s">
        <v>56</v>
      </c>
      <c r="C327" s="39">
        <v>15.0</v>
      </c>
      <c r="D327" s="39"/>
      <c r="E327" s="46">
        <v>7.118584E7</v>
      </c>
      <c r="F327" s="41"/>
      <c r="G327" s="41"/>
      <c r="H327" s="41"/>
    </row>
    <row r="328" ht="15.75" customHeight="1">
      <c r="A328" s="38" t="s">
        <v>42</v>
      </c>
      <c r="B328" s="47" t="s">
        <v>56</v>
      </c>
      <c r="C328" s="39">
        <v>15.0</v>
      </c>
      <c r="D328" s="39" t="str">
        <f>CONCATENATE(A328,B328,C328)</f>
        <v>Sem ABAP10BP3_215</v>
      </c>
      <c r="E328" s="46">
        <v>7.2985752E7</v>
      </c>
      <c r="F328" s="41">
        <f>AVERAGE(E326:E328)</f>
        <v>73658176</v>
      </c>
      <c r="G328" s="41">
        <f>STDEV(E326:E328)/F328*100</f>
        <v>3.894048025</v>
      </c>
      <c r="H328" s="41">
        <f>F328-$F$292</f>
        <v>70805238.5</v>
      </c>
    </row>
    <row r="329" ht="15.75" customHeight="1">
      <c r="A329" s="38" t="s">
        <v>42</v>
      </c>
      <c r="B329" s="47" t="s">
        <v>57</v>
      </c>
      <c r="C329" s="39">
        <v>15.0</v>
      </c>
      <c r="D329" s="39"/>
      <c r="E329" s="46">
        <v>6.530864E7</v>
      </c>
      <c r="F329" s="41"/>
      <c r="G329" s="41"/>
      <c r="H329" s="41"/>
    </row>
    <row r="330" ht="15.75" customHeight="1">
      <c r="A330" s="38" t="s">
        <v>42</v>
      </c>
      <c r="B330" s="47" t="s">
        <v>57</v>
      </c>
      <c r="C330" s="39">
        <v>15.0</v>
      </c>
      <c r="D330" s="39"/>
      <c r="E330" s="46">
        <v>6.56562E7</v>
      </c>
      <c r="F330" s="41"/>
      <c r="G330" s="41"/>
      <c r="H330" s="41"/>
    </row>
    <row r="331" ht="15.75" customHeight="1">
      <c r="A331" s="38" t="s">
        <v>42</v>
      </c>
      <c r="B331" s="47" t="s">
        <v>57</v>
      </c>
      <c r="C331" s="39">
        <v>15.0</v>
      </c>
      <c r="D331" s="39" t="str">
        <f>CONCATENATE(A331,B331,C331)</f>
        <v>Sem ABAP10BP3_315</v>
      </c>
      <c r="E331" s="46">
        <v>6.4819996E7</v>
      </c>
      <c r="F331" s="41">
        <f>AVERAGE(E329:E331)</f>
        <v>65261612</v>
      </c>
      <c r="G331" s="41">
        <f>STDEV(E329:E331)/F331*100</f>
        <v>0.6436876749</v>
      </c>
      <c r="H331" s="41">
        <f>F331-$F$292</f>
        <v>62408674.5</v>
      </c>
    </row>
    <row r="332" ht="15.75" customHeight="1">
      <c r="A332" s="38" t="s">
        <v>42</v>
      </c>
      <c r="B332" s="47" t="s">
        <v>58</v>
      </c>
      <c r="C332" s="39">
        <v>15.0</v>
      </c>
      <c r="D332" s="39"/>
      <c r="E332" s="46">
        <v>7.0593208E7</v>
      </c>
      <c r="F332" s="41"/>
      <c r="G332" s="41"/>
      <c r="H332" s="41"/>
    </row>
    <row r="333" ht="15.75" customHeight="1">
      <c r="A333" s="38" t="s">
        <v>42</v>
      </c>
      <c r="B333" s="47" t="s">
        <v>58</v>
      </c>
      <c r="C333" s="39">
        <v>15.0</v>
      </c>
      <c r="D333" s="39"/>
      <c r="E333" s="46">
        <v>7.679788E7</v>
      </c>
      <c r="F333" s="41"/>
      <c r="G333" s="41"/>
      <c r="H333" s="41"/>
    </row>
    <row r="334" ht="15.75" customHeight="1">
      <c r="A334" s="38" t="s">
        <v>42</v>
      </c>
      <c r="B334" s="47" t="s">
        <v>58</v>
      </c>
      <c r="C334" s="39">
        <v>15.0</v>
      </c>
      <c r="D334" s="39" t="str">
        <f>CONCATENATE(A334,B334,C334)</f>
        <v>Sem ABAP10BP3_415</v>
      </c>
      <c r="E334" s="46">
        <v>7.6336664E7</v>
      </c>
      <c r="F334" s="41">
        <f>AVERAGE(E332:E334)</f>
        <v>74575917.33</v>
      </c>
      <c r="G334" s="41">
        <f>STDEV(E332:E334)/F334*100</f>
        <v>4.635314173</v>
      </c>
      <c r="H334" s="41">
        <f>F334-$F$292</f>
        <v>71722979.83</v>
      </c>
    </row>
    <row r="335" ht="15.75" customHeight="1">
      <c r="A335" s="38" t="s">
        <v>42</v>
      </c>
      <c r="B335" s="47" t="s">
        <v>59</v>
      </c>
      <c r="C335" s="39">
        <v>15.0</v>
      </c>
      <c r="D335" s="39"/>
      <c r="E335" s="46">
        <v>6.6587408E7</v>
      </c>
      <c r="F335" s="41"/>
      <c r="G335" s="41"/>
      <c r="H335" s="41"/>
    </row>
    <row r="336" ht="15.75" customHeight="1">
      <c r="A336" s="38" t="s">
        <v>42</v>
      </c>
      <c r="B336" s="47" t="s">
        <v>59</v>
      </c>
      <c r="C336" s="39">
        <v>15.0</v>
      </c>
      <c r="D336" s="39"/>
      <c r="E336" s="46">
        <v>5.8333092E7</v>
      </c>
      <c r="F336" s="41"/>
      <c r="G336" s="41"/>
      <c r="H336" s="41"/>
    </row>
    <row r="337" ht="15.75" customHeight="1">
      <c r="A337" s="38" t="s">
        <v>42</v>
      </c>
      <c r="B337" s="47" t="s">
        <v>59</v>
      </c>
      <c r="C337" s="39">
        <v>15.0</v>
      </c>
      <c r="D337" s="39" t="str">
        <f>CONCATENATE(A337,B337,C337)</f>
        <v>Sem ABAP10BP3_515</v>
      </c>
      <c r="E337" s="46">
        <v>7.0597368E7</v>
      </c>
      <c r="F337" s="41">
        <f>AVERAGE(E335:E337)</f>
        <v>65172622.67</v>
      </c>
      <c r="G337" s="41">
        <f>STDEV(E335:E337)/F337*100</f>
        <v>9.595049604</v>
      </c>
      <c r="H337" s="41">
        <f>F337-$F$292</f>
        <v>62319685.17</v>
      </c>
    </row>
    <row r="338" ht="15.75" customHeight="1">
      <c r="A338" s="48" t="s">
        <v>60</v>
      </c>
      <c r="B338" s="48" t="s">
        <v>43</v>
      </c>
      <c r="C338" s="39">
        <v>15.0</v>
      </c>
      <c r="D338" s="39"/>
      <c r="E338" s="40">
        <v>2455055.0</v>
      </c>
      <c r="F338" s="41"/>
      <c r="G338" s="41"/>
      <c r="H338" s="41"/>
    </row>
    <row r="339" ht="15.75" customHeight="1">
      <c r="A339" s="48" t="s">
        <v>60</v>
      </c>
      <c r="B339" s="48" t="s">
        <v>43</v>
      </c>
      <c r="C339" s="39">
        <v>15.0</v>
      </c>
      <c r="D339" s="39"/>
      <c r="E339" s="40">
        <v>2561918.0</v>
      </c>
      <c r="F339" s="41"/>
      <c r="G339" s="41"/>
      <c r="H339" s="41"/>
    </row>
    <row r="340" ht="15.75" customHeight="1">
      <c r="A340" s="48" t="s">
        <v>60</v>
      </c>
      <c r="B340" s="48" t="s">
        <v>43</v>
      </c>
      <c r="C340" s="39">
        <v>15.0</v>
      </c>
      <c r="D340" s="39" t="str">
        <f>CONCATENATE(A340,B340,C340)</f>
        <v>Com ABAPbranco15</v>
      </c>
      <c r="E340" s="40">
        <v>2588593.0</v>
      </c>
      <c r="F340" s="41">
        <f>AVERAGE(E338:E340)</f>
        <v>2535188.667</v>
      </c>
      <c r="G340" s="41">
        <f>STDEV(E338:E340)/F340*100</f>
        <v>2.787478175</v>
      </c>
      <c r="H340" s="41" t="s">
        <v>44</v>
      </c>
    </row>
    <row r="341" ht="15.75" customHeight="1">
      <c r="A341" s="48" t="s">
        <v>60</v>
      </c>
      <c r="B341" s="48" t="s">
        <v>45</v>
      </c>
      <c r="C341" s="39">
        <v>15.0</v>
      </c>
      <c r="D341" s="39"/>
      <c r="E341" s="42">
        <v>1.00344008E8</v>
      </c>
      <c r="F341" s="41"/>
      <c r="G341" s="41"/>
      <c r="H341" s="41"/>
    </row>
    <row r="342" ht="15.75" customHeight="1">
      <c r="A342" s="48" t="s">
        <v>60</v>
      </c>
      <c r="B342" s="48" t="s">
        <v>45</v>
      </c>
      <c r="C342" s="39">
        <v>15.0</v>
      </c>
      <c r="D342" s="39"/>
      <c r="E342" s="42">
        <v>9.8356016E7</v>
      </c>
      <c r="F342" s="41"/>
      <c r="G342" s="41"/>
      <c r="H342" s="41"/>
    </row>
    <row r="343" ht="15.75" customHeight="1">
      <c r="A343" s="48" t="s">
        <v>60</v>
      </c>
      <c r="B343" s="48" t="s">
        <v>45</v>
      </c>
      <c r="C343" s="39">
        <v>15.0</v>
      </c>
      <c r="D343" s="39" t="str">
        <f>CONCATENATE(A343,B343,C343)</f>
        <v>Com ABAPC115</v>
      </c>
      <c r="E343" s="42">
        <v>9.9348968E7</v>
      </c>
      <c r="F343" s="41">
        <f>AVERAGE(E341:E343)</f>
        <v>99349664</v>
      </c>
      <c r="G343" s="41">
        <f>STDEV(E341:E343)/F343*100</f>
        <v>1.000502813</v>
      </c>
      <c r="H343" s="41">
        <f>F343-$F$340</f>
        <v>96814475.33</v>
      </c>
    </row>
    <row r="344" ht="15.75" customHeight="1">
      <c r="A344" s="48" t="s">
        <v>60</v>
      </c>
      <c r="B344" s="48" t="s">
        <v>46</v>
      </c>
      <c r="C344" s="39">
        <v>15.0</v>
      </c>
      <c r="D344" s="39"/>
      <c r="E344" s="42">
        <v>8.8253352E7</v>
      </c>
      <c r="F344" s="41"/>
      <c r="G344" s="41"/>
      <c r="H344" s="41"/>
    </row>
    <row r="345" ht="15.75" customHeight="1">
      <c r="A345" s="48" t="s">
        <v>60</v>
      </c>
      <c r="B345" s="48" t="s">
        <v>46</v>
      </c>
      <c r="C345" s="39">
        <v>15.0</v>
      </c>
      <c r="D345" s="39"/>
      <c r="E345" s="42">
        <v>9.9782696E7</v>
      </c>
      <c r="F345" s="41"/>
      <c r="G345" s="41"/>
      <c r="H345" s="41"/>
    </row>
    <row r="346" ht="15.75" customHeight="1">
      <c r="A346" s="48" t="s">
        <v>60</v>
      </c>
      <c r="B346" s="48" t="s">
        <v>46</v>
      </c>
      <c r="C346" s="39">
        <v>15.0</v>
      </c>
      <c r="D346" s="39" t="str">
        <f>CONCATENATE(A346,B346,C346)</f>
        <v>Com ABAPC215</v>
      </c>
      <c r="E346" s="42">
        <v>9.7918896E7</v>
      </c>
      <c r="F346" s="41">
        <f>AVERAGE(E344:E346)</f>
        <v>95318314.67</v>
      </c>
      <c r="G346" s="41">
        <f>STDEV(E344:E346)/F346*100</f>
        <v>6.492980065</v>
      </c>
      <c r="H346" s="41">
        <f>F346-$F$340</f>
        <v>92783126</v>
      </c>
    </row>
    <row r="347" ht="15.75" customHeight="1">
      <c r="A347" s="48" t="s">
        <v>60</v>
      </c>
      <c r="B347" s="48" t="s">
        <v>47</v>
      </c>
      <c r="C347" s="39">
        <v>15.0</v>
      </c>
      <c r="D347" s="39"/>
      <c r="E347" s="42">
        <v>1.06336712E8</v>
      </c>
      <c r="F347" s="41"/>
      <c r="G347" s="41"/>
      <c r="H347" s="41"/>
    </row>
    <row r="348" ht="15.75" customHeight="1">
      <c r="A348" s="48" t="s">
        <v>60</v>
      </c>
      <c r="B348" s="48" t="s">
        <v>47</v>
      </c>
      <c r="C348" s="39">
        <v>15.0</v>
      </c>
      <c r="D348" s="39"/>
      <c r="E348" s="42">
        <v>1.0621E8</v>
      </c>
      <c r="F348" s="41"/>
      <c r="G348" s="41"/>
      <c r="H348" s="41"/>
    </row>
    <row r="349" ht="15.75" customHeight="1">
      <c r="A349" s="48" t="s">
        <v>60</v>
      </c>
      <c r="B349" s="48" t="s">
        <v>47</v>
      </c>
      <c r="C349" s="39">
        <v>15.0</v>
      </c>
      <c r="D349" s="39" t="str">
        <f>CONCATENATE(A349,B349,C349)</f>
        <v>Com ABAPC315</v>
      </c>
      <c r="E349" s="42">
        <v>9.7776176E7</v>
      </c>
      <c r="F349" s="41">
        <f>AVERAGE(E347:E349)</f>
        <v>103440962.7</v>
      </c>
      <c r="G349" s="41">
        <f>STDEV(E347:E349)/F349*100</f>
        <v>4.74305161</v>
      </c>
      <c r="H349" s="41">
        <f>F349-$F$340</f>
        <v>100905774</v>
      </c>
    </row>
    <row r="350" ht="15.75" customHeight="1">
      <c r="A350" s="48" t="s">
        <v>60</v>
      </c>
      <c r="B350" s="48" t="s">
        <v>48</v>
      </c>
      <c r="C350" s="39">
        <v>15.0</v>
      </c>
      <c r="D350" s="39"/>
      <c r="E350" s="42">
        <v>1.21922184E8</v>
      </c>
      <c r="F350" s="41"/>
      <c r="G350" s="41"/>
      <c r="H350" s="41"/>
    </row>
    <row r="351" ht="15.75" customHeight="1">
      <c r="A351" s="48" t="s">
        <v>60</v>
      </c>
      <c r="B351" s="48" t="s">
        <v>48</v>
      </c>
      <c r="C351" s="39">
        <v>15.0</v>
      </c>
      <c r="D351" s="39"/>
      <c r="E351" s="41"/>
      <c r="F351" s="41"/>
      <c r="G351" s="41"/>
      <c r="H351" s="41"/>
      <c r="I351" s="42">
        <v>8.8598168E7</v>
      </c>
    </row>
    <row r="352" ht="15.75" customHeight="1">
      <c r="A352" s="48" t="s">
        <v>60</v>
      </c>
      <c r="B352" s="48" t="s">
        <v>48</v>
      </c>
      <c r="C352" s="39">
        <v>15.0</v>
      </c>
      <c r="D352" s="39" t="str">
        <f>CONCATENATE(A352,B352,C352)</f>
        <v>Com ABAPC415</v>
      </c>
      <c r="E352" s="42">
        <v>1.22686136E8</v>
      </c>
      <c r="F352" s="41">
        <f>AVERAGE(E350:E352)</f>
        <v>122304160</v>
      </c>
      <c r="G352" s="43">
        <f>STDEV(E350:E352)/F352*100</f>
        <v>0.441682147</v>
      </c>
      <c r="H352" s="41">
        <f>F352-$F$340</f>
        <v>119768971.3</v>
      </c>
    </row>
    <row r="353" ht="15.75" customHeight="1">
      <c r="A353" s="48" t="s">
        <v>60</v>
      </c>
      <c r="B353" s="48" t="s">
        <v>49</v>
      </c>
      <c r="C353" s="39">
        <v>15.0</v>
      </c>
      <c r="D353" s="39"/>
      <c r="E353" s="42">
        <v>8.578988E7</v>
      </c>
      <c r="F353" s="41"/>
      <c r="G353" s="41"/>
      <c r="H353" s="41"/>
    </row>
    <row r="354" ht="15.75" customHeight="1">
      <c r="A354" s="48" t="s">
        <v>60</v>
      </c>
      <c r="B354" s="48" t="s">
        <v>49</v>
      </c>
      <c r="C354" s="39">
        <v>15.0</v>
      </c>
      <c r="D354" s="39"/>
      <c r="E354" s="42">
        <v>7.9245416E7</v>
      </c>
      <c r="F354" s="41"/>
      <c r="G354" s="41"/>
      <c r="H354" s="41"/>
    </row>
    <row r="355" ht="15.75" customHeight="1">
      <c r="A355" s="48" t="s">
        <v>60</v>
      </c>
      <c r="B355" s="48" t="s">
        <v>49</v>
      </c>
      <c r="C355" s="39">
        <v>15.0</v>
      </c>
      <c r="D355" s="39" t="str">
        <f>CONCATENATE(A355,B355,C355)</f>
        <v>Com ABAPC515</v>
      </c>
      <c r="E355" s="42">
        <v>8.41332E7</v>
      </c>
      <c r="F355" s="41">
        <f>AVERAGE(E353:E355)</f>
        <v>83056165.33</v>
      </c>
      <c r="G355" s="41">
        <f>STDEV(E353:E355)/F355*100</f>
        <v>4.096713687</v>
      </c>
      <c r="H355" s="41">
        <f>F355-$F$340</f>
        <v>80520976.67</v>
      </c>
    </row>
    <row r="356" ht="15.75" customHeight="1">
      <c r="A356" s="48" t="s">
        <v>60</v>
      </c>
      <c r="B356" s="48" t="s">
        <v>50</v>
      </c>
      <c r="C356" s="39">
        <v>15.0</v>
      </c>
      <c r="D356" s="39"/>
      <c r="E356" s="45">
        <v>9.8752752E7</v>
      </c>
      <c r="F356" s="41"/>
      <c r="G356" s="41"/>
      <c r="H356" s="41"/>
    </row>
    <row r="357" ht="15.75" customHeight="1">
      <c r="A357" s="48" t="s">
        <v>60</v>
      </c>
      <c r="B357" s="48" t="s">
        <v>50</v>
      </c>
      <c r="C357" s="39">
        <v>15.0</v>
      </c>
      <c r="D357" s="39"/>
      <c r="E357" s="45">
        <v>9.1078392E7</v>
      </c>
      <c r="F357" s="41"/>
      <c r="G357" s="41"/>
      <c r="H357" s="41"/>
    </row>
    <row r="358" ht="15.75" customHeight="1">
      <c r="A358" s="48" t="s">
        <v>60</v>
      </c>
      <c r="B358" s="48" t="s">
        <v>50</v>
      </c>
      <c r="C358" s="39">
        <v>15.0</v>
      </c>
      <c r="D358" s="39" t="str">
        <f>CONCATENATE(A358,B358,C358)</f>
        <v>Com ABAP1BP3_115</v>
      </c>
      <c r="E358" s="45">
        <v>1.0031608E8</v>
      </c>
      <c r="F358" s="41">
        <f>AVERAGE(E356:E358)</f>
        <v>96715741.33</v>
      </c>
      <c r="G358" s="41">
        <f>STDEV(E356:E358)/F358*100</f>
        <v>5.112164</v>
      </c>
      <c r="H358" s="41">
        <f>F358-$F$340</f>
        <v>94180552.67</v>
      </c>
    </row>
    <row r="359" ht="15.75" customHeight="1">
      <c r="A359" s="48" t="s">
        <v>60</v>
      </c>
      <c r="B359" s="48" t="s">
        <v>51</v>
      </c>
      <c r="C359" s="39">
        <v>15.0</v>
      </c>
      <c r="D359" s="39"/>
      <c r="E359" s="41"/>
      <c r="F359" s="41"/>
      <c r="G359" s="41"/>
      <c r="H359" s="41"/>
      <c r="I359" s="45">
        <v>8.3872504E7</v>
      </c>
    </row>
    <row r="360" ht="15.75" customHeight="1">
      <c r="A360" s="48" t="s">
        <v>60</v>
      </c>
      <c r="B360" s="48" t="s">
        <v>51</v>
      </c>
      <c r="C360" s="39">
        <v>15.0</v>
      </c>
      <c r="D360" s="39"/>
      <c r="E360" s="45">
        <v>9.81868E7</v>
      </c>
      <c r="F360" s="41"/>
      <c r="G360" s="41"/>
      <c r="H360" s="41"/>
    </row>
    <row r="361" ht="15.75" customHeight="1">
      <c r="A361" s="48" t="s">
        <v>60</v>
      </c>
      <c r="B361" s="48" t="s">
        <v>51</v>
      </c>
      <c r="C361" s="39">
        <v>15.0</v>
      </c>
      <c r="D361" s="39" t="str">
        <f>CONCATENATE(A361,B361,C361)</f>
        <v>Com ABAP1BP3_215</v>
      </c>
      <c r="E361" s="45">
        <v>1.08432184E8</v>
      </c>
      <c r="F361" s="41">
        <f>AVERAGE(E359:E361)</f>
        <v>103309492</v>
      </c>
      <c r="G361" s="43">
        <f>STDEV(E359:E361)/F361*100</f>
        <v>7.0125023</v>
      </c>
      <c r="H361" s="41">
        <f>F361-$F$340</f>
        <v>100774303.3</v>
      </c>
    </row>
    <row r="362" ht="15.75" customHeight="1">
      <c r="A362" s="48" t="s">
        <v>60</v>
      </c>
      <c r="B362" s="48" t="s">
        <v>52</v>
      </c>
      <c r="C362" s="39">
        <v>15.0</v>
      </c>
      <c r="D362" s="39"/>
      <c r="F362" s="41"/>
      <c r="G362" s="41"/>
      <c r="H362" s="41"/>
      <c r="I362" s="45">
        <v>5.179944E7</v>
      </c>
    </row>
    <row r="363" ht="15.75" customHeight="1">
      <c r="A363" s="48" t="s">
        <v>60</v>
      </c>
      <c r="B363" s="48" t="s">
        <v>52</v>
      </c>
      <c r="C363" s="39">
        <v>15.0</v>
      </c>
      <c r="D363" s="39"/>
      <c r="E363" s="45">
        <v>5.289808E7</v>
      </c>
      <c r="F363" s="41"/>
      <c r="G363" s="41"/>
      <c r="H363" s="41"/>
    </row>
    <row r="364" ht="15.75" customHeight="1">
      <c r="A364" s="48" t="s">
        <v>60</v>
      </c>
      <c r="B364" s="48" t="s">
        <v>52</v>
      </c>
      <c r="C364" s="39">
        <v>15.0</v>
      </c>
      <c r="D364" s="39" t="str">
        <f>CONCATENATE(A364,B364,C364)</f>
        <v>Com ABAP1BP3_315</v>
      </c>
      <c r="E364" s="45">
        <v>6.7883968E7</v>
      </c>
      <c r="F364" s="41">
        <f>AVERAGE(E362:E364)</f>
        <v>60391024</v>
      </c>
      <c r="G364" s="43">
        <f>STDEV(E362:E364)/F364*100</f>
        <v>17.54668546</v>
      </c>
      <c r="H364" s="41">
        <f>F364-$F$340</f>
        <v>57855835.33</v>
      </c>
    </row>
    <row r="365" ht="15.75" customHeight="1">
      <c r="A365" s="48" t="s">
        <v>60</v>
      </c>
      <c r="B365" s="48" t="s">
        <v>53</v>
      </c>
      <c r="C365" s="39">
        <v>15.0</v>
      </c>
      <c r="D365" s="39"/>
      <c r="E365" s="45">
        <v>4.8832452E7</v>
      </c>
      <c r="F365" s="41"/>
      <c r="G365" s="41"/>
      <c r="H365" s="41"/>
    </row>
    <row r="366" ht="15.75" customHeight="1">
      <c r="A366" s="48" t="s">
        <v>60</v>
      </c>
      <c r="B366" s="48" t="s">
        <v>53</v>
      </c>
      <c r="C366" s="39">
        <v>15.0</v>
      </c>
      <c r="D366" s="39"/>
      <c r="E366" s="45">
        <v>5.8273132E7</v>
      </c>
      <c r="F366" s="41"/>
      <c r="G366" s="41"/>
      <c r="H366" s="41"/>
    </row>
    <row r="367" ht="15.75" customHeight="1">
      <c r="A367" s="48" t="s">
        <v>60</v>
      </c>
      <c r="B367" s="48" t="s">
        <v>53</v>
      </c>
      <c r="C367" s="39">
        <v>15.0</v>
      </c>
      <c r="D367" s="39" t="str">
        <f>CONCATENATE(A367,B367,C367)</f>
        <v>Com ABAP1BP3_415</v>
      </c>
      <c r="E367" s="45">
        <v>5.2362816E7</v>
      </c>
      <c r="F367" s="41">
        <f>AVERAGE(E365:E367)</f>
        <v>53156133.33</v>
      </c>
      <c r="G367" s="41">
        <f>STDEV(E365:E367)/F367*100</f>
        <v>8.973707439</v>
      </c>
      <c r="H367" s="41">
        <f>F367-$F$340</f>
        <v>50620944.67</v>
      </c>
    </row>
    <row r="368" ht="15.75" customHeight="1">
      <c r="A368" s="48" t="s">
        <v>60</v>
      </c>
      <c r="B368" s="48" t="s">
        <v>54</v>
      </c>
      <c r="C368" s="39">
        <v>15.0</v>
      </c>
      <c r="D368" s="39"/>
      <c r="E368" s="45">
        <v>6.2828136E7</v>
      </c>
      <c r="F368" s="41"/>
      <c r="G368" s="41"/>
      <c r="H368" s="41"/>
    </row>
    <row r="369" ht="15.75" customHeight="1">
      <c r="A369" s="48" t="s">
        <v>60</v>
      </c>
      <c r="B369" s="48" t="s">
        <v>54</v>
      </c>
      <c r="C369" s="39">
        <v>15.0</v>
      </c>
      <c r="D369" s="39"/>
      <c r="E369" s="45">
        <v>5.7710316E7</v>
      </c>
      <c r="F369" s="41"/>
      <c r="G369" s="41"/>
      <c r="H369" s="41"/>
    </row>
    <row r="370" ht="15.75" customHeight="1">
      <c r="A370" s="48" t="s">
        <v>60</v>
      </c>
      <c r="B370" s="48" t="s">
        <v>54</v>
      </c>
      <c r="C370" s="39">
        <v>15.0</v>
      </c>
      <c r="D370" s="39" t="str">
        <f>CONCATENATE(A370,B370,C370)</f>
        <v>Com ABAP1BP3_515</v>
      </c>
      <c r="E370" s="41"/>
      <c r="F370" s="41">
        <f>AVERAGE(E368:E370)</f>
        <v>60269226</v>
      </c>
      <c r="G370" s="43">
        <f>STDEV(E368:E370)/F370*100</f>
        <v>6.004466072</v>
      </c>
      <c r="H370" s="41">
        <f>F370-$F$340</f>
        <v>57734037.33</v>
      </c>
      <c r="I370" s="45">
        <v>7.6065296E7</v>
      </c>
    </row>
    <row r="371" ht="15.75" customHeight="1">
      <c r="A371" s="48" t="s">
        <v>60</v>
      </c>
      <c r="B371" s="48" t="s">
        <v>55</v>
      </c>
      <c r="C371" s="39">
        <v>15.0</v>
      </c>
      <c r="D371" s="39"/>
      <c r="E371" s="46">
        <v>8.9102856E7</v>
      </c>
      <c r="F371" s="41"/>
      <c r="G371" s="41"/>
      <c r="H371" s="41"/>
    </row>
    <row r="372" ht="15.75" customHeight="1">
      <c r="A372" s="48" t="s">
        <v>60</v>
      </c>
      <c r="B372" s="48" t="s">
        <v>55</v>
      </c>
      <c r="C372" s="39">
        <v>15.0</v>
      </c>
      <c r="D372" s="39"/>
      <c r="E372" s="46">
        <v>9.1461952E7</v>
      </c>
      <c r="F372" s="41"/>
      <c r="G372" s="41"/>
      <c r="H372" s="41"/>
    </row>
    <row r="373" ht="15.75" customHeight="1">
      <c r="A373" s="48" t="s">
        <v>60</v>
      </c>
      <c r="B373" s="48" t="s">
        <v>55</v>
      </c>
      <c r="C373" s="39">
        <v>15.0</v>
      </c>
      <c r="D373" s="39" t="str">
        <f>CONCATENATE(A373,B373,C373)</f>
        <v>Com ABAP10BP3_115</v>
      </c>
      <c r="E373" s="46">
        <v>9.7406312E7</v>
      </c>
      <c r="F373" s="41">
        <f>AVERAGE(E371:E373)</f>
        <v>92657040</v>
      </c>
      <c r="G373" s="41">
        <f>STDEV(E371:E373)/F373*100</f>
        <v>4.617876236</v>
      </c>
      <c r="H373" s="41">
        <f>F373-$F$340</f>
        <v>90121851.33</v>
      </c>
    </row>
    <row r="374" ht="15.75" customHeight="1">
      <c r="A374" s="48" t="s">
        <v>60</v>
      </c>
      <c r="B374" s="48" t="s">
        <v>56</v>
      </c>
      <c r="C374" s="39">
        <v>15.0</v>
      </c>
      <c r="D374" s="39"/>
      <c r="E374" s="46">
        <v>9.1854376E7</v>
      </c>
      <c r="F374" s="41"/>
      <c r="G374" s="41"/>
      <c r="H374" s="41"/>
    </row>
    <row r="375" ht="15.75" customHeight="1">
      <c r="A375" s="48" t="s">
        <v>60</v>
      </c>
      <c r="B375" s="49" t="s">
        <v>56</v>
      </c>
      <c r="C375" s="39">
        <v>15.0</v>
      </c>
      <c r="D375" s="39"/>
      <c r="E375" s="46">
        <v>8.5406808E7</v>
      </c>
      <c r="F375" s="41"/>
      <c r="G375" s="41"/>
      <c r="H375" s="41"/>
    </row>
    <row r="376" ht="15.75" customHeight="1">
      <c r="A376" s="48" t="s">
        <v>60</v>
      </c>
      <c r="B376" s="49" t="s">
        <v>56</v>
      </c>
      <c r="C376" s="39">
        <v>15.0</v>
      </c>
      <c r="D376" s="39" t="str">
        <f>CONCATENATE(A376,B376,C376)</f>
        <v>Com ABAP10BP3_215</v>
      </c>
      <c r="E376" s="46">
        <v>8.9794064E7</v>
      </c>
      <c r="F376" s="41">
        <f>AVERAGE(E374:E376)</f>
        <v>89018416</v>
      </c>
      <c r="G376" s="41">
        <f>STDEV(E374:E376)/F376*100</f>
        <v>3.699261268</v>
      </c>
      <c r="H376" s="41">
        <f>F376-$F$340</f>
        <v>86483227.33</v>
      </c>
    </row>
    <row r="377" ht="15.75" customHeight="1">
      <c r="A377" s="48" t="s">
        <v>60</v>
      </c>
      <c r="B377" s="49" t="s">
        <v>57</v>
      </c>
      <c r="C377" s="39">
        <v>15.0</v>
      </c>
      <c r="D377" s="39"/>
      <c r="E377" s="46">
        <v>7.1001624E7</v>
      </c>
      <c r="F377" s="41"/>
      <c r="G377" s="41"/>
      <c r="H377" s="41"/>
    </row>
    <row r="378" ht="15.75" customHeight="1">
      <c r="A378" s="48" t="s">
        <v>60</v>
      </c>
      <c r="B378" s="49" t="s">
        <v>57</v>
      </c>
      <c r="C378" s="39">
        <v>15.0</v>
      </c>
      <c r="D378" s="39"/>
      <c r="E378" s="46">
        <v>7.7254032E7</v>
      </c>
      <c r="F378" s="41"/>
      <c r="G378" s="41"/>
      <c r="H378" s="41"/>
    </row>
    <row r="379" ht="15.75" customHeight="1">
      <c r="A379" s="48" t="s">
        <v>60</v>
      </c>
      <c r="B379" s="49" t="s">
        <v>57</v>
      </c>
      <c r="C379" s="39">
        <v>15.0</v>
      </c>
      <c r="D379" s="39" t="str">
        <f>CONCATENATE(A379,B379,C379)</f>
        <v>Com ABAP10BP3_315</v>
      </c>
      <c r="E379" s="46">
        <v>7.8671112E7</v>
      </c>
      <c r="F379" s="41">
        <f>AVERAGE(E377:E379)</f>
        <v>75642256</v>
      </c>
      <c r="G379" s="41">
        <f>STDEV(E377:E379)/F379*100</f>
        <v>5.394981453</v>
      </c>
      <c r="H379" s="41">
        <f>F379-$F$340</f>
        <v>73107067.33</v>
      </c>
    </row>
    <row r="380" ht="15.75" customHeight="1">
      <c r="A380" s="48" t="s">
        <v>60</v>
      </c>
      <c r="B380" s="49" t="s">
        <v>58</v>
      </c>
      <c r="C380" s="39">
        <v>15.0</v>
      </c>
      <c r="D380" s="39"/>
      <c r="E380" s="46">
        <v>8.3848928E7</v>
      </c>
      <c r="F380" s="41"/>
      <c r="G380" s="41"/>
      <c r="H380" s="41"/>
    </row>
    <row r="381" ht="15.75" customHeight="1">
      <c r="A381" s="48" t="s">
        <v>60</v>
      </c>
      <c r="B381" s="49" t="s">
        <v>58</v>
      </c>
      <c r="C381" s="39">
        <v>15.0</v>
      </c>
      <c r="D381" s="39"/>
      <c r="E381" s="41"/>
      <c r="F381" s="41"/>
      <c r="G381" s="41"/>
      <c r="H381" s="41"/>
      <c r="I381" s="46">
        <v>9.730576E7</v>
      </c>
    </row>
    <row r="382" ht="15.75" customHeight="1">
      <c r="A382" s="48" t="s">
        <v>60</v>
      </c>
      <c r="B382" s="49" t="s">
        <v>58</v>
      </c>
      <c r="C382" s="39">
        <v>15.0</v>
      </c>
      <c r="D382" s="39" t="str">
        <f>CONCATENATE(A382,B382,C382)</f>
        <v>Com ABAP10BP3_415</v>
      </c>
      <c r="E382" s="46">
        <v>7.7266904E7</v>
      </c>
      <c r="F382" s="41">
        <f>AVERAGE(E380:E382)</f>
        <v>80557916</v>
      </c>
      <c r="G382" s="43">
        <f>STDEV(E380:E382)/F382*100</f>
        <v>5.777450604</v>
      </c>
      <c r="H382" s="41">
        <f>F382-$F$340</f>
        <v>78022727.33</v>
      </c>
    </row>
    <row r="383" ht="15.75" customHeight="1">
      <c r="A383" s="48" t="s">
        <v>60</v>
      </c>
      <c r="B383" s="49" t="s">
        <v>59</v>
      </c>
      <c r="C383" s="39">
        <v>15.0</v>
      </c>
      <c r="D383" s="39"/>
      <c r="E383" s="46">
        <v>8.5282632E7</v>
      </c>
      <c r="F383" s="41"/>
      <c r="G383" s="41"/>
      <c r="H383" s="41"/>
    </row>
    <row r="384" ht="15.75" customHeight="1">
      <c r="A384" s="48" t="s">
        <v>60</v>
      </c>
      <c r="B384" s="49" t="s">
        <v>59</v>
      </c>
      <c r="C384" s="39">
        <v>15.0</v>
      </c>
      <c r="D384" s="39"/>
      <c r="E384" s="46">
        <v>8.2525608E7</v>
      </c>
      <c r="F384" s="41"/>
      <c r="G384" s="41"/>
      <c r="H384" s="41"/>
    </row>
    <row r="385" ht="15.75" customHeight="1">
      <c r="A385" s="48" t="s">
        <v>60</v>
      </c>
      <c r="B385" s="49" t="s">
        <v>59</v>
      </c>
      <c r="C385" s="39">
        <v>15.0</v>
      </c>
      <c r="D385" s="39" t="str">
        <f>CONCATENATE(A385,B385,C385)</f>
        <v>Com ABAP10BP3_515</v>
      </c>
      <c r="E385" s="46">
        <v>9.21348E7</v>
      </c>
      <c r="F385" s="41">
        <f>AVERAGE(E383:E385)</f>
        <v>86647680</v>
      </c>
      <c r="G385" s="41">
        <f>STDEV(E383:E385)/F385*100</f>
        <v>5.71036002</v>
      </c>
      <c r="H385" s="41">
        <f>F385-$F$340</f>
        <v>84112491.33</v>
      </c>
    </row>
    <row r="386" ht="15.75" customHeight="1">
      <c r="A386" s="38" t="s">
        <v>42</v>
      </c>
      <c r="B386" s="38" t="s">
        <v>43</v>
      </c>
      <c r="C386" s="39">
        <v>20.0</v>
      </c>
      <c r="D386" s="39"/>
      <c r="E386" s="40">
        <v>2928565.0</v>
      </c>
      <c r="F386" s="41"/>
      <c r="G386" s="41"/>
      <c r="H386" s="41"/>
    </row>
    <row r="387" ht="15.75" customHeight="1">
      <c r="A387" s="38" t="s">
        <v>42</v>
      </c>
      <c r="B387" s="38" t="s">
        <v>43</v>
      </c>
      <c r="C387" s="39">
        <v>20.0</v>
      </c>
      <c r="D387" s="39"/>
      <c r="E387" s="41"/>
      <c r="F387" s="41"/>
      <c r="G387" s="41"/>
      <c r="H387" s="41"/>
      <c r="I387" s="40">
        <v>2368026.0</v>
      </c>
    </row>
    <row r="388" ht="15.75" customHeight="1">
      <c r="A388" s="38" t="s">
        <v>42</v>
      </c>
      <c r="B388" s="38" t="s">
        <v>43</v>
      </c>
      <c r="C388" s="39">
        <v>20.0</v>
      </c>
      <c r="D388" s="39" t="str">
        <f>CONCATENATE(A388,B388,C388)</f>
        <v>Sem ABAPbranco20</v>
      </c>
      <c r="E388" s="40">
        <v>2896638.0</v>
      </c>
      <c r="F388" s="41">
        <f>AVERAGE(E386:E388)</f>
        <v>2912601.5</v>
      </c>
      <c r="G388" s="43">
        <f>STDEV(E386:E388)/F388*100</f>
        <v>0.7751076899</v>
      </c>
      <c r="H388" s="41" t="s">
        <v>44</v>
      </c>
    </row>
    <row r="389" ht="15.75" customHeight="1">
      <c r="A389" s="38" t="s">
        <v>42</v>
      </c>
      <c r="B389" s="38" t="s">
        <v>45</v>
      </c>
      <c r="C389" s="39">
        <v>20.0</v>
      </c>
      <c r="D389" s="39"/>
      <c r="E389" s="41"/>
      <c r="F389" s="41"/>
      <c r="G389" s="41"/>
      <c r="H389" s="41"/>
      <c r="I389" s="42">
        <v>7.5133784E7</v>
      </c>
    </row>
    <row r="390" ht="15.75" customHeight="1">
      <c r="A390" s="38" t="s">
        <v>42</v>
      </c>
      <c r="B390" s="38" t="s">
        <v>45</v>
      </c>
      <c r="C390" s="39">
        <v>20.0</v>
      </c>
      <c r="D390" s="39"/>
      <c r="E390" s="42">
        <v>9.4257304E7</v>
      </c>
      <c r="F390" s="41"/>
      <c r="G390" s="41"/>
      <c r="H390" s="41"/>
    </row>
    <row r="391" ht="15.75" customHeight="1">
      <c r="A391" s="38" t="s">
        <v>42</v>
      </c>
      <c r="B391" s="38" t="s">
        <v>45</v>
      </c>
      <c r="C391" s="39">
        <v>20.0</v>
      </c>
      <c r="D391" s="39" t="str">
        <f>CONCATENATE(A391,B391,C391)</f>
        <v>Sem ABAPC120</v>
      </c>
      <c r="E391" s="42">
        <v>9.992628E7</v>
      </c>
      <c r="F391" s="41">
        <f>AVERAGE(E389:E391)</f>
        <v>97091792</v>
      </c>
      <c r="G391" s="43">
        <f>STDEV(E389:E391)/F391*100</f>
        <v>4.128640835</v>
      </c>
      <c r="H391" s="41">
        <f>F391-$F$388</f>
        <v>94179190.5</v>
      </c>
    </row>
    <row r="392" ht="15.75" customHeight="1">
      <c r="A392" s="38" t="s">
        <v>42</v>
      </c>
      <c r="B392" s="38" t="s">
        <v>46</v>
      </c>
      <c r="C392" s="39">
        <v>20.0</v>
      </c>
      <c r="D392" s="39"/>
      <c r="E392" s="42">
        <v>9.9813992E7</v>
      </c>
      <c r="F392" s="41"/>
      <c r="G392" s="41"/>
      <c r="H392" s="41"/>
    </row>
    <row r="393" ht="15.75" customHeight="1">
      <c r="A393" s="38" t="s">
        <v>42</v>
      </c>
      <c r="B393" s="38" t="s">
        <v>46</v>
      </c>
      <c r="C393" s="39">
        <v>20.0</v>
      </c>
      <c r="D393" s="39"/>
      <c r="E393" s="42">
        <v>9.9008328E7</v>
      </c>
      <c r="F393" s="41"/>
      <c r="G393" s="41"/>
      <c r="H393" s="41"/>
    </row>
    <row r="394" ht="15.75" customHeight="1">
      <c r="A394" s="38" t="s">
        <v>42</v>
      </c>
      <c r="B394" s="38" t="s">
        <v>46</v>
      </c>
      <c r="C394" s="39">
        <v>20.0</v>
      </c>
      <c r="D394" s="39" t="str">
        <f>CONCATENATE(A394,B394,C394)</f>
        <v>Sem ABAPC220</v>
      </c>
      <c r="E394" s="42">
        <v>9.4625904E7</v>
      </c>
      <c r="F394" s="41">
        <f>AVERAGE(E392:E394)</f>
        <v>97816074.67</v>
      </c>
      <c r="G394" s="41">
        <f>STDEV(E392:E394)/F394*100</f>
        <v>2.854318506</v>
      </c>
      <c r="H394" s="41">
        <f>F394-$F$388</f>
        <v>94903473.17</v>
      </c>
    </row>
    <row r="395" ht="15.75" customHeight="1">
      <c r="A395" s="38" t="s">
        <v>42</v>
      </c>
      <c r="B395" s="38" t="s">
        <v>47</v>
      </c>
      <c r="C395" s="39">
        <v>20.0</v>
      </c>
      <c r="D395" s="39"/>
      <c r="E395" s="42">
        <v>1.12671888E8</v>
      </c>
      <c r="F395" s="41"/>
      <c r="G395" s="41"/>
      <c r="H395" s="41"/>
    </row>
    <row r="396" ht="15.75" customHeight="1">
      <c r="A396" s="38" t="s">
        <v>42</v>
      </c>
      <c r="B396" s="38" t="s">
        <v>47</v>
      </c>
      <c r="C396" s="39">
        <v>20.0</v>
      </c>
      <c r="D396" s="39"/>
      <c r="E396" s="42">
        <v>1.12997168E8</v>
      </c>
      <c r="F396" s="41"/>
      <c r="G396" s="41"/>
      <c r="H396" s="41"/>
    </row>
    <row r="397" ht="15.75" customHeight="1">
      <c r="A397" s="38" t="s">
        <v>42</v>
      </c>
      <c r="B397" s="38" t="s">
        <v>47</v>
      </c>
      <c r="C397" s="39">
        <v>20.0</v>
      </c>
      <c r="D397" s="39" t="str">
        <f>CONCATENATE(A397,B397,C397)</f>
        <v>Sem ABAPC320</v>
      </c>
      <c r="E397" s="42">
        <v>1.11587E8</v>
      </c>
      <c r="F397" s="41">
        <f>AVERAGE(E395:E397)</f>
        <v>112418685.3</v>
      </c>
      <c r="G397" s="41">
        <f>STDEV(E395:E397)/F397*100</f>
        <v>0.6568258411</v>
      </c>
      <c r="H397" s="41">
        <f>F397-$F$388</f>
        <v>109506083.8</v>
      </c>
    </row>
    <row r="398" ht="15.75" customHeight="1">
      <c r="A398" s="38" t="s">
        <v>42</v>
      </c>
      <c r="B398" s="38" t="s">
        <v>48</v>
      </c>
      <c r="C398" s="39">
        <v>20.0</v>
      </c>
      <c r="D398" s="39"/>
      <c r="E398" s="42">
        <v>1.20213912E8</v>
      </c>
      <c r="F398" s="41"/>
      <c r="G398" s="41"/>
      <c r="H398" s="41"/>
    </row>
    <row r="399" ht="15.75" customHeight="1">
      <c r="A399" s="38" t="s">
        <v>42</v>
      </c>
      <c r="B399" s="38" t="s">
        <v>48</v>
      </c>
      <c r="C399" s="39">
        <v>20.0</v>
      </c>
      <c r="D399" s="39"/>
      <c r="E399" s="42">
        <v>1.10418448E8</v>
      </c>
      <c r="F399" s="41"/>
      <c r="G399" s="41"/>
      <c r="H399" s="41"/>
    </row>
    <row r="400" ht="15.75" customHeight="1">
      <c r="A400" s="38" t="s">
        <v>42</v>
      </c>
      <c r="B400" s="38" t="s">
        <v>48</v>
      </c>
      <c r="C400" s="39">
        <v>20.0</v>
      </c>
      <c r="D400" s="39" t="str">
        <f>CONCATENATE(A400,B400,C400)</f>
        <v>Sem ABAPC420</v>
      </c>
      <c r="E400" s="42">
        <v>1.25611896E8</v>
      </c>
      <c r="F400" s="41">
        <f>AVERAGE(E398:E400)</f>
        <v>118748085.3</v>
      </c>
      <c r="G400" s="41">
        <f>STDEV(E398:E400)/F400*100</f>
        <v>6.486048373</v>
      </c>
      <c r="H400" s="44">
        <f>F400-$F$388</f>
        <v>115835483.8</v>
      </c>
    </row>
    <row r="401" ht="15.75" customHeight="1">
      <c r="A401" s="38" t="s">
        <v>42</v>
      </c>
      <c r="B401" s="38" t="s">
        <v>49</v>
      </c>
      <c r="C401" s="39">
        <v>20.0</v>
      </c>
      <c r="D401" s="39"/>
      <c r="E401" s="42">
        <v>7.9431872E7</v>
      </c>
      <c r="F401" s="41"/>
      <c r="G401" s="41"/>
      <c r="H401" s="41"/>
    </row>
    <row r="402" ht="15.75" customHeight="1">
      <c r="A402" s="38" t="s">
        <v>42</v>
      </c>
      <c r="B402" s="38" t="s">
        <v>49</v>
      </c>
      <c r="C402" s="39">
        <v>20.0</v>
      </c>
      <c r="D402" s="39"/>
      <c r="E402" s="42">
        <v>8.075612E7</v>
      </c>
      <c r="F402" s="41"/>
      <c r="G402" s="41"/>
      <c r="H402" s="41"/>
    </row>
    <row r="403" ht="15.75" customHeight="1">
      <c r="A403" s="38" t="s">
        <v>42</v>
      </c>
      <c r="B403" s="38" t="s">
        <v>49</v>
      </c>
      <c r="C403" s="39">
        <v>20.0</v>
      </c>
      <c r="D403" s="39" t="str">
        <f>CONCATENATE(A403,B403,C403)</f>
        <v>Sem ABAPC520</v>
      </c>
      <c r="E403" s="42">
        <v>8.6914792E7</v>
      </c>
      <c r="F403" s="41">
        <f>AVERAGE(E401:E403)</f>
        <v>82367594.67</v>
      </c>
      <c r="G403" s="41">
        <f>STDEV(E401:E403)/F403*100</f>
        <v>4.848101314</v>
      </c>
      <c r="H403" s="41">
        <f>F403-$F$388</f>
        <v>79454993.17</v>
      </c>
    </row>
    <row r="404" ht="15.75" customHeight="1">
      <c r="A404" s="38" t="s">
        <v>42</v>
      </c>
      <c r="B404" s="38" t="s">
        <v>50</v>
      </c>
      <c r="C404" s="39">
        <v>20.0</v>
      </c>
      <c r="D404" s="39"/>
      <c r="E404" s="45">
        <v>9.2676688E7</v>
      </c>
      <c r="F404" s="41"/>
      <c r="G404" s="41"/>
      <c r="H404" s="41"/>
    </row>
    <row r="405" ht="15.75" customHeight="1">
      <c r="A405" s="38" t="s">
        <v>42</v>
      </c>
      <c r="B405" s="38" t="s">
        <v>50</v>
      </c>
      <c r="C405" s="39">
        <v>20.0</v>
      </c>
      <c r="D405" s="39"/>
      <c r="E405" s="45">
        <v>8.9827864E7</v>
      </c>
      <c r="F405" s="41"/>
      <c r="G405" s="41"/>
      <c r="H405" s="41"/>
    </row>
    <row r="406" ht="15.75" customHeight="1">
      <c r="A406" s="38" t="s">
        <v>42</v>
      </c>
      <c r="B406" s="38" t="s">
        <v>50</v>
      </c>
      <c r="C406" s="39">
        <v>20.0</v>
      </c>
      <c r="D406" s="39" t="str">
        <f>CONCATENATE(A406,B406,C406)</f>
        <v>Sem ABAP1BP3_120</v>
      </c>
      <c r="E406" s="45">
        <v>8.852832E7</v>
      </c>
      <c r="F406" s="41">
        <f>AVERAGE(E404:E406)</f>
        <v>90344290.67</v>
      </c>
      <c r="G406" s="41">
        <f>STDEV(E404:E406)/F406*100</f>
        <v>2.348630262</v>
      </c>
      <c r="H406" s="41">
        <f>F406-$F$388</f>
        <v>87431689.17</v>
      </c>
    </row>
    <row r="407" ht="15.75" customHeight="1">
      <c r="A407" s="38" t="s">
        <v>42</v>
      </c>
      <c r="B407" s="38" t="s">
        <v>51</v>
      </c>
      <c r="C407" s="39">
        <v>20.0</v>
      </c>
      <c r="D407" s="39"/>
      <c r="E407" s="45">
        <v>1.338436E8</v>
      </c>
      <c r="F407" s="41"/>
      <c r="G407" s="41"/>
      <c r="H407" s="41"/>
    </row>
    <row r="408" ht="15.75" customHeight="1">
      <c r="A408" s="38" t="s">
        <v>42</v>
      </c>
      <c r="B408" s="38" t="s">
        <v>51</v>
      </c>
      <c r="C408" s="39">
        <v>20.0</v>
      </c>
      <c r="D408" s="39"/>
      <c r="E408" s="45">
        <v>1.3365324E8</v>
      </c>
      <c r="F408" s="41"/>
      <c r="G408" s="41"/>
      <c r="H408" s="41"/>
    </row>
    <row r="409" ht="15.75" customHeight="1">
      <c r="A409" s="38" t="s">
        <v>42</v>
      </c>
      <c r="B409" s="38" t="s">
        <v>51</v>
      </c>
      <c r="C409" s="39">
        <v>20.0</v>
      </c>
      <c r="D409" s="39" t="str">
        <f>CONCATENATE(A409,B409,C409)</f>
        <v>Sem ABAP1BP3_220</v>
      </c>
      <c r="F409" s="41">
        <f>AVERAGE(E407:E409)</f>
        <v>133748420</v>
      </c>
      <c r="G409" s="41">
        <f>STDEV(E407:E409)/F409*100</f>
        <v>0.1006403267</v>
      </c>
      <c r="H409" s="41">
        <f>F409-$F$388</f>
        <v>130835818.5</v>
      </c>
      <c r="I409" s="45">
        <v>1.428964E8</v>
      </c>
    </row>
    <row r="410" ht="15.75" customHeight="1">
      <c r="A410" s="38" t="s">
        <v>42</v>
      </c>
      <c r="B410" s="38" t="s">
        <v>52</v>
      </c>
      <c r="C410" s="39">
        <v>20.0</v>
      </c>
      <c r="D410" s="39"/>
      <c r="E410" s="45">
        <v>7.5438744E7</v>
      </c>
      <c r="F410" s="41"/>
      <c r="G410" s="41"/>
      <c r="H410" s="41"/>
    </row>
    <row r="411" ht="15.75" customHeight="1">
      <c r="A411" s="38" t="s">
        <v>42</v>
      </c>
      <c r="B411" s="38" t="s">
        <v>52</v>
      </c>
      <c r="C411" s="39">
        <v>20.0</v>
      </c>
      <c r="D411" s="39"/>
      <c r="F411" s="41"/>
      <c r="G411" s="41"/>
      <c r="H411" s="41"/>
      <c r="I411" s="45">
        <v>8.0675248E7</v>
      </c>
    </row>
    <row r="412" ht="15.75" customHeight="1">
      <c r="A412" s="38" t="s">
        <v>42</v>
      </c>
      <c r="B412" s="38" t="s">
        <v>52</v>
      </c>
      <c r="C412" s="39">
        <v>20.0</v>
      </c>
      <c r="D412" s="39" t="str">
        <f>CONCATENATE(A412,B412,C412)</f>
        <v>Sem ABAP1BP3_320</v>
      </c>
      <c r="E412" s="45">
        <v>7.4000432E7</v>
      </c>
      <c r="F412" s="41">
        <f>AVERAGE(E410:E412)</f>
        <v>74719588</v>
      </c>
      <c r="G412" s="41">
        <f>STDEV(E410:E412)/F412*100</f>
        <v>1.361142635</v>
      </c>
      <c r="H412" s="41">
        <f>F412-$F$388</f>
        <v>71806986.5</v>
      </c>
    </row>
    <row r="413" ht="15.75" customHeight="1">
      <c r="A413" s="38" t="s">
        <v>42</v>
      </c>
      <c r="B413" s="38" t="s">
        <v>53</v>
      </c>
      <c r="C413" s="39">
        <v>20.0</v>
      </c>
      <c r="D413" s="39"/>
      <c r="E413" s="45">
        <v>6.0457348E7</v>
      </c>
      <c r="F413" s="41"/>
      <c r="G413" s="41"/>
      <c r="H413" s="41"/>
    </row>
    <row r="414" ht="15.75" customHeight="1">
      <c r="A414" s="38" t="s">
        <v>42</v>
      </c>
      <c r="B414" s="38" t="s">
        <v>53</v>
      </c>
      <c r="C414" s="39">
        <v>20.0</v>
      </c>
      <c r="D414" s="39"/>
      <c r="E414" s="45">
        <v>6.9965496E7</v>
      </c>
      <c r="F414" s="41"/>
      <c r="G414" s="41"/>
      <c r="H414" s="41"/>
    </row>
    <row r="415" ht="15.75" customHeight="1">
      <c r="A415" s="38" t="s">
        <v>42</v>
      </c>
      <c r="B415" s="38" t="s">
        <v>53</v>
      </c>
      <c r="C415" s="39">
        <v>20.0</v>
      </c>
      <c r="D415" s="39" t="str">
        <f>CONCATENATE(A415,B415,C415)</f>
        <v>Sem ABAP1BP3_420</v>
      </c>
      <c r="E415" s="41"/>
      <c r="F415" s="41">
        <f>AVERAGE(E413:E415)</f>
        <v>65211422</v>
      </c>
      <c r="G415" s="43">
        <f>STDEV(E413:E415)/F415*100</f>
        <v>10.30996675</v>
      </c>
      <c r="H415" s="41">
        <f>F415-$F$388</f>
        <v>62298820.5</v>
      </c>
      <c r="I415" s="45">
        <v>5.4394032E7</v>
      </c>
    </row>
    <row r="416" ht="15.75" customHeight="1">
      <c r="A416" s="38" t="s">
        <v>42</v>
      </c>
      <c r="B416" s="38" t="s">
        <v>54</v>
      </c>
      <c r="C416" s="39">
        <v>20.0</v>
      </c>
      <c r="D416" s="39"/>
      <c r="E416" s="45">
        <v>8.2013176E7</v>
      </c>
      <c r="F416" s="41"/>
      <c r="G416" s="41"/>
      <c r="H416" s="41"/>
    </row>
    <row r="417" ht="15.75" customHeight="1">
      <c r="A417" s="38" t="s">
        <v>42</v>
      </c>
      <c r="B417" s="38" t="s">
        <v>54</v>
      </c>
      <c r="C417" s="39">
        <v>20.0</v>
      </c>
      <c r="D417" s="39"/>
      <c r="E417" s="45">
        <v>8.2264112E7</v>
      </c>
      <c r="F417" s="41"/>
      <c r="G417" s="41"/>
      <c r="H417" s="41"/>
    </row>
    <row r="418" ht="15.75" customHeight="1">
      <c r="A418" s="38" t="s">
        <v>42</v>
      </c>
      <c r="B418" s="38" t="s">
        <v>54</v>
      </c>
      <c r="C418" s="39">
        <v>20.0</v>
      </c>
      <c r="D418" s="39" t="str">
        <f>CONCATENATE(A418,B418,C418)</f>
        <v>Sem ABAP1BP3_520</v>
      </c>
      <c r="E418" s="45">
        <v>8.1818824E7</v>
      </c>
      <c r="F418" s="41">
        <f>AVERAGE(E416:E418)</f>
        <v>82032037.33</v>
      </c>
      <c r="G418" s="41">
        <f>STDEV(E416:E418)/F418*100</f>
        <v>0.2721404878</v>
      </c>
      <c r="H418" s="41">
        <f>F418-$F$388</f>
        <v>79119435.83</v>
      </c>
    </row>
    <row r="419" ht="15.75" customHeight="1">
      <c r="A419" s="38" t="s">
        <v>42</v>
      </c>
      <c r="B419" s="38" t="s">
        <v>55</v>
      </c>
      <c r="C419" s="39">
        <v>20.0</v>
      </c>
      <c r="D419" s="39"/>
      <c r="E419" s="46">
        <v>7.517592E7</v>
      </c>
      <c r="F419" s="41"/>
      <c r="G419" s="41"/>
      <c r="H419" s="41"/>
    </row>
    <row r="420" ht="15.75" customHeight="1">
      <c r="A420" s="38" t="s">
        <v>42</v>
      </c>
      <c r="B420" s="38" t="s">
        <v>55</v>
      </c>
      <c r="C420" s="39">
        <v>20.0</v>
      </c>
      <c r="D420" s="39"/>
      <c r="E420" s="46">
        <v>9.1037152E7</v>
      </c>
      <c r="F420" s="41"/>
      <c r="G420" s="41"/>
      <c r="H420" s="41"/>
    </row>
    <row r="421" ht="15.75" customHeight="1">
      <c r="A421" s="38" t="s">
        <v>42</v>
      </c>
      <c r="B421" s="38" t="s">
        <v>55</v>
      </c>
      <c r="C421" s="39">
        <v>20.0</v>
      </c>
      <c r="D421" s="39" t="str">
        <f>CONCATENATE(A421,B421,C421)</f>
        <v>Sem ABAP10BP3_120</v>
      </c>
      <c r="E421" s="46">
        <v>8.722484E7</v>
      </c>
      <c r="F421" s="41">
        <f>AVERAGE(E419:E421)</f>
        <v>84479304</v>
      </c>
      <c r="G421" s="41">
        <f>STDEV(E419:E421)/F421*100</f>
        <v>9.800484127</v>
      </c>
      <c r="H421" s="41">
        <f>F421-$F$388</f>
        <v>81566702.5</v>
      </c>
    </row>
    <row r="422" ht="15.75" customHeight="1">
      <c r="A422" s="38" t="s">
        <v>42</v>
      </c>
      <c r="B422" s="38" t="s">
        <v>56</v>
      </c>
      <c r="C422" s="39">
        <v>20.0</v>
      </c>
      <c r="D422" s="39"/>
      <c r="E422" s="46">
        <v>8.8197464E7</v>
      </c>
      <c r="F422" s="41"/>
      <c r="G422" s="41"/>
      <c r="H422" s="41"/>
    </row>
    <row r="423" ht="15.75" customHeight="1">
      <c r="A423" s="38" t="s">
        <v>42</v>
      </c>
      <c r="B423" s="47" t="s">
        <v>56</v>
      </c>
      <c r="C423" s="39">
        <v>20.0</v>
      </c>
      <c r="D423" s="39"/>
      <c r="E423" s="46">
        <v>8.1970224E7</v>
      </c>
      <c r="F423" s="41"/>
      <c r="G423" s="41"/>
      <c r="H423" s="41"/>
    </row>
    <row r="424" ht="15.75" customHeight="1">
      <c r="A424" s="38" t="s">
        <v>42</v>
      </c>
      <c r="B424" s="47" t="s">
        <v>56</v>
      </c>
      <c r="C424" s="39">
        <v>20.0</v>
      </c>
      <c r="D424" s="39" t="str">
        <f>CONCATENATE(A424,B424,C424)</f>
        <v>Sem ABAP10BP3_220</v>
      </c>
      <c r="E424" s="46">
        <v>8.412004E7</v>
      </c>
      <c r="F424" s="41">
        <f>AVERAGE(E422:E424)</f>
        <v>84762576</v>
      </c>
      <c r="G424" s="41">
        <f>STDEV(E422:E424)/F424*100</f>
        <v>3.731543693</v>
      </c>
      <c r="H424" s="41">
        <f>F424-$F$388</f>
        <v>81849974.5</v>
      </c>
    </row>
    <row r="425" ht="15.75" customHeight="1">
      <c r="A425" s="38" t="s">
        <v>42</v>
      </c>
      <c r="B425" s="47" t="s">
        <v>57</v>
      </c>
      <c r="C425" s="39">
        <v>20.0</v>
      </c>
      <c r="D425" s="39"/>
      <c r="E425" s="46">
        <v>7.5210344E7</v>
      </c>
      <c r="F425" s="41"/>
      <c r="G425" s="41"/>
      <c r="H425" s="41"/>
    </row>
    <row r="426" ht="15.75" customHeight="1">
      <c r="A426" s="38" t="s">
        <v>42</v>
      </c>
      <c r="B426" s="47" t="s">
        <v>57</v>
      </c>
      <c r="C426" s="39">
        <v>20.0</v>
      </c>
      <c r="D426" s="39"/>
      <c r="E426" s="46">
        <v>7.5829472E7</v>
      </c>
      <c r="F426" s="41"/>
      <c r="G426" s="41"/>
      <c r="H426" s="41"/>
    </row>
    <row r="427" ht="15.75" customHeight="1">
      <c r="A427" s="38" t="s">
        <v>42</v>
      </c>
      <c r="B427" s="47" t="s">
        <v>57</v>
      </c>
      <c r="C427" s="39">
        <v>20.0</v>
      </c>
      <c r="D427" s="39" t="str">
        <f>CONCATENATE(A427,B427,C427)</f>
        <v>Sem ABAP10BP3_320</v>
      </c>
      <c r="E427" s="46">
        <v>7.4870096E7</v>
      </c>
      <c r="F427" s="41">
        <f>AVERAGE(E425:E427)</f>
        <v>75303304</v>
      </c>
      <c r="G427" s="41">
        <f>STDEV(E425:E427)/F427*100</f>
        <v>0.6459168096</v>
      </c>
      <c r="H427" s="41">
        <f>F427-$F$388</f>
        <v>72390702.5</v>
      </c>
    </row>
    <row r="428" ht="15.75" customHeight="1">
      <c r="A428" s="38" t="s">
        <v>42</v>
      </c>
      <c r="B428" s="47" t="s">
        <v>58</v>
      </c>
      <c r="C428" s="39">
        <v>20.0</v>
      </c>
      <c r="D428" s="39"/>
      <c r="E428" s="46">
        <v>8.1510128E7</v>
      </c>
      <c r="F428" s="41"/>
      <c r="G428" s="41"/>
      <c r="H428" s="41"/>
    </row>
    <row r="429" ht="15.75" customHeight="1">
      <c r="A429" s="38" t="s">
        <v>42</v>
      </c>
      <c r="B429" s="47" t="s">
        <v>58</v>
      </c>
      <c r="C429" s="39">
        <v>20.0</v>
      </c>
      <c r="D429" s="39"/>
      <c r="E429" s="46">
        <v>8.796376E7</v>
      </c>
      <c r="F429" s="41"/>
      <c r="G429" s="41"/>
      <c r="H429" s="41"/>
    </row>
    <row r="430" ht="15.75" customHeight="1">
      <c r="A430" s="38" t="s">
        <v>42</v>
      </c>
      <c r="B430" s="47" t="s">
        <v>58</v>
      </c>
      <c r="C430" s="39">
        <v>20.0</v>
      </c>
      <c r="D430" s="39" t="str">
        <f>CONCATENATE(A430,B430,C430)</f>
        <v>Sem ABAP10BP3_420</v>
      </c>
      <c r="E430" s="46">
        <v>8.7541968E7</v>
      </c>
      <c r="F430" s="41">
        <f>AVERAGE(E428:E430)</f>
        <v>85671952</v>
      </c>
      <c r="G430" s="41">
        <f>STDEV(E428:E430)/F430*100</f>
        <v>4.214226542</v>
      </c>
      <c r="H430" s="41">
        <f>F430-$F$388</f>
        <v>82759350.5</v>
      </c>
    </row>
    <row r="431" ht="15.75" customHeight="1">
      <c r="A431" s="38" t="s">
        <v>42</v>
      </c>
      <c r="B431" s="47" t="s">
        <v>59</v>
      </c>
      <c r="C431" s="39">
        <v>20.0</v>
      </c>
      <c r="D431" s="39"/>
      <c r="E431" s="46">
        <v>7.7869968E7</v>
      </c>
      <c r="F431" s="41"/>
      <c r="G431" s="41"/>
      <c r="H431" s="41"/>
    </row>
    <row r="432" ht="15.75" customHeight="1">
      <c r="A432" s="38" t="s">
        <v>42</v>
      </c>
      <c r="B432" s="47" t="s">
        <v>59</v>
      </c>
      <c r="C432" s="39">
        <v>20.0</v>
      </c>
      <c r="D432" s="39"/>
      <c r="E432" s="46">
        <v>7.066256E7</v>
      </c>
      <c r="F432" s="41"/>
      <c r="G432" s="41"/>
      <c r="H432" s="41"/>
    </row>
    <row r="433" ht="15.75" customHeight="1">
      <c r="A433" s="38" t="s">
        <v>42</v>
      </c>
      <c r="B433" s="47" t="s">
        <v>59</v>
      </c>
      <c r="C433" s="39">
        <v>20.0</v>
      </c>
      <c r="D433" s="39" t="str">
        <f>CONCATENATE(A433,B433,C433)</f>
        <v>Sem ABAP10BP3_520</v>
      </c>
      <c r="E433" s="46">
        <v>8.2270328E7</v>
      </c>
      <c r="F433" s="41">
        <f>AVERAGE(E431:E433)</f>
        <v>76934285.33</v>
      </c>
      <c r="G433" s="41">
        <f>STDEV(E431:E433)/F433*100</f>
        <v>7.617122605</v>
      </c>
      <c r="H433" s="41">
        <f>F433-$F$388</f>
        <v>74021683.83</v>
      </c>
    </row>
    <row r="434" ht="15.75" customHeight="1">
      <c r="A434" s="48" t="s">
        <v>60</v>
      </c>
      <c r="B434" s="48" t="s">
        <v>43</v>
      </c>
      <c r="C434" s="39">
        <v>20.0</v>
      </c>
      <c r="D434" s="39"/>
      <c r="E434" s="40">
        <v>2479335.0</v>
      </c>
      <c r="F434" s="41"/>
      <c r="G434" s="41"/>
      <c r="H434" s="41"/>
    </row>
    <row r="435" ht="15.75" customHeight="1">
      <c r="A435" s="48" t="s">
        <v>60</v>
      </c>
      <c r="B435" s="48" t="s">
        <v>43</v>
      </c>
      <c r="C435" s="39">
        <v>20.0</v>
      </c>
      <c r="D435" s="39"/>
      <c r="E435" s="40">
        <v>2599802.0</v>
      </c>
      <c r="F435" s="41"/>
      <c r="G435" s="41"/>
      <c r="H435" s="41"/>
    </row>
    <row r="436" ht="15.75" customHeight="1">
      <c r="A436" s="48" t="s">
        <v>60</v>
      </c>
      <c r="B436" s="48" t="s">
        <v>43</v>
      </c>
      <c r="C436" s="39">
        <v>20.0</v>
      </c>
      <c r="D436" s="39" t="str">
        <f>CONCATENATE(A436,B436,C436)</f>
        <v>Com ABAPbranco20</v>
      </c>
      <c r="E436" s="40">
        <v>2629525.0</v>
      </c>
      <c r="F436" s="41">
        <f>AVERAGE(E434:E436)</f>
        <v>2569554</v>
      </c>
      <c r="G436" s="41">
        <f>STDEV(E434:E436)/F436*100</f>
        <v>3.095198347</v>
      </c>
      <c r="H436" s="41" t="s">
        <v>44</v>
      </c>
    </row>
    <row r="437" ht="15.75" customHeight="1">
      <c r="A437" s="48" t="s">
        <v>60</v>
      </c>
      <c r="B437" s="48" t="s">
        <v>45</v>
      </c>
      <c r="C437" s="39">
        <v>20.0</v>
      </c>
      <c r="D437" s="39"/>
      <c r="E437" s="42">
        <v>1.16488928E8</v>
      </c>
      <c r="F437" s="41"/>
      <c r="G437" s="41"/>
      <c r="H437" s="41"/>
    </row>
    <row r="438" ht="15.75" customHeight="1">
      <c r="A438" s="48" t="s">
        <v>60</v>
      </c>
      <c r="B438" s="48" t="s">
        <v>45</v>
      </c>
      <c r="C438" s="39">
        <v>20.0</v>
      </c>
      <c r="D438" s="39"/>
      <c r="E438" s="42">
        <v>1.15039488E8</v>
      </c>
      <c r="F438" s="41"/>
      <c r="G438" s="41"/>
      <c r="H438" s="41"/>
    </row>
    <row r="439" ht="15.75" customHeight="1">
      <c r="A439" s="48" t="s">
        <v>60</v>
      </c>
      <c r="B439" s="48" t="s">
        <v>45</v>
      </c>
      <c r="C439" s="39">
        <v>20.0</v>
      </c>
      <c r="D439" s="39" t="str">
        <f>CONCATENATE(A439,B439,C439)</f>
        <v>Com ABAPC120</v>
      </c>
      <c r="E439" s="42">
        <v>1.17001712E8</v>
      </c>
      <c r="F439" s="41">
        <f>AVERAGE(E437:E439)</f>
        <v>116176709.3</v>
      </c>
      <c r="G439" s="41">
        <f>STDEV(E437:E439)/F439*100</f>
        <v>0.8759837645</v>
      </c>
      <c r="H439" s="41">
        <f>F439-$F$436</f>
        <v>113607155.3</v>
      </c>
    </row>
    <row r="440" ht="15.75" customHeight="1">
      <c r="A440" s="48" t="s">
        <v>60</v>
      </c>
      <c r="B440" s="48" t="s">
        <v>46</v>
      </c>
      <c r="C440" s="39">
        <v>20.0</v>
      </c>
      <c r="D440" s="39"/>
      <c r="E440" s="42">
        <v>1.0743108E8</v>
      </c>
      <c r="F440" s="41"/>
      <c r="G440" s="41"/>
      <c r="H440" s="41"/>
    </row>
    <row r="441" ht="15.75" customHeight="1">
      <c r="A441" s="48" t="s">
        <v>60</v>
      </c>
      <c r="B441" s="48" t="s">
        <v>46</v>
      </c>
      <c r="C441" s="39">
        <v>20.0</v>
      </c>
      <c r="D441" s="39"/>
      <c r="E441" s="42">
        <v>1.16198656E8</v>
      </c>
      <c r="F441" s="41"/>
      <c r="G441" s="41"/>
      <c r="H441" s="41"/>
    </row>
    <row r="442" ht="15.75" customHeight="1">
      <c r="A442" s="48" t="s">
        <v>60</v>
      </c>
      <c r="B442" s="48" t="s">
        <v>46</v>
      </c>
      <c r="C442" s="39">
        <v>20.0</v>
      </c>
      <c r="D442" s="39" t="str">
        <f>CONCATENATE(A442,B442,C442)</f>
        <v>Com ABAPC220</v>
      </c>
      <c r="E442" s="42">
        <v>1.14418496E8</v>
      </c>
      <c r="F442" s="41">
        <f>AVERAGE(E440:E442)</f>
        <v>112682744</v>
      </c>
      <c r="G442" s="41">
        <f>STDEV(E440:E442)/F442*100</f>
        <v>4.112743777</v>
      </c>
      <c r="H442" s="41">
        <f>F442-$F$436</f>
        <v>110113190</v>
      </c>
    </row>
    <row r="443" ht="15.75" customHeight="1">
      <c r="A443" s="48" t="s">
        <v>60</v>
      </c>
      <c r="B443" s="48" t="s">
        <v>47</v>
      </c>
      <c r="C443" s="39">
        <v>20.0</v>
      </c>
      <c r="D443" s="39"/>
      <c r="E443" s="42">
        <v>1.30201264E8</v>
      </c>
      <c r="F443" s="41"/>
      <c r="G443" s="41"/>
      <c r="H443" s="41"/>
    </row>
    <row r="444" ht="15.75" customHeight="1">
      <c r="A444" s="48" t="s">
        <v>60</v>
      </c>
      <c r="B444" s="48" t="s">
        <v>47</v>
      </c>
      <c r="C444" s="39">
        <v>20.0</v>
      </c>
      <c r="D444" s="39"/>
      <c r="E444" s="42">
        <v>1.26083136E8</v>
      </c>
      <c r="F444" s="41"/>
      <c r="G444" s="41"/>
      <c r="H444" s="41"/>
    </row>
    <row r="445" ht="15.75" customHeight="1">
      <c r="A445" s="48" t="s">
        <v>60</v>
      </c>
      <c r="B445" s="48" t="s">
        <v>47</v>
      </c>
      <c r="C445" s="39">
        <v>20.0</v>
      </c>
      <c r="D445" s="39" t="str">
        <f>CONCATENATE(A445,B445,C445)</f>
        <v>Com ABAPC320</v>
      </c>
      <c r="E445" s="42">
        <v>1.16427104E8</v>
      </c>
      <c r="F445" s="41">
        <f>AVERAGE(E443:E445)</f>
        <v>124237168</v>
      </c>
      <c r="G445" s="41">
        <f>STDEV(E443:E445)/F445*100</f>
        <v>5.690880506</v>
      </c>
      <c r="H445" s="41">
        <f>F445-$F$436</f>
        <v>121667614</v>
      </c>
    </row>
    <row r="446" ht="15.75" customHeight="1">
      <c r="A446" s="48" t="s">
        <v>60</v>
      </c>
      <c r="B446" s="48" t="s">
        <v>48</v>
      </c>
      <c r="C446" s="39">
        <v>20.0</v>
      </c>
      <c r="D446" s="39"/>
      <c r="E446" s="42">
        <v>1.43409248E8</v>
      </c>
      <c r="F446" s="41"/>
      <c r="G446" s="41"/>
      <c r="H446" s="41"/>
    </row>
    <row r="447" ht="15.75" customHeight="1">
      <c r="A447" s="48" t="s">
        <v>60</v>
      </c>
      <c r="B447" s="48" t="s">
        <v>48</v>
      </c>
      <c r="C447" s="39">
        <v>20.0</v>
      </c>
      <c r="D447" s="39"/>
      <c r="F447" s="41"/>
      <c r="G447" s="41"/>
      <c r="H447" s="41"/>
      <c r="I447" s="42">
        <v>1.11108752E8</v>
      </c>
    </row>
    <row r="448" ht="15.75" customHeight="1">
      <c r="A448" s="48" t="s">
        <v>60</v>
      </c>
      <c r="B448" s="48" t="s">
        <v>48</v>
      </c>
      <c r="C448" s="39">
        <v>20.0</v>
      </c>
      <c r="D448" s="39" t="str">
        <f>CONCATENATE(A448,B448,C448)</f>
        <v>Com ABAPC420</v>
      </c>
      <c r="E448" s="42">
        <v>1.40593248E8</v>
      </c>
      <c r="F448" s="41">
        <f>AVERAGE(E446:E448)</f>
        <v>142001248</v>
      </c>
      <c r="G448" s="43">
        <f>STDEV(E446:E448)/F448*100</f>
        <v>1.402250138</v>
      </c>
      <c r="H448" s="41">
        <f>F448-$F$436</f>
        <v>139431694</v>
      </c>
    </row>
    <row r="449" ht="15.75" customHeight="1">
      <c r="A449" s="48" t="s">
        <v>60</v>
      </c>
      <c r="B449" s="48" t="s">
        <v>49</v>
      </c>
      <c r="C449" s="39">
        <v>20.0</v>
      </c>
      <c r="D449" s="39"/>
      <c r="E449" s="42">
        <v>1.01973272E8</v>
      </c>
      <c r="F449" s="41"/>
      <c r="G449" s="41"/>
      <c r="H449" s="41"/>
    </row>
    <row r="450" ht="15.75" customHeight="1">
      <c r="A450" s="48" t="s">
        <v>60</v>
      </c>
      <c r="B450" s="48" t="s">
        <v>49</v>
      </c>
      <c r="C450" s="39">
        <v>20.0</v>
      </c>
      <c r="D450" s="39"/>
      <c r="E450" s="42">
        <v>9.438144E7</v>
      </c>
      <c r="F450" s="41"/>
      <c r="G450" s="41"/>
      <c r="H450" s="41"/>
    </row>
    <row r="451" ht="15.75" customHeight="1">
      <c r="A451" s="48" t="s">
        <v>60</v>
      </c>
      <c r="B451" s="48" t="s">
        <v>49</v>
      </c>
      <c r="C451" s="39">
        <v>20.0</v>
      </c>
      <c r="D451" s="39" t="str">
        <f>CONCATENATE(A451,B451,C451)</f>
        <v>Com ABAPC520</v>
      </c>
      <c r="E451" s="42">
        <v>9.8380576E7</v>
      </c>
      <c r="F451" s="41">
        <f>AVERAGE(E449:E451)</f>
        <v>98245096</v>
      </c>
      <c r="G451" s="41">
        <f>STDEV(E449:E451)/F451*100</f>
        <v>3.865565817</v>
      </c>
      <c r="H451" s="41">
        <f>F451-$F$436</f>
        <v>95675542</v>
      </c>
    </row>
    <row r="452" ht="15.75" customHeight="1">
      <c r="A452" s="48" t="s">
        <v>60</v>
      </c>
      <c r="B452" s="48" t="s">
        <v>50</v>
      </c>
      <c r="C452" s="39">
        <v>20.0</v>
      </c>
      <c r="D452" s="39"/>
      <c r="E452" s="45">
        <v>1.15341424E8</v>
      </c>
      <c r="F452" s="41"/>
      <c r="G452" s="41"/>
      <c r="H452" s="41"/>
    </row>
    <row r="453" ht="15.75" customHeight="1">
      <c r="A453" s="48" t="s">
        <v>60</v>
      </c>
      <c r="B453" s="48" t="s">
        <v>50</v>
      </c>
      <c r="C453" s="39">
        <v>20.0</v>
      </c>
      <c r="D453" s="39"/>
      <c r="E453" s="45">
        <v>1.10341032E8</v>
      </c>
      <c r="F453" s="41"/>
      <c r="G453" s="41"/>
      <c r="H453" s="41"/>
    </row>
    <row r="454" ht="15.75" customHeight="1">
      <c r="A454" s="48" t="s">
        <v>60</v>
      </c>
      <c r="B454" s="48" t="s">
        <v>50</v>
      </c>
      <c r="C454" s="39">
        <v>20.0</v>
      </c>
      <c r="D454" s="39" t="str">
        <f>CONCATENATE(A454,B454,C454)</f>
        <v>Com ABAP1BP3_120</v>
      </c>
      <c r="E454" s="45">
        <v>1.21075136E8</v>
      </c>
      <c r="F454" s="41">
        <f>AVERAGE(E452:E454)</f>
        <v>115585864</v>
      </c>
      <c r="G454" s="41">
        <f>STDEV(E452:E454)/F454*100</f>
        <v>4.646956845</v>
      </c>
      <c r="H454" s="41">
        <f>F454-$F$436</f>
        <v>113016310</v>
      </c>
    </row>
    <row r="455" ht="15.75" customHeight="1">
      <c r="A455" s="48" t="s">
        <v>60</v>
      </c>
      <c r="B455" s="48" t="s">
        <v>51</v>
      </c>
      <c r="C455" s="39">
        <v>20.0</v>
      </c>
      <c r="D455" s="39"/>
      <c r="F455" s="41"/>
      <c r="G455" s="41"/>
      <c r="H455" s="41"/>
      <c r="I455" s="45">
        <v>1.15167256E8</v>
      </c>
    </row>
    <row r="456" ht="15.75" customHeight="1">
      <c r="A456" s="48" t="s">
        <v>60</v>
      </c>
      <c r="B456" s="48" t="s">
        <v>51</v>
      </c>
      <c r="C456" s="39">
        <v>20.0</v>
      </c>
      <c r="D456" s="39"/>
      <c r="E456" s="45">
        <v>1.28369808E8</v>
      </c>
      <c r="F456" s="41"/>
      <c r="G456" s="41"/>
      <c r="H456" s="41"/>
    </row>
    <row r="457" ht="15.75" customHeight="1">
      <c r="A457" s="48" t="s">
        <v>60</v>
      </c>
      <c r="B457" s="48" t="s">
        <v>51</v>
      </c>
      <c r="C457" s="39">
        <v>20.0</v>
      </c>
      <c r="D457" s="39" t="str">
        <f>CONCATENATE(A457,B457,C457)</f>
        <v>Com ABAP1BP3_220</v>
      </c>
      <c r="E457" s="45">
        <v>1.4142544E8</v>
      </c>
      <c r="F457" s="41">
        <f>AVERAGE(E455:E457)</f>
        <v>134897624</v>
      </c>
      <c r="G457" s="41">
        <f>STDEV(E455:E457)/F457*100</f>
        <v>6.843505205</v>
      </c>
      <c r="H457" s="41">
        <f>F457-$F$436</f>
        <v>132328070</v>
      </c>
    </row>
    <row r="458" ht="15.75" customHeight="1">
      <c r="A458" s="48" t="s">
        <v>60</v>
      </c>
      <c r="B458" s="48" t="s">
        <v>52</v>
      </c>
      <c r="C458" s="39">
        <v>20.0</v>
      </c>
      <c r="D458" s="39"/>
      <c r="F458" s="41"/>
      <c r="G458" s="41"/>
      <c r="H458" s="41"/>
      <c r="I458" s="45">
        <v>6.6029456E7</v>
      </c>
    </row>
    <row r="459" ht="15.75" customHeight="1">
      <c r="A459" s="48" t="s">
        <v>60</v>
      </c>
      <c r="B459" s="48" t="s">
        <v>52</v>
      </c>
      <c r="C459" s="39">
        <v>20.0</v>
      </c>
      <c r="D459" s="39"/>
      <c r="E459" s="45">
        <v>6.8921024E7</v>
      </c>
      <c r="F459" s="41"/>
      <c r="G459" s="41"/>
      <c r="H459" s="41"/>
    </row>
    <row r="460" ht="15.75" customHeight="1">
      <c r="A460" s="48" t="s">
        <v>60</v>
      </c>
      <c r="B460" s="48" t="s">
        <v>52</v>
      </c>
      <c r="C460" s="39">
        <v>20.0</v>
      </c>
      <c r="D460" s="39" t="str">
        <f>CONCATENATE(A460,B460,C460)</f>
        <v>Com ABAP1BP3_320</v>
      </c>
      <c r="E460" s="45">
        <v>8.5883176E7</v>
      </c>
      <c r="F460" s="41">
        <f>AVERAGE(E458:E460)</f>
        <v>77402100</v>
      </c>
      <c r="G460" s="43">
        <f>STDEV(E458:E460)/F460*100</f>
        <v>15.49577169</v>
      </c>
      <c r="H460" s="41">
        <f>F460-$F$436</f>
        <v>74832546</v>
      </c>
    </row>
    <row r="461" ht="15.75" customHeight="1">
      <c r="A461" s="48" t="s">
        <v>60</v>
      </c>
      <c r="B461" s="48" t="s">
        <v>53</v>
      </c>
      <c r="C461" s="39">
        <v>20.0</v>
      </c>
      <c r="D461" s="39"/>
      <c r="E461" s="45">
        <v>6.4779736E7</v>
      </c>
      <c r="F461" s="41"/>
      <c r="G461" s="41"/>
      <c r="H461" s="41"/>
    </row>
    <row r="462" ht="15.75" customHeight="1">
      <c r="A462" s="48" t="s">
        <v>60</v>
      </c>
      <c r="B462" s="48" t="s">
        <v>53</v>
      </c>
      <c r="C462" s="39">
        <v>20.0</v>
      </c>
      <c r="D462" s="39"/>
      <c r="E462" s="45">
        <v>7.6546776E7</v>
      </c>
      <c r="F462" s="41"/>
      <c r="G462" s="41"/>
      <c r="H462" s="41"/>
    </row>
    <row r="463" ht="15.75" customHeight="1">
      <c r="A463" s="48" t="s">
        <v>60</v>
      </c>
      <c r="B463" s="48" t="s">
        <v>53</v>
      </c>
      <c r="C463" s="39">
        <v>20.0</v>
      </c>
      <c r="D463" s="39" t="str">
        <f>CONCATENATE(A463,B463,C463)</f>
        <v>Com ABAP1BP3_420</v>
      </c>
      <c r="E463" s="45">
        <v>6.9986024E7</v>
      </c>
      <c r="F463" s="41">
        <f>AVERAGE(E461:E463)</f>
        <v>70437512</v>
      </c>
      <c r="G463" s="41">
        <f>STDEV(E461:E463)/F463*100</f>
        <v>8.371246842</v>
      </c>
      <c r="H463" s="41">
        <f>F463-$F$436</f>
        <v>67867958</v>
      </c>
    </row>
    <row r="464" ht="15.75" customHeight="1">
      <c r="A464" s="48" t="s">
        <v>60</v>
      </c>
      <c r="B464" s="48" t="s">
        <v>54</v>
      </c>
      <c r="C464" s="39">
        <v>20.0</v>
      </c>
      <c r="D464" s="39"/>
      <c r="E464" s="45">
        <v>7.6320744E7</v>
      </c>
      <c r="F464" s="41"/>
      <c r="G464" s="41"/>
      <c r="H464" s="41"/>
    </row>
    <row r="465" ht="15.75" customHeight="1">
      <c r="A465" s="48" t="s">
        <v>60</v>
      </c>
      <c r="B465" s="48" t="s">
        <v>54</v>
      </c>
      <c r="C465" s="39">
        <v>20.0</v>
      </c>
      <c r="D465" s="39"/>
      <c r="E465" s="45">
        <v>7.2216624E7</v>
      </c>
      <c r="F465" s="41"/>
      <c r="G465" s="41"/>
      <c r="H465" s="41"/>
    </row>
    <row r="466" ht="15.75" customHeight="1">
      <c r="A466" s="48" t="s">
        <v>60</v>
      </c>
      <c r="B466" s="48" t="s">
        <v>54</v>
      </c>
      <c r="C466" s="39">
        <v>20.0</v>
      </c>
      <c r="D466" s="39" t="str">
        <f>CONCATENATE(A466,B466,C466)</f>
        <v>Com ABAP1BP3_520</v>
      </c>
      <c r="E466" s="41"/>
      <c r="F466" s="41">
        <f>AVERAGE(E464:E466)</f>
        <v>74268684</v>
      </c>
      <c r="G466" s="43">
        <f>STDEV(E464:E466)/F466*100</f>
        <v>3.907503037</v>
      </c>
      <c r="H466" s="41">
        <f>F466-$F$436</f>
        <v>71699130</v>
      </c>
      <c r="I466" s="45">
        <v>9.1117784E7</v>
      </c>
    </row>
    <row r="467" ht="15.75" customHeight="1">
      <c r="A467" s="48" t="s">
        <v>60</v>
      </c>
      <c r="B467" s="48" t="s">
        <v>55</v>
      </c>
      <c r="C467" s="39">
        <v>20.0</v>
      </c>
      <c r="D467" s="39"/>
      <c r="E467" s="46">
        <v>1.10863248E8</v>
      </c>
      <c r="F467" s="41"/>
      <c r="G467" s="41"/>
      <c r="H467" s="41"/>
    </row>
    <row r="468" ht="15.75" customHeight="1">
      <c r="A468" s="48" t="s">
        <v>60</v>
      </c>
      <c r="B468" s="48" t="s">
        <v>55</v>
      </c>
      <c r="C468" s="39">
        <v>20.0</v>
      </c>
      <c r="D468" s="39"/>
      <c r="E468" s="46">
        <v>1.08481904E8</v>
      </c>
      <c r="F468" s="41"/>
      <c r="G468" s="41"/>
      <c r="H468" s="41"/>
    </row>
    <row r="469" ht="15.75" customHeight="1">
      <c r="A469" s="48" t="s">
        <v>60</v>
      </c>
      <c r="B469" s="48" t="s">
        <v>55</v>
      </c>
      <c r="C469" s="39">
        <v>20.0</v>
      </c>
      <c r="D469" s="39" t="str">
        <f>CONCATENATE(A469,B469,C469)</f>
        <v>Com ABAP10BP3_120</v>
      </c>
      <c r="E469" s="46">
        <v>1.14738648E8</v>
      </c>
      <c r="F469" s="41">
        <f>AVERAGE(E467:E469)</f>
        <v>111361266.7</v>
      </c>
      <c r="G469" s="41">
        <f>STDEV(E467:E469)/F469*100</f>
        <v>2.835781936</v>
      </c>
      <c r="H469" s="41">
        <f>F469-$F$436</f>
        <v>108791712.7</v>
      </c>
    </row>
    <row r="470" ht="15.75" customHeight="1">
      <c r="A470" s="48" t="s">
        <v>60</v>
      </c>
      <c r="B470" s="48" t="s">
        <v>56</v>
      </c>
      <c r="C470" s="39">
        <v>20.0</v>
      </c>
      <c r="D470" s="39"/>
      <c r="E470" s="46">
        <v>1.10167384E8</v>
      </c>
      <c r="F470" s="41"/>
      <c r="G470" s="41"/>
      <c r="H470" s="41"/>
    </row>
    <row r="471" ht="15.75" customHeight="1">
      <c r="A471" s="48" t="s">
        <v>60</v>
      </c>
      <c r="B471" s="49" t="s">
        <v>56</v>
      </c>
      <c r="C471" s="39">
        <v>20.0</v>
      </c>
      <c r="D471" s="39"/>
      <c r="E471" s="46">
        <v>1.0343024E8</v>
      </c>
      <c r="F471" s="41"/>
      <c r="G471" s="41"/>
      <c r="H471" s="41"/>
    </row>
    <row r="472" ht="15.75" customHeight="1">
      <c r="A472" s="48" t="s">
        <v>60</v>
      </c>
      <c r="B472" s="49" t="s">
        <v>56</v>
      </c>
      <c r="C472" s="39">
        <v>20.0</v>
      </c>
      <c r="D472" s="39" t="str">
        <f>CONCATENATE(A472,B472,C472)</f>
        <v>Com ABAP10BP3_220</v>
      </c>
      <c r="E472" s="46">
        <v>1.0734788E8</v>
      </c>
      <c r="F472" s="41">
        <f>AVERAGE(E470:E472)</f>
        <v>106981834.7</v>
      </c>
      <c r="G472" s="41">
        <f>STDEV(E470:E472)/F472*100</f>
        <v>3.1626446</v>
      </c>
      <c r="H472" s="41">
        <f>F472-$F$436</f>
        <v>104412280.7</v>
      </c>
    </row>
    <row r="473" ht="15.75" customHeight="1">
      <c r="A473" s="48" t="s">
        <v>60</v>
      </c>
      <c r="B473" s="49" t="s">
        <v>57</v>
      </c>
      <c r="C473" s="39">
        <v>20.0</v>
      </c>
      <c r="D473" s="39"/>
      <c r="E473" s="46">
        <v>8.579148E7</v>
      </c>
      <c r="F473" s="41"/>
      <c r="G473" s="41"/>
      <c r="H473" s="41"/>
    </row>
    <row r="474" ht="15.75" customHeight="1">
      <c r="A474" s="48" t="s">
        <v>60</v>
      </c>
      <c r="B474" s="49" t="s">
        <v>57</v>
      </c>
      <c r="C474" s="39">
        <v>20.0</v>
      </c>
      <c r="D474" s="39"/>
      <c r="E474" s="46">
        <v>9.2434696E7</v>
      </c>
      <c r="F474" s="41"/>
      <c r="G474" s="41"/>
      <c r="H474" s="41"/>
    </row>
    <row r="475" ht="15.75" customHeight="1">
      <c r="A475" s="48" t="s">
        <v>60</v>
      </c>
      <c r="B475" s="49" t="s">
        <v>57</v>
      </c>
      <c r="C475" s="39">
        <v>20.0</v>
      </c>
      <c r="D475" s="39" t="str">
        <f>CONCATENATE(A475,B475,C475)</f>
        <v>Com ABAP10BP3_320</v>
      </c>
      <c r="E475" s="46">
        <v>9.373948E7</v>
      </c>
      <c r="F475" s="41">
        <f>AVERAGE(E473:E475)</f>
        <v>90655218.67</v>
      </c>
      <c r="G475" s="41">
        <f>STDEV(E473:E475)/F475*100</f>
        <v>4.701708923</v>
      </c>
      <c r="H475" s="41">
        <f>F475-$F$436</f>
        <v>88085664.67</v>
      </c>
    </row>
    <row r="476" ht="15.75" customHeight="1">
      <c r="A476" s="48" t="s">
        <v>60</v>
      </c>
      <c r="B476" s="49" t="s">
        <v>58</v>
      </c>
      <c r="C476" s="39">
        <v>20.0</v>
      </c>
      <c r="D476" s="39"/>
      <c r="E476" s="46">
        <v>1.00503328E8</v>
      </c>
      <c r="F476" s="41"/>
      <c r="G476" s="41"/>
      <c r="H476" s="41"/>
    </row>
    <row r="477" ht="15.75" customHeight="1">
      <c r="A477" s="48" t="s">
        <v>60</v>
      </c>
      <c r="B477" s="49" t="s">
        <v>58</v>
      </c>
      <c r="C477" s="39">
        <v>20.0</v>
      </c>
      <c r="D477" s="39"/>
      <c r="E477" s="46">
        <v>1.13215904E8</v>
      </c>
      <c r="F477" s="41"/>
      <c r="G477" s="41"/>
      <c r="H477" s="41"/>
    </row>
    <row r="478" ht="15.75" customHeight="1">
      <c r="A478" s="48" t="s">
        <v>60</v>
      </c>
      <c r="B478" s="49" t="s">
        <v>58</v>
      </c>
      <c r="C478" s="39">
        <v>20.0</v>
      </c>
      <c r="D478" s="39" t="str">
        <f>CONCATENATE(A478,B478,C478)</f>
        <v>Com ABAP10BP3_420</v>
      </c>
      <c r="E478" s="46">
        <v>9.3752216E7</v>
      </c>
      <c r="F478" s="41">
        <f>AVERAGE(E476:E478)</f>
        <v>102490482.7</v>
      </c>
      <c r="G478" s="41">
        <f>STDEV(E476:E478)/F478*100</f>
        <v>9.642683008</v>
      </c>
      <c r="H478" s="41">
        <f>F478-$F$436</f>
        <v>99920928.67</v>
      </c>
    </row>
    <row r="479" ht="15.75" customHeight="1">
      <c r="A479" s="48" t="s">
        <v>60</v>
      </c>
      <c r="B479" s="49" t="s">
        <v>59</v>
      </c>
      <c r="C479" s="39">
        <v>20.0</v>
      </c>
      <c r="D479" s="39"/>
      <c r="E479" s="46">
        <v>1.06023832E8</v>
      </c>
      <c r="F479" s="41"/>
      <c r="G479" s="41"/>
      <c r="H479" s="41"/>
    </row>
    <row r="480" ht="15.75" customHeight="1">
      <c r="A480" s="48" t="s">
        <v>60</v>
      </c>
      <c r="B480" s="49" t="s">
        <v>59</v>
      </c>
      <c r="C480" s="39">
        <v>20.0</v>
      </c>
      <c r="D480" s="39"/>
      <c r="E480" s="46">
        <v>9.853424E7</v>
      </c>
      <c r="F480" s="41"/>
      <c r="G480" s="41"/>
      <c r="H480" s="41"/>
    </row>
    <row r="481" ht="15.75" customHeight="1">
      <c r="A481" s="48" t="s">
        <v>60</v>
      </c>
      <c r="B481" s="49" t="s">
        <v>59</v>
      </c>
      <c r="C481" s="39">
        <v>20.0</v>
      </c>
      <c r="D481" s="39" t="str">
        <f>CONCATENATE(A481,B481,C481)</f>
        <v>Com ABAP10BP3_520</v>
      </c>
      <c r="E481" s="46">
        <v>1.09196256E8</v>
      </c>
      <c r="F481" s="41">
        <f>AVERAGE(E479:E481)</f>
        <v>104584776</v>
      </c>
      <c r="G481" s="41">
        <f>STDEV(E479:E481)/F481*100</f>
        <v>5.234741552</v>
      </c>
      <c r="H481" s="41">
        <f>F481-$F$436</f>
        <v>102015222</v>
      </c>
    </row>
    <row r="482" ht="15.75" customHeight="1">
      <c r="A482" s="38" t="s">
        <v>42</v>
      </c>
      <c r="B482" s="38" t="s">
        <v>43</v>
      </c>
      <c r="C482" s="39">
        <v>25.0</v>
      </c>
      <c r="D482" s="39"/>
      <c r="E482" s="40">
        <v>2988600.0</v>
      </c>
      <c r="F482" s="41"/>
      <c r="G482" s="41"/>
      <c r="H482" s="41"/>
    </row>
    <row r="483" ht="15.75" customHeight="1">
      <c r="A483" s="38" t="s">
        <v>42</v>
      </c>
      <c r="B483" s="38" t="s">
        <v>43</v>
      </c>
      <c r="C483" s="39">
        <v>25.0</v>
      </c>
      <c r="D483" s="39"/>
      <c r="E483" s="40">
        <v>2443918.0</v>
      </c>
      <c r="F483" s="41"/>
      <c r="G483" s="41"/>
      <c r="H483" s="41"/>
    </row>
    <row r="484" ht="15.75" customHeight="1">
      <c r="A484" s="38" t="s">
        <v>42</v>
      </c>
      <c r="B484" s="38" t="s">
        <v>43</v>
      </c>
      <c r="C484" s="39">
        <v>25.0</v>
      </c>
      <c r="D484" s="39" t="str">
        <f>CONCATENATE(A484,B484,C484)</f>
        <v>Sem ABAPbranco25</v>
      </c>
      <c r="E484" s="40">
        <v>2939744.0</v>
      </c>
      <c r="F484" s="41">
        <f>AVERAGE(E482:E484)</f>
        <v>2790754</v>
      </c>
      <c r="G484" s="41">
        <f>STDEV(E482:E484)/F484*100</f>
        <v>10.79853237</v>
      </c>
      <c r="H484" s="41" t="s">
        <v>44</v>
      </c>
    </row>
    <row r="485" ht="15.75" customHeight="1">
      <c r="A485" s="38" t="s">
        <v>42</v>
      </c>
      <c r="B485" s="38" t="s">
        <v>45</v>
      </c>
      <c r="C485" s="39">
        <v>25.0</v>
      </c>
      <c r="D485" s="39"/>
      <c r="E485" s="41"/>
      <c r="F485" s="41"/>
      <c r="G485" s="41"/>
      <c r="H485" s="41"/>
      <c r="I485" s="42">
        <v>8.4920856E7</v>
      </c>
    </row>
    <row r="486" ht="15.75" customHeight="1">
      <c r="A486" s="38" t="s">
        <v>42</v>
      </c>
      <c r="B486" s="38" t="s">
        <v>45</v>
      </c>
      <c r="C486" s="39">
        <v>25.0</v>
      </c>
      <c r="D486" s="39"/>
      <c r="E486" s="42">
        <v>1.03478488E8</v>
      </c>
      <c r="F486" s="41"/>
      <c r="G486" s="41"/>
      <c r="H486" s="41"/>
    </row>
    <row r="487" ht="15.75" customHeight="1">
      <c r="A487" s="38" t="s">
        <v>42</v>
      </c>
      <c r="B487" s="38" t="s">
        <v>45</v>
      </c>
      <c r="C487" s="39">
        <v>25.0</v>
      </c>
      <c r="D487" s="39" t="str">
        <f>CONCATENATE(A487,B487,C487)</f>
        <v>Sem ABAPC125</v>
      </c>
      <c r="E487" s="42">
        <v>1.0967744E8</v>
      </c>
      <c r="F487" s="41">
        <f>AVERAGE(E485:E487)</f>
        <v>106577964</v>
      </c>
      <c r="G487" s="43">
        <f>STDEV(E485:E487)/F487*100</f>
        <v>4.112783573</v>
      </c>
      <c r="H487" s="41">
        <f>F487-$F$484</f>
        <v>103787210</v>
      </c>
    </row>
    <row r="488" ht="15.75" customHeight="1">
      <c r="A488" s="38" t="s">
        <v>42</v>
      </c>
      <c r="B488" s="38" t="s">
        <v>46</v>
      </c>
      <c r="C488" s="39">
        <v>25.0</v>
      </c>
      <c r="D488" s="39"/>
      <c r="E488" s="42">
        <v>1.08756184E8</v>
      </c>
      <c r="F488" s="41"/>
      <c r="G488" s="41"/>
      <c r="H488" s="41"/>
    </row>
    <row r="489" ht="15.75" customHeight="1">
      <c r="A489" s="38" t="s">
        <v>42</v>
      </c>
      <c r="B489" s="38" t="s">
        <v>46</v>
      </c>
      <c r="C489" s="39">
        <v>25.0</v>
      </c>
      <c r="D489" s="39"/>
      <c r="E489" s="42">
        <v>1.08982936E8</v>
      </c>
      <c r="F489" s="41"/>
      <c r="G489" s="41"/>
      <c r="H489" s="41"/>
    </row>
    <row r="490" ht="15.75" customHeight="1">
      <c r="A490" s="38" t="s">
        <v>42</v>
      </c>
      <c r="B490" s="38" t="s">
        <v>46</v>
      </c>
      <c r="C490" s="39">
        <v>25.0</v>
      </c>
      <c r="D490" s="39" t="str">
        <f>CONCATENATE(A490,B490,C490)</f>
        <v>Sem ABAPC225</v>
      </c>
      <c r="E490" s="42">
        <v>1.04282104E8</v>
      </c>
      <c r="F490" s="41">
        <f>AVERAGE(E488:E490)</f>
        <v>107340408</v>
      </c>
      <c r="G490" s="41">
        <f>STDEV(E488:E490)/F490*100</f>
        <v>2.46970783</v>
      </c>
      <c r="H490" s="41">
        <f>F490-$F$484</f>
        <v>104549654</v>
      </c>
    </row>
    <row r="491" ht="15.75" customHeight="1">
      <c r="A491" s="38" t="s">
        <v>42</v>
      </c>
      <c r="B491" s="38" t="s">
        <v>47</v>
      </c>
      <c r="C491" s="39">
        <v>25.0</v>
      </c>
      <c r="D491" s="39"/>
      <c r="E491" s="42">
        <v>1.25798744E8</v>
      </c>
      <c r="F491" s="41"/>
      <c r="G491" s="41"/>
      <c r="H491" s="41"/>
    </row>
    <row r="492" ht="15.75" customHeight="1">
      <c r="A492" s="38" t="s">
        <v>42</v>
      </c>
      <c r="B492" s="38" t="s">
        <v>47</v>
      </c>
      <c r="C492" s="39">
        <v>25.0</v>
      </c>
      <c r="D492" s="39"/>
      <c r="E492" s="42">
        <v>1.23604504E8</v>
      </c>
      <c r="F492" s="41"/>
      <c r="G492" s="41"/>
      <c r="H492" s="41"/>
    </row>
    <row r="493" ht="15.75" customHeight="1">
      <c r="A493" s="38" t="s">
        <v>42</v>
      </c>
      <c r="B493" s="38" t="s">
        <v>47</v>
      </c>
      <c r="C493" s="39">
        <v>25.0</v>
      </c>
      <c r="D493" s="39" t="str">
        <f>CONCATENATE(A493,B493,C493)</f>
        <v>Sem ABAPC325</v>
      </c>
      <c r="E493" s="42">
        <v>1.21939344E8</v>
      </c>
      <c r="F493" s="41">
        <f>AVERAGE(E491:E493)</f>
        <v>123780864</v>
      </c>
      <c r="G493" s="41">
        <f>STDEV(E491:E493)/F493*100</f>
        <v>1.563840113</v>
      </c>
      <c r="H493" s="41">
        <f>F493-$F$484</f>
        <v>120990110</v>
      </c>
    </row>
    <row r="494" ht="15.75" customHeight="1">
      <c r="A494" s="38" t="s">
        <v>42</v>
      </c>
      <c r="B494" s="38" t="s">
        <v>48</v>
      </c>
      <c r="C494" s="39">
        <v>25.0</v>
      </c>
      <c r="D494" s="39"/>
      <c r="E494" s="42">
        <v>1.31746048E8</v>
      </c>
      <c r="F494" s="41"/>
      <c r="G494" s="41"/>
      <c r="H494" s="41"/>
    </row>
    <row r="495" ht="15.75" customHeight="1">
      <c r="A495" s="38" t="s">
        <v>42</v>
      </c>
      <c r="B495" s="38" t="s">
        <v>48</v>
      </c>
      <c r="C495" s="39">
        <v>25.0</v>
      </c>
      <c r="D495" s="39"/>
      <c r="E495" s="42">
        <v>1.21896136E8</v>
      </c>
      <c r="F495" s="41"/>
      <c r="G495" s="41"/>
      <c r="H495" s="41"/>
    </row>
    <row r="496" ht="15.75" customHeight="1">
      <c r="A496" s="38" t="s">
        <v>42</v>
      </c>
      <c r="B496" s="38" t="s">
        <v>48</v>
      </c>
      <c r="C496" s="39">
        <v>25.0</v>
      </c>
      <c r="D496" s="39" t="str">
        <f>CONCATENATE(A496,B496,C496)</f>
        <v>Sem ABAPC425</v>
      </c>
      <c r="E496" s="42">
        <v>1.38660704E8</v>
      </c>
      <c r="F496" s="41">
        <f>AVERAGE(E494:E496)</f>
        <v>130767629.3</v>
      </c>
      <c r="G496" s="41">
        <f>STDEV(E494:E496)/F496*100</f>
        <v>6.442727654</v>
      </c>
      <c r="H496" s="44">
        <f>F496-$F$484</f>
        <v>127976875.3</v>
      </c>
    </row>
    <row r="497" ht="15.75" customHeight="1">
      <c r="A497" s="38" t="s">
        <v>42</v>
      </c>
      <c r="B497" s="38" t="s">
        <v>49</v>
      </c>
      <c r="C497" s="39">
        <v>25.0</v>
      </c>
      <c r="D497" s="39"/>
      <c r="E497" s="42">
        <v>8.8730792E7</v>
      </c>
      <c r="F497" s="41"/>
      <c r="G497" s="41"/>
      <c r="H497" s="41"/>
    </row>
    <row r="498" ht="15.75" customHeight="1">
      <c r="A498" s="38" t="s">
        <v>42</v>
      </c>
      <c r="B498" s="38" t="s">
        <v>49</v>
      </c>
      <c r="C498" s="39">
        <v>25.0</v>
      </c>
      <c r="D498" s="39"/>
      <c r="E498" s="42">
        <v>9.0415032E7</v>
      </c>
      <c r="F498" s="41"/>
      <c r="G498" s="41"/>
      <c r="H498" s="41"/>
    </row>
    <row r="499" ht="15.75" customHeight="1">
      <c r="A499" s="38" t="s">
        <v>42</v>
      </c>
      <c r="B499" s="38" t="s">
        <v>49</v>
      </c>
      <c r="C499" s="39">
        <v>25.0</v>
      </c>
      <c r="D499" s="39" t="str">
        <f>CONCATENATE(A499,B499,C499)</f>
        <v>Sem ABAPC525</v>
      </c>
      <c r="E499" s="42">
        <v>9.7985544E7</v>
      </c>
      <c r="F499" s="41">
        <f>AVERAGE(E497:E499)</f>
        <v>92377122.67</v>
      </c>
      <c r="G499" s="41">
        <f>STDEV(E497:E499)/F499*100</f>
        <v>5.336276628</v>
      </c>
      <c r="H499" s="41">
        <f>F499-$F$484</f>
        <v>89586368.67</v>
      </c>
    </row>
    <row r="500" ht="15.75" customHeight="1">
      <c r="A500" s="38" t="s">
        <v>42</v>
      </c>
      <c r="B500" s="38" t="s">
        <v>50</v>
      </c>
      <c r="C500" s="39">
        <v>25.0</v>
      </c>
      <c r="D500" s="39"/>
      <c r="E500" s="45">
        <v>1.02194072E8</v>
      </c>
      <c r="F500" s="41"/>
      <c r="G500" s="41"/>
      <c r="H500" s="41"/>
    </row>
    <row r="501" ht="15.75" customHeight="1">
      <c r="A501" s="38" t="s">
        <v>42</v>
      </c>
      <c r="B501" s="38" t="s">
        <v>50</v>
      </c>
      <c r="C501" s="39">
        <v>25.0</v>
      </c>
      <c r="D501" s="39"/>
      <c r="E501" s="45">
        <v>9.9218216E7</v>
      </c>
      <c r="F501" s="41"/>
      <c r="G501" s="41"/>
      <c r="H501" s="41"/>
    </row>
    <row r="502" ht="15.75" customHeight="1">
      <c r="A502" s="38" t="s">
        <v>42</v>
      </c>
      <c r="B502" s="38" t="s">
        <v>50</v>
      </c>
      <c r="C502" s="39">
        <v>25.0</v>
      </c>
      <c r="D502" s="39" t="str">
        <f>CONCATENATE(A502,B502,C502)</f>
        <v>Sem ABAP1BP3_125</v>
      </c>
      <c r="E502" s="45">
        <v>1.0061952E8</v>
      </c>
      <c r="F502" s="41">
        <f>AVERAGE(E500:E502)</f>
        <v>100677269.3</v>
      </c>
      <c r="G502" s="41">
        <f>STDEV(E500:E502)/F502*100</f>
        <v>1.478753132</v>
      </c>
      <c r="H502" s="41">
        <f>F502-$F$484</f>
        <v>97886515.33</v>
      </c>
    </row>
    <row r="503" ht="15.75" customHeight="1">
      <c r="A503" s="38" t="s">
        <v>42</v>
      </c>
      <c r="B503" s="38" t="s">
        <v>51</v>
      </c>
      <c r="C503" s="39">
        <v>25.0</v>
      </c>
      <c r="D503" s="39"/>
      <c r="E503" s="45">
        <v>1.57676592E8</v>
      </c>
      <c r="F503" s="41"/>
      <c r="G503" s="41"/>
      <c r="H503" s="41"/>
    </row>
    <row r="504" ht="15.75" customHeight="1">
      <c r="A504" s="38" t="s">
        <v>42</v>
      </c>
      <c r="B504" s="38" t="s">
        <v>51</v>
      </c>
      <c r="C504" s="39">
        <v>25.0</v>
      </c>
      <c r="D504" s="39"/>
      <c r="E504" s="45">
        <v>1.57694384E8</v>
      </c>
      <c r="F504" s="41"/>
      <c r="G504" s="41"/>
      <c r="H504" s="41"/>
    </row>
    <row r="505" ht="15.75" customHeight="1">
      <c r="A505" s="38" t="s">
        <v>42</v>
      </c>
      <c r="B505" s="38" t="s">
        <v>51</v>
      </c>
      <c r="C505" s="39">
        <v>25.0</v>
      </c>
      <c r="D505" s="39" t="str">
        <f>CONCATENATE(A505,B505,C505)</f>
        <v>Sem ABAP1BP3_225</v>
      </c>
      <c r="F505" s="41">
        <f>AVERAGE(E503:E505)</f>
        <v>157685488</v>
      </c>
      <c r="G505" s="41">
        <f>STDEV(E503:E505)/F505*100</f>
        <v>0.007978441143</v>
      </c>
      <c r="H505" s="41">
        <f>F505-$F$484</f>
        <v>154894734</v>
      </c>
      <c r="I505" s="45">
        <v>1.66984944E8</v>
      </c>
    </row>
    <row r="506" ht="15.75" customHeight="1">
      <c r="A506" s="38" t="s">
        <v>42</v>
      </c>
      <c r="B506" s="38" t="s">
        <v>52</v>
      </c>
      <c r="C506" s="39">
        <v>25.0</v>
      </c>
      <c r="D506" s="39"/>
      <c r="E506" s="45">
        <v>8.710664E7</v>
      </c>
      <c r="F506" s="41"/>
      <c r="G506" s="41"/>
      <c r="H506" s="41"/>
    </row>
    <row r="507" ht="15.75" customHeight="1">
      <c r="A507" s="38" t="s">
        <v>42</v>
      </c>
      <c r="B507" s="38" t="s">
        <v>52</v>
      </c>
      <c r="C507" s="39">
        <v>25.0</v>
      </c>
      <c r="D507" s="39"/>
      <c r="F507" s="41"/>
      <c r="G507" s="41"/>
      <c r="H507" s="41"/>
      <c r="I507" s="45">
        <v>9.3473816E7</v>
      </c>
    </row>
    <row r="508" ht="15.75" customHeight="1">
      <c r="A508" s="38" t="s">
        <v>42</v>
      </c>
      <c r="B508" s="38" t="s">
        <v>52</v>
      </c>
      <c r="C508" s="39">
        <v>25.0</v>
      </c>
      <c r="D508" s="39" t="str">
        <f>CONCATENATE(A508,B508,C508)</f>
        <v>Sem ABAP1BP3_325</v>
      </c>
      <c r="E508" s="45">
        <v>8.561296E7</v>
      </c>
      <c r="F508" s="41">
        <f>AVERAGE(E506:E508)</f>
        <v>86359800</v>
      </c>
      <c r="G508" s="41">
        <f>STDEV(E506:E508)/F508*100</f>
        <v>1.223012625</v>
      </c>
      <c r="H508" s="41">
        <f>F508-$F$484</f>
        <v>83569046</v>
      </c>
    </row>
    <row r="509" ht="15.75" customHeight="1">
      <c r="A509" s="38" t="s">
        <v>42</v>
      </c>
      <c r="B509" s="38" t="s">
        <v>53</v>
      </c>
      <c r="C509" s="39">
        <v>25.0</v>
      </c>
      <c r="D509" s="39"/>
      <c r="E509" s="45">
        <v>7.2413504E7</v>
      </c>
      <c r="F509" s="41"/>
      <c r="G509" s="41"/>
      <c r="H509" s="41"/>
    </row>
    <row r="510" ht="15.75" customHeight="1">
      <c r="A510" s="38" t="s">
        <v>42</v>
      </c>
      <c r="B510" s="38" t="s">
        <v>53</v>
      </c>
      <c r="C510" s="39">
        <v>25.0</v>
      </c>
      <c r="D510" s="39"/>
      <c r="E510" s="45">
        <v>8.2682944E7</v>
      </c>
      <c r="F510" s="41"/>
      <c r="G510" s="41"/>
      <c r="H510" s="41"/>
    </row>
    <row r="511" ht="15.75" customHeight="1">
      <c r="A511" s="38" t="s">
        <v>42</v>
      </c>
      <c r="B511" s="38" t="s">
        <v>53</v>
      </c>
      <c r="C511" s="39">
        <v>25.0</v>
      </c>
      <c r="D511" s="39" t="str">
        <f>CONCATENATE(A511,B511,C511)</f>
        <v>Sem ABAP1BP3_425</v>
      </c>
      <c r="E511" s="41"/>
      <c r="F511" s="41">
        <f>AVERAGE(E509:E511)</f>
        <v>77548224</v>
      </c>
      <c r="G511" s="43">
        <f>STDEV(E509:E511)/F511*100</f>
        <v>9.36396772</v>
      </c>
      <c r="H511" s="41">
        <f>F511-$F$484</f>
        <v>74757470</v>
      </c>
      <c r="I511" s="45">
        <v>6.56771E7</v>
      </c>
    </row>
    <row r="512" ht="15.75" customHeight="1">
      <c r="A512" s="38" t="s">
        <v>42</v>
      </c>
      <c r="B512" s="38" t="s">
        <v>54</v>
      </c>
      <c r="C512" s="39">
        <v>25.0</v>
      </c>
      <c r="D512" s="39"/>
      <c r="E512" s="45">
        <v>9.0745144E7</v>
      </c>
      <c r="F512" s="41"/>
      <c r="G512" s="41"/>
      <c r="H512" s="41"/>
    </row>
    <row r="513" ht="15.75" customHeight="1">
      <c r="A513" s="38" t="s">
        <v>42</v>
      </c>
      <c r="B513" s="38" t="s">
        <v>54</v>
      </c>
      <c r="C513" s="39">
        <v>25.0</v>
      </c>
      <c r="D513" s="39"/>
      <c r="E513" s="45">
        <v>9.087296E7</v>
      </c>
      <c r="F513" s="41"/>
      <c r="G513" s="41"/>
      <c r="H513" s="41"/>
    </row>
    <row r="514" ht="15.75" customHeight="1">
      <c r="A514" s="38" t="s">
        <v>42</v>
      </c>
      <c r="B514" s="38" t="s">
        <v>54</v>
      </c>
      <c r="C514" s="39">
        <v>25.0</v>
      </c>
      <c r="D514" s="39" t="str">
        <f>CONCATENATE(A514,B514,C514)</f>
        <v>Sem ABAP1BP3_525</v>
      </c>
      <c r="E514" s="45">
        <v>9.0907832E7</v>
      </c>
      <c r="F514" s="41">
        <f>AVERAGE(E512:E514)</f>
        <v>90841978.67</v>
      </c>
      <c r="G514" s="41">
        <f>STDEV(E512:E514)/F514*100</f>
        <v>0.09428978419</v>
      </c>
      <c r="H514" s="41">
        <f>F514-$F$484</f>
        <v>88051224.67</v>
      </c>
    </row>
    <row r="515" ht="15.75" customHeight="1">
      <c r="A515" s="38" t="s">
        <v>42</v>
      </c>
      <c r="B515" s="38" t="s">
        <v>55</v>
      </c>
      <c r="C515" s="39">
        <v>25.0</v>
      </c>
      <c r="D515" s="39"/>
      <c r="E515" s="46">
        <v>8.4593072E7</v>
      </c>
      <c r="F515" s="41"/>
      <c r="G515" s="41"/>
      <c r="H515" s="41"/>
    </row>
    <row r="516" ht="15.75" customHeight="1">
      <c r="A516" s="38" t="s">
        <v>42</v>
      </c>
      <c r="B516" s="38" t="s">
        <v>55</v>
      </c>
      <c r="C516" s="39">
        <v>25.0</v>
      </c>
      <c r="D516" s="39"/>
      <c r="E516" s="46">
        <v>1.00503952E8</v>
      </c>
      <c r="F516" s="41"/>
      <c r="G516" s="41"/>
      <c r="H516" s="41"/>
    </row>
    <row r="517" ht="15.75" customHeight="1">
      <c r="A517" s="38" t="s">
        <v>42</v>
      </c>
      <c r="B517" s="38" t="s">
        <v>55</v>
      </c>
      <c r="C517" s="39">
        <v>25.0</v>
      </c>
      <c r="D517" s="39" t="str">
        <f>CONCATENATE(A517,B517,C517)</f>
        <v>Sem ABAP10BP3_125</v>
      </c>
      <c r="E517" s="46">
        <v>9.6227224E7</v>
      </c>
      <c r="F517" s="41">
        <f>AVERAGE(E515:E517)</f>
        <v>93774749.33</v>
      </c>
      <c r="G517" s="41">
        <f>STDEV(E515:E517)/F517*100</f>
        <v>8.780695841</v>
      </c>
      <c r="H517" s="41">
        <f>F517-$F$484</f>
        <v>90983995.33</v>
      </c>
    </row>
    <row r="518" ht="15.75" customHeight="1">
      <c r="A518" s="38" t="s">
        <v>42</v>
      </c>
      <c r="B518" s="38" t="s">
        <v>56</v>
      </c>
      <c r="C518" s="39">
        <v>25.0</v>
      </c>
      <c r="D518" s="39"/>
      <c r="E518" s="46">
        <v>9.8794528E7</v>
      </c>
      <c r="F518" s="41"/>
      <c r="G518" s="41"/>
      <c r="H518" s="41"/>
    </row>
    <row r="519" ht="15.75" customHeight="1">
      <c r="A519" s="38" t="s">
        <v>42</v>
      </c>
      <c r="B519" s="47" t="s">
        <v>56</v>
      </c>
      <c r="C519" s="39">
        <v>25.0</v>
      </c>
      <c r="D519" s="39"/>
      <c r="E519" s="46">
        <v>9.1276512E7</v>
      </c>
      <c r="F519" s="41"/>
      <c r="G519" s="41"/>
      <c r="H519" s="41"/>
    </row>
    <row r="520" ht="15.75" customHeight="1">
      <c r="A520" s="38" t="s">
        <v>42</v>
      </c>
      <c r="B520" s="47" t="s">
        <v>56</v>
      </c>
      <c r="C520" s="39">
        <v>25.0</v>
      </c>
      <c r="D520" s="39" t="str">
        <f>CONCATENATE(A520,B520,C520)</f>
        <v>Sem ABAP10BP3_225</v>
      </c>
      <c r="E520" s="46">
        <v>9.490168E7</v>
      </c>
      <c r="F520" s="41">
        <f>AVERAGE(E518:E520)</f>
        <v>94990906.67</v>
      </c>
      <c r="G520" s="41">
        <f>STDEV(E518:E520)/F520*100</f>
        <v>3.958065335</v>
      </c>
      <c r="H520" s="41">
        <f>F520-$F$484</f>
        <v>92200152.67</v>
      </c>
    </row>
    <row r="521" ht="15.75" customHeight="1">
      <c r="A521" s="38" t="s">
        <v>42</v>
      </c>
      <c r="B521" s="47" t="s">
        <v>57</v>
      </c>
      <c r="C521" s="39">
        <v>25.0</v>
      </c>
      <c r="D521" s="39"/>
      <c r="E521" s="46">
        <v>8.443624E7</v>
      </c>
      <c r="F521" s="41"/>
      <c r="G521" s="41"/>
      <c r="H521" s="41"/>
    </row>
    <row r="522" ht="15.75" customHeight="1">
      <c r="A522" s="38" t="s">
        <v>42</v>
      </c>
      <c r="B522" s="47" t="s">
        <v>57</v>
      </c>
      <c r="C522" s="39">
        <v>25.0</v>
      </c>
      <c r="D522" s="39"/>
      <c r="E522" s="46">
        <v>8.4885424E7</v>
      </c>
      <c r="F522" s="41"/>
      <c r="G522" s="41"/>
      <c r="H522" s="41"/>
    </row>
    <row r="523" ht="15.75" customHeight="1">
      <c r="A523" s="38" t="s">
        <v>42</v>
      </c>
      <c r="B523" s="47" t="s">
        <v>57</v>
      </c>
      <c r="C523" s="39">
        <v>25.0</v>
      </c>
      <c r="D523" s="39" t="str">
        <f>CONCATENATE(A523,B523,C523)</f>
        <v>Sem ABAP10BP3_325</v>
      </c>
      <c r="E523" s="46">
        <v>8.3693896E7</v>
      </c>
      <c r="F523" s="41">
        <f>AVERAGE(E521:E523)</f>
        <v>84338520</v>
      </c>
      <c r="G523" s="41">
        <f>STDEV(E521:E523)/F523*100</f>
        <v>0.7134873431</v>
      </c>
      <c r="H523" s="41">
        <f>F523-$F$484</f>
        <v>81547766</v>
      </c>
    </row>
    <row r="524" ht="15.75" customHeight="1">
      <c r="A524" s="38" t="s">
        <v>42</v>
      </c>
      <c r="B524" s="47" t="s">
        <v>58</v>
      </c>
      <c r="C524" s="39">
        <v>25.0</v>
      </c>
      <c r="D524" s="39"/>
      <c r="E524" s="46">
        <v>9.0906208E7</v>
      </c>
      <c r="F524" s="41"/>
      <c r="G524" s="41"/>
      <c r="H524" s="41"/>
    </row>
    <row r="525" ht="15.75" customHeight="1">
      <c r="A525" s="38" t="s">
        <v>42</v>
      </c>
      <c r="B525" s="47" t="s">
        <v>58</v>
      </c>
      <c r="C525" s="39">
        <v>25.0</v>
      </c>
      <c r="D525" s="39"/>
      <c r="E525" s="46">
        <v>9.7679488E7</v>
      </c>
      <c r="F525" s="41"/>
      <c r="G525" s="41"/>
      <c r="H525" s="41"/>
    </row>
    <row r="526" ht="15.75" customHeight="1">
      <c r="A526" s="38" t="s">
        <v>42</v>
      </c>
      <c r="B526" s="47" t="s">
        <v>58</v>
      </c>
      <c r="C526" s="39">
        <v>25.0</v>
      </c>
      <c r="D526" s="39" t="str">
        <f>CONCATENATE(A526,B526,C526)</f>
        <v>Sem ABAP10BP3_425</v>
      </c>
      <c r="E526" s="46">
        <v>9.6729232E7</v>
      </c>
      <c r="F526" s="41">
        <f>AVERAGE(E524:E526)</f>
        <v>95104976</v>
      </c>
      <c r="G526" s="41">
        <f>STDEV(E524:E526)/F526*100</f>
        <v>3.855896662</v>
      </c>
      <c r="H526" s="41">
        <f>F526-$F$484</f>
        <v>92314222</v>
      </c>
    </row>
    <row r="527" ht="15.75" customHeight="1">
      <c r="A527" s="38" t="s">
        <v>42</v>
      </c>
      <c r="B527" s="47" t="s">
        <v>59</v>
      </c>
      <c r="C527" s="39">
        <v>25.0</v>
      </c>
      <c r="D527" s="39"/>
      <c r="E527" s="46">
        <v>8.7490392E7</v>
      </c>
      <c r="F527" s="41"/>
      <c r="G527" s="41"/>
      <c r="H527" s="41"/>
    </row>
    <row r="528" ht="15.75" customHeight="1">
      <c r="A528" s="38" t="s">
        <v>42</v>
      </c>
      <c r="B528" s="47" t="s">
        <v>59</v>
      </c>
      <c r="C528" s="39">
        <v>25.0</v>
      </c>
      <c r="D528" s="39"/>
      <c r="E528" s="46">
        <v>8.1513368E7</v>
      </c>
      <c r="F528" s="41"/>
      <c r="G528" s="41"/>
      <c r="H528" s="41"/>
    </row>
    <row r="529" ht="15.75" customHeight="1">
      <c r="A529" s="38" t="s">
        <v>42</v>
      </c>
      <c r="B529" s="47" t="s">
        <v>59</v>
      </c>
      <c r="C529" s="39">
        <v>25.0</v>
      </c>
      <c r="D529" s="39" t="str">
        <f>CONCATENATE(A529,B529,C529)</f>
        <v>Sem ABAP10BP3_525</v>
      </c>
      <c r="E529" s="46">
        <v>9.0558656E7</v>
      </c>
      <c r="F529" s="41">
        <f>AVERAGE(E527:E529)</f>
        <v>86520805.33</v>
      </c>
      <c r="G529" s="41">
        <f>STDEV(E527:E529)/F529*100</f>
        <v>5.316562716</v>
      </c>
      <c r="H529" s="41">
        <f>F529-$F$484</f>
        <v>83730051.33</v>
      </c>
    </row>
    <row r="530" ht="15.75" customHeight="1">
      <c r="A530" s="48" t="s">
        <v>60</v>
      </c>
      <c r="B530" s="48" t="s">
        <v>43</v>
      </c>
      <c r="C530" s="39">
        <v>25.0</v>
      </c>
      <c r="D530" s="39"/>
      <c r="E530" s="40">
        <v>2523280.0</v>
      </c>
      <c r="F530" s="41"/>
      <c r="G530" s="41"/>
      <c r="H530" s="41"/>
    </row>
    <row r="531" ht="15.75" customHeight="1">
      <c r="A531" s="48" t="s">
        <v>60</v>
      </c>
      <c r="B531" s="48" t="s">
        <v>43</v>
      </c>
      <c r="C531" s="39">
        <v>25.0</v>
      </c>
      <c r="D531" s="39"/>
      <c r="E531" s="40">
        <v>2704240.0</v>
      </c>
      <c r="F531" s="41"/>
      <c r="G531" s="41"/>
      <c r="H531" s="41"/>
    </row>
    <row r="532" ht="15.75" customHeight="1">
      <c r="A532" s="48" t="s">
        <v>60</v>
      </c>
      <c r="B532" s="48" t="s">
        <v>43</v>
      </c>
      <c r="C532" s="39">
        <v>25.0</v>
      </c>
      <c r="D532" s="39" t="str">
        <f>CONCATENATE(A532,B532,C532)</f>
        <v>Com ABAPbranco25</v>
      </c>
      <c r="E532" s="40">
        <v>2659541.0</v>
      </c>
      <c r="F532" s="41">
        <f>AVERAGE(E530:E532)</f>
        <v>2629020.333</v>
      </c>
      <c r="G532" s="41">
        <f>STDEV(E530:E532)/F532*100</f>
        <v>3.585429738</v>
      </c>
      <c r="H532" s="41" t="s">
        <v>44</v>
      </c>
    </row>
    <row r="533" ht="15.75" customHeight="1">
      <c r="A533" s="48" t="s">
        <v>60</v>
      </c>
      <c r="B533" s="48" t="s">
        <v>45</v>
      </c>
      <c r="C533" s="39">
        <v>25.0</v>
      </c>
      <c r="D533" s="39"/>
      <c r="E533" s="42">
        <v>1.31948416E8</v>
      </c>
      <c r="F533" s="41"/>
      <c r="G533" s="41"/>
      <c r="H533" s="41"/>
    </row>
    <row r="534" ht="15.75" customHeight="1">
      <c r="A534" s="48" t="s">
        <v>60</v>
      </c>
      <c r="B534" s="48" t="s">
        <v>45</v>
      </c>
      <c r="C534" s="39">
        <v>25.0</v>
      </c>
      <c r="D534" s="39"/>
      <c r="E534" s="42">
        <v>1.27742656E8</v>
      </c>
      <c r="F534" s="41"/>
      <c r="G534" s="41"/>
      <c r="H534" s="41"/>
    </row>
    <row r="535" ht="15.75" customHeight="1">
      <c r="A535" s="48" t="s">
        <v>60</v>
      </c>
      <c r="B535" s="48" t="s">
        <v>45</v>
      </c>
      <c r="C535" s="39">
        <v>25.0</v>
      </c>
      <c r="D535" s="39" t="str">
        <f>CONCATENATE(A535,B535,C535)</f>
        <v>Com ABAPC125</v>
      </c>
      <c r="E535" s="42">
        <v>1.29848928E8</v>
      </c>
      <c r="F535" s="41">
        <f>AVERAGE(E533:E535)</f>
        <v>129846666.7</v>
      </c>
      <c r="G535" s="41">
        <f>STDEV(E533:E535)/F535*100</f>
        <v>1.619510894</v>
      </c>
      <c r="H535" s="41">
        <f>F535-$F$532</f>
        <v>127217646.3</v>
      </c>
    </row>
    <row r="536" ht="15.75" customHeight="1">
      <c r="A536" s="48" t="s">
        <v>60</v>
      </c>
      <c r="B536" s="48" t="s">
        <v>46</v>
      </c>
      <c r="C536" s="39">
        <v>25.0</v>
      </c>
      <c r="D536" s="39"/>
      <c r="E536" s="42">
        <v>1.20727064E8</v>
      </c>
      <c r="F536" s="41"/>
      <c r="G536" s="41"/>
      <c r="H536" s="41"/>
    </row>
    <row r="537" ht="15.75" customHeight="1">
      <c r="A537" s="48" t="s">
        <v>60</v>
      </c>
      <c r="B537" s="48" t="s">
        <v>46</v>
      </c>
      <c r="C537" s="39">
        <v>25.0</v>
      </c>
      <c r="D537" s="39"/>
      <c r="E537" s="42">
        <v>1.32472288E8</v>
      </c>
      <c r="F537" s="41"/>
      <c r="G537" s="41"/>
      <c r="H537" s="41"/>
    </row>
    <row r="538" ht="15.75" customHeight="1">
      <c r="A538" s="48" t="s">
        <v>60</v>
      </c>
      <c r="B538" s="48" t="s">
        <v>46</v>
      </c>
      <c r="C538" s="39">
        <v>25.0</v>
      </c>
      <c r="D538" s="39" t="str">
        <f>CONCATENATE(A538,B538,C538)</f>
        <v>Com ABAPC225</v>
      </c>
      <c r="E538" s="42">
        <v>1.27902032E8</v>
      </c>
      <c r="F538" s="41">
        <f>AVERAGE(E536:E538)</f>
        <v>127033794.7</v>
      </c>
      <c r="G538" s="41">
        <f>STDEV(E536:E538)/F538*100</f>
        <v>4.66061263</v>
      </c>
      <c r="H538" s="41">
        <f>F538-$F$532</f>
        <v>124404774.3</v>
      </c>
    </row>
    <row r="539" ht="15.75" customHeight="1">
      <c r="A539" s="48" t="s">
        <v>60</v>
      </c>
      <c r="B539" s="48" t="s">
        <v>47</v>
      </c>
      <c r="C539" s="39">
        <v>25.0</v>
      </c>
      <c r="D539" s="39"/>
      <c r="E539" s="42">
        <v>1.49890864E8</v>
      </c>
      <c r="F539" s="41"/>
      <c r="G539" s="41"/>
      <c r="H539" s="41"/>
    </row>
    <row r="540" ht="15.75" customHeight="1">
      <c r="A540" s="48" t="s">
        <v>60</v>
      </c>
      <c r="B540" s="48" t="s">
        <v>47</v>
      </c>
      <c r="C540" s="39">
        <v>25.0</v>
      </c>
      <c r="D540" s="39"/>
      <c r="E540" s="42">
        <v>1.41000448E8</v>
      </c>
      <c r="F540" s="41"/>
      <c r="G540" s="41"/>
      <c r="H540" s="41"/>
    </row>
    <row r="541" ht="15.75" customHeight="1">
      <c r="A541" s="48" t="s">
        <v>60</v>
      </c>
      <c r="B541" s="48" t="s">
        <v>47</v>
      </c>
      <c r="C541" s="39">
        <v>25.0</v>
      </c>
      <c r="D541" s="39" t="str">
        <f>CONCATENATE(A541,B541,C541)</f>
        <v>Com ABAPC325</v>
      </c>
      <c r="E541" s="42">
        <v>1.29928576E8</v>
      </c>
      <c r="F541" s="41">
        <f>AVERAGE(E539:E541)</f>
        <v>140273296</v>
      </c>
      <c r="G541" s="41">
        <f>STDEV(E539:E541)/F541*100</f>
        <v>7.129646297</v>
      </c>
      <c r="H541" s="41">
        <f>F541-$F$532</f>
        <v>137644275.7</v>
      </c>
    </row>
    <row r="542" ht="15.75" customHeight="1">
      <c r="A542" s="48" t="s">
        <v>60</v>
      </c>
      <c r="B542" s="48" t="s">
        <v>48</v>
      </c>
      <c r="C542" s="39">
        <v>25.0</v>
      </c>
      <c r="D542" s="39"/>
      <c r="E542" s="42">
        <v>1.58556768E8</v>
      </c>
      <c r="F542" s="41"/>
      <c r="G542" s="41"/>
      <c r="H542" s="41"/>
    </row>
    <row r="543" ht="15.75" customHeight="1">
      <c r="A543" s="48" t="s">
        <v>60</v>
      </c>
      <c r="B543" s="48" t="s">
        <v>48</v>
      </c>
      <c r="C543" s="39">
        <v>25.0</v>
      </c>
      <c r="D543" s="39"/>
      <c r="F543" s="41"/>
      <c r="G543" s="41"/>
      <c r="H543" s="41"/>
      <c r="I543" s="42">
        <v>1.29421208E8</v>
      </c>
    </row>
    <row r="544" ht="15.75" customHeight="1">
      <c r="A544" s="48" t="s">
        <v>60</v>
      </c>
      <c r="B544" s="48" t="s">
        <v>48</v>
      </c>
      <c r="C544" s="39">
        <v>25.0</v>
      </c>
      <c r="D544" s="39" t="str">
        <f>CONCATENATE(A544,B544,C544)</f>
        <v>Com ABAPC425</v>
      </c>
      <c r="E544" s="42">
        <v>1.56868832E8</v>
      </c>
      <c r="F544" s="41">
        <f>AVERAGE(E542:E544)</f>
        <v>157712800</v>
      </c>
      <c r="G544" s="43">
        <f>STDEV(E542:E544)/F544*100</f>
        <v>0.7567876493</v>
      </c>
      <c r="H544" s="41">
        <f>F544-$F$532</f>
        <v>155083779.7</v>
      </c>
    </row>
    <row r="545" ht="15.75" customHeight="1">
      <c r="A545" s="48" t="s">
        <v>60</v>
      </c>
      <c r="B545" s="48" t="s">
        <v>49</v>
      </c>
      <c r="C545" s="39">
        <v>25.0</v>
      </c>
      <c r="D545" s="39"/>
      <c r="E545" s="42">
        <v>1.19736864E8</v>
      </c>
      <c r="F545" s="41"/>
      <c r="G545" s="41"/>
      <c r="H545" s="41"/>
    </row>
    <row r="546" ht="15.75" customHeight="1">
      <c r="A546" s="48" t="s">
        <v>60</v>
      </c>
      <c r="B546" s="48" t="s">
        <v>49</v>
      </c>
      <c r="C546" s="39">
        <v>25.0</v>
      </c>
      <c r="D546" s="39"/>
      <c r="E546" s="42">
        <v>1.09554512E8</v>
      </c>
      <c r="F546" s="41"/>
      <c r="G546" s="41"/>
      <c r="H546" s="41"/>
    </row>
    <row r="547" ht="15.75" customHeight="1">
      <c r="A547" s="48" t="s">
        <v>60</v>
      </c>
      <c r="B547" s="48" t="s">
        <v>49</v>
      </c>
      <c r="C547" s="39">
        <v>25.0</v>
      </c>
      <c r="D547" s="39" t="str">
        <f>CONCATENATE(A547,B547,C547)</f>
        <v>Com ABAPC525</v>
      </c>
      <c r="E547" s="42">
        <v>1.12405408E8</v>
      </c>
      <c r="F547" s="41">
        <f>AVERAGE(E545:E547)</f>
        <v>113898928</v>
      </c>
      <c r="G547" s="41">
        <f>STDEV(E545:E547)/F547*100</f>
        <v>4.611901436</v>
      </c>
      <c r="H547" s="41">
        <f>F547-$F$532</f>
        <v>111269907.7</v>
      </c>
    </row>
    <row r="548" ht="15.75" customHeight="1">
      <c r="A548" s="48" t="s">
        <v>60</v>
      </c>
      <c r="B548" s="48" t="s">
        <v>50</v>
      </c>
      <c r="C548" s="39">
        <v>25.0</v>
      </c>
      <c r="D548" s="39"/>
      <c r="E548" s="45">
        <v>1.32171472E8</v>
      </c>
      <c r="F548" s="41"/>
      <c r="G548" s="41"/>
      <c r="H548" s="41"/>
    </row>
    <row r="549" ht="15.75" customHeight="1">
      <c r="A549" s="48" t="s">
        <v>60</v>
      </c>
      <c r="B549" s="48" t="s">
        <v>50</v>
      </c>
      <c r="C549" s="39">
        <v>25.0</v>
      </c>
      <c r="D549" s="39"/>
      <c r="E549" s="45">
        <v>1.32507024E8</v>
      </c>
      <c r="F549" s="41"/>
      <c r="G549" s="41"/>
      <c r="H549" s="41"/>
    </row>
    <row r="550" ht="15.75" customHeight="1">
      <c r="A550" s="48" t="s">
        <v>60</v>
      </c>
      <c r="B550" s="48" t="s">
        <v>50</v>
      </c>
      <c r="C550" s="39">
        <v>25.0</v>
      </c>
      <c r="D550" s="39" t="str">
        <f>CONCATENATE(A550,B550,C550)</f>
        <v>Com ABAP1BP3_125</v>
      </c>
      <c r="E550" s="45">
        <v>1.33689896E8</v>
      </c>
      <c r="F550" s="41">
        <f>AVERAGE(E548:E550)</f>
        <v>132789464</v>
      </c>
      <c r="G550" s="41">
        <f>STDEV(E548:E550)/F550*100</f>
        <v>0.6006813933</v>
      </c>
      <c r="H550" s="41">
        <f>F550-$F$532</f>
        <v>130160443.7</v>
      </c>
    </row>
    <row r="551" ht="15.75" customHeight="1">
      <c r="A551" s="48" t="s">
        <v>60</v>
      </c>
      <c r="B551" s="48" t="s">
        <v>51</v>
      </c>
      <c r="C551" s="39">
        <v>25.0</v>
      </c>
      <c r="D551" s="39"/>
      <c r="F551" s="41"/>
      <c r="G551" s="41"/>
      <c r="H551" s="41"/>
      <c r="I551" s="45">
        <v>1.44630576E8</v>
      </c>
    </row>
    <row r="552" ht="15.75" customHeight="1">
      <c r="A552" s="48" t="s">
        <v>60</v>
      </c>
      <c r="B552" s="48" t="s">
        <v>51</v>
      </c>
      <c r="C552" s="39">
        <v>25.0</v>
      </c>
      <c r="D552" s="39"/>
      <c r="E552" s="45">
        <v>1.5587544E8</v>
      </c>
      <c r="F552" s="41"/>
      <c r="G552" s="41"/>
      <c r="H552" s="41"/>
    </row>
    <row r="553" ht="15.75" customHeight="1">
      <c r="A553" s="48" t="s">
        <v>60</v>
      </c>
      <c r="B553" s="48" t="s">
        <v>51</v>
      </c>
      <c r="C553" s="39">
        <v>25.0</v>
      </c>
      <c r="D553" s="39" t="str">
        <f>CONCATENATE(A553,B553,C553)</f>
        <v>Com ABAP1BP3_225</v>
      </c>
      <c r="E553" s="45">
        <v>1.6765232E8</v>
      </c>
      <c r="F553" s="41">
        <f>AVERAGE(E551:E553)</f>
        <v>161763880</v>
      </c>
      <c r="G553" s="41">
        <f>STDEV(E551:E553)/F553*100</f>
        <v>5.147942612</v>
      </c>
      <c r="H553" s="41">
        <f>F553-$F$532</f>
        <v>159134859.7</v>
      </c>
    </row>
    <row r="554" ht="15.75" customHeight="1">
      <c r="A554" s="48" t="s">
        <v>60</v>
      </c>
      <c r="B554" s="48" t="s">
        <v>52</v>
      </c>
      <c r="C554" s="39">
        <v>25.0</v>
      </c>
      <c r="D554" s="39"/>
      <c r="F554" s="41"/>
      <c r="G554" s="41"/>
      <c r="H554" s="41"/>
      <c r="I554" s="45">
        <v>7.9379528E7</v>
      </c>
    </row>
    <row r="555" ht="15.75" customHeight="1">
      <c r="A555" s="48" t="s">
        <v>60</v>
      </c>
      <c r="B555" s="48" t="s">
        <v>52</v>
      </c>
      <c r="C555" s="39">
        <v>25.0</v>
      </c>
      <c r="D555" s="39"/>
      <c r="E555" s="45">
        <v>8.47474E7</v>
      </c>
      <c r="F555" s="41"/>
      <c r="G555" s="41"/>
      <c r="H555" s="41"/>
    </row>
    <row r="556" ht="15.75" customHeight="1">
      <c r="A556" s="48" t="s">
        <v>60</v>
      </c>
      <c r="B556" s="48" t="s">
        <v>52</v>
      </c>
      <c r="C556" s="39">
        <v>25.0</v>
      </c>
      <c r="D556" s="39" t="str">
        <f>CONCATENATE(A556,B556,C556)</f>
        <v>Com ABAP1BP3_325</v>
      </c>
      <c r="E556" s="45">
        <v>1.02783016E8</v>
      </c>
      <c r="F556" s="41">
        <f>AVERAGE(E554:E556)</f>
        <v>93765208</v>
      </c>
      <c r="G556" s="43">
        <f>STDEV(E554:E556)/F556*100</f>
        <v>13.60110711</v>
      </c>
      <c r="H556" s="41">
        <f>F556-$F$532</f>
        <v>91136187.67</v>
      </c>
    </row>
    <row r="557" ht="15.75" customHeight="1">
      <c r="A557" s="48" t="s">
        <v>60</v>
      </c>
      <c r="B557" s="48" t="s">
        <v>53</v>
      </c>
      <c r="C557" s="39">
        <v>25.0</v>
      </c>
      <c r="D557" s="39"/>
      <c r="E557" s="45">
        <v>8.0390824E7</v>
      </c>
      <c r="F557" s="41"/>
      <c r="G557" s="41"/>
      <c r="H557" s="41"/>
    </row>
    <row r="558" ht="15.75" customHeight="1">
      <c r="A558" s="48" t="s">
        <v>60</v>
      </c>
      <c r="B558" s="48" t="s">
        <v>53</v>
      </c>
      <c r="C558" s="39">
        <v>25.0</v>
      </c>
      <c r="D558" s="39"/>
      <c r="E558" s="45">
        <v>9.387336E7</v>
      </c>
      <c r="F558" s="41"/>
      <c r="G558" s="41"/>
      <c r="H558" s="41"/>
    </row>
    <row r="559" ht="15.75" customHeight="1">
      <c r="A559" s="48" t="s">
        <v>60</v>
      </c>
      <c r="B559" s="48" t="s">
        <v>53</v>
      </c>
      <c r="C559" s="39">
        <v>25.0</v>
      </c>
      <c r="D559" s="39" t="str">
        <f>CONCATENATE(A559,B559,C559)</f>
        <v>Com ABAP1BP3_425</v>
      </c>
      <c r="E559" s="45">
        <v>8.6840592E7</v>
      </c>
      <c r="F559" s="41">
        <f>AVERAGE(E557:E559)</f>
        <v>87034925.33</v>
      </c>
      <c r="G559" s="41">
        <f>STDEV(E557:E559)/F559*100</f>
        <v>7.747887925</v>
      </c>
      <c r="H559" s="41">
        <f>F559-$F$532</f>
        <v>84405905</v>
      </c>
    </row>
    <row r="560" ht="15.75" customHeight="1">
      <c r="A560" s="48" t="s">
        <v>60</v>
      </c>
      <c r="B560" s="48" t="s">
        <v>54</v>
      </c>
      <c r="C560" s="39">
        <v>25.0</v>
      </c>
      <c r="D560" s="39"/>
      <c r="E560" s="45">
        <v>8.9315336E7</v>
      </c>
      <c r="F560" s="41"/>
      <c r="G560" s="41"/>
      <c r="H560" s="41"/>
    </row>
    <row r="561" ht="15.75" customHeight="1">
      <c r="A561" s="48" t="s">
        <v>60</v>
      </c>
      <c r="B561" s="48" t="s">
        <v>54</v>
      </c>
      <c r="C561" s="39">
        <v>25.0</v>
      </c>
      <c r="D561" s="39"/>
      <c r="E561" s="45">
        <v>8.6898568E7</v>
      </c>
      <c r="F561" s="41"/>
      <c r="G561" s="41"/>
      <c r="H561" s="41"/>
    </row>
    <row r="562" ht="15.75" customHeight="1">
      <c r="A562" s="48" t="s">
        <v>60</v>
      </c>
      <c r="B562" s="48" t="s">
        <v>54</v>
      </c>
      <c r="C562" s="39">
        <v>25.0</v>
      </c>
      <c r="D562" s="39" t="str">
        <f>CONCATENATE(A562,B562,C562)</f>
        <v>Com ABAP1BP3_525</v>
      </c>
      <c r="E562" s="45">
        <v>1.04935408E8</v>
      </c>
      <c r="F562" s="41">
        <f>AVERAGE(E560:E562)</f>
        <v>93716437.33</v>
      </c>
      <c r="G562" s="41">
        <f>STDEV(E560:E562)/F562*100</f>
        <v>10.44722768</v>
      </c>
      <c r="H562" s="41">
        <f>F562-$F$532</f>
        <v>91087417</v>
      </c>
    </row>
    <row r="563" ht="15.75" customHeight="1">
      <c r="A563" s="48" t="s">
        <v>60</v>
      </c>
      <c r="B563" s="48" t="s">
        <v>55</v>
      </c>
      <c r="C563" s="39">
        <v>25.0</v>
      </c>
      <c r="D563" s="39"/>
      <c r="E563" s="46">
        <v>1.3141332E8</v>
      </c>
      <c r="F563" s="41"/>
      <c r="G563" s="41"/>
      <c r="H563" s="41"/>
    </row>
    <row r="564" ht="15.75" customHeight="1">
      <c r="A564" s="48" t="s">
        <v>60</v>
      </c>
      <c r="B564" s="48" t="s">
        <v>55</v>
      </c>
      <c r="C564" s="39">
        <v>25.0</v>
      </c>
      <c r="D564" s="39"/>
      <c r="E564" s="46">
        <v>1.24170408E8</v>
      </c>
      <c r="F564" s="41"/>
      <c r="G564" s="41"/>
      <c r="H564" s="41"/>
    </row>
    <row r="565" ht="15.75" customHeight="1">
      <c r="A565" s="48" t="s">
        <v>60</v>
      </c>
      <c r="B565" s="48" t="s">
        <v>55</v>
      </c>
      <c r="C565" s="39">
        <v>25.0</v>
      </c>
      <c r="D565" s="39" t="str">
        <f>CONCATENATE(A565,B565,C565)</f>
        <v>Com ABAP10BP3_125</v>
      </c>
      <c r="E565" s="46">
        <v>1.31010152E8</v>
      </c>
      <c r="F565" s="41">
        <f>AVERAGE(E563:E565)</f>
        <v>128864626.7</v>
      </c>
      <c r="G565" s="41">
        <f>STDEV(E563:E565)/F565*100</f>
        <v>3.158591741</v>
      </c>
      <c r="H565" s="41">
        <f>F565-$F$532</f>
        <v>126235606.3</v>
      </c>
    </row>
    <row r="566" ht="15.75" customHeight="1">
      <c r="A566" s="48" t="s">
        <v>60</v>
      </c>
      <c r="B566" s="48" t="s">
        <v>56</v>
      </c>
      <c r="C566" s="39">
        <v>25.0</v>
      </c>
      <c r="D566" s="39"/>
      <c r="E566" s="46">
        <v>1.29176032E8</v>
      </c>
      <c r="F566" s="41"/>
      <c r="G566" s="41"/>
      <c r="H566" s="41"/>
    </row>
    <row r="567" ht="15.75" customHeight="1">
      <c r="A567" s="48" t="s">
        <v>60</v>
      </c>
      <c r="B567" s="49" t="s">
        <v>56</v>
      </c>
      <c r="C567" s="39">
        <v>25.0</v>
      </c>
      <c r="D567" s="39"/>
      <c r="E567" s="46">
        <v>1.22518304E8</v>
      </c>
      <c r="F567" s="41"/>
      <c r="G567" s="41"/>
      <c r="H567" s="41"/>
    </row>
    <row r="568" ht="15.75" customHeight="1">
      <c r="A568" s="48" t="s">
        <v>60</v>
      </c>
      <c r="B568" s="49" t="s">
        <v>56</v>
      </c>
      <c r="C568" s="39">
        <v>25.0</v>
      </c>
      <c r="D568" s="39" t="str">
        <f>CONCATENATE(A568,B568,C568)</f>
        <v>Com ABAP10BP3_225</v>
      </c>
      <c r="E568" s="46">
        <v>1.2417132E8</v>
      </c>
      <c r="F568" s="41">
        <f>AVERAGE(E566:E568)</f>
        <v>125288552</v>
      </c>
      <c r="G568" s="41">
        <f>STDEV(E566:E568)/F568*100</f>
        <v>2.766913061</v>
      </c>
      <c r="H568" s="41">
        <f>F568-$F$532</f>
        <v>122659531.7</v>
      </c>
    </row>
    <row r="569" ht="15.75" customHeight="1">
      <c r="A569" s="48" t="s">
        <v>60</v>
      </c>
      <c r="B569" s="49" t="s">
        <v>57</v>
      </c>
      <c r="C569" s="39">
        <v>25.0</v>
      </c>
      <c r="D569" s="39"/>
      <c r="E569" s="46">
        <v>1.00061152E8</v>
      </c>
      <c r="F569" s="41"/>
      <c r="G569" s="41"/>
      <c r="H569" s="41"/>
    </row>
    <row r="570" ht="15.75" customHeight="1">
      <c r="A570" s="48" t="s">
        <v>60</v>
      </c>
      <c r="B570" s="49" t="s">
        <v>57</v>
      </c>
      <c r="C570" s="39">
        <v>25.0</v>
      </c>
      <c r="D570" s="39"/>
      <c r="E570" s="46">
        <v>1.07074704E8</v>
      </c>
      <c r="F570" s="41"/>
      <c r="G570" s="41"/>
      <c r="H570" s="41"/>
    </row>
    <row r="571" ht="15.75" customHeight="1">
      <c r="A571" s="48" t="s">
        <v>60</v>
      </c>
      <c r="B571" s="49" t="s">
        <v>57</v>
      </c>
      <c r="C571" s="39">
        <v>25.0</v>
      </c>
      <c r="D571" s="39" t="str">
        <f>CONCATENATE(A571,B571,C571)</f>
        <v>Com ABAP10BP3_325</v>
      </c>
      <c r="E571" s="46">
        <v>1.108564E8</v>
      </c>
      <c r="F571" s="41">
        <f>AVERAGE(E569:E571)</f>
        <v>105997418.7</v>
      </c>
      <c r="G571" s="41">
        <f>STDEV(E569:E571)/F571*100</f>
        <v>5.167729063</v>
      </c>
      <c r="H571" s="41">
        <f>F571-$F$532</f>
        <v>103368398.3</v>
      </c>
    </row>
    <row r="572" ht="15.75" customHeight="1">
      <c r="A572" s="48" t="s">
        <v>60</v>
      </c>
      <c r="B572" s="49" t="s">
        <v>58</v>
      </c>
      <c r="C572" s="39">
        <v>25.0</v>
      </c>
      <c r="D572" s="39"/>
      <c r="E572" s="46">
        <v>1.16372144E8</v>
      </c>
      <c r="F572" s="41"/>
      <c r="G572" s="41"/>
      <c r="H572" s="41"/>
    </row>
    <row r="573" ht="15.75" customHeight="1">
      <c r="A573" s="48" t="s">
        <v>60</v>
      </c>
      <c r="B573" s="49" t="s">
        <v>58</v>
      </c>
      <c r="C573" s="39">
        <v>25.0</v>
      </c>
      <c r="D573" s="39"/>
      <c r="E573" s="46">
        <v>1.29160808E8</v>
      </c>
      <c r="F573" s="41"/>
      <c r="G573" s="41"/>
      <c r="H573" s="41"/>
    </row>
    <row r="574" ht="15.75" customHeight="1">
      <c r="A574" s="48" t="s">
        <v>60</v>
      </c>
      <c r="B574" s="49" t="s">
        <v>58</v>
      </c>
      <c r="C574" s="39">
        <v>25.0</v>
      </c>
      <c r="D574" s="39" t="str">
        <f>CONCATENATE(A574,B574,C574)</f>
        <v>Com ABAP10BP3_425</v>
      </c>
      <c r="E574" s="46">
        <v>1.0926396E8</v>
      </c>
      <c r="F574" s="41">
        <f>AVERAGE(E572:E574)</f>
        <v>118265637.3</v>
      </c>
      <c r="G574" s="41">
        <f>STDEV(E572:E574)/F574*100</f>
        <v>8.525438958</v>
      </c>
      <c r="H574" s="41">
        <f>F574-$F$532</f>
        <v>115636617</v>
      </c>
    </row>
    <row r="575" ht="15.75" customHeight="1">
      <c r="A575" s="48" t="s">
        <v>60</v>
      </c>
      <c r="B575" s="49" t="s">
        <v>59</v>
      </c>
      <c r="C575" s="39">
        <v>25.0</v>
      </c>
      <c r="D575" s="39"/>
      <c r="E575" s="46">
        <v>1.2649832E8</v>
      </c>
      <c r="F575" s="41"/>
      <c r="G575" s="41"/>
      <c r="H575" s="41"/>
    </row>
    <row r="576" ht="15.75" customHeight="1">
      <c r="A576" s="48" t="s">
        <v>60</v>
      </c>
      <c r="B576" s="49" t="s">
        <v>59</v>
      </c>
      <c r="C576" s="39">
        <v>25.0</v>
      </c>
      <c r="D576" s="39"/>
      <c r="E576" s="46">
        <v>1.1377264E8</v>
      </c>
      <c r="F576" s="41"/>
      <c r="G576" s="41"/>
      <c r="H576" s="41"/>
    </row>
    <row r="577" ht="15.75" customHeight="1">
      <c r="A577" s="48" t="s">
        <v>60</v>
      </c>
      <c r="B577" s="49" t="s">
        <v>59</v>
      </c>
      <c r="C577" s="39">
        <v>25.0</v>
      </c>
      <c r="D577" s="39" t="str">
        <f>CONCATENATE(A577,B577,C577)</f>
        <v>Com ABAP10BP3_525</v>
      </c>
      <c r="E577" s="46">
        <v>1.25791424E8</v>
      </c>
      <c r="F577" s="41">
        <f>AVERAGE(E575:E577)</f>
        <v>122020794.7</v>
      </c>
      <c r="G577" s="41">
        <f>STDEV(E575:E577)/F577*100</f>
        <v>5.861173599</v>
      </c>
      <c r="H577" s="41">
        <f>F577-$F$532</f>
        <v>119391774.3</v>
      </c>
    </row>
    <row r="578" ht="15.75" customHeight="1">
      <c r="A578" s="38" t="s">
        <v>42</v>
      </c>
      <c r="B578" s="38" t="s">
        <v>43</v>
      </c>
      <c r="C578" s="39">
        <v>30.0</v>
      </c>
      <c r="D578" s="39"/>
      <c r="E578" s="40">
        <v>3131729.0</v>
      </c>
      <c r="F578" s="41"/>
      <c r="G578" s="41"/>
      <c r="H578" s="41"/>
    </row>
    <row r="579" ht="15.75" customHeight="1">
      <c r="A579" s="38" t="s">
        <v>42</v>
      </c>
      <c r="B579" s="38" t="s">
        <v>43</v>
      </c>
      <c r="C579" s="39">
        <v>30.0</v>
      </c>
      <c r="D579" s="39"/>
      <c r="E579" s="41"/>
      <c r="F579" s="41"/>
      <c r="G579" s="41"/>
      <c r="H579" s="41"/>
      <c r="I579" s="40">
        <v>2447288.0</v>
      </c>
    </row>
    <row r="580" ht="15.75" customHeight="1">
      <c r="A580" s="38" t="s">
        <v>42</v>
      </c>
      <c r="B580" s="38" t="s">
        <v>43</v>
      </c>
      <c r="C580" s="39">
        <v>30.0</v>
      </c>
      <c r="D580" s="39" t="str">
        <f>CONCATENATE(A580,B580,C580)</f>
        <v>Sem ABAPbranco30</v>
      </c>
      <c r="E580" s="40">
        <v>3020792.0</v>
      </c>
      <c r="F580" s="41">
        <f>AVERAGE(E578:E580)</f>
        <v>3076260.5</v>
      </c>
      <c r="G580" s="43">
        <f>STDEV(E578:E580)/F580*100</f>
        <v>2.54998902</v>
      </c>
      <c r="H580" s="41" t="s">
        <v>44</v>
      </c>
    </row>
    <row r="581" ht="15.75" customHeight="1">
      <c r="A581" s="38" t="s">
        <v>42</v>
      </c>
      <c r="B581" s="38" t="s">
        <v>45</v>
      </c>
      <c r="C581" s="39">
        <v>30.0</v>
      </c>
      <c r="D581" s="39"/>
      <c r="E581" s="41"/>
      <c r="F581" s="41"/>
      <c r="G581" s="41"/>
      <c r="H581" s="41"/>
      <c r="I581" s="42">
        <v>9.3321696E7</v>
      </c>
    </row>
    <row r="582" ht="15.75" customHeight="1">
      <c r="A582" s="38" t="s">
        <v>42</v>
      </c>
      <c r="B582" s="38" t="s">
        <v>45</v>
      </c>
      <c r="C582" s="39">
        <v>30.0</v>
      </c>
      <c r="D582" s="39"/>
      <c r="E582" s="42">
        <v>1.124516E8</v>
      </c>
      <c r="F582" s="41"/>
      <c r="G582" s="41"/>
      <c r="H582" s="41"/>
    </row>
    <row r="583" ht="15.75" customHeight="1">
      <c r="A583" s="38" t="s">
        <v>42</v>
      </c>
      <c r="B583" s="38" t="s">
        <v>45</v>
      </c>
      <c r="C583" s="39">
        <v>30.0</v>
      </c>
      <c r="D583" s="39" t="str">
        <f>CONCATENATE(A583,B583,C583)</f>
        <v>Sem ABAPC130</v>
      </c>
      <c r="E583" s="42">
        <v>1.19540968E8</v>
      </c>
      <c r="F583" s="41">
        <f>AVERAGE(E581:E583)</f>
        <v>115996284</v>
      </c>
      <c r="G583" s="43">
        <f>STDEV(E581:E583)/F583*100</f>
        <v>4.321638603</v>
      </c>
      <c r="H583" s="41">
        <f>F583-$F$580</f>
        <v>112920023.5</v>
      </c>
    </row>
    <row r="584" ht="15.75" customHeight="1">
      <c r="A584" s="38" t="s">
        <v>42</v>
      </c>
      <c r="B584" s="38" t="s">
        <v>46</v>
      </c>
      <c r="C584" s="39">
        <v>30.0</v>
      </c>
      <c r="D584" s="39"/>
      <c r="E584" s="42">
        <v>1.16153072E8</v>
      </c>
      <c r="F584" s="41"/>
      <c r="G584" s="41"/>
      <c r="H584" s="41"/>
    </row>
    <row r="585" ht="15.75" customHeight="1">
      <c r="A585" s="38" t="s">
        <v>42</v>
      </c>
      <c r="B585" s="38" t="s">
        <v>46</v>
      </c>
      <c r="C585" s="39">
        <v>30.0</v>
      </c>
      <c r="D585" s="39"/>
      <c r="E585" s="42">
        <v>1.18463192E8</v>
      </c>
      <c r="F585" s="41"/>
      <c r="G585" s="41"/>
      <c r="H585" s="41"/>
    </row>
    <row r="586" ht="15.75" customHeight="1">
      <c r="A586" s="38" t="s">
        <v>42</v>
      </c>
      <c r="B586" s="38" t="s">
        <v>46</v>
      </c>
      <c r="C586" s="39">
        <v>30.0</v>
      </c>
      <c r="D586" s="39" t="str">
        <f>CONCATENATE(A586,B586,C586)</f>
        <v>Sem ABAPC230</v>
      </c>
      <c r="E586" s="42">
        <v>1.12739128E8</v>
      </c>
      <c r="F586" s="41">
        <f>AVERAGE(E584:E586)</f>
        <v>115785130.7</v>
      </c>
      <c r="G586" s="41">
        <f>STDEV(E584:E586)/F586*100</f>
        <v>2.487120523</v>
      </c>
      <c r="H586" s="41">
        <f>F586-$F$580</f>
        <v>112708870.2</v>
      </c>
    </row>
    <row r="587" ht="15.75" customHeight="1">
      <c r="A587" s="38" t="s">
        <v>42</v>
      </c>
      <c r="B587" s="38" t="s">
        <v>47</v>
      </c>
      <c r="C587" s="39">
        <v>30.0</v>
      </c>
      <c r="D587" s="39"/>
      <c r="E587" s="42">
        <v>1.31173808E8</v>
      </c>
      <c r="F587" s="41"/>
      <c r="G587" s="41"/>
      <c r="H587" s="41"/>
    </row>
    <row r="588" ht="15.75" customHeight="1">
      <c r="A588" s="38" t="s">
        <v>42</v>
      </c>
      <c r="B588" s="38" t="s">
        <v>47</v>
      </c>
      <c r="C588" s="39">
        <v>30.0</v>
      </c>
      <c r="D588" s="39"/>
      <c r="E588" s="42">
        <v>1.33267488E8</v>
      </c>
      <c r="F588" s="41"/>
      <c r="G588" s="41"/>
      <c r="H588" s="41"/>
    </row>
    <row r="589" ht="15.75" customHeight="1">
      <c r="A589" s="38" t="s">
        <v>42</v>
      </c>
      <c r="B589" s="38" t="s">
        <v>47</v>
      </c>
      <c r="C589" s="39">
        <v>30.0</v>
      </c>
      <c r="D589" s="39" t="str">
        <f>CONCATENATE(A589,B589,C589)</f>
        <v>Sem ABAPC330</v>
      </c>
      <c r="E589" s="42">
        <v>1.3170384E8</v>
      </c>
      <c r="F589" s="41">
        <f>AVERAGE(E587:E589)</f>
        <v>132048378.7</v>
      </c>
      <c r="G589" s="41">
        <f>STDEV(E587:E589)/F589*100</f>
        <v>0.8243441078</v>
      </c>
      <c r="H589" s="41">
        <f>F589-$F$580</f>
        <v>128972118.2</v>
      </c>
    </row>
    <row r="590" ht="15.75" customHeight="1">
      <c r="A590" s="38" t="s">
        <v>42</v>
      </c>
      <c r="B590" s="38" t="s">
        <v>48</v>
      </c>
      <c r="C590" s="39">
        <v>30.0</v>
      </c>
      <c r="D590" s="39"/>
      <c r="E590" s="42">
        <v>1.44562288E8</v>
      </c>
      <c r="F590" s="41"/>
      <c r="G590" s="41"/>
      <c r="H590" s="41"/>
    </row>
    <row r="591" ht="15.75" customHeight="1">
      <c r="A591" s="38" t="s">
        <v>42</v>
      </c>
      <c r="B591" s="38" t="s">
        <v>48</v>
      </c>
      <c r="C591" s="39">
        <v>30.0</v>
      </c>
      <c r="D591" s="39"/>
      <c r="E591" s="42">
        <v>1.31812952E8</v>
      </c>
      <c r="F591" s="41"/>
      <c r="G591" s="41"/>
      <c r="H591" s="41"/>
    </row>
    <row r="592" ht="15.75" customHeight="1">
      <c r="A592" s="38" t="s">
        <v>42</v>
      </c>
      <c r="B592" s="38" t="s">
        <v>48</v>
      </c>
      <c r="C592" s="39">
        <v>30.0</v>
      </c>
      <c r="D592" s="39" t="str">
        <f>CONCATENATE(A592,B592,C592)</f>
        <v>Sem ABAPC430</v>
      </c>
      <c r="E592" s="42">
        <v>1.46522464E8</v>
      </c>
      <c r="F592" s="41">
        <f>AVERAGE(E590:E592)</f>
        <v>140965901.3</v>
      </c>
      <c r="G592" s="41">
        <f>STDEV(E590:E592)/F592*100</f>
        <v>5.665943175</v>
      </c>
      <c r="H592" s="44">
        <f>F592-$F$580</f>
        <v>137889640.8</v>
      </c>
    </row>
    <row r="593" ht="15.75" customHeight="1">
      <c r="A593" s="38" t="s">
        <v>42</v>
      </c>
      <c r="B593" s="38" t="s">
        <v>49</v>
      </c>
      <c r="C593" s="39">
        <v>30.0</v>
      </c>
      <c r="D593" s="39"/>
      <c r="E593" s="42">
        <v>9.7667144E7</v>
      </c>
      <c r="F593" s="41"/>
      <c r="G593" s="41"/>
      <c r="H593" s="41"/>
    </row>
    <row r="594" ht="15.75" customHeight="1">
      <c r="A594" s="38" t="s">
        <v>42</v>
      </c>
      <c r="B594" s="38" t="s">
        <v>49</v>
      </c>
      <c r="C594" s="39">
        <v>30.0</v>
      </c>
      <c r="D594" s="39"/>
      <c r="E594" s="42">
        <v>9.9786336E7</v>
      </c>
      <c r="F594" s="41"/>
      <c r="G594" s="41"/>
      <c r="H594" s="41"/>
    </row>
    <row r="595" ht="15.75" customHeight="1">
      <c r="A595" s="38" t="s">
        <v>42</v>
      </c>
      <c r="B595" s="38" t="s">
        <v>49</v>
      </c>
      <c r="C595" s="39">
        <v>30.0</v>
      </c>
      <c r="D595" s="39" t="str">
        <f>CONCATENATE(A595,B595,C595)</f>
        <v>Sem ABAPC530</v>
      </c>
      <c r="E595" s="42">
        <v>1.08370104E8</v>
      </c>
      <c r="F595" s="41">
        <f>AVERAGE(E593:E595)</f>
        <v>101941194.7</v>
      </c>
      <c r="G595" s="41">
        <f>STDEV(E593:E595)/F595*100</f>
        <v>5.55960753</v>
      </c>
      <c r="H595" s="41">
        <f>F595-$F$580</f>
        <v>98864934.17</v>
      </c>
    </row>
    <row r="596" ht="15.75" customHeight="1">
      <c r="A596" s="38" t="s">
        <v>42</v>
      </c>
      <c r="B596" s="38" t="s">
        <v>50</v>
      </c>
      <c r="C596" s="39">
        <v>30.0</v>
      </c>
      <c r="D596" s="39"/>
      <c r="E596" s="45">
        <v>1.11300072E8</v>
      </c>
      <c r="F596" s="41"/>
      <c r="G596" s="41"/>
      <c r="H596" s="41"/>
    </row>
    <row r="597" ht="15.75" customHeight="1">
      <c r="A597" s="38" t="s">
        <v>42</v>
      </c>
      <c r="B597" s="38" t="s">
        <v>50</v>
      </c>
      <c r="C597" s="39">
        <v>30.0</v>
      </c>
      <c r="D597" s="39"/>
      <c r="E597" s="45">
        <v>1.08161552E8</v>
      </c>
      <c r="F597" s="41"/>
      <c r="G597" s="41"/>
      <c r="H597" s="41"/>
    </row>
    <row r="598" ht="15.75" customHeight="1">
      <c r="A598" s="38" t="s">
        <v>42</v>
      </c>
      <c r="B598" s="38" t="s">
        <v>50</v>
      </c>
      <c r="C598" s="39">
        <v>30.0</v>
      </c>
      <c r="D598" s="39" t="str">
        <f>CONCATENATE(A598,B598,C598)</f>
        <v>Sem ABAP1BP3_130</v>
      </c>
      <c r="E598" s="45">
        <v>1.0631896E8</v>
      </c>
      <c r="F598" s="41">
        <f>AVERAGE(E596:E598)</f>
        <v>108593528</v>
      </c>
      <c r="G598" s="41">
        <f>STDEV(E596:E598)/F598*100</f>
        <v>2.319195217</v>
      </c>
      <c r="H598" s="41">
        <f>F598-$F$580</f>
        <v>105517267.5</v>
      </c>
    </row>
    <row r="599" ht="15.75" customHeight="1">
      <c r="A599" s="38" t="s">
        <v>42</v>
      </c>
      <c r="B599" s="38" t="s">
        <v>51</v>
      </c>
      <c r="C599" s="39">
        <v>30.0</v>
      </c>
      <c r="D599" s="39"/>
      <c r="E599" s="45">
        <v>1.78046784E8</v>
      </c>
      <c r="F599" s="41"/>
      <c r="G599" s="41"/>
      <c r="H599" s="41"/>
    </row>
    <row r="600" ht="15.75" customHeight="1">
      <c r="A600" s="38" t="s">
        <v>42</v>
      </c>
      <c r="B600" s="38" t="s">
        <v>51</v>
      </c>
      <c r="C600" s="39">
        <v>30.0</v>
      </c>
      <c r="D600" s="39"/>
      <c r="E600" s="45">
        <v>1.78485952E8</v>
      </c>
      <c r="F600" s="41"/>
      <c r="G600" s="41"/>
      <c r="H600" s="41"/>
    </row>
    <row r="601" ht="15.75" customHeight="1">
      <c r="A601" s="38" t="s">
        <v>42</v>
      </c>
      <c r="B601" s="38" t="s">
        <v>51</v>
      </c>
      <c r="C601" s="39">
        <v>30.0</v>
      </c>
      <c r="D601" s="39" t="str">
        <f>CONCATENATE(A601,B601,C601)</f>
        <v>Sem ABAP1BP3_230</v>
      </c>
      <c r="F601" s="41">
        <f>AVERAGE(E599:E601)</f>
        <v>178266368</v>
      </c>
      <c r="G601" s="41">
        <f>STDEV(E599:E601)/F601*100</f>
        <v>0.1741992471</v>
      </c>
      <c r="H601" s="41">
        <f>F601-$F$580</f>
        <v>175190107.5</v>
      </c>
      <c r="I601" s="45">
        <v>1.89135488E8</v>
      </c>
    </row>
    <row r="602" ht="15.75" customHeight="1">
      <c r="A602" s="38" t="s">
        <v>42</v>
      </c>
      <c r="B602" s="38" t="s">
        <v>52</v>
      </c>
      <c r="C602" s="39">
        <v>30.0</v>
      </c>
      <c r="D602" s="39"/>
      <c r="E602" s="45">
        <v>9.8088248E7</v>
      </c>
      <c r="F602" s="41"/>
      <c r="G602" s="41"/>
      <c r="H602" s="41"/>
    </row>
    <row r="603" ht="15.75" customHeight="1">
      <c r="A603" s="38" t="s">
        <v>42</v>
      </c>
      <c r="B603" s="38" t="s">
        <v>52</v>
      </c>
      <c r="C603" s="39">
        <v>30.0</v>
      </c>
      <c r="D603" s="39"/>
      <c r="F603" s="41"/>
      <c r="G603" s="41"/>
      <c r="H603" s="41"/>
      <c r="I603" s="45">
        <v>1.01999264E8</v>
      </c>
    </row>
    <row r="604" ht="15.75" customHeight="1">
      <c r="A604" s="38" t="s">
        <v>42</v>
      </c>
      <c r="B604" s="38" t="s">
        <v>52</v>
      </c>
      <c r="C604" s="39">
        <v>30.0</v>
      </c>
      <c r="D604" s="39" t="str">
        <f>CONCATENATE(A604,B604,C604)</f>
        <v>Sem ABAP1BP3_330</v>
      </c>
      <c r="E604" s="45">
        <v>9.6130432E7</v>
      </c>
      <c r="F604" s="41">
        <f>AVERAGE(E602:E604)</f>
        <v>97109340</v>
      </c>
      <c r="G604" s="41">
        <f>STDEV(E602:E604)/F604*100</f>
        <v>1.425594047</v>
      </c>
      <c r="H604" s="41">
        <f>F604-$F$580</f>
        <v>94033079.5</v>
      </c>
    </row>
    <row r="605" ht="15.75" customHeight="1">
      <c r="A605" s="38" t="s">
        <v>42</v>
      </c>
      <c r="B605" s="38" t="s">
        <v>53</v>
      </c>
      <c r="C605" s="39">
        <v>30.0</v>
      </c>
      <c r="D605" s="39"/>
      <c r="E605" s="45">
        <v>8.2991184E7</v>
      </c>
      <c r="F605" s="41"/>
      <c r="G605" s="41"/>
      <c r="H605" s="41"/>
    </row>
    <row r="606" ht="15.75" customHeight="1">
      <c r="A606" s="38" t="s">
        <v>42</v>
      </c>
      <c r="B606" s="38" t="s">
        <v>53</v>
      </c>
      <c r="C606" s="39">
        <v>30.0</v>
      </c>
      <c r="D606" s="39"/>
      <c r="E606" s="45">
        <v>9.416196E7</v>
      </c>
      <c r="F606" s="41"/>
      <c r="G606" s="41"/>
      <c r="H606" s="41"/>
    </row>
    <row r="607" ht="15.75" customHeight="1">
      <c r="A607" s="38" t="s">
        <v>42</v>
      </c>
      <c r="B607" s="38" t="s">
        <v>53</v>
      </c>
      <c r="C607" s="39">
        <v>30.0</v>
      </c>
      <c r="D607" s="39" t="str">
        <f>CONCATENATE(A607,B607,C607)</f>
        <v>Sem ABAP1BP3_430</v>
      </c>
      <c r="E607" s="45">
        <v>7.58188E7</v>
      </c>
      <c r="F607" s="41">
        <f>AVERAGE(E605:E607)</f>
        <v>84323981.33</v>
      </c>
      <c r="G607" s="41">
        <f>STDEV(E605:E607)/F607*100</f>
        <v>10.96239102</v>
      </c>
      <c r="H607" s="41">
        <f>F607-$F$580</f>
        <v>81247720.83</v>
      </c>
    </row>
    <row r="608" ht="15.75" customHeight="1">
      <c r="A608" s="38" t="s">
        <v>42</v>
      </c>
      <c r="B608" s="38" t="s">
        <v>54</v>
      </c>
      <c r="C608" s="39">
        <v>30.0</v>
      </c>
      <c r="D608" s="39"/>
      <c r="E608" s="45">
        <v>9.883748E7</v>
      </c>
      <c r="F608" s="41"/>
      <c r="G608" s="41"/>
      <c r="H608" s="41"/>
    </row>
    <row r="609" ht="15.75" customHeight="1">
      <c r="A609" s="38" t="s">
        <v>42</v>
      </c>
      <c r="B609" s="38" t="s">
        <v>54</v>
      </c>
      <c r="C609" s="39">
        <v>30.0</v>
      </c>
      <c r="D609" s="39"/>
      <c r="E609" s="45">
        <v>1.01524752E8</v>
      </c>
      <c r="F609" s="41"/>
      <c r="G609" s="41"/>
      <c r="H609" s="41"/>
    </row>
    <row r="610" ht="15.75" customHeight="1">
      <c r="A610" s="38" t="s">
        <v>42</v>
      </c>
      <c r="B610" s="38" t="s">
        <v>54</v>
      </c>
      <c r="C610" s="39">
        <v>30.0</v>
      </c>
      <c r="D610" s="39" t="str">
        <f>CONCATENATE(A610,B610,C610)</f>
        <v>Sem ABAP1BP3_530</v>
      </c>
      <c r="E610" s="45">
        <v>9.9293424E7</v>
      </c>
      <c r="F610" s="41">
        <f>AVERAGE(E608:E610)</f>
        <v>99885218.67</v>
      </c>
      <c r="G610" s="41">
        <f>STDEV(E608:E610)/F610*100</f>
        <v>1.4397149</v>
      </c>
      <c r="H610" s="41">
        <f>F610-$F$580</f>
        <v>96808958.17</v>
      </c>
    </row>
    <row r="611" ht="15.75" customHeight="1">
      <c r="A611" s="38" t="s">
        <v>42</v>
      </c>
      <c r="B611" s="38" t="s">
        <v>55</v>
      </c>
      <c r="C611" s="39">
        <v>30.0</v>
      </c>
      <c r="D611" s="39"/>
      <c r="E611" s="46">
        <v>9.2389664E7</v>
      </c>
      <c r="F611" s="41"/>
      <c r="G611" s="41"/>
      <c r="H611" s="41"/>
    </row>
    <row r="612" ht="15.75" customHeight="1">
      <c r="A612" s="38" t="s">
        <v>42</v>
      </c>
      <c r="B612" s="38" t="s">
        <v>55</v>
      </c>
      <c r="C612" s="39">
        <v>30.0</v>
      </c>
      <c r="D612" s="39"/>
      <c r="E612" s="46">
        <v>1.09785864E8</v>
      </c>
      <c r="F612" s="41"/>
      <c r="G612" s="41"/>
      <c r="H612" s="41"/>
    </row>
    <row r="613" ht="15.75" customHeight="1">
      <c r="A613" s="38" t="s">
        <v>42</v>
      </c>
      <c r="B613" s="38" t="s">
        <v>55</v>
      </c>
      <c r="C613" s="39">
        <v>30.0</v>
      </c>
      <c r="D613" s="39" t="str">
        <f>CONCATENATE(A613,B613,C613)</f>
        <v>Sem ABAP10BP3_130</v>
      </c>
      <c r="E613" s="46">
        <v>1.04741984E8</v>
      </c>
      <c r="F613" s="41">
        <f>AVERAGE(E611:E613)</f>
        <v>102305837.3</v>
      </c>
      <c r="G613" s="41">
        <f>STDEV(E611:E613)/F613*100</f>
        <v>8.748582065</v>
      </c>
      <c r="H613" s="41">
        <f>F613-$F$580</f>
        <v>99229576.83</v>
      </c>
    </row>
    <row r="614" ht="15.75" customHeight="1">
      <c r="A614" s="38" t="s">
        <v>42</v>
      </c>
      <c r="B614" s="38" t="s">
        <v>56</v>
      </c>
      <c r="C614" s="39">
        <v>30.0</v>
      </c>
      <c r="D614" s="39"/>
      <c r="E614" s="46">
        <v>1.07524776E8</v>
      </c>
      <c r="F614" s="41"/>
      <c r="G614" s="41"/>
      <c r="H614" s="41"/>
    </row>
    <row r="615" ht="15.75" customHeight="1">
      <c r="A615" s="38" t="s">
        <v>42</v>
      </c>
      <c r="B615" s="47" t="s">
        <v>56</v>
      </c>
      <c r="C615" s="39">
        <v>30.0</v>
      </c>
      <c r="D615" s="39"/>
      <c r="E615" s="46">
        <v>1.00165232E8</v>
      </c>
      <c r="F615" s="41"/>
      <c r="G615" s="41"/>
      <c r="H615" s="41"/>
    </row>
    <row r="616" ht="15.75" customHeight="1">
      <c r="A616" s="38" t="s">
        <v>42</v>
      </c>
      <c r="B616" s="47" t="s">
        <v>56</v>
      </c>
      <c r="C616" s="39">
        <v>30.0</v>
      </c>
      <c r="D616" s="39" t="str">
        <f>CONCATENATE(A616,B616,C616)</f>
        <v>Sem ABAP10BP3_230</v>
      </c>
      <c r="E616" s="46">
        <v>1.0067972E8</v>
      </c>
      <c r="F616" s="41">
        <f>AVERAGE(E614:E616)</f>
        <v>102789909.3</v>
      </c>
      <c r="G616" s="41">
        <f>STDEV(E614:E616)/F616*100</f>
        <v>3.997061545</v>
      </c>
      <c r="H616" s="41">
        <f>F616-$F$580</f>
        <v>99713648.83</v>
      </c>
    </row>
    <row r="617" ht="15.75" customHeight="1">
      <c r="A617" s="38" t="s">
        <v>42</v>
      </c>
      <c r="B617" s="47" t="s">
        <v>57</v>
      </c>
      <c r="C617" s="39">
        <v>30.0</v>
      </c>
      <c r="D617" s="39"/>
      <c r="E617" s="46">
        <v>9.5062392E7</v>
      </c>
      <c r="F617" s="41"/>
      <c r="G617" s="41"/>
      <c r="H617" s="41"/>
    </row>
    <row r="618" ht="15.75" customHeight="1">
      <c r="A618" s="38" t="s">
        <v>42</v>
      </c>
      <c r="B618" s="47" t="s">
        <v>57</v>
      </c>
      <c r="C618" s="39">
        <v>30.0</v>
      </c>
      <c r="D618" s="39"/>
      <c r="E618" s="46">
        <v>9.61308E7</v>
      </c>
      <c r="F618" s="41"/>
      <c r="G618" s="41"/>
      <c r="H618" s="41"/>
    </row>
    <row r="619" ht="15.75" customHeight="1">
      <c r="A619" s="38" t="s">
        <v>42</v>
      </c>
      <c r="B619" s="47" t="s">
        <v>57</v>
      </c>
      <c r="C619" s="39">
        <v>30.0</v>
      </c>
      <c r="D619" s="39" t="str">
        <f>CONCATENATE(A619,B619,C619)</f>
        <v>Sem ABAP10BP3_330</v>
      </c>
      <c r="E619" s="46">
        <v>9.2322688E7</v>
      </c>
      <c r="F619" s="41">
        <f>AVERAGE(E617:E619)</f>
        <v>94505293.33</v>
      </c>
      <c r="G619" s="41">
        <f>STDEV(E617:E619)/F619*100</f>
        <v>2.078433561</v>
      </c>
      <c r="H619" s="41">
        <f>F619-$F$580</f>
        <v>91429032.83</v>
      </c>
    </row>
    <row r="620" ht="15.75" customHeight="1">
      <c r="A620" s="38" t="s">
        <v>42</v>
      </c>
      <c r="B620" s="47" t="s">
        <v>58</v>
      </c>
      <c r="C620" s="39">
        <v>30.0</v>
      </c>
      <c r="D620" s="39"/>
      <c r="E620" s="46">
        <v>9.9437232E7</v>
      </c>
      <c r="F620" s="41"/>
      <c r="G620" s="41"/>
      <c r="H620" s="41"/>
    </row>
    <row r="621" ht="15.75" customHeight="1">
      <c r="A621" s="38" t="s">
        <v>42</v>
      </c>
      <c r="B621" s="47" t="s">
        <v>58</v>
      </c>
      <c r="C621" s="39">
        <v>30.0</v>
      </c>
      <c r="D621" s="39"/>
      <c r="E621" s="46">
        <v>1.06634576E8</v>
      </c>
      <c r="F621" s="41"/>
      <c r="G621" s="41"/>
      <c r="H621" s="41"/>
    </row>
    <row r="622" ht="15.75" customHeight="1">
      <c r="A622" s="38" t="s">
        <v>42</v>
      </c>
      <c r="B622" s="47" t="s">
        <v>58</v>
      </c>
      <c r="C622" s="39">
        <v>30.0</v>
      </c>
      <c r="D622" s="39" t="str">
        <f>CONCATENATE(A622,B622,C622)</f>
        <v>Sem ABAP10BP3_430</v>
      </c>
      <c r="E622" s="46">
        <v>1.0557016E8</v>
      </c>
      <c r="F622" s="41">
        <f>AVERAGE(E620:E622)</f>
        <v>103880656</v>
      </c>
      <c r="G622" s="41">
        <f>STDEV(E620:E622)/F622*100</f>
        <v>3.739624861</v>
      </c>
      <c r="H622" s="41">
        <f>F622-$F$580</f>
        <v>100804395.5</v>
      </c>
    </row>
    <row r="623" ht="15.75" customHeight="1">
      <c r="A623" s="38" t="s">
        <v>42</v>
      </c>
      <c r="B623" s="47" t="s">
        <v>59</v>
      </c>
      <c r="C623" s="39">
        <v>30.0</v>
      </c>
      <c r="D623" s="39"/>
      <c r="E623" s="46">
        <v>9.6045864E7</v>
      </c>
      <c r="F623" s="41"/>
      <c r="G623" s="41"/>
      <c r="H623" s="41"/>
    </row>
    <row r="624" ht="15.75" customHeight="1">
      <c r="A624" s="38" t="s">
        <v>42</v>
      </c>
      <c r="B624" s="47" t="s">
        <v>59</v>
      </c>
      <c r="C624" s="39">
        <v>30.0</v>
      </c>
      <c r="D624" s="39"/>
      <c r="E624" s="46">
        <v>9.0811848E7</v>
      </c>
      <c r="F624" s="41"/>
      <c r="G624" s="41"/>
      <c r="H624" s="41"/>
    </row>
    <row r="625" ht="15.75" customHeight="1">
      <c r="A625" s="38" t="s">
        <v>42</v>
      </c>
      <c r="B625" s="47" t="s">
        <v>59</v>
      </c>
      <c r="C625" s="39">
        <v>30.0</v>
      </c>
      <c r="D625" s="39" t="str">
        <f>CONCATENATE(A625,B625,C625)</f>
        <v>Sem ABAP10BP3_530</v>
      </c>
      <c r="E625" s="46">
        <v>9.8523832E7</v>
      </c>
      <c r="F625" s="41">
        <f>AVERAGE(E623:E625)</f>
        <v>95127181.33</v>
      </c>
      <c r="G625" s="41">
        <f>STDEV(E623:E625)/F625*100</f>
        <v>4.138895321</v>
      </c>
      <c r="H625" s="41">
        <f>F625-$F$580</f>
        <v>92050920.83</v>
      </c>
    </row>
    <row r="626" ht="15.75" customHeight="1">
      <c r="A626" s="48" t="s">
        <v>60</v>
      </c>
      <c r="B626" s="48" t="s">
        <v>43</v>
      </c>
      <c r="C626" s="39">
        <v>30.0</v>
      </c>
      <c r="D626" s="39"/>
      <c r="E626" s="40">
        <v>2559400.0</v>
      </c>
      <c r="F626" s="41"/>
      <c r="G626" s="41"/>
      <c r="H626" s="41"/>
    </row>
    <row r="627" ht="15.75" customHeight="1">
      <c r="A627" s="48" t="s">
        <v>60</v>
      </c>
      <c r="B627" s="48" t="s">
        <v>43</v>
      </c>
      <c r="C627" s="39">
        <v>30.0</v>
      </c>
      <c r="D627" s="39"/>
      <c r="E627" s="40">
        <v>2765475.0</v>
      </c>
      <c r="F627" s="41"/>
      <c r="G627" s="41"/>
      <c r="H627" s="41"/>
    </row>
    <row r="628" ht="15.75" customHeight="1">
      <c r="A628" s="48" t="s">
        <v>60</v>
      </c>
      <c r="B628" s="48" t="s">
        <v>43</v>
      </c>
      <c r="C628" s="39">
        <v>30.0</v>
      </c>
      <c r="D628" s="39" t="str">
        <f>CONCATENATE(A628,B628,C628)</f>
        <v>Com ABAPbranco30</v>
      </c>
      <c r="E628" s="40">
        <v>2711644.0</v>
      </c>
      <c r="F628" s="41">
        <f>AVERAGE(E626:E628)</f>
        <v>2678839.667</v>
      </c>
      <c r="G628" s="41">
        <f>STDEV(E626:E628)/F628*100</f>
        <v>3.989871855</v>
      </c>
      <c r="H628" s="41" t="s">
        <v>44</v>
      </c>
    </row>
    <row r="629" ht="15.75" customHeight="1">
      <c r="A629" s="48" t="s">
        <v>60</v>
      </c>
      <c r="B629" s="48" t="s">
        <v>45</v>
      </c>
      <c r="C629" s="39">
        <v>30.0</v>
      </c>
      <c r="D629" s="39"/>
      <c r="E629" s="42">
        <v>1.45744176E8</v>
      </c>
      <c r="F629" s="41"/>
      <c r="G629" s="41"/>
      <c r="H629" s="41"/>
    </row>
    <row r="630" ht="15.75" customHeight="1">
      <c r="A630" s="48" t="s">
        <v>60</v>
      </c>
      <c r="B630" s="48" t="s">
        <v>45</v>
      </c>
      <c r="C630" s="39">
        <v>30.0</v>
      </c>
      <c r="D630" s="39"/>
      <c r="E630" s="42">
        <v>1.41799072E8</v>
      </c>
      <c r="F630" s="41"/>
      <c r="G630" s="41"/>
      <c r="H630" s="41"/>
    </row>
    <row r="631" ht="15.75" customHeight="1">
      <c r="A631" s="48" t="s">
        <v>60</v>
      </c>
      <c r="B631" s="48" t="s">
        <v>45</v>
      </c>
      <c r="C631" s="39">
        <v>30.0</v>
      </c>
      <c r="D631" s="39" t="str">
        <f>CONCATENATE(A631,B631,C631)</f>
        <v>Com ABAPC130</v>
      </c>
      <c r="E631" s="42">
        <v>1.44271136E8</v>
      </c>
      <c r="F631" s="41">
        <f>AVERAGE(E629:E631)</f>
        <v>143938128</v>
      </c>
      <c r="G631" s="41">
        <f>STDEV(E629:E631)/F631*100</f>
        <v>1.384985739</v>
      </c>
      <c r="H631" s="41">
        <f>F631-$F$628</f>
        <v>141259288.3</v>
      </c>
    </row>
    <row r="632" ht="15.75" customHeight="1">
      <c r="A632" s="48" t="s">
        <v>60</v>
      </c>
      <c r="B632" s="48" t="s">
        <v>46</v>
      </c>
      <c r="C632" s="39">
        <v>30.0</v>
      </c>
      <c r="D632" s="39"/>
      <c r="E632" s="42">
        <v>1.33144944E8</v>
      </c>
      <c r="F632" s="41"/>
      <c r="G632" s="41"/>
      <c r="H632" s="41"/>
    </row>
    <row r="633" ht="15.75" customHeight="1">
      <c r="A633" s="48" t="s">
        <v>60</v>
      </c>
      <c r="B633" s="48" t="s">
        <v>46</v>
      </c>
      <c r="C633" s="39">
        <v>30.0</v>
      </c>
      <c r="D633" s="39"/>
      <c r="E633" s="42">
        <v>1.43882016E8</v>
      </c>
      <c r="F633" s="41"/>
      <c r="G633" s="41"/>
      <c r="H633" s="41"/>
    </row>
    <row r="634" ht="15.75" customHeight="1">
      <c r="A634" s="48" t="s">
        <v>60</v>
      </c>
      <c r="B634" s="48" t="s">
        <v>46</v>
      </c>
      <c r="C634" s="39">
        <v>30.0</v>
      </c>
      <c r="D634" s="39" t="str">
        <f>CONCATENATE(A634,B634,C634)</f>
        <v>Com ABAPC230</v>
      </c>
      <c r="E634" s="42">
        <v>1.40321184E8</v>
      </c>
      <c r="F634" s="41">
        <f>AVERAGE(E632:E634)</f>
        <v>139116048</v>
      </c>
      <c r="G634" s="41">
        <f>STDEV(E632:E634)/F634*100</f>
        <v>3.931281961</v>
      </c>
      <c r="H634" s="41">
        <f>F634-$F$628</f>
        <v>136437208.3</v>
      </c>
    </row>
    <row r="635" ht="15.75" customHeight="1">
      <c r="A635" s="48" t="s">
        <v>60</v>
      </c>
      <c r="B635" s="48" t="s">
        <v>47</v>
      </c>
      <c r="C635" s="39">
        <v>30.0</v>
      </c>
      <c r="D635" s="39"/>
      <c r="E635" s="42">
        <v>1.66926128E8</v>
      </c>
      <c r="F635" s="41"/>
      <c r="G635" s="41"/>
      <c r="H635" s="41"/>
    </row>
    <row r="636" ht="15.75" customHeight="1">
      <c r="A636" s="48" t="s">
        <v>60</v>
      </c>
      <c r="B636" s="48" t="s">
        <v>47</v>
      </c>
      <c r="C636" s="39">
        <v>30.0</v>
      </c>
      <c r="D636" s="39"/>
      <c r="E636" s="42">
        <v>1.53510064E8</v>
      </c>
      <c r="F636" s="41"/>
      <c r="G636" s="41"/>
      <c r="H636" s="41"/>
    </row>
    <row r="637" ht="15.75" customHeight="1">
      <c r="A637" s="48" t="s">
        <v>60</v>
      </c>
      <c r="B637" s="48" t="s">
        <v>47</v>
      </c>
      <c r="C637" s="39">
        <v>30.0</v>
      </c>
      <c r="D637" s="39" t="str">
        <f>CONCATENATE(A637,B637,C637)</f>
        <v>Com ABAPC330</v>
      </c>
      <c r="E637" s="42">
        <v>1.43199744E8</v>
      </c>
      <c r="F637" s="41">
        <f>AVERAGE(E635:E637)</f>
        <v>154545312</v>
      </c>
      <c r="G637" s="41">
        <f>STDEV(E635:E637)/F637*100</f>
        <v>7.698080044</v>
      </c>
      <c r="H637" s="41">
        <f>F637-$F$628</f>
        <v>151866472.3</v>
      </c>
    </row>
    <row r="638" ht="15.75" customHeight="1">
      <c r="A638" s="48" t="s">
        <v>60</v>
      </c>
      <c r="B638" s="48" t="s">
        <v>48</v>
      </c>
      <c r="C638" s="39">
        <v>30.0</v>
      </c>
      <c r="D638" s="39"/>
      <c r="E638" s="42">
        <v>1.73668464E8</v>
      </c>
      <c r="F638" s="41"/>
      <c r="G638" s="41"/>
      <c r="H638" s="41"/>
    </row>
    <row r="639" ht="15.75" customHeight="1">
      <c r="A639" s="48" t="s">
        <v>60</v>
      </c>
      <c r="B639" s="48" t="s">
        <v>48</v>
      </c>
      <c r="C639" s="39">
        <v>30.0</v>
      </c>
      <c r="D639" s="39"/>
      <c r="E639" s="42">
        <v>1.43801968E8</v>
      </c>
      <c r="F639" s="41"/>
      <c r="G639" s="41"/>
      <c r="H639" s="41"/>
    </row>
    <row r="640" ht="15.75" customHeight="1">
      <c r="A640" s="48" t="s">
        <v>60</v>
      </c>
      <c r="B640" s="48" t="s">
        <v>48</v>
      </c>
      <c r="C640" s="39">
        <v>30.0</v>
      </c>
      <c r="D640" s="39" t="str">
        <f>CONCATENATE(A640,B640,C640)</f>
        <v>Com ABAPC430</v>
      </c>
      <c r="E640" s="42">
        <v>1.72133552E8</v>
      </c>
      <c r="F640" s="41">
        <f>AVERAGE(E638:E640)</f>
        <v>163201328</v>
      </c>
      <c r="G640" s="41">
        <f>STDEV(E638:E640)/F640*100</f>
        <v>10.30497651</v>
      </c>
      <c r="H640" s="41">
        <f>F640-$F$628</f>
        <v>160522488.3</v>
      </c>
    </row>
    <row r="641" ht="15.75" customHeight="1">
      <c r="A641" s="48" t="s">
        <v>60</v>
      </c>
      <c r="B641" s="48" t="s">
        <v>49</v>
      </c>
      <c r="C641" s="39">
        <v>30.0</v>
      </c>
      <c r="D641" s="39"/>
      <c r="E641" s="42">
        <v>1.3239996E8</v>
      </c>
      <c r="F641" s="41"/>
      <c r="G641" s="41"/>
      <c r="H641" s="41"/>
    </row>
    <row r="642" ht="15.75" customHeight="1">
      <c r="A642" s="48" t="s">
        <v>60</v>
      </c>
      <c r="B642" s="48" t="s">
        <v>49</v>
      </c>
      <c r="C642" s="39">
        <v>30.0</v>
      </c>
      <c r="D642" s="39"/>
      <c r="E642" s="42">
        <v>1.24533744E8</v>
      </c>
      <c r="F642" s="41"/>
      <c r="G642" s="41"/>
      <c r="H642" s="41"/>
    </row>
    <row r="643" ht="15.75" customHeight="1">
      <c r="A643" s="48" t="s">
        <v>60</v>
      </c>
      <c r="B643" s="48" t="s">
        <v>49</v>
      </c>
      <c r="C643" s="39">
        <v>30.0</v>
      </c>
      <c r="D643" s="39" t="str">
        <f>CONCATENATE(A643,B643,C643)</f>
        <v>Com ABAPC530</v>
      </c>
      <c r="E643" s="42">
        <v>1.26130504E8</v>
      </c>
      <c r="F643" s="41">
        <f>AVERAGE(E641:E643)</f>
        <v>127688069.3</v>
      </c>
      <c r="G643" s="41">
        <f>STDEV(E641:E643)/F643*100</f>
        <v>3.25636202</v>
      </c>
      <c r="H643" s="41">
        <f>F643-$F$628</f>
        <v>125009229.7</v>
      </c>
    </row>
    <row r="644" ht="15.75" customHeight="1">
      <c r="A644" s="48" t="s">
        <v>60</v>
      </c>
      <c r="B644" s="48" t="s">
        <v>50</v>
      </c>
      <c r="C644" s="39">
        <v>30.0</v>
      </c>
      <c r="D644" s="39"/>
      <c r="E644" s="45">
        <v>1.45879296E8</v>
      </c>
      <c r="F644" s="41"/>
      <c r="G644" s="41"/>
      <c r="H644" s="41"/>
    </row>
    <row r="645" ht="15.75" customHeight="1">
      <c r="A645" s="48" t="s">
        <v>60</v>
      </c>
      <c r="B645" s="48" t="s">
        <v>50</v>
      </c>
      <c r="C645" s="39">
        <v>30.0</v>
      </c>
      <c r="D645" s="39"/>
      <c r="E645" s="45">
        <v>1.44629632E8</v>
      </c>
      <c r="F645" s="41"/>
      <c r="G645" s="41"/>
      <c r="H645" s="41"/>
    </row>
    <row r="646" ht="15.75" customHeight="1">
      <c r="A646" s="48" t="s">
        <v>60</v>
      </c>
      <c r="B646" s="48" t="s">
        <v>50</v>
      </c>
      <c r="C646" s="39">
        <v>30.0</v>
      </c>
      <c r="D646" s="39" t="str">
        <f>CONCATENATE(A646,B646,C646)</f>
        <v>Com ABAP1BP3_130</v>
      </c>
      <c r="E646" s="45">
        <v>1.47255216E8</v>
      </c>
      <c r="F646" s="41">
        <f>AVERAGE(E644:E646)</f>
        <v>145921381.3</v>
      </c>
      <c r="G646" s="41">
        <f>STDEV(E644:E646)/F646*100</f>
        <v>0.9000037062</v>
      </c>
      <c r="H646" s="41">
        <f>F646-$F$628</f>
        <v>143242541.7</v>
      </c>
    </row>
    <row r="647" ht="15.75" customHeight="1">
      <c r="A647" s="48" t="s">
        <v>60</v>
      </c>
      <c r="B647" s="48" t="s">
        <v>51</v>
      </c>
      <c r="C647" s="39">
        <v>30.0</v>
      </c>
      <c r="D647" s="39"/>
      <c r="F647" s="41"/>
      <c r="G647" s="41"/>
      <c r="H647" s="41"/>
      <c r="I647" s="45">
        <v>1.71876096E8</v>
      </c>
    </row>
    <row r="648" ht="15.75" customHeight="1">
      <c r="A648" s="48" t="s">
        <v>60</v>
      </c>
      <c r="B648" s="48" t="s">
        <v>51</v>
      </c>
      <c r="C648" s="39">
        <v>30.0</v>
      </c>
      <c r="D648" s="39"/>
      <c r="E648" s="45">
        <v>1.82390864E8</v>
      </c>
      <c r="F648" s="41"/>
      <c r="G648" s="41"/>
      <c r="H648" s="41"/>
    </row>
    <row r="649" ht="15.75" customHeight="1">
      <c r="A649" s="48" t="s">
        <v>60</v>
      </c>
      <c r="B649" s="48" t="s">
        <v>51</v>
      </c>
      <c r="C649" s="39">
        <v>30.0</v>
      </c>
      <c r="D649" s="39" t="str">
        <f>CONCATENATE(A649,B649,C649)</f>
        <v>Com ABAP1BP3_230</v>
      </c>
      <c r="E649" s="45">
        <v>1.9156032E8</v>
      </c>
      <c r="F649" s="41">
        <f>AVERAGE(E647:E649)</f>
        <v>186975592</v>
      </c>
      <c r="G649" s="41">
        <f>STDEV(E647:E649)/F649*100</f>
        <v>3.467717068</v>
      </c>
      <c r="H649" s="41">
        <f>F649-$F$628</f>
        <v>184296752.3</v>
      </c>
    </row>
    <row r="650" ht="15.75" customHeight="1">
      <c r="A650" s="48" t="s">
        <v>60</v>
      </c>
      <c r="B650" s="48" t="s">
        <v>52</v>
      </c>
      <c r="C650" s="39">
        <v>30.0</v>
      </c>
      <c r="D650" s="39"/>
      <c r="F650" s="41"/>
      <c r="G650" s="41"/>
      <c r="H650" s="41"/>
      <c r="I650" s="45">
        <v>9.5080784E7</v>
      </c>
    </row>
    <row r="651" ht="15.75" customHeight="1">
      <c r="A651" s="48" t="s">
        <v>60</v>
      </c>
      <c r="B651" s="48" t="s">
        <v>52</v>
      </c>
      <c r="C651" s="39">
        <v>30.0</v>
      </c>
      <c r="D651" s="39"/>
      <c r="E651" s="45">
        <v>9.9564616E7</v>
      </c>
      <c r="F651" s="41"/>
      <c r="G651" s="41"/>
      <c r="H651" s="41"/>
    </row>
    <row r="652" ht="15.75" customHeight="1">
      <c r="A652" s="48" t="s">
        <v>60</v>
      </c>
      <c r="B652" s="48" t="s">
        <v>52</v>
      </c>
      <c r="C652" s="39">
        <v>30.0</v>
      </c>
      <c r="D652" s="39" t="str">
        <f>CONCATENATE(A652,B652,C652)</f>
        <v>Com ABAP1BP3_330</v>
      </c>
      <c r="E652" s="45">
        <v>1.19099104E8</v>
      </c>
      <c r="F652" s="41">
        <f>AVERAGE(E650:E652)</f>
        <v>109331860</v>
      </c>
      <c r="G652" s="43">
        <f>STDEV(E650:E652)/F652*100</f>
        <v>12.6339833</v>
      </c>
      <c r="H652" s="41">
        <f>F652-$F$628</f>
        <v>106653020.3</v>
      </c>
    </row>
    <row r="653" ht="15.75" customHeight="1">
      <c r="A653" s="48" t="s">
        <v>60</v>
      </c>
      <c r="B653" s="48" t="s">
        <v>53</v>
      </c>
      <c r="C653" s="39">
        <v>30.0</v>
      </c>
      <c r="D653" s="39"/>
      <c r="E653" s="45">
        <v>9.3976536E7</v>
      </c>
      <c r="F653" s="41"/>
      <c r="G653" s="41"/>
      <c r="H653" s="41"/>
    </row>
    <row r="654" ht="15.75" customHeight="1">
      <c r="A654" s="48" t="s">
        <v>60</v>
      </c>
      <c r="B654" s="48" t="s">
        <v>53</v>
      </c>
      <c r="C654" s="39">
        <v>30.0</v>
      </c>
      <c r="D654" s="39"/>
      <c r="E654" s="45">
        <v>1.10215784E8</v>
      </c>
      <c r="F654" s="41"/>
      <c r="G654" s="41"/>
      <c r="H654" s="41"/>
    </row>
    <row r="655" ht="15.75" customHeight="1">
      <c r="A655" s="48" t="s">
        <v>60</v>
      </c>
      <c r="B655" s="48" t="s">
        <v>53</v>
      </c>
      <c r="C655" s="39">
        <v>30.0</v>
      </c>
      <c r="D655" s="39" t="str">
        <f>CONCATENATE(A655,B655,C655)</f>
        <v>Com ABAP1BP3_430</v>
      </c>
      <c r="E655" s="45">
        <v>1.0299392E8</v>
      </c>
      <c r="F655" s="41">
        <f>AVERAGE(E653:E655)</f>
        <v>102395413.3</v>
      </c>
      <c r="G655" s="41">
        <f>STDEV(E653:E655)/F655*100</f>
        <v>7.945815776</v>
      </c>
      <c r="H655" s="41">
        <f>F655-$F$628</f>
        <v>99716573.67</v>
      </c>
    </row>
    <row r="656" ht="15.75" customHeight="1">
      <c r="A656" s="48" t="s">
        <v>60</v>
      </c>
      <c r="B656" s="48" t="s">
        <v>54</v>
      </c>
      <c r="C656" s="39">
        <v>30.0</v>
      </c>
      <c r="D656" s="39"/>
      <c r="E656" s="45">
        <v>1.02109184E8</v>
      </c>
      <c r="F656" s="41"/>
      <c r="G656" s="41"/>
      <c r="H656" s="41"/>
    </row>
    <row r="657" ht="15.75" customHeight="1">
      <c r="A657" s="48" t="s">
        <v>60</v>
      </c>
      <c r="B657" s="48" t="s">
        <v>54</v>
      </c>
      <c r="C657" s="39">
        <v>30.0</v>
      </c>
      <c r="D657" s="39"/>
      <c r="E657" s="45">
        <v>1.01706744E8</v>
      </c>
      <c r="F657" s="41"/>
      <c r="G657" s="41"/>
      <c r="H657" s="41"/>
    </row>
    <row r="658" ht="15.75" customHeight="1">
      <c r="A658" s="48" t="s">
        <v>60</v>
      </c>
      <c r="B658" s="48" t="s">
        <v>54</v>
      </c>
      <c r="C658" s="39">
        <v>30.0</v>
      </c>
      <c r="D658" s="39" t="str">
        <f>CONCATENATE(A658,B658,C658)</f>
        <v>Com ABAP1BP3_530</v>
      </c>
      <c r="E658" s="45">
        <v>1.18462968E8</v>
      </c>
      <c r="F658" s="41">
        <f>AVERAGE(E656:E658)</f>
        <v>107426298.7</v>
      </c>
      <c r="G658" s="41">
        <f>STDEV(E656:E658)/F658*100</f>
        <v>8.899267671</v>
      </c>
      <c r="H658" s="41">
        <f>F658-$F$628</f>
        <v>104747459</v>
      </c>
    </row>
    <row r="659" ht="15.75" customHeight="1">
      <c r="A659" s="48" t="s">
        <v>60</v>
      </c>
      <c r="B659" s="48" t="s">
        <v>55</v>
      </c>
      <c r="C659" s="39">
        <v>30.0</v>
      </c>
      <c r="D659" s="39"/>
      <c r="E659" s="46">
        <v>1.51128448E8</v>
      </c>
      <c r="F659" s="41"/>
      <c r="G659" s="41"/>
      <c r="H659" s="41"/>
    </row>
    <row r="660" ht="15.75" customHeight="1">
      <c r="A660" s="48" t="s">
        <v>60</v>
      </c>
      <c r="B660" s="48" t="s">
        <v>55</v>
      </c>
      <c r="C660" s="39">
        <v>30.0</v>
      </c>
      <c r="D660" s="39"/>
      <c r="E660" s="46">
        <v>1.41080944E8</v>
      </c>
      <c r="F660" s="41"/>
      <c r="G660" s="41"/>
      <c r="H660" s="41"/>
    </row>
    <row r="661" ht="15.75" customHeight="1">
      <c r="A661" s="48" t="s">
        <v>60</v>
      </c>
      <c r="B661" s="48" t="s">
        <v>55</v>
      </c>
      <c r="C661" s="39">
        <v>30.0</v>
      </c>
      <c r="D661" s="39" t="str">
        <f>CONCATENATE(A661,B661,C661)</f>
        <v>Com ABAP10BP3_130</v>
      </c>
      <c r="E661" s="46">
        <v>1.4735896E8</v>
      </c>
      <c r="F661" s="41">
        <f>AVERAGE(E659:E661)</f>
        <v>146522784</v>
      </c>
      <c r="G661" s="41">
        <f>STDEV(E659:E661)/F661*100</f>
        <v>3.464085843</v>
      </c>
      <c r="H661" s="41">
        <f>F661-$F$628</f>
        <v>143843944.3</v>
      </c>
    </row>
    <row r="662" ht="15.75" customHeight="1">
      <c r="A662" s="48" t="s">
        <v>60</v>
      </c>
      <c r="B662" s="48" t="s">
        <v>56</v>
      </c>
      <c r="C662" s="39">
        <v>30.0</v>
      </c>
      <c r="D662" s="39"/>
      <c r="E662" s="46">
        <v>1.43620272E8</v>
      </c>
      <c r="F662" s="41"/>
      <c r="G662" s="41"/>
      <c r="H662" s="41"/>
    </row>
    <row r="663" ht="15.75" customHeight="1">
      <c r="A663" s="48" t="s">
        <v>60</v>
      </c>
      <c r="B663" s="49" t="s">
        <v>56</v>
      </c>
      <c r="C663" s="39">
        <v>30.0</v>
      </c>
      <c r="D663" s="39"/>
      <c r="E663" s="46">
        <v>1.35598352E8</v>
      </c>
      <c r="F663" s="41"/>
      <c r="G663" s="41"/>
      <c r="H663" s="41"/>
    </row>
    <row r="664" ht="15.75" customHeight="1">
      <c r="A664" s="48" t="s">
        <v>60</v>
      </c>
      <c r="B664" s="49" t="s">
        <v>56</v>
      </c>
      <c r="C664" s="39">
        <v>30.0</v>
      </c>
      <c r="D664" s="39" t="str">
        <f>CONCATENATE(A664,B664,C664)</f>
        <v>Com ABAP10BP3_230</v>
      </c>
      <c r="E664" s="46">
        <v>1.42703792E8</v>
      </c>
      <c r="F664" s="41">
        <f>AVERAGE(E662:E664)</f>
        <v>140640805.3</v>
      </c>
      <c r="G664" s="41">
        <f>STDEV(E662:E664)/F664*100</f>
        <v>3.122045244</v>
      </c>
      <c r="H664" s="41">
        <f>F664-$F$628</f>
        <v>137961965.7</v>
      </c>
    </row>
    <row r="665" ht="15.75" customHeight="1">
      <c r="A665" s="48" t="s">
        <v>60</v>
      </c>
      <c r="B665" s="49" t="s">
        <v>57</v>
      </c>
      <c r="C665" s="39">
        <v>30.0</v>
      </c>
      <c r="D665" s="39"/>
      <c r="E665" s="46">
        <v>1.1681492E8</v>
      </c>
      <c r="F665" s="41"/>
      <c r="G665" s="41"/>
      <c r="H665" s="41"/>
    </row>
    <row r="666" ht="15.75" customHeight="1">
      <c r="A666" s="48" t="s">
        <v>60</v>
      </c>
      <c r="B666" s="49" t="s">
        <v>57</v>
      </c>
      <c r="C666" s="39">
        <v>30.0</v>
      </c>
      <c r="D666" s="39"/>
      <c r="E666" s="46">
        <v>1.224922E8</v>
      </c>
      <c r="F666" s="41"/>
      <c r="G666" s="41"/>
      <c r="H666" s="41"/>
    </row>
    <row r="667" ht="15.75" customHeight="1">
      <c r="A667" s="48" t="s">
        <v>60</v>
      </c>
      <c r="B667" s="49" t="s">
        <v>57</v>
      </c>
      <c r="C667" s="39">
        <v>30.0</v>
      </c>
      <c r="D667" s="39" t="str">
        <f>CONCATENATE(A667,B667,C667)</f>
        <v>Com ABAP10BP3_330</v>
      </c>
      <c r="E667" s="46">
        <v>1.21999696E8</v>
      </c>
      <c r="F667" s="41">
        <f>AVERAGE(E665:E667)</f>
        <v>120435605.3</v>
      </c>
      <c r="G667" s="41">
        <f>STDEV(E665:E667)/F667*100</f>
        <v>2.611570056</v>
      </c>
      <c r="H667" s="41">
        <f>F667-$F$628</f>
        <v>117756765.7</v>
      </c>
    </row>
    <row r="668" ht="15.75" customHeight="1">
      <c r="A668" s="48" t="s">
        <v>60</v>
      </c>
      <c r="B668" s="49" t="s">
        <v>58</v>
      </c>
      <c r="C668" s="39">
        <v>30.0</v>
      </c>
      <c r="D668" s="39"/>
      <c r="E668" s="46">
        <v>1.31980296E8</v>
      </c>
      <c r="F668" s="41"/>
      <c r="G668" s="41"/>
      <c r="H668" s="41"/>
    </row>
    <row r="669" ht="15.75" customHeight="1">
      <c r="A669" s="48" t="s">
        <v>60</v>
      </c>
      <c r="B669" s="49" t="s">
        <v>58</v>
      </c>
      <c r="C669" s="39">
        <v>30.0</v>
      </c>
      <c r="D669" s="39"/>
      <c r="E669" s="46">
        <v>1.45090144E8</v>
      </c>
      <c r="F669" s="41"/>
      <c r="G669" s="41"/>
      <c r="H669" s="41"/>
    </row>
    <row r="670" ht="15.75" customHeight="1">
      <c r="A670" s="48" t="s">
        <v>60</v>
      </c>
      <c r="B670" s="49" t="s">
        <v>58</v>
      </c>
      <c r="C670" s="39">
        <v>30.0</v>
      </c>
      <c r="D670" s="39" t="str">
        <f>CONCATENATE(A670,B670,C670)</f>
        <v>Com ABAP10BP3_430</v>
      </c>
      <c r="E670" s="46">
        <v>1.24118952E8</v>
      </c>
      <c r="F670" s="41">
        <f>AVERAGE(E668:E670)</f>
        <v>133729797.3</v>
      </c>
      <c r="G670" s="41">
        <f>STDEV(E668:E670)/F670*100</f>
        <v>7.922313184</v>
      </c>
      <c r="H670" s="41">
        <f>F670-$F$628</f>
        <v>131050957.7</v>
      </c>
    </row>
    <row r="671" ht="15.75" customHeight="1">
      <c r="A671" s="48" t="s">
        <v>60</v>
      </c>
      <c r="B671" s="49" t="s">
        <v>59</v>
      </c>
      <c r="C671" s="39">
        <v>30.0</v>
      </c>
      <c r="D671" s="39"/>
      <c r="E671" s="46">
        <v>1.46970432E8</v>
      </c>
      <c r="F671" s="41"/>
      <c r="G671" s="41"/>
      <c r="H671" s="41"/>
    </row>
    <row r="672" ht="15.75" customHeight="1">
      <c r="A672" s="48" t="s">
        <v>60</v>
      </c>
      <c r="B672" s="49" t="s">
        <v>59</v>
      </c>
      <c r="C672" s="39">
        <v>30.0</v>
      </c>
      <c r="D672" s="39"/>
      <c r="E672" s="46">
        <v>1.28680112E8</v>
      </c>
      <c r="F672" s="41"/>
      <c r="G672" s="41"/>
      <c r="H672" s="41"/>
    </row>
    <row r="673" ht="15.75" customHeight="1">
      <c r="A673" s="48" t="s">
        <v>60</v>
      </c>
      <c r="B673" s="49" t="s">
        <v>59</v>
      </c>
      <c r="C673" s="39">
        <v>30.0</v>
      </c>
      <c r="D673" s="39" t="str">
        <f>CONCATENATE(A673,B673,C673)</f>
        <v>Com ABAP10BP3_530</v>
      </c>
      <c r="E673" s="46">
        <v>1.42135296E8</v>
      </c>
      <c r="F673" s="41">
        <f>AVERAGE(E671:E673)</f>
        <v>139261946.7</v>
      </c>
      <c r="G673" s="41">
        <f>STDEV(E671:E673)/F673*100</f>
        <v>6.80563571</v>
      </c>
      <c r="H673" s="41">
        <f>F673-$F$628</f>
        <v>136583107</v>
      </c>
    </row>
    <row r="674" ht="15.75" customHeight="1">
      <c r="A674" s="38" t="s">
        <v>42</v>
      </c>
      <c r="B674" s="38" t="s">
        <v>43</v>
      </c>
      <c r="C674" s="39">
        <v>35.0</v>
      </c>
      <c r="D674" s="39"/>
      <c r="E674" s="40">
        <v>3133819.0</v>
      </c>
      <c r="F674" s="41"/>
      <c r="G674" s="41"/>
      <c r="H674" s="41"/>
    </row>
    <row r="675" ht="15.75" customHeight="1">
      <c r="A675" s="38" t="s">
        <v>42</v>
      </c>
      <c r="B675" s="38" t="s">
        <v>43</v>
      </c>
      <c r="C675" s="39">
        <v>35.0</v>
      </c>
      <c r="D675" s="39"/>
      <c r="E675" s="41"/>
      <c r="F675" s="41"/>
      <c r="G675" s="41"/>
      <c r="H675" s="41"/>
      <c r="I675" s="40">
        <v>2492464.0</v>
      </c>
    </row>
    <row r="676" ht="15.75" customHeight="1">
      <c r="A676" s="38" t="s">
        <v>42</v>
      </c>
      <c r="B676" s="38" t="s">
        <v>43</v>
      </c>
      <c r="C676" s="39">
        <v>35.0</v>
      </c>
      <c r="D676" s="39" t="str">
        <f>CONCATENATE(A676,B676,C676)</f>
        <v>Sem ABAPbranco35</v>
      </c>
      <c r="E676" s="40">
        <v>3077539.0</v>
      </c>
      <c r="F676" s="41">
        <f>AVERAGE(E674:E676)</f>
        <v>3105679</v>
      </c>
      <c r="G676" s="43">
        <f>STDEV(E674:E676)/F676*100</f>
        <v>1.281393526</v>
      </c>
      <c r="H676" s="41" t="s">
        <v>44</v>
      </c>
    </row>
    <row r="677" ht="15.75" customHeight="1">
      <c r="A677" s="38" t="s">
        <v>42</v>
      </c>
      <c r="B677" s="38" t="s">
        <v>45</v>
      </c>
      <c r="C677" s="39">
        <v>35.0</v>
      </c>
      <c r="D677" s="39"/>
      <c r="E677" s="41"/>
      <c r="F677" s="41"/>
      <c r="G677" s="41"/>
      <c r="H677" s="41"/>
      <c r="I677" s="42">
        <v>1.01515864E8</v>
      </c>
    </row>
    <row r="678" ht="15.75" customHeight="1">
      <c r="A678" s="38" t="s">
        <v>42</v>
      </c>
      <c r="B678" s="38" t="s">
        <v>45</v>
      </c>
      <c r="C678" s="39">
        <v>35.0</v>
      </c>
      <c r="D678" s="39"/>
      <c r="E678" s="42">
        <v>1.20327816E8</v>
      </c>
      <c r="F678" s="41"/>
      <c r="G678" s="41"/>
      <c r="H678" s="41"/>
    </row>
    <row r="679" ht="15.75" customHeight="1">
      <c r="A679" s="38" t="s">
        <v>42</v>
      </c>
      <c r="B679" s="38" t="s">
        <v>45</v>
      </c>
      <c r="C679" s="39">
        <v>35.0</v>
      </c>
      <c r="D679" s="39" t="str">
        <f>CONCATENATE(A679,B679,C679)</f>
        <v>Sem ABAPC135</v>
      </c>
      <c r="E679" s="42">
        <v>1.29897928E8</v>
      </c>
      <c r="F679" s="41">
        <f>AVERAGE(E677:E679)</f>
        <v>125112872</v>
      </c>
      <c r="G679" s="43">
        <f>STDEV(E677:E679)/F679*100</f>
        <v>5.408788867</v>
      </c>
      <c r="H679" s="41">
        <f>F679-$F$676</f>
        <v>122007193</v>
      </c>
    </row>
    <row r="680" ht="15.75" customHeight="1">
      <c r="A680" s="38" t="s">
        <v>42</v>
      </c>
      <c r="B680" s="38" t="s">
        <v>46</v>
      </c>
      <c r="C680" s="39">
        <v>35.0</v>
      </c>
      <c r="D680" s="39"/>
      <c r="E680" s="42">
        <v>1.22510856E8</v>
      </c>
      <c r="F680" s="41"/>
      <c r="G680" s="41"/>
      <c r="H680" s="41"/>
    </row>
    <row r="681" ht="15.75" customHeight="1">
      <c r="A681" s="38" t="s">
        <v>42</v>
      </c>
      <c r="B681" s="38" t="s">
        <v>46</v>
      </c>
      <c r="C681" s="39">
        <v>35.0</v>
      </c>
      <c r="D681" s="39"/>
      <c r="E681" s="42">
        <v>1.25899272E8</v>
      </c>
      <c r="F681" s="41"/>
      <c r="G681" s="41"/>
      <c r="H681" s="41"/>
    </row>
    <row r="682" ht="15.75" customHeight="1">
      <c r="A682" s="38" t="s">
        <v>42</v>
      </c>
      <c r="B682" s="38" t="s">
        <v>46</v>
      </c>
      <c r="C682" s="39">
        <v>35.0</v>
      </c>
      <c r="D682" s="39" t="str">
        <f>CONCATENATE(A682,B682,C682)</f>
        <v>Sem ABAPC235</v>
      </c>
      <c r="E682" s="42">
        <v>1.22713264E8</v>
      </c>
      <c r="F682" s="41">
        <f>AVERAGE(E680:E682)</f>
        <v>123707797.3</v>
      </c>
      <c r="G682" s="41">
        <f>STDEV(E680:E682)/F682*100</f>
        <v>1.536337408</v>
      </c>
      <c r="H682" s="41">
        <f>F682-$F$676</f>
        <v>120602118.3</v>
      </c>
    </row>
    <row r="683" ht="15.75" customHeight="1">
      <c r="A683" s="38" t="s">
        <v>42</v>
      </c>
      <c r="B683" s="38" t="s">
        <v>47</v>
      </c>
      <c r="C683" s="39">
        <v>35.0</v>
      </c>
      <c r="D683" s="39"/>
      <c r="E683" s="42">
        <v>1.3801192E8</v>
      </c>
      <c r="F683" s="41"/>
      <c r="G683" s="41"/>
      <c r="H683" s="41"/>
    </row>
    <row r="684" ht="15.75" customHeight="1">
      <c r="A684" s="38" t="s">
        <v>42</v>
      </c>
      <c r="B684" s="38" t="s">
        <v>47</v>
      </c>
      <c r="C684" s="39">
        <v>35.0</v>
      </c>
      <c r="D684" s="39"/>
      <c r="E684" s="42">
        <v>1.46052528E8</v>
      </c>
      <c r="F684" s="41"/>
      <c r="G684" s="41"/>
      <c r="H684" s="41"/>
    </row>
    <row r="685" ht="15.75" customHeight="1">
      <c r="A685" s="38" t="s">
        <v>42</v>
      </c>
      <c r="B685" s="38" t="s">
        <v>47</v>
      </c>
      <c r="C685" s="39">
        <v>35.0</v>
      </c>
      <c r="D685" s="39" t="str">
        <f>CONCATENATE(A685,B685,C685)</f>
        <v>Sem ABAPC335</v>
      </c>
      <c r="E685" s="42">
        <v>1.43999632E8</v>
      </c>
      <c r="F685" s="41">
        <f>AVERAGE(E683:E685)</f>
        <v>142688026.7</v>
      </c>
      <c r="G685" s="41">
        <f>STDEV(E683:E685)/F685*100</f>
        <v>2.927847511</v>
      </c>
      <c r="H685" s="41">
        <f>F685-$F$676</f>
        <v>139582347.7</v>
      </c>
    </row>
    <row r="686" ht="15.75" customHeight="1">
      <c r="A686" s="38" t="s">
        <v>42</v>
      </c>
      <c r="B686" s="38" t="s">
        <v>48</v>
      </c>
      <c r="C686" s="39">
        <v>35.0</v>
      </c>
      <c r="D686" s="39"/>
      <c r="E686" s="42">
        <v>1.50590272E8</v>
      </c>
      <c r="F686" s="41"/>
      <c r="G686" s="41"/>
      <c r="H686" s="41"/>
    </row>
    <row r="687" ht="15.75" customHeight="1">
      <c r="A687" s="38" t="s">
        <v>42</v>
      </c>
      <c r="B687" s="38" t="s">
        <v>48</v>
      </c>
      <c r="C687" s="39">
        <v>35.0</v>
      </c>
      <c r="D687" s="39"/>
      <c r="E687" s="42">
        <v>1.4156704E8</v>
      </c>
      <c r="F687" s="41"/>
      <c r="G687" s="41"/>
      <c r="H687" s="41"/>
    </row>
    <row r="688" ht="15.75" customHeight="1">
      <c r="A688" s="38" t="s">
        <v>42</v>
      </c>
      <c r="B688" s="38" t="s">
        <v>48</v>
      </c>
      <c r="C688" s="39">
        <v>35.0</v>
      </c>
      <c r="D688" s="39" t="str">
        <f>CONCATENATE(A688,B688,C688)</f>
        <v>Sem ABAPC435</v>
      </c>
      <c r="E688" s="42">
        <v>1.5504616E8</v>
      </c>
      <c r="F688" s="41">
        <f>AVERAGE(E686:E688)</f>
        <v>149067824</v>
      </c>
      <c r="G688" s="41">
        <f>STDEV(E686:E688)/F688*100</f>
        <v>4.606841168</v>
      </c>
      <c r="H688" s="44">
        <f>F688-$F$676</f>
        <v>145962145</v>
      </c>
    </row>
    <row r="689" ht="15.75" customHeight="1">
      <c r="A689" s="38" t="s">
        <v>42</v>
      </c>
      <c r="B689" s="38" t="s">
        <v>49</v>
      </c>
      <c r="C689" s="39">
        <v>35.0</v>
      </c>
      <c r="D689" s="39"/>
      <c r="E689" s="42">
        <v>1.10270456E8</v>
      </c>
      <c r="F689" s="41"/>
      <c r="G689" s="41"/>
      <c r="H689" s="41"/>
    </row>
    <row r="690" ht="15.75" customHeight="1">
      <c r="A690" s="38" t="s">
        <v>42</v>
      </c>
      <c r="B690" s="38" t="s">
        <v>49</v>
      </c>
      <c r="C690" s="39">
        <v>35.0</v>
      </c>
      <c r="D690" s="39"/>
      <c r="E690" s="42">
        <v>1.08872496E8</v>
      </c>
      <c r="F690" s="41"/>
      <c r="G690" s="41"/>
      <c r="H690" s="41"/>
    </row>
    <row r="691" ht="15.75" customHeight="1">
      <c r="A691" s="38" t="s">
        <v>42</v>
      </c>
      <c r="B691" s="38" t="s">
        <v>49</v>
      </c>
      <c r="C691" s="39">
        <v>35.0</v>
      </c>
      <c r="D691" s="39" t="str">
        <f>CONCATENATE(A691,B691,C691)</f>
        <v>Sem ABAPC535</v>
      </c>
      <c r="E691" s="42">
        <v>1.19546176E8</v>
      </c>
      <c r="F691" s="41">
        <f>AVERAGE(E689:E691)</f>
        <v>112896376</v>
      </c>
      <c r="G691" s="41">
        <f>STDEV(E689:E691)/F691*100</f>
        <v>5.13848171</v>
      </c>
      <c r="H691" s="41">
        <f>F691-$F$676</f>
        <v>109790697</v>
      </c>
    </row>
    <row r="692" ht="15.75" customHeight="1">
      <c r="A692" s="38" t="s">
        <v>42</v>
      </c>
      <c r="B692" s="38" t="s">
        <v>50</v>
      </c>
      <c r="C692" s="39">
        <v>35.0</v>
      </c>
      <c r="D692" s="39"/>
      <c r="E692" s="45">
        <v>1.2156096E8</v>
      </c>
      <c r="F692" s="41"/>
      <c r="G692" s="41"/>
      <c r="H692" s="41"/>
    </row>
    <row r="693" ht="15.75" customHeight="1">
      <c r="A693" s="38" t="s">
        <v>42</v>
      </c>
      <c r="B693" s="38" t="s">
        <v>50</v>
      </c>
      <c r="C693" s="39">
        <v>35.0</v>
      </c>
      <c r="D693" s="39"/>
      <c r="E693" s="45">
        <v>1.17043568E8</v>
      </c>
      <c r="F693" s="41"/>
      <c r="G693" s="41"/>
      <c r="H693" s="41"/>
    </row>
    <row r="694" ht="15.75" customHeight="1">
      <c r="A694" s="38" t="s">
        <v>42</v>
      </c>
      <c r="B694" s="38" t="s">
        <v>50</v>
      </c>
      <c r="C694" s="39">
        <v>35.0</v>
      </c>
      <c r="D694" s="39" t="str">
        <f>CONCATENATE(A694,B694,C694)</f>
        <v>Sem ABAP1BP3_135</v>
      </c>
      <c r="E694" s="45">
        <v>1.11916984E8</v>
      </c>
      <c r="F694" s="41">
        <f>AVERAGE(E692:E694)</f>
        <v>116840504</v>
      </c>
      <c r="G694" s="41">
        <f>STDEV(E692:E694)/F694*100</f>
        <v>4.129726904</v>
      </c>
      <c r="H694" s="41">
        <f>F694-$F$676</f>
        <v>113734825</v>
      </c>
    </row>
    <row r="695" ht="15.75" customHeight="1">
      <c r="A695" s="38" t="s">
        <v>42</v>
      </c>
      <c r="B695" s="38" t="s">
        <v>51</v>
      </c>
      <c r="C695" s="39">
        <v>35.0</v>
      </c>
      <c r="D695" s="39"/>
      <c r="E695" s="45">
        <v>1.98441024E8</v>
      </c>
      <c r="F695" s="41"/>
      <c r="G695" s="41"/>
      <c r="H695" s="41"/>
    </row>
    <row r="696" ht="15.75" customHeight="1">
      <c r="A696" s="38" t="s">
        <v>42</v>
      </c>
      <c r="B696" s="38" t="s">
        <v>51</v>
      </c>
      <c r="C696" s="39">
        <v>35.0</v>
      </c>
      <c r="D696" s="39"/>
      <c r="E696" s="45">
        <v>1.9793336E8</v>
      </c>
      <c r="F696" s="41"/>
      <c r="G696" s="41"/>
      <c r="H696" s="41"/>
    </row>
    <row r="697" ht="15.75" customHeight="1">
      <c r="A697" s="38" t="s">
        <v>42</v>
      </c>
      <c r="B697" s="38" t="s">
        <v>51</v>
      </c>
      <c r="C697" s="39">
        <v>35.0</v>
      </c>
      <c r="D697" s="39" t="str">
        <f>CONCATENATE(A697,B697,C697)</f>
        <v>Sem ABAP1BP3_235</v>
      </c>
      <c r="F697" s="41">
        <f>AVERAGE(E695:E697)</f>
        <v>198187192</v>
      </c>
      <c r="G697" s="41">
        <f>STDEV(E695:E697)/F697*100</f>
        <v>0.1811280807</v>
      </c>
      <c r="H697" s="41">
        <f>F697-$F$676</f>
        <v>195081513</v>
      </c>
      <c r="I697" s="45">
        <v>2.05289936E8</v>
      </c>
    </row>
    <row r="698" ht="15.75" customHeight="1">
      <c r="A698" s="38" t="s">
        <v>42</v>
      </c>
      <c r="B698" s="38" t="s">
        <v>52</v>
      </c>
      <c r="C698" s="39">
        <v>35.0</v>
      </c>
      <c r="D698" s="39"/>
      <c r="E698" s="45">
        <v>1.0606952E8</v>
      </c>
      <c r="F698" s="41"/>
      <c r="G698" s="41"/>
      <c r="H698" s="41"/>
    </row>
    <row r="699" ht="15.75" customHeight="1">
      <c r="A699" s="38" t="s">
        <v>42</v>
      </c>
      <c r="B699" s="38" t="s">
        <v>52</v>
      </c>
      <c r="C699" s="39">
        <v>35.0</v>
      </c>
      <c r="D699" s="39"/>
      <c r="F699" s="41"/>
      <c r="G699" s="41"/>
      <c r="H699" s="41"/>
      <c r="I699" s="45">
        <v>1.10740176E8</v>
      </c>
    </row>
    <row r="700" ht="15.75" customHeight="1">
      <c r="A700" s="38" t="s">
        <v>42</v>
      </c>
      <c r="B700" s="38" t="s">
        <v>52</v>
      </c>
      <c r="C700" s="39">
        <v>35.0</v>
      </c>
      <c r="D700" s="39" t="str">
        <f>CONCATENATE(A700,B700,C700)</f>
        <v>Sem ABAP1BP3_335</v>
      </c>
      <c r="E700" s="45">
        <v>1.08251376E8</v>
      </c>
      <c r="F700" s="41">
        <f>AVERAGE(E698:E700)</f>
        <v>107160448</v>
      </c>
      <c r="G700" s="41">
        <f>STDEV(E698:E700)/F700*100</f>
        <v>1.439715121</v>
      </c>
      <c r="H700" s="41">
        <f>F700-$F$676</f>
        <v>104054769</v>
      </c>
    </row>
    <row r="701" ht="15.75" customHeight="1">
      <c r="A701" s="38" t="s">
        <v>42</v>
      </c>
      <c r="B701" s="38" t="s">
        <v>53</v>
      </c>
      <c r="C701" s="39">
        <v>35.0</v>
      </c>
      <c r="D701" s="39"/>
      <c r="E701" s="45">
        <v>9.3014064E7</v>
      </c>
      <c r="F701" s="41"/>
      <c r="G701" s="41"/>
      <c r="H701" s="41"/>
    </row>
    <row r="702" ht="15.75" customHeight="1">
      <c r="A702" s="38" t="s">
        <v>42</v>
      </c>
      <c r="B702" s="38" t="s">
        <v>53</v>
      </c>
      <c r="C702" s="39">
        <v>35.0</v>
      </c>
      <c r="D702" s="39"/>
      <c r="E702" s="45">
        <v>1.0525988E8</v>
      </c>
      <c r="F702" s="41"/>
      <c r="G702" s="41"/>
      <c r="H702" s="41"/>
    </row>
    <row r="703" ht="15.75" customHeight="1">
      <c r="A703" s="38" t="s">
        <v>42</v>
      </c>
      <c r="B703" s="38" t="s">
        <v>53</v>
      </c>
      <c r="C703" s="39">
        <v>35.0</v>
      </c>
      <c r="D703" s="39" t="str">
        <f>CONCATENATE(A703,B703,C703)</f>
        <v>Sem ABAP1BP3_435</v>
      </c>
      <c r="E703" s="45">
        <v>8.489176E7</v>
      </c>
      <c r="F703" s="41">
        <f>AVERAGE(E701:E703)</f>
        <v>94388568</v>
      </c>
      <c r="G703" s="41">
        <f>STDEV(E701:E703)/F703*100</f>
        <v>10.86295838</v>
      </c>
      <c r="H703" s="41">
        <f>F703-$F$676</f>
        <v>91282889</v>
      </c>
    </row>
    <row r="704" ht="15.75" customHeight="1">
      <c r="A704" s="38" t="s">
        <v>42</v>
      </c>
      <c r="B704" s="38" t="s">
        <v>54</v>
      </c>
      <c r="C704" s="39">
        <v>35.0</v>
      </c>
      <c r="D704" s="39"/>
      <c r="E704" s="45">
        <v>1.07081128E8</v>
      </c>
      <c r="F704" s="41"/>
      <c r="G704" s="41"/>
      <c r="H704" s="41"/>
    </row>
    <row r="705" ht="15.75" customHeight="1">
      <c r="A705" s="38" t="s">
        <v>42</v>
      </c>
      <c r="B705" s="38" t="s">
        <v>54</v>
      </c>
      <c r="C705" s="39">
        <v>35.0</v>
      </c>
      <c r="D705" s="39"/>
      <c r="E705" s="45">
        <v>1.06012624E8</v>
      </c>
      <c r="F705" s="41"/>
      <c r="G705" s="41"/>
      <c r="H705" s="41"/>
    </row>
    <row r="706" ht="15.75" customHeight="1">
      <c r="A706" s="38" t="s">
        <v>42</v>
      </c>
      <c r="B706" s="38" t="s">
        <v>54</v>
      </c>
      <c r="C706" s="39">
        <v>35.0</v>
      </c>
      <c r="D706" s="39" t="str">
        <f>CONCATENATE(A706,B706,C706)</f>
        <v>Sem ABAP1BP3_535</v>
      </c>
      <c r="E706" s="45">
        <v>1.07395528E8</v>
      </c>
      <c r="F706" s="41">
        <f>AVERAGE(E704:E706)</f>
        <v>106829760</v>
      </c>
      <c r="G706" s="41">
        <f>STDEV(E704:E706)/F706*100</f>
        <v>0.6785660913</v>
      </c>
      <c r="H706" s="41">
        <f>F706-$F$676</f>
        <v>103724081</v>
      </c>
    </row>
    <row r="707" ht="15.75" customHeight="1">
      <c r="A707" s="38" t="s">
        <v>42</v>
      </c>
      <c r="B707" s="38" t="s">
        <v>55</v>
      </c>
      <c r="C707" s="39">
        <v>35.0</v>
      </c>
      <c r="D707" s="39"/>
      <c r="E707" s="46">
        <v>9.9885384E7</v>
      </c>
      <c r="F707" s="41"/>
      <c r="G707" s="41"/>
      <c r="H707" s="41"/>
    </row>
    <row r="708" ht="15.75" customHeight="1">
      <c r="A708" s="38" t="s">
        <v>42</v>
      </c>
      <c r="B708" s="38" t="s">
        <v>55</v>
      </c>
      <c r="C708" s="39">
        <v>35.0</v>
      </c>
      <c r="D708" s="39"/>
      <c r="E708" s="46">
        <v>1.19203792E8</v>
      </c>
      <c r="F708" s="41"/>
      <c r="G708" s="41"/>
      <c r="H708" s="41"/>
    </row>
    <row r="709" ht="15.75" customHeight="1">
      <c r="A709" s="38" t="s">
        <v>42</v>
      </c>
      <c r="B709" s="38" t="s">
        <v>55</v>
      </c>
      <c r="C709" s="39">
        <v>35.0</v>
      </c>
      <c r="D709" s="39" t="str">
        <f>CONCATENATE(A709,B709,C709)</f>
        <v>Sem ABAP10BP3_135</v>
      </c>
      <c r="E709" s="46">
        <v>1.12695392E8</v>
      </c>
      <c r="F709" s="41">
        <f>AVERAGE(E707:E709)</f>
        <v>110594856</v>
      </c>
      <c r="G709" s="41">
        <f>STDEV(E707:E709)/F709*100</f>
        <v>8.887401258</v>
      </c>
      <c r="H709" s="41">
        <f>F709-$F$676</f>
        <v>107489177</v>
      </c>
    </row>
    <row r="710" ht="15.75" customHeight="1">
      <c r="A710" s="38" t="s">
        <v>42</v>
      </c>
      <c r="B710" s="38" t="s">
        <v>56</v>
      </c>
      <c r="C710" s="39">
        <v>35.0</v>
      </c>
      <c r="D710" s="39"/>
      <c r="E710" s="46">
        <v>1.13968168E8</v>
      </c>
      <c r="F710" s="41"/>
      <c r="G710" s="41"/>
      <c r="H710" s="41"/>
    </row>
    <row r="711" ht="15.75" customHeight="1">
      <c r="A711" s="38" t="s">
        <v>42</v>
      </c>
      <c r="B711" s="47" t="s">
        <v>56</v>
      </c>
      <c r="C711" s="39">
        <v>35.0</v>
      </c>
      <c r="D711" s="39"/>
      <c r="E711" s="46">
        <v>1.08741728E8</v>
      </c>
      <c r="F711" s="41"/>
      <c r="G711" s="41"/>
      <c r="H711" s="41"/>
    </row>
    <row r="712" ht="15.75" customHeight="1">
      <c r="A712" s="38" t="s">
        <v>42</v>
      </c>
      <c r="B712" s="47" t="s">
        <v>56</v>
      </c>
      <c r="C712" s="39">
        <v>35.0</v>
      </c>
      <c r="D712" s="39" t="str">
        <f>CONCATENATE(A712,B712,C712)</f>
        <v>Sem ABAP10BP3_235</v>
      </c>
      <c r="E712" s="46">
        <v>1.078536E8</v>
      </c>
      <c r="F712" s="41">
        <f>AVERAGE(E710:E712)</f>
        <v>110187832</v>
      </c>
      <c r="G712" s="41">
        <f>STDEV(E710:E712)/F712*100</f>
        <v>2.998376397</v>
      </c>
      <c r="H712" s="41">
        <f>F712-$F$676</f>
        <v>107082153</v>
      </c>
    </row>
    <row r="713" ht="15.75" customHeight="1">
      <c r="A713" s="38" t="s">
        <v>42</v>
      </c>
      <c r="B713" s="47" t="s">
        <v>57</v>
      </c>
      <c r="C713" s="39">
        <v>35.0</v>
      </c>
      <c r="D713" s="39"/>
      <c r="E713" s="46">
        <v>9.9784496E7</v>
      </c>
      <c r="F713" s="41"/>
      <c r="G713" s="41"/>
      <c r="H713" s="41"/>
    </row>
    <row r="714" ht="15.75" customHeight="1">
      <c r="A714" s="38" t="s">
        <v>42</v>
      </c>
      <c r="B714" s="47" t="s">
        <v>57</v>
      </c>
      <c r="C714" s="39">
        <v>35.0</v>
      </c>
      <c r="D714" s="39"/>
      <c r="E714" s="46">
        <v>1.00980872E8</v>
      </c>
      <c r="F714" s="41"/>
      <c r="G714" s="41"/>
      <c r="H714" s="41"/>
    </row>
    <row r="715" ht="15.75" customHeight="1">
      <c r="A715" s="38" t="s">
        <v>42</v>
      </c>
      <c r="B715" s="47" t="s">
        <v>57</v>
      </c>
      <c r="C715" s="39">
        <v>35.0</v>
      </c>
      <c r="D715" s="39" t="str">
        <f>CONCATENATE(A715,B715,C715)</f>
        <v>Sem ABAP10BP3_335</v>
      </c>
      <c r="E715" s="46">
        <v>1.01405344E8</v>
      </c>
      <c r="F715" s="41">
        <f>AVERAGE(E713:E715)</f>
        <v>100723570.7</v>
      </c>
      <c r="G715" s="41">
        <f>STDEV(E713:E715)/F715*100</f>
        <v>0.8344619543</v>
      </c>
      <c r="H715" s="41">
        <f>F715-$F$676</f>
        <v>97617891.67</v>
      </c>
    </row>
    <row r="716" ht="15.75" customHeight="1">
      <c r="A716" s="38" t="s">
        <v>42</v>
      </c>
      <c r="B716" s="47" t="s">
        <v>58</v>
      </c>
      <c r="C716" s="39">
        <v>35.0</v>
      </c>
      <c r="D716" s="39"/>
      <c r="E716" s="46">
        <v>1.07516712E8</v>
      </c>
      <c r="F716" s="41"/>
      <c r="G716" s="41"/>
      <c r="H716" s="41"/>
    </row>
    <row r="717" ht="15.75" customHeight="1">
      <c r="A717" s="38" t="s">
        <v>42</v>
      </c>
      <c r="B717" s="47" t="s">
        <v>58</v>
      </c>
      <c r="C717" s="39">
        <v>35.0</v>
      </c>
      <c r="D717" s="39"/>
      <c r="E717" s="46">
        <v>1.15315112E8</v>
      </c>
      <c r="F717" s="41"/>
      <c r="G717" s="41"/>
      <c r="H717" s="41"/>
    </row>
    <row r="718" ht="15.75" customHeight="1">
      <c r="A718" s="38" t="s">
        <v>42</v>
      </c>
      <c r="B718" s="47" t="s">
        <v>58</v>
      </c>
      <c r="C718" s="39">
        <v>35.0</v>
      </c>
      <c r="D718" s="39" t="str">
        <f>CONCATENATE(A718,B718,C718)</f>
        <v>Sem ABAP10BP3_435</v>
      </c>
      <c r="E718" s="46">
        <v>1.14153192E8</v>
      </c>
      <c r="F718" s="41">
        <f>AVERAGE(E716:E718)</f>
        <v>112328338.7</v>
      </c>
      <c r="G718" s="41">
        <f>STDEV(E716:E718)/F718*100</f>
        <v>3.745532656</v>
      </c>
      <c r="H718" s="41">
        <f>F718-$F$676</f>
        <v>109222659.7</v>
      </c>
    </row>
    <row r="719" ht="15.75" customHeight="1">
      <c r="A719" s="38" t="s">
        <v>42</v>
      </c>
      <c r="B719" s="47" t="s">
        <v>59</v>
      </c>
      <c r="C719" s="39">
        <v>35.0</v>
      </c>
      <c r="D719" s="39"/>
      <c r="E719" s="46">
        <v>1.04386784E8</v>
      </c>
      <c r="F719" s="41"/>
      <c r="G719" s="41"/>
      <c r="H719" s="41"/>
    </row>
    <row r="720" ht="15.75" customHeight="1">
      <c r="A720" s="38" t="s">
        <v>42</v>
      </c>
      <c r="B720" s="47" t="s">
        <v>59</v>
      </c>
      <c r="C720" s="39">
        <v>35.0</v>
      </c>
      <c r="D720" s="39"/>
      <c r="E720" s="46">
        <v>9.9306048E7</v>
      </c>
      <c r="F720" s="41"/>
      <c r="G720" s="41"/>
      <c r="H720" s="41"/>
    </row>
    <row r="721" ht="15.75" customHeight="1">
      <c r="A721" s="38" t="s">
        <v>42</v>
      </c>
      <c r="B721" s="47" t="s">
        <v>59</v>
      </c>
      <c r="C721" s="39">
        <v>35.0</v>
      </c>
      <c r="D721" s="39" t="str">
        <f>CONCATENATE(A721,B721,C721)</f>
        <v>Sem ABAP10BP3_535</v>
      </c>
      <c r="E721" s="46">
        <v>1.059254E8</v>
      </c>
      <c r="F721" s="41">
        <f>AVERAGE(E719:E721)</f>
        <v>103206077.3</v>
      </c>
      <c r="G721" s="41">
        <f>STDEV(E719:E721)/F721*100</f>
        <v>3.356420919</v>
      </c>
      <c r="H721" s="41">
        <f>F721-$F$676</f>
        <v>100100398.3</v>
      </c>
    </row>
    <row r="722" ht="15.75" customHeight="1">
      <c r="A722" s="48" t="s">
        <v>60</v>
      </c>
      <c r="B722" s="48" t="s">
        <v>43</v>
      </c>
      <c r="C722" s="39">
        <v>35.0</v>
      </c>
      <c r="D722" s="39"/>
      <c r="E722" s="40">
        <v>2604451.0</v>
      </c>
      <c r="F722" s="41"/>
      <c r="G722" s="41"/>
      <c r="H722" s="41"/>
    </row>
    <row r="723" ht="15.75" customHeight="1">
      <c r="A723" s="48" t="s">
        <v>60</v>
      </c>
      <c r="B723" s="48" t="s">
        <v>43</v>
      </c>
      <c r="C723" s="39">
        <v>35.0</v>
      </c>
      <c r="D723" s="39"/>
      <c r="E723" s="40">
        <v>2841725.0</v>
      </c>
      <c r="F723" s="41"/>
      <c r="G723" s="41"/>
      <c r="H723" s="41"/>
    </row>
    <row r="724" ht="15.75" customHeight="1">
      <c r="A724" s="48" t="s">
        <v>60</v>
      </c>
      <c r="B724" s="48" t="s">
        <v>43</v>
      </c>
      <c r="C724" s="39">
        <v>35.0</v>
      </c>
      <c r="D724" s="39" t="str">
        <f>CONCATENATE(A724,B724,C724)</f>
        <v>Com ABAPbranco35</v>
      </c>
      <c r="E724" s="40">
        <v>2759221.0</v>
      </c>
      <c r="F724" s="41">
        <f>AVERAGE(E722:E724)</f>
        <v>2735132.333</v>
      </c>
      <c r="G724" s="41">
        <f>STDEV(E722:E724)/F724*100</f>
        <v>4.404071893</v>
      </c>
      <c r="H724" s="41" t="s">
        <v>44</v>
      </c>
    </row>
    <row r="725" ht="15.75" customHeight="1">
      <c r="A725" s="48" t="s">
        <v>60</v>
      </c>
      <c r="B725" s="48" t="s">
        <v>45</v>
      </c>
      <c r="C725" s="39">
        <v>35.0</v>
      </c>
      <c r="D725" s="39"/>
      <c r="E725" s="42">
        <v>1.59715488E8</v>
      </c>
      <c r="F725" s="41"/>
      <c r="G725" s="41"/>
      <c r="H725" s="41"/>
    </row>
    <row r="726" ht="15.75" customHeight="1">
      <c r="A726" s="48" t="s">
        <v>60</v>
      </c>
      <c r="B726" s="48" t="s">
        <v>45</v>
      </c>
      <c r="C726" s="39">
        <v>35.0</v>
      </c>
      <c r="D726" s="39"/>
      <c r="E726" s="42">
        <v>1.55871872E8</v>
      </c>
      <c r="F726" s="41"/>
      <c r="G726" s="41"/>
      <c r="H726" s="41"/>
    </row>
    <row r="727" ht="15.75" customHeight="1">
      <c r="A727" s="48" t="s">
        <v>60</v>
      </c>
      <c r="B727" s="48" t="s">
        <v>45</v>
      </c>
      <c r="C727" s="39">
        <v>35.0</v>
      </c>
      <c r="D727" s="39" t="str">
        <f>CONCATENATE(A727,B727,C727)</f>
        <v>Com ABAPC135</v>
      </c>
      <c r="E727" s="42">
        <v>1.583752E8</v>
      </c>
      <c r="F727" s="41">
        <f>AVERAGE(E725:E727)</f>
        <v>157987520</v>
      </c>
      <c r="G727" s="41">
        <f>STDEV(E725:E727)/F727*100</f>
        <v>1.234853622</v>
      </c>
      <c r="H727" s="41">
        <f>F727-$F$724</f>
        <v>155252387.7</v>
      </c>
    </row>
    <row r="728" ht="15.75" customHeight="1">
      <c r="A728" s="48" t="s">
        <v>60</v>
      </c>
      <c r="B728" s="48" t="s">
        <v>46</v>
      </c>
      <c r="C728" s="39">
        <v>35.0</v>
      </c>
      <c r="D728" s="39"/>
      <c r="E728" s="42">
        <v>1.451612E8</v>
      </c>
      <c r="F728" s="41"/>
      <c r="G728" s="41"/>
      <c r="H728" s="41"/>
    </row>
    <row r="729" ht="15.75" customHeight="1">
      <c r="A729" s="48" t="s">
        <v>60</v>
      </c>
      <c r="B729" s="48" t="s">
        <v>46</v>
      </c>
      <c r="C729" s="39">
        <v>35.0</v>
      </c>
      <c r="D729" s="39"/>
      <c r="E729" s="42">
        <v>1.56728096E8</v>
      </c>
      <c r="F729" s="41"/>
      <c r="G729" s="41"/>
      <c r="H729" s="41"/>
    </row>
    <row r="730" ht="15.75" customHeight="1">
      <c r="A730" s="48" t="s">
        <v>60</v>
      </c>
      <c r="B730" s="48" t="s">
        <v>46</v>
      </c>
      <c r="C730" s="39">
        <v>35.0</v>
      </c>
      <c r="D730" s="39" t="str">
        <f>CONCATENATE(A730,B730,C730)</f>
        <v>Com ABAPC235</v>
      </c>
      <c r="E730" s="42">
        <v>1.52845312E8</v>
      </c>
      <c r="F730" s="41">
        <f>AVERAGE(E728:E730)</f>
        <v>151578202.7</v>
      </c>
      <c r="G730" s="41">
        <f>STDEV(E728:E730)/F730*100</f>
        <v>3.883561529</v>
      </c>
      <c r="H730" s="41">
        <f>F730-$F$724</f>
        <v>148843070.3</v>
      </c>
    </row>
    <row r="731" ht="15.75" customHeight="1">
      <c r="A731" s="48" t="s">
        <v>60</v>
      </c>
      <c r="B731" s="48" t="s">
        <v>47</v>
      </c>
      <c r="C731" s="39">
        <v>35.0</v>
      </c>
      <c r="D731" s="39"/>
      <c r="E731" s="42">
        <v>1.84032E8</v>
      </c>
      <c r="F731" s="41"/>
      <c r="G731" s="41"/>
      <c r="H731" s="41"/>
    </row>
    <row r="732" ht="15.75" customHeight="1">
      <c r="A732" s="48" t="s">
        <v>60</v>
      </c>
      <c r="B732" s="48" t="s">
        <v>47</v>
      </c>
      <c r="C732" s="39">
        <v>35.0</v>
      </c>
      <c r="D732" s="39"/>
      <c r="E732" s="42">
        <v>1.6655992E8</v>
      </c>
      <c r="F732" s="41"/>
      <c r="G732" s="41"/>
      <c r="H732" s="41"/>
    </row>
    <row r="733" ht="15.75" customHeight="1">
      <c r="A733" s="48" t="s">
        <v>60</v>
      </c>
      <c r="B733" s="48" t="s">
        <v>47</v>
      </c>
      <c r="C733" s="39">
        <v>35.0</v>
      </c>
      <c r="D733" s="39" t="str">
        <f>CONCATENATE(A733,B733,C733)</f>
        <v>Com ABAPC335</v>
      </c>
      <c r="E733" s="42">
        <v>1.56367008E8</v>
      </c>
      <c r="F733" s="41">
        <f>AVERAGE(E731:E733)</f>
        <v>168986309.3</v>
      </c>
      <c r="G733" s="41">
        <f>STDEV(E731:E733)/F733*100</f>
        <v>8.27948289</v>
      </c>
      <c r="H733" s="41">
        <f>F733-$F$724</f>
        <v>166251177</v>
      </c>
    </row>
    <row r="734" ht="15.75" customHeight="1">
      <c r="A734" s="48" t="s">
        <v>60</v>
      </c>
      <c r="B734" s="48" t="s">
        <v>48</v>
      </c>
      <c r="C734" s="39">
        <v>35.0</v>
      </c>
      <c r="D734" s="39"/>
      <c r="E734" s="42">
        <v>1.89444688E8</v>
      </c>
      <c r="F734" s="41"/>
      <c r="G734" s="41"/>
      <c r="H734" s="41"/>
    </row>
    <row r="735" ht="15.75" customHeight="1">
      <c r="A735" s="48" t="s">
        <v>60</v>
      </c>
      <c r="B735" s="48" t="s">
        <v>48</v>
      </c>
      <c r="C735" s="39">
        <v>35.0</v>
      </c>
      <c r="D735" s="39"/>
      <c r="E735" s="42">
        <v>1.57906816E8</v>
      </c>
      <c r="F735" s="41"/>
      <c r="G735" s="41"/>
      <c r="H735" s="41"/>
    </row>
    <row r="736" ht="15.75" customHeight="1">
      <c r="A736" s="48" t="s">
        <v>60</v>
      </c>
      <c r="B736" s="48" t="s">
        <v>48</v>
      </c>
      <c r="C736" s="39">
        <v>35.0</v>
      </c>
      <c r="D736" s="39" t="str">
        <f>CONCATENATE(A736,B736,C736)</f>
        <v>Com ABAPC435</v>
      </c>
      <c r="E736" s="42">
        <v>1.87346944E8</v>
      </c>
      <c r="F736" s="41">
        <f>AVERAGE(E734:E736)</f>
        <v>178232816</v>
      </c>
      <c r="G736" s="41">
        <f>STDEV(E734:E736)/F736*100</f>
        <v>9.893830889</v>
      </c>
      <c r="H736" s="41">
        <f>F736-$F$724</f>
        <v>175497683.7</v>
      </c>
    </row>
    <row r="737" ht="15.75" customHeight="1">
      <c r="A737" s="48" t="s">
        <v>60</v>
      </c>
      <c r="B737" s="48" t="s">
        <v>49</v>
      </c>
      <c r="C737" s="39">
        <v>35.0</v>
      </c>
      <c r="D737" s="39"/>
      <c r="E737" s="42">
        <v>1.46824224E8</v>
      </c>
      <c r="F737" s="41"/>
      <c r="G737" s="41"/>
      <c r="H737" s="41"/>
    </row>
    <row r="738" ht="15.75" customHeight="1">
      <c r="A738" s="48" t="s">
        <v>60</v>
      </c>
      <c r="B738" s="48" t="s">
        <v>49</v>
      </c>
      <c r="C738" s="39">
        <v>35.0</v>
      </c>
      <c r="D738" s="39"/>
      <c r="E738" s="42">
        <v>1.40408864E8</v>
      </c>
      <c r="F738" s="41"/>
      <c r="G738" s="41"/>
      <c r="H738" s="41"/>
    </row>
    <row r="739" ht="15.75" customHeight="1">
      <c r="A739" s="48" t="s">
        <v>60</v>
      </c>
      <c r="B739" s="48" t="s">
        <v>49</v>
      </c>
      <c r="C739" s="39">
        <v>35.0</v>
      </c>
      <c r="D739" s="39" t="str">
        <f>CONCATENATE(A739,B739,C739)</f>
        <v>Com ABAPC535</v>
      </c>
      <c r="E739" s="42">
        <v>1.39893376E8</v>
      </c>
      <c r="F739" s="41">
        <f>AVERAGE(E737:E739)</f>
        <v>142375488</v>
      </c>
      <c r="G739" s="41">
        <f>STDEV(E737:E739)/F739*100</f>
        <v>2.712075134</v>
      </c>
      <c r="H739" s="41">
        <f>F739-$F$724</f>
        <v>139640355.7</v>
      </c>
    </row>
    <row r="740" ht="15.75" customHeight="1">
      <c r="A740" s="48" t="s">
        <v>60</v>
      </c>
      <c r="B740" s="48" t="s">
        <v>50</v>
      </c>
      <c r="C740" s="39">
        <v>35.0</v>
      </c>
      <c r="D740" s="39"/>
      <c r="E740" s="45">
        <v>1.60159264E8</v>
      </c>
      <c r="F740" s="41"/>
      <c r="G740" s="41"/>
      <c r="H740" s="41"/>
    </row>
    <row r="741" ht="15.75" customHeight="1">
      <c r="A741" s="48" t="s">
        <v>60</v>
      </c>
      <c r="B741" s="48" t="s">
        <v>50</v>
      </c>
      <c r="C741" s="39">
        <v>35.0</v>
      </c>
      <c r="D741" s="39"/>
      <c r="E741" s="45">
        <v>1.58282512E8</v>
      </c>
      <c r="F741" s="41"/>
      <c r="G741" s="41"/>
      <c r="H741" s="41"/>
    </row>
    <row r="742" ht="15.75" customHeight="1">
      <c r="A742" s="48" t="s">
        <v>60</v>
      </c>
      <c r="B742" s="48" t="s">
        <v>50</v>
      </c>
      <c r="C742" s="39">
        <v>35.0</v>
      </c>
      <c r="D742" s="39" t="str">
        <f>CONCATENATE(A742,B742,C742)</f>
        <v>Com ABAP1BP3_135</v>
      </c>
      <c r="E742" s="45">
        <v>1.610188E8</v>
      </c>
      <c r="F742" s="41">
        <f>AVERAGE(E740:E742)</f>
        <v>159820192</v>
      </c>
      <c r="G742" s="41">
        <f>STDEV(E740:E742)/F742*100</f>
        <v>0.8755475303</v>
      </c>
      <c r="H742" s="41">
        <f>F742-$F$724</f>
        <v>157085059.7</v>
      </c>
    </row>
    <row r="743" ht="15.75" customHeight="1">
      <c r="A743" s="48" t="s">
        <v>60</v>
      </c>
      <c r="B743" s="48" t="s">
        <v>51</v>
      </c>
      <c r="C743" s="39">
        <v>35.0</v>
      </c>
      <c r="D743" s="39"/>
      <c r="F743" s="41"/>
      <c r="G743" s="41"/>
      <c r="H743" s="41"/>
      <c r="I743" s="45">
        <v>1.98274864E8</v>
      </c>
    </row>
    <row r="744" ht="15.75" customHeight="1">
      <c r="A744" s="48" t="s">
        <v>60</v>
      </c>
      <c r="B744" s="48" t="s">
        <v>51</v>
      </c>
      <c r="C744" s="39">
        <v>35.0</v>
      </c>
      <c r="D744" s="39"/>
      <c r="E744" s="45">
        <v>1.99911168E8</v>
      </c>
      <c r="F744" s="41"/>
      <c r="G744" s="41"/>
      <c r="H744" s="41"/>
    </row>
    <row r="745" ht="15.75" customHeight="1">
      <c r="A745" s="48" t="s">
        <v>60</v>
      </c>
      <c r="B745" s="48" t="s">
        <v>51</v>
      </c>
      <c r="C745" s="39">
        <v>35.0</v>
      </c>
      <c r="D745" s="39" t="str">
        <f>CONCATENATE(A745,B745,C745)</f>
        <v>Com ABAP1BP3_235</v>
      </c>
      <c r="E745" s="45">
        <v>2.12785712E8</v>
      </c>
      <c r="F745" s="41">
        <f>AVERAGE(E743:E745)</f>
        <v>206348440</v>
      </c>
      <c r="G745" s="41">
        <f>STDEV(E743:E745)/F745*100</f>
        <v>4.411798493</v>
      </c>
      <c r="H745" s="41">
        <f>F745-$F$724</f>
        <v>203613307.7</v>
      </c>
    </row>
    <row r="746" ht="15.75" customHeight="1">
      <c r="A746" s="48" t="s">
        <v>60</v>
      </c>
      <c r="B746" s="48" t="s">
        <v>52</v>
      </c>
      <c r="C746" s="39">
        <v>35.0</v>
      </c>
      <c r="D746" s="39"/>
      <c r="F746" s="41"/>
      <c r="G746" s="41"/>
      <c r="H746" s="41"/>
      <c r="I746" s="45">
        <v>1.05678648E8</v>
      </c>
    </row>
    <row r="747" ht="15.75" customHeight="1">
      <c r="A747" s="48" t="s">
        <v>60</v>
      </c>
      <c r="B747" s="48" t="s">
        <v>52</v>
      </c>
      <c r="C747" s="39">
        <v>35.0</v>
      </c>
      <c r="D747" s="39"/>
      <c r="E747" s="45">
        <v>1.14459968E8</v>
      </c>
      <c r="F747" s="41"/>
      <c r="G747" s="41"/>
      <c r="H747" s="41"/>
    </row>
    <row r="748" ht="15.75" customHeight="1">
      <c r="A748" s="48" t="s">
        <v>60</v>
      </c>
      <c r="B748" s="48" t="s">
        <v>52</v>
      </c>
      <c r="C748" s="39">
        <v>35.0</v>
      </c>
      <c r="D748" s="39" t="str">
        <f>CONCATENATE(A748,B748,C748)</f>
        <v>Com ABAP1BP3_335</v>
      </c>
      <c r="E748" s="45">
        <v>1.3469408E8</v>
      </c>
      <c r="F748" s="41">
        <f>AVERAGE(E746:E748)</f>
        <v>124577024</v>
      </c>
      <c r="G748" s="43">
        <f>STDEV(E746:E748)/F748*100</f>
        <v>11.4850053</v>
      </c>
      <c r="H748" s="41">
        <f>F748-$F$724</f>
        <v>121841891.7</v>
      </c>
    </row>
    <row r="749" ht="15.75" customHeight="1">
      <c r="A749" s="48" t="s">
        <v>60</v>
      </c>
      <c r="B749" s="48" t="s">
        <v>53</v>
      </c>
      <c r="C749" s="39">
        <v>35.0</v>
      </c>
      <c r="D749" s="39"/>
      <c r="E749" s="45">
        <v>1.05979536E8</v>
      </c>
      <c r="F749" s="41"/>
      <c r="G749" s="41"/>
      <c r="H749" s="41"/>
    </row>
    <row r="750" ht="15.75" customHeight="1">
      <c r="A750" s="48" t="s">
        <v>60</v>
      </c>
      <c r="B750" s="48" t="s">
        <v>53</v>
      </c>
      <c r="C750" s="39">
        <v>35.0</v>
      </c>
      <c r="D750" s="39"/>
      <c r="E750" s="45">
        <v>1.2630024E8</v>
      </c>
      <c r="F750" s="41"/>
      <c r="G750" s="41"/>
      <c r="H750" s="41"/>
    </row>
    <row r="751" ht="15.75" customHeight="1">
      <c r="A751" s="48" t="s">
        <v>60</v>
      </c>
      <c r="B751" s="48" t="s">
        <v>53</v>
      </c>
      <c r="C751" s="39">
        <v>35.0</v>
      </c>
      <c r="D751" s="39" t="str">
        <f>CONCATENATE(A751,B751,C751)</f>
        <v>Com ABAP1BP3_435</v>
      </c>
      <c r="E751" s="45">
        <v>1.18746816E8</v>
      </c>
      <c r="F751" s="41">
        <f>AVERAGE(E749:E751)</f>
        <v>117008864</v>
      </c>
      <c r="G751" s="41">
        <f>STDEV(E749:E751)/F751*100</f>
        <v>8.778161728</v>
      </c>
      <c r="H751" s="41">
        <f>F751-$F$724</f>
        <v>114273731.7</v>
      </c>
    </row>
    <row r="752" ht="15.75" customHeight="1">
      <c r="A752" s="48" t="s">
        <v>60</v>
      </c>
      <c r="B752" s="48" t="s">
        <v>54</v>
      </c>
      <c r="C752" s="39">
        <v>35.0</v>
      </c>
      <c r="D752" s="39"/>
      <c r="E752" s="45">
        <v>1.14521856E8</v>
      </c>
      <c r="F752" s="41"/>
      <c r="G752" s="41"/>
      <c r="H752" s="41"/>
    </row>
    <row r="753" ht="15.75" customHeight="1">
      <c r="A753" s="48" t="s">
        <v>60</v>
      </c>
      <c r="B753" s="48" t="s">
        <v>54</v>
      </c>
      <c r="C753" s="39">
        <v>35.0</v>
      </c>
      <c r="D753" s="39"/>
      <c r="E753" s="45">
        <v>1.16600312E8</v>
      </c>
      <c r="F753" s="41"/>
      <c r="G753" s="41"/>
      <c r="H753" s="41"/>
    </row>
    <row r="754" ht="15.75" customHeight="1">
      <c r="A754" s="48" t="s">
        <v>60</v>
      </c>
      <c r="B754" s="48" t="s">
        <v>54</v>
      </c>
      <c r="C754" s="39">
        <v>35.0</v>
      </c>
      <c r="D754" s="39" t="str">
        <f>CONCATENATE(A754,B754,C754)</f>
        <v>Com ABAP1BP3_535</v>
      </c>
      <c r="E754" s="45">
        <v>1.3229788E8</v>
      </c>
      <c r="F754" s="41">
        <f>AVERAGE(E752:E754)</f>
        <v>121140016</v>
      </c>
      <c r="G754" s="41">
        <f>STDEV(E752:E754)/F754*100</f>
        <v>8.022713195</v>
      </c>
      <c r="H754" s="41">
        <f>F754-$F$724</f>
        <v>118404883.7</v>
      </c>
    </row>
    <row r="755" ht="15.75" customHeight="1">
      <c r="A755" s="48" t="s">
        <v>60</v>
      </c>
      <c r="B755" s="48" t="s">
        <v>55</v>
      </c>
      <c r="C755" s="39">
        <v>35.0</v>
      </c>
      <c r="D755" s="39"/>
      <c r="E755" s="46">
        <v>1.72405264E8</v>
      </c>
      <c r="F755" s="41"/>
      <c r="G755" s="41"/>
      <c r="H755" s="41"/>
    </row>
    <row r="756" ht="15.75" customHeight="1">
      <c r="A756" s="48" t="s">
        <v>60</v>
      </c>
      <c r="B756" s="48" t="s">
        <v>55</v>
      </c>
      <c r="C756" s="39">
        <v>35.0</v>
      </c>
      <c r="D756" s="39"/>
      <c r="E756" s="46">
        <v>1.55845888E8</v>
      </c>
      <c r="F756" s="41"/>
      <c r="G756" s="41"/>
      <c r="H756" s="41"/>
    </row>
    <row r="757" ht="15.75" customHeight="1">
      <c r="A757" s="48" t="s">
        <v>60</v>
      </c>
      <c r="B757" s="48" t="s">
        <v>55</v>
      </c>
      <c r="C757" s="39">
        <v>35.0</v>
      </c>
      <c r="D757" s="39" t="str">
        <f>CONCATENATE(A757,B757,C757)</f>
        <v>Com ABAP10BP3_135</v>
      </c>
      <c r="E757" s="46">
        <v>1.67253312E8</v>
      </c>
      <c r="F757" s="41">
        <f>AVERAGE(E755:E757)</f>
        <v>165168154.7</v>
      </c>
      <c r="G757" s="41">
        <f>STDEV(E755:E757)/F757*100</f>
        <v>5.130724296</v>
      </c>
      <c r="H757" s="41">
        <f>F757-$F$724</f>
        <v>162433022.3</v>
      </c>
    </row>
    <row r="758" ht="15.75" customHeight="1">
      <c r="A758" s="48" t="s">
        <v>60</v>
      </c>
      <c r="B758" s="48" t="s">
        <v>56</v>
      </c>
      <c r="C758" s="39">
        <v>35.0</v>
      </c>
      <c r="D758" s="39"/>
      <c r="E758" s="46">
        <v>1.593916E8</v>
      </c>
      <c r="F758" s="41"/>
      <c r="G758" s="41"/>
      <c r="H758" s="41"/>
    </row>
    <row r="759" ht="15.75" customHeight="1">
      <c r="A759" s="48" t="s">
        <v>60</v>
      </c>
      <c r="B759" s="49" t="s">
        <v>56</v>
      </c>
      <c r="C759" s="39">
        <v>35.0</v>
      </c>
      <c r="D759" s="39"/>
      <c r="E759" s="46">
        <v>1.50669952E8</v>
      </c>
      <c r="F759" s="41"/>
      <c r="G759" s="41"/>
      <c r="H759" s="41"/>
    </row>
    <row r="760" ht="15.75" customHeight="1">
      <c r="A760" s="48" t="s">
        <v>60</v>
      </c>
      <c r="B760" s="49" t="s">
        <v>56</v>
      </c>
      <c r="C760" s="39">
        <v>35.0</v>
      </c>
      <c r="D760" s="39" t="str">
        <f>CONCATENATE(A760,B760,C760)</f>
        <v>Com ABAP10BP3_235</v>
      </c>
      <c r="E760" s="46">
        <v>1.5904696E8</v>
      </c>
      <c r="F760" s="41">
        <f>AVERAGE(E758:E760)</f>
        <v>156369504</v>
      </c>
      <c r="G760" s="41">
        <f>STDEV(E758:E760)/F760*100</f>
        <v>3.158521148</v>
      </c>
      <c r="H760" s="41">
        <f>F760-$F$724</f>
        <v>153634371.7</v>
      </c>
    </row>
    <row r="761" ht="15.75" customHeight="1">
      <c r="A761" s="48" t="s">
        <v>60</v>
      </c>
      <c r="B761" s="49" t="s">
        <v>57</v>
      </c>
      <c r="C761" s="39">
        <v>35.0</v>
      </c>
      <c r="D761" s="39"/>
      <c r="E761" s="46">
        <v>1.27473448E8</v>
      </c>
      <c r="F761" s="41"/>
      <c r="G761" s="41"/>
      <c r="H761" s="41"/>
    </row>
    <row r="762" ht="15.75" customHeight="1">
      <c r="A762" s="48" t="s">
        <v>60</v>
      </c>
      <c r="B762" s="49" t="s">
        <v>57</v>
      </c>
      <c r="C762" s="39">
        <v>35.0</v>
      </c>
      <c r="D762" s="39"/>
      <c r="E762" s="46">
        <v>1.40194976E8</v>
      </c>
      <c r="F762" s="41"/>
      <c r="G762" s="41"/>
      <c r="H762" s="41"/>
    </row>
    <row r="763" ht="15.75" customHeight="1">
      <c r="A763" s="48" t="s">
        <v>60</v>
      </c>
      <c r="B763" s="49" t="s">
        <v>57</v>
      </c>
      <c r="C763" s="39">
        <v>35.0</v>
      </c>
      <c r="D763" s="39" t="str">
        <f>CONCATENATE(A763,B763,C763)</f>
        <v>Com ABAP10BP3_335</v>
      </c>
      <c r="E763" s="46">
        <v>1.353408E8</v>
      </c>
      <c r="F763" s="41">
        <f>AVERAGE(E761:E763)</f>
        <v>134336408</v>
      </c>
      <c r="G763" s="41">
        <f>STDEV(E761:E763)/F763*100</f>
        <v>4.779019181</v>
      </c>
      <c r="H763" s="41">
        <f>F763-$F$724</f>
        <v>131601275.7</v>
      </c>
    </row>
    <row r="764" ht="15.75" customHeight="1">
      <c r="A764" s="48" t="s">
        <v>60</v>
      </c>
      <c r="B764" s="49" t="s">
        <v>58</v>
      </c>
      <c r="C764" s="39">
        <v>35.0</v>
      </c>
      <c r="D764" s="39"/>
      <c r="E764" s="46">
        <v>1.48032416E8</v>
      </c>
      <c r="F764" s="41"/>
      <c r="G764" s="41"/>
      <c r="H764" s="41"/>
    </row>
    <row r="765" ht="15.75" customHeight="1">
      <c r="A765" s="48" t="s">
        <v>60</v>
      </c>
      <c r="B765" s="49" t="s">
        <v>58</v>
      </c>
      <c r="C765" s="39">
        <v>35.0</v>
      </c>
      <c r="D765" s="39"/>
      <c r="E765" s="46">
        <v>1.63780224E8</v>
      </c>
      <c r="F765" s="41"/>
      <c r="G765" s="41"/>
      <c r="H765" s="41"/>
    </row>
    <row r="766" ht="15.75" customHeight="1">
      <c r="A766" s="48" t="s">
        <v>60</v>
      </c>
      <c r="B766" s="49" t="s">
        <v>58</v>
      </c>
      <c r="C766" s="39">
        <v>35.0</v>
      </c>
      <c r="D766" s="39" t="str">
        <f>CONCATENATE(A766,B766,C766)</f>
        <v>Com ABAP10BP3_435</v>
      </c>
      <c r="E766" s="46">
        <v>1.39291616E8</v>
      </c>
      <c r="F766" s="41">
        <f>AVERAGE(E764:E766)</f>
        <v>150368085.3</v>
      </c>
      <c r="G766" s="41">
        <f>STDEV(E764:E766)/F766*100</f>
        <v>8.253252397</v>
      </c>
      <c r="H766" s="41">
        <f>F766-$F$724</f>
        <v>147632953</v>
      </c>
    </row>
    <row r="767" ht="15.75" customHeight="1">
      <c r="A767" s="48" t="s">
        <v>60</v>
      </c>
      <c r="B767" s="49" t="s">
        <v>59</v>
      </c>
      <c r="C767" s="39">
        <v>35.0</v>
      </c>
      <c r="D767" s="39"/>
      <c r="E767" s="46">
        <v>1.67615408E8</v>
      </c>
      <c r="F767" s="41"/>
      <c r="G767" s="41"/>
      <c r="H767" s="41"/>
    </row>
    <row r="768" ht="15.75" customHeight="1">
      <c r="A768" s="48" t="s">
        <v>60</v>
      </c>
      <c r="B768" s="49" t="s">
        <v>59</v>
      </c>
      <c r="C768" s="39">
        <v>35.0</v>
      </c>
      <c r="D768" s="39"/>
      <c r="E768" s="46">
        <v>1.44190288E8</v>
      </c>
      <c r="F768" s="41"/>
      <c r="G768" s="41"/>
      <c r="H768" s="41"/>
    </row>
    <row r="769" ht="15.75" customHeight="1">
      <c r="A769" s="48" t="s">
        <v>60</v>
      </c>
      <c r="B769" s="49" t="s">
        <v>59</v>
      </c>
      <c r="C769" s="39">
        <v>35.0</v>
      </c>
      <c r="D769" s="39" t="str">
        <f>CONCATENATE(A769,B769,C769)</f>
        <v>Com ABAP10BP3_535</v>
      </c>
      <c r="E769" s="46">
        <v>1.59334736E8</v>
      </c>
      <c r="F769" s="41">
        <f>AVERAGE(E767:E769)</f>
        <v>157046810.7</v>
      </c>
      <c r="G769" s="41">
        <f>STDEV(E767:E769)/F769*100</f>
        <v>7.563969964</v>
      </c>
      <c r="H769" s="41">
        <f>F769-$F$724</f>
        <v>154311678.3</v>
      </c>
    </row>
    <row r="770" ht="15.75" customHeight="1">
      <c r="A770" s="38" t="s">
        <v>42</v>
      </c>
      <c r="B770" s="38" t="s">
        <v>43</v>
      </c>
      <c r="C770" s="39">
        <v>40.0</v>
      </c>
      <c r="D770" s="39"/>
      <c r="E770" s="40">
        <v>3195963.0</v>
      </c>
      <c r="F770" s="41"/>
      <c r="G770" s="41"/>
      <c r="H770" s="41"/>
    </row>
    <row r="771" ht="15.75" customHeight="1">
      <c r="A771" s="38" t="s">
        <v>42</v>
      </c>
      <c r="B771" s="38" t="s">
        <v>43</v>
      </c>
      <c r="C771" s="39">
        <v>40.0</v>
      </c>
      <c r="D771" s="39"/>
      <c r="E771" s="41"/>
      <c r="F771" s="41"/>
      <c r="G771" s="41"/>
      <c r="H771" s="41"/>
      <c r="I771" s="40">
        <v>2531216.0</v>
      </c>
    </row>
    <row r="772" ht="15.75" customHeight="1">
      <c r="A772" s="38" t="s">
        <v>42</v>
      </c>
      <c r="B772" s="38" t="s">
        <v>43</v>
      </c>
      <c r="C772" s="39">
        <v>40.0</v>
      </c>
      <c r="D772" s="39" t="str">
        <f>CONCATENATE(A772,B772,C772)</f>
        <v>Sem ABAPbranco40</v>
      </c>
      <c r="E772" s="40">
        <v>3182496.0</v>
      </c>
      <c r="F772" s="41">
        <f>AVERAGE(E770:E772)</f>
        <v>3189229.5</v>
      </c>
      <c r="G772" s="43">
        <f>STDEV(E770:E772)/F772*100</f>
        <v>0.2985864461</v>
      </c>
      <c r="H772" s="41" t="s">
        <v>44</v>
      </c>
    </row>
    <row r="773" ht="15.75" customHeight="1">
      <c r="A773" s="38" t="s">
        <v>42</v>
      </c>
      <c r="B773" s="38" t="s">
        <v>45</v>
      </c>
      <c r="C773" s="39">
        <v>40.0</v>
      </c>
      <c r="D773" s="39"/>
      <c r="E773" s="41"/>
      <c r="F773" s="41"/>
      <c r="G773" s="41"/>
      <c r="H773" s="41"/>
      <c r="I773" s="42">
        <v>1.0944896E8</v>
      </c>
    </row>
    <row r="774" ht="15.75" customHeight="1">
      <c r="A774" s="38" t="s">
        <v>42</v>
      </c>
      <c r="B774" s="38" t="s">
        <v>45</v>
      </c>
      <c r="C774" s="39">
        <v>40.0</v>
      </c>
      <c r="D774" s="39"/>
      <c r="E774" s="42">
        <v>1.33111432E8</v>
      </c>
      <c r="F774" s="41"/>
      <c r="G774" s="41"/>
      <c r="H774" s="41"/>
    </row>
    <row r="775" ht="15.75" customHeight="1">
      <c r="A775" s="38" t="s">
        <v>42</v>
      </c>
      <c r="B775" s="38" t="s">
        <v>45</v>
      </c>
      <c r="C775" s="39">
        <v>40.0</v>
      </c>
      <c r="D775" s="39" t="str">
        <f>CONCATENATE(A775,B775,C775)</f>
        <v>Sem ABAPC140</v>
      </c>
      <c r="E775" s="42">
        <v>1.35347328E8</v>
      </c>
      <c r="F775" s="41">
        <f>AVERAGE(E773:E775)</f>
        <v>134229380</v>
      </c>
      <c r="G775" s="43">
        <f>STDEV(E773:E775)/F775*100</f>
        <v>1.177847371</v>
      </c>
      <c r="H775" s="41">
        <f>F775-$F$772</f>
        <v>131040150.5</v>
      </c>
    </row>
    <row r="776" ht="15.75" customHeight="1">
      <c r="A776" s="38" t="s">
        <v>42</v>
      </c>
      <c r="B776" s="38" t="s">
        <v>46</v>
      </c>
      <c r="C776" s="39">
        <v>40.0</v>
      </c>
      <c r="D776" s="39"/>
      <c r="E776" s="42">
        <v>1.2834876E8</v>
      </c>
      <c r="F776" s="41"/>
      <c r="G776" s="41"/>
      <c r="H776" s="41"/>
    </row>
    <row r="777" ht="15.75" customHeight="1">
      <c r="A777" s="38" t="s">
        <v>42</v>
      </c>
      <c r="B777" s="38" t="s">
        <v>46</v>
      </c>
      <c r="C777" s="39">
        <v>40.0</v>
      </c>
      <c r="D777" s="39"/>
      <c r="E777" s="42">
        <v>1.32123424E8</v>
      </c>
      <c r="F777" s="41"/>
      <c r="G777" s="41"/>
      <c r="H777" s="41"/>
    </row>
    <row r="778" ht="15.75" customHeight="1">
      <c r="A778" s="38" t="s">
        <v>42</v>
      </c>
      <c r="B778" s="38" t="s">
        <v>46</v>
      </c>
      <c r="C778" s="39">
        <v>40.0</v>
      </c>
      <c r="D778" s="39" t="str">
        <f>CONCATENATE(A778,B778,C778)</f>
        <v>Sem ABAPC240</v>
      </c>
      <c r="E778" s="42">
        <v>1.35403488E8</v>
      </c>
      <c r="F778" s="41">
        <f>AVERAGE(E776:E778)</f>
        <v>131958557.3</v>
      </c>
      <c r="G778" s="41">
        <f>STDEV(E776:E778)/F778*100</f>
        <v>2.675273623</v>
      </c>
      <c r="H778" s="41">
        <f>F778-$F$772</f>
        <v>128769327.8</v>
      </c>
    </row>
    <row r="779" ht="15.75" customHeight="1">
      <c r="A779" s="38" t="s">
        <v>42</v>
      </c>
      <c r="B779" s="38" t="s">
        <v>47</v>
      </c>
      <c r="C779" s="39">
        <v>40.0</v>
      </c>
      <c r="D779" s="39"/>
      <c r="E779" s="42">
        <v>1.4381744E8</v>
      </c>
      <c r="F779" s="41"/>
      <c r="G779" s="41"/>
      <c r="H779" s="41"/>
    </row>
    <row r="780" ht="15.75" customHeight="1">
      <c r="A780" s="38" t="s">
        <v>42</v>
      </c>
      <c r="B780" s="38" t="s">
        <v>47</v>
      </c>
      <c r="C780" s="39">
        <v>40.0</v>
      </c>
      <c r="D780" s="39"/>
      <c r="E780" s="42">
        <v>1.4931704E8</v>
      </c>
      <c r="F780" s="41"/>
      <c r="G780" s="41"/>
      <c r="H780" s="41"/>
    </row>
    <row r="781" ht="15.75" customHeight="1">
      <c r="A781" s="38" t="s">
        <v>42</v>
      </c>
      <c r="B781" s="38" t="s">
        <v>47</v>
      </c>
      <c r="C781" s="39">
        <v>40.0</v>
      </c>
      <c r="D781" s="39" t="str">
        <f>CONCATENATE(A781,B781,C781)</f>
        <v>Sem ABAPC340</v>
      </c>
      <c r="E781" s="42">
        <v>1.47679648E8</v>
      </c>
      <c r="F781" s="41">
        <f>AVERAGE(E779:E781)</f>
        <v>146938042.7</v>
      </c>
      <c r="G781" s="41">
        <f>STDEV(E779:E781)/F781*100</f>
        <v>1.921766876</v>
      </c>
      <c r="H781" s="41">
        <f>F781-$F$772</f>
        <v>143748813.2</v>
      </c>
    </row>
    <row r="782" ht="15.75" customHeight="1">
      <c r="A782" s="38" t="s">
        <v>42</v>
      </c>
      <c r="B782" s="38" t="s">
        <v>48</v>
      </c>
      <c r="C782" s="39">
        <v>40.0</v>
      </c>
      <c r="D782" s="39"/>
      <c r="E782" s="42">
        <v>1.58307136E8</v>
      </c>
      <c r="F782" s="41"/>
      <c r="G782" s="41"/>
      <c r="H782" s="41"/>
    </row>
    <row r="783" ht="15.75" customHeight="1">
      <c r="A783" s="38" t="s">
        <v>42</v>
      </c>
      <c r="B783" s="38" t="s">
        <v>48</v>
      </c>
      <c r="C783" s="39">
        <v>40.0</v>
      </c>
      <c r="D783" s="39"/>
      <c r="E783" s="42">
        <v>1.5231288E8</v>
      </c>
      <c r="F783" s="41"/>
      <c r="G783" s="41"/>
      <c r="H783" s="41"/>
    </row>
    <row r="784" ht="15.75" customHeight="1">
      <c r="A784" s="38" t="s">
        <v>42</v>
      </c>
      <c r="B784" s="38" t="s">
        <v>48</v>
      </c>
      <c r="C784" s="39">
        <v>40.0</v>
      </c>
      <c r="D784" s="39" t="str">
        <f>CONCATENATE(A784,B784,C784)</f>
        <v>Sem ABAPC440</v>
      </c>
      <c r="E784" s="42">
        <v>1.63266064E8</v>
      </c>
      <c r="F784" s="41">
        <f>AVERAGE(E782:E784)</f>
        <v>157962026.7</v>
      </c>
      <c r="G784" s="41">
        <f>STDEV(E782:E784)/F784*100</f>
        <v>3.472189644</v>
      </c>
      <c r="H784" s="44">
        <f>F784-$F$772</f>
        <v>154772797.2</v>
      </c>
    </row>
    <row r="785" ht="15.75" customHeight="1">
      <c r="A785" s="38" t="s">
        <v>42</v>
      </c>
      <c r="B785" s="38" t="s">
        <v>49</v>
      </c>
      <c r="C785" s="39">
        <v>40.0</v>
      </c>
      <c r="D785" s="39"/>
      <c r="E785" s="42">
        <v>1.1440652E8</v>
      </c>
      <c r="F785" s="41"/>
      <c r="G785" s="41"/>
      <c r="H785" s="41"/>
    </row>
    <row r="786" ht="15.75" customHeight="1">
      <c r="A786" s="38" t="s">
        <v>42</v>
      </c>
      <c r="B786" s="38" t="s">
        <v>49</v>
      </c>
      <c r="C786" s="39">
        <v>40.0</v>
      </c>
      <c r="D786" s="39"/>
      <c r="E786" s="42">
        <v>1.19475544E8</v>
      </c>
      <c r="F786" s="41"/>
      <c r="G786" s="41"/>
      <c r="H786" s="41"/>
    </row>
    <row r="787" ht="15.75" customHeight="1">
      <c r="A787" s="38" t="s">
        <v>42</v>
      </c>
      <c r="B787" s="38" t="s">
        <v>49</v>
      </c>
      <c r="C787" s="39">
        <v>40.0</v>
      </c>
      <c r="D787" s="39" t="str">
        <f>CONCATENATE(A787,B787,C787)</f>
        <v>Sem ABAPC540</v>
      </c>
      <c r="E787" s="42">
        <v>1.2999188E8</v>
      </c>
      <c r="F787" s="41">
        <f>AVERAGE(E785:E787)</f>
        <v>121291314.7</v>
      </c>
      <c r="G787" s="41">
        <f>STDEV(E785:E787)/F787*100</f>
        <v>6.554266935</v>
      </c>
      <c r="H787" s="41">
        <f>F787-$F$772</f>
        <v>118102085.2</v>
      </c>
    </row>
    <row r="788" ht="15.75" customHeight="1">
      <c r="A788" s="38" t="s">
        <v>42</v>
      </c>
      <c r="B788" s="38" t="s">
        <v>50</v>
      </c>
      <c r="C788" s="39">
        <v>40.0</v>
      </c>
      <c r="D788" s="39"/>
      <c r="E788" s="45">
        <v>1.2629624E8</v>
      </c>
      <c r="F788" s="41"/>
      <c r="G788" s="41"/>
      <c r="H788" s="41"/>
    </row>
    <row r="789" ht="15.75" customHeight="1">
      <c r="A789" s="38" t="s">
        <v>42</v>
      </c>
      <c r="B789" s="38" t="s">
        <v>50</v>
      </c>
      <c r="C789" s="39">
        <v>40.0</v>
      </c>
      <c r="D789" s="39"/>
      <c r="E789" s="45">
        <v>1.2809292E8</v>
      </c>
      <c r="F789" s="41"/>
      <c r="G789" s="41"/>
      <c r="H789" s="41"/>
    </row>
    <row r="790" ht="15.75" customHeight="1">
      <c r="A790" s="38" t="s">
        <v>42</v>
      </c>
      <c r="B790" s="38" t="s">
        <v>50</v>
      </c>
      <c r="C790" s="39">
        <v>40.0</v>
      </c>
      <c r="D790" s="39" t="str">
        <f>CONCATENATE(A790,B790,C790)</f>
        <v>Sem ABAP1BP3_140</v>
      </c>
      <c r="E790" s="45">
        <v>1.18245464E8</v>
      </c>
      <c r="F790" s="41">
        <f>AVERAGE(E788:E790)</f>
        <v>124211541.3</v>
      </c>
      <c r="G790" s="41">
        <f>STDEV(E788:E790)/F790*100</f>
        <v>4.222063089</v>
      </c>
      <c r="H790" s="41">
        <f>F790-$F$772</f>
        <v>121022311.8</v>
      </c>
    </row>
    <row r="791" ht="15.75" customHeight="1">
      <c r="A791" s="38" t="s">
        <v>42</v>
      </c>
      <c r="B791" s="38" t="s">
        <v>51</v>
      </c>
      <c r="C791" s="39">
        <v>40.0</v>
      </c>
      <c r="D791" s="39"/>
      <c r="E791" s="45">
        <v>2.11410192E8</v>
      </c>
      <c r="F791" s="41"/>
      <c r="G791" s="41"/>
      <c r="H791" s="41"/>
    </row>
    <row r="792" ht="15.75" customHeight="1">
      <c r="A792" s="38" t="s">
        <v>42</v>
      </c>
      <c r="B792" s="38" t="s">
        <v>51</v>
      </c>
      <c r="C792" s="39">
        <v>40.0</v>
      </c>
      <c r="D792" s="39"/>
      <c r="E792" s="45">
        <v>2.11264176E8</v>
      </c>
      <c r="F792" s="41"/>
      <c r="G792" s="41"/>
      <c r="H792" s="41"/>
    </row>
    <row r="793" ht="15.75" customHeight="1">
      <c r="A793" s="38" t="s">
        <v>42</v>
      </c>
      <c r="B793" s="38" t="s">
        <v>51</v>
      </c>
      <c r="C793" s="39">
        <v>40.0</v>
      </c>
      <c r="D793" s="39" t="str">
        <f>CONCATENATE(A793,B793,C793)</f>
        <v>Sem ABAP1BP3_240</v>
      </c>
      <c r="F793" s="41">
        <f>AVERAGE(E791:E793)</f>
        <v>211337184</v>
      </c>
      <c r="G793" s="41">
        <f>STDEV(E791:E793)/F793*100</f>
        <v>0.04885505797</v>
      </c>
      <c r="H793" s="41">
        <f>F793-$F$772</f>
        <v>208147954.5</v>
      </c>
      <c r="I793" s="45">
        <v>2.20442272E8</v>
      </c>
    </row>
    <row r="794" ht="15.75" customHeight="1">
      <c r="A794" s="38" t="s">
        <v>42</v>
      </c>
      <c r="B794" s="38" t="s">
        <v>52</v>
      </c>
      <c r="C794" s="39">
        <v>40.0</v>
      </c>
      <c r="D794" s="39"/>
      <c r="E794" s="45">
        <v>1.13160768E8</v>
      </c>
      <c r="F794" s="41"/>
      <c r="G794" s="41"/>
      <c r="H794" s="41"/>
    </row>
    <row r="795" ht="15.75" customHeight="1">
      <c r="A795" s="38" t="s">
        <v>42</v>
      </c>
      <c r="B795" s="38" t="s">
        <v>52</v>
      </c>
      <c r="C795" s="39">
        <v>40.0</v>
      </c>
      <c r="D795" s="39"/>
      <c r="F795" s="41"/>
      <c r="G795" s="41"/>
      <c r="H795" s="41"/>
      <c r="I795" s="45">
        <v>1.18698968E8</v>
      </c>
    </row>
    <row r="796" ht="15.75" customHeight="1">
      <c r="A796" s="38" t="s">
        <v>42</v>
      </c>
      <c r="B796" s="38" t="s">
        <v>52</v>
      </c>
      <c r="C796" s="39">
        <v>40.0</v>
      </c>
      <c r="D796" s="39" t="str">
        <f>CONCATENATE(A796,B796,C796)</f>
        <v>Sem ABAP1BP3_340</v>
      </c>
      <c r="E796" s="45">
        <v>1.13601968E8</v>
      </c>
      <c r="F796" s="41">
        <f>AVERAGE(E794:E796)</f>
        <v>113381368</v>
      </c>
      <c r="G796" s="41">
        <f>STDEV(E794:E796)/F796*100</f>
        <v>0.2751558897</v>
      </c>
      <c r="H796" s="41">
        <f>F796-$F$772</f>
        <v>110192138.5</v>
      </c>
    </row>
    <row r="797" ht="15.75" customHeight="1">
      <c r="A797" s="38" t="s">
        <v>42</v>
      </c>
      <c r="B797" s="38" t="s">
        <v>53</v>
      </c>
      <c r="C797" s="39">
        <v>40.0</v>
      </c>
      <c r="D797" s="39"/>
      <c r="E797" s="45">
        <v>1.04027048E8</v>
      </c>
      <c r="F797" s="41"/>
      <c r="G797" s="41"/>
      <c r="H797" s="41"/>
    </row>
    <row r="798" ht="15.75" customHeight="1">
      <c r="A798" s="38" t="s">
        <v>42</v>
      </c>
      <c r="B798" s="38" t="s">
        <v>53</v>
      </c>
      <c r="C798" s="39">
        <v>40.0</v>
      </c>
      <c r="D798" s="39"/>
      <c r="E798" s="45">
        <v>1.17340584E8</v>
      </c>
      <c r="F798" s="41"/>
      <c r="G798" s="41"/>
      <c r="H798" s="41"/>
    </row>
    <row r="799" ht="15.75" customHeight="1">
      <c r="A799" s="38" t="s">
        <v>42</v>
      </c>
      <c r="B799" s="38" t="s">
        <v>53</v>
      </c>
      <c r="C799" s="39">
        <v>40.0</v>
      </c>
      <c r="D799" s="39" t="str">
        <f>CONCATENATE(A799,B799,C799)</f>
        <v>Sem ABAP1BP3_440</v>
      </c>
      <c r="E799" s="41"/>
      <c r="F799" s="41">
        <f>AVERAGE(E797:E799)</f>
        <v>110683816</v>
      </c>
      <c r="G799" s="43">
        <f>STDEV(E797:E799)/F799*100</f>
        <v>8.505391237</v>
      </c>
      <c r="H799" s="41">
        <f>F799-$F$772</f>
        <v>107494586.5</v>
      </c>
      <c r="I799" s="45">
        <v>9.3927432E7</v>
      </c>
    </row>
    <row r="800" ht="15.75" customHeight="1">
      <c r="A800" s="38" t="s">
        <v>42</v>
      </c>
      <c r="B800" s="38" t="s">
        <v>54</v>
      </c>
      <c r="C800" s="39">
        <v>40.0</v>
      </c>
      <c r="D800" s="39"/>
      <c r="E800" s="45">
        <v>1.1851728E8</v>
      </c>
      <c r="F800" s="41"/>
      <c r="G800" s="41"/>
      <c r="H800" s="41"/>
    </row>
    <row r="801" ht="15.75" customHeight="1">
      <c r="A801" s="38" t="s">
        <v>42</v>
      </c>
      <c r="B801" s="38" t="s">
        <v>54</v>
      </c>
      <c r="C801" s="39">
        <v>40.0</v>
      </c>
      <c r="D801" s="39"/>
      <c r="E801" s="45">
        <v>1.12032608E8</v>
      </c>
      <c r="F801" s="41"/>
      <c r="G801" s="41"/>
      <c r="H801" s="41"/>
    </row>
    <row r="802" ht="15.75" customHeight="1">
      <c r="A802" s="38" t="s">
        <v>42</v>
      </c>
      <c r="B802" s="38" t="s">
        <v>54</v>
      </c>
      <c r="C802" s="39">
        <v>40.0</v>
      </c>
      <c r="D802" s="39" t="str">
        <f>CONCATENATE(A802,B802,C802)</f>
        <v>Sem ABAP1BP3_540</v>
      </c>
      <c r="E802" s="45">
        <v>1.15870144E8</v>
      </c>
      <c r="F802" s="41">
        <f>AVERAGE(E800:E802)</f>
        <v>115473344</v>
      </c>
      <c r="G802" s="41">
        <f>STDEV(E800:E802)/F802*100</f>
        <v>2.823591413</v>
      </c>
      <c r="H802" s="41">
        <f>F802-$F$772</f>
        <v>112284114.5</v>
      </c>
    </row>
    <row r="803" ht="15.75" customHeight="1">
      <c r="A803" s="38" t="s">
        <v>42</v>
      </c>
      <c r="B803" s="38" t="s">
        <v>55</v>
      </c>
      <c r="C803" s="39">
        <v>40.0</v>
      </c>
      <c r="D803" s="39"/>
      <c r="E803" s="46">
        <v>1.07722352E8</v>
      </c>
      <c r="F803" s="41"/>
      <c r="G803" s="41"/>
      <c r="H803" s="41"/>
    </row>
    <row r="804" ht="15.75" customHeight="1">
      <c r="A804" s="38" t="s">
        <v>42</v>
      </c>
      <c r="B804" s="38" t="s">
        <v>55</v>
      </c>
      <c r="C804" s="39">
        <v>40.0</v>
      </c>
      <c r="D804" s="39"/>
      <c r="E804" s="46">
        <v>1.2387308E8</v>
      </c>
      <c r="F804" s="41"/>
      <c r="G804" s="41"/>
      <c r="H804" s="41"/>
    </row>
    <row r="805" ht="15.75" customHeight="1">
      <c r="A805" s="38" t="s">
        <v>42</v>
      </c>
      <c r="B805" s="38" t="s">
        <v>55</v>
      </c>
      <c r="C805" s="39">
        <v>40.0</v>
      </c>
      <c r="D805" s="39" t="str">
        <f>CONCATENATE(A805,B805,C805)</f>
        <v>Sem ABAP10BP3_140</v>
      </c>
      <c r="E805" s="46">
        <v>1.221728E8</v>
      </c>
      <c r="F805" s="41">
        <f>AVERAGE(E803:E805)</f>
        <v>117922744</v>
      </c>
      <c r="G805" s="41">
        <f>STDEV(E803:E805)/F805*100</f>
        <v>7.525784732</v>
      </c>
      <c r="H805" s="41">
        <f>F805-$F$772</f>
        <v>114733514.5</v>
      </c>
    </row>
    <row r="806" ht="15.75" customHeight="1">
      <c r="A806" s="38" t="s">
        <v>42</v>
      </c>
      <c r="B806" s="38" t="s">
        <v>56</v>
      </c>
      <c r="C806" s="39">
        <v>40.0</v>
      </c>
      <c r="D806" s="39"/>
      <c r="E806" s="46">
        <v>1.20572776E8</v>
      </c>
      <c r="F806" s="41"/>
      <c r="G806" s="41"/>
      <c r="H806" s="41"/>
    </row>
    <row r="807" ht="15.75" customHeight="1">
      <c r="A807" s="38" t="s">
        <v>42</v>
      </c>
      <c r="B807" s="47" t="s">
        <v>56</v>
      </c>
      <c r="C807" s="39">
        <v>40.0</v>
      </c>
      <c r="D807" s="39"/>
      <c r="E807" s="46">
        <v>1.19504248E8</v>
      </c>
      <c r="F807" s="41"/>
      <c r="G807" s="41"/>
      <c r="H807" s="41"/>
    </row>
    <row r="808" ht="15.75" customHeight="1">
      <c r="A808" s="38" t="s">
        <v>42</v>
      </c>
      <c r="B808" s="47" t="s">
        <v>56</v>
      </c>
      <c r="C808" s="39">
        <v>40.0</v>
      </c>
      <c r="D808" s="39" t="str">
        <f>CONCATENATE(A808,B808,C808)</f>
        <v>Sem ABAP10BP3_240</v>
      </c>
      <c r="E808" s="46">
        <v>1.14380344E8</v>
      </c>
      <c r="F808" s="41">
        <f>AVERAGE(E806:E808)</f>
        <v>118152456</v>
      </c>
      <c r="G808" s="41">
        <f>STDEV(E806:E808)/F808*100</f>
        <v>2.801587951</v>
      </c>
      <c r="H808" s="41">
        <f>F808-$F$772</f>
        <v>114963226.5</v>
      </c>
    </row>
    <row r="809" ht="15.75" customHeight="1">
      <c r="A809" s="38" t="s">
        <v>42</v>
      </c>
      <c r="B809" s="47" t="s">
        <v>57</v>
      </c>
      <c r="C809" s="39">
        <v>40.0</v>
      </c>
      <c r="D809" s="39"/>
      <c r="E809" s="46">
        <v>1.06649432E8</v>
      </c>
      <c r="F809" s="41"/>
      <c r="G809" s="41"/>
      <c r="H809" s="41"/>
    </row>
    <row r="810" ht="15.75" customHeight="1">
      <c r="A810" s="38" t="s">
        <v>42</v>
      </c>
      <c r="B810" s="47" t="s">
        <v>57</v>
      </c>
      <c r="C810" s="39">
        <v>40.0</v>
      </c>
      <c r="D810" s="39"/>
      <c r="E810" s="46">
        <v>1.0695524E8</v>
      </c>
      <c r="F810" s="41"/>
      <c r="G810" s="41"/>
      <c r="H810" s="41"/>
    </row>
    <row r="811" ht="15.75" customHeight="1">
      <c r="A811" s="38" t="s">
        <v>42</v>
      </c>
      <c r="B811" s="47" t="s">
        <v>57</v>
      </c>
      <c r="C811" s="39">
        <v>40.0</v>
      </c>
      <c r="D811" s="39" t="str">
        <f>CONCATENATE(A811,B811,C811)</f>
        <v>Sem ABAP10BP3_340</v>
      </c>
      <c r="E811" s="46">
        <v>1.08700504E8</v>
      </c>
      <c r="F811" s="41">
        <f>AVERAGE(E809:E811)</f>
        <v>107435058.7</v>
      </c>
      <c r="G811" s="41">
        <f>STDEV(E809:E811)/F811*100</f>
        <v>1.029946086</v>
      </c>
      <c r="H811" s="41">
        <f>F811-$F$772</f>
        <v>104245829.2</v>
      </c>
    </row>
    <row r="812" ht="15.75" customHeight="1">
      <c r="A812" s="38" t="s">
        <v>42</v>
      </c>
      <c r="B812" s="47" t="s">
        <v>58</v>
      </c>
      <c r="C812" s="39">
        <v>40.0</v>
      </c>
      <c r="D812" s="39"/>
      <c r="E812" s="46">
        <v>1.15375888E8</v>
      </c>
      <c r="F812" s="41"/>
      <c r="G812" s="41"/>
      <c r="H812" s="41"/>
    </row>
    <row r="813" ht="15.75" customHeight="1">
      <c r="A813" s="38" t="s">
        <v>42</v>
      </c>
      <c r="B813" s="47" t="s">
        <v>58</v>
      </c>
      <c r="C813" s="39">
        <v>40.0</v>
      </c>
      <c r="D813" s="39"/>
      <c r="E813" s="46">
        <v>1.2455388E8</v>
      </c>
      <c r="F813" s="41"/>
      <c r="G813" s="41"/>
      <c r="H813" s="41"/>
    </row>
    <row r="814" ht="15.75" customHeight="1">
      <c r="A814" s="38" t="s">
        <v>42</v>
      </c>
      <c r="B814" s="47" t="s">
        <v>58</v>
      </c>
      <c r="C814" s="39">
        <v>40.0</v>
      </c>
      <c r="D814" s="39" t="str">
        <f>CONCATENATE(A814,B814,C814)</f>
        <v>Sem ABAP10BP3_440</v>
      </c>
      <c r="E814" s="46">
        <v>1.22911088E8</v>
      </c>
      <c r="F814" s="41">
        <f>AVERAGE(E812:E814)</f>
        <v>120946952</v>
      </c>
      <c r="G814" s="41">
        <f>STDEV(E812:E814)/F814*100</f>
        <v>4.046488336</v>
      </c>
      <c r="H814" s="41">
        <f>F814-$F$772</f>
        <v>117757722.5</v>
      </c>
    </row>
    <row r="815" ht="15.75" customHeight="1">
      <c r="A815" s="38" t="s">
        <v>42</v>
      </c>
      <c r="B815" s="47" t="s">
        <v>59</v>
      </c>
      <c r="C815" s="39">
        <v>40.0</v>
      </c>
      <c r="D815" s="39"/>
      <c r="E815" s="46">
        <v>1.12461072E8</v>
      </c>
      <c r="F815" s="41"/>
      <c r="G815" s="41"/>
      <c r="H815" s="41"/>
    </row>
    <row r="816" ht="15.75" customHeight="1">
      <c r="A816" s="38" t="s">
        <v>42</v>
      </c>
      <c r="B816" s="47" t="s">
        <v>59</v>
      </c>
      <c r="C816" s="39">
        <v>40.0</v>
      </c>
      <c r="D816" s="39"/>
      <c r="E816" s="46">
        <v>1.07425584E8</v>
      </c>
      <c r="F816" s="41"/>
      <c r="G816" s="41"/>
      <c r="H816" s="41"/>
    </row>
    <row r="817" ht="15.75" customHeight="1">
      <c r="A817" s="38" t="s">
        <v>42</v>
      </c>
      <c r="B817" s="47" t="s">
        <v>59</v>
      </c>
      <c r="C817" s="39">
        <v>40.0</v>
      </c>
      <c r="D817" s="39" t="str">
        <f>CONCATENATE(A817,B817,C817)</f>
        <v>Sem ABAP10BP3_540</v>
      </c>
      <c r="E817" s="46">
        <v>1.131184E8</v>
      </c>
      <c r="F817" s="41">
        <f>AVERAGE(E815:E817)</f>
        <v>111001685.3</v>
      </c>
      <c r="G817" s="41">
        <f>STDEV(E815:E817)/F817*100</f>
        <v>2.805709892</v>
      </c>
      <c r="H817" s="41">
        <f>F817-$F$772</f>
        <v>107812455.8</v>
      </c>
    </row>
    <row r="818" ht="15.75" customHeight="1">
      <c r="A818" s="48" t="s">
        <v>60</v>
      </c>
      <c r="B818" s="48" t="s">
        <v>43</v>
      </c>
      <c r="C818" s="39">
        <v>40.0</v>
      </c>
      <c r="D818" s="39"/>
      <c r="E818" s="40">
        <v>2659013.0</v>
      </c>
      <c r="F818" s="41"/>
      <c r="G818" s="41"/>
      <c r="H818" s="41"/>
    </row>
    <row r="819" ht="15.75" customHeight="1">
      <c r="A819" s="48" t="s">
        <v>60</v>
      </c>
      <c r="B819" s="48" t="s">
        <v>43</v>
      </c>
      <c r="C819" s="39">
        <v>40.0</v>
      </c>
      <c r="D819" s="39"/>
      <c r="E819" s="40">
        <v>2917843.0</v>
      </c>
      <c r="F819" s="41"/>
      <c r="G819" s="41"/>
      <c r="H819" s="41"/>
    </row>
    <row r="820" ht="15.75" customHeight="1">
      <c r="A820" s="48" t="s">
        <v>60</v>
      </c>
      <c r="B820" s="48" t="s">
        <v>43</v>
      </c>
      <c r="C820" s="39">
        <v>40.0</v>
      </c>
      <c r="D820" s="39" t="str">
        <f>CONCATENATE(A820,B820,C820)</f>
        <v>Com ABAPbranco40</v>
      </c>
      <c r="E820" s="40">
        <v>2814075.0</v>
      </c>
      <c r="F820" s="41">
        <f>AVERAGE(E818:E820)</f>
        <v>2796977</v>
      </c>
      <c r="G820" s="41">
        <f>STDEV(E818:E820)/F820*100</f>
        <v>4.657147722</v>
      </c>
      <c r="H820" s="41" t="s">
        <v>44</v>
      </c>
    </row>
    <row r="821" ht="15.75" customHeight="1">
      <c r="A821" s="48" t="s">
        <v>60</v>
      </c>
      <c r="B821" s="48" t="s">
        <v>45</v>
      </c>
      <c r="C821" s="39">
        <v>40.0</v>
      </c>
      <c r="D821" s="39"/>
      <c r="E821" s="42">
        <v>1.73870976E8</v>
      </c>
      <c r="F821" s="41"/>
      <c r="G821" s="41"/>
      <c r="H821" s="41"/>
    </row>
    <row r="822" ht="15.75" customHeight="1">
      <c r="A822" s="48" t="s">
        <v>60</v>
      </c>
      <c r="B822" s="48" t="s">
        <v>45</v>
      </c>
      <c r="C822" s="39">
        <v>40.0</v>
      </c>
      <c r="D822" s="39"/>
      <c r="E822" s="42">
        <v>1.69439328E8</v>
      </c>
      <c r="F822" s="41"/>
      <c r="G822" s="41"/>
      <c r="H822" s="41"/>
    </row>
    <row r="823" ht="15.75" customHeight="1">
      <c r="A823" s="48" t="s">
        <v>60</v>
      </c>
      <c r="B823" s="48" t="s">
        <v>45</v>
      </c>
      <c r="C823" s="39">
        <v>40.0</v>
      </c>
      <c r="D823" s="39" t="str">
        <f>CONCATENATE(A823,B823,C823)</f>
        <v>Com ABAPC140</v>
      </c>
      <c r="E823" s="42">
        <v>1.72653136E8</v>
      </c>
      <c r="F823" s="41">
        <f>AVERAGE(E821:E823)</f>
        <v>171987813.3</v>
      </c>
      <c r="G823" s="41">
        <f>STDEV(E821:E823)/F823*100</f>
        <v>1.331206137</v>
      </c>
      <c r="H823" s="41">
        <f>F823-$F$820</f>
        <v>169190836.3</v>
      </c>
    </row>
    <row r="824" ht="15.75" customHeight="1">
      <c r="A824" s="48" t="s">
        <v>60</v>
      </c>
      <c r="B824" s="48" t="s">
        <v>46</v>
      </c>
      <c r="C824" s="39">
        <v>40.0</v>
      </c>
      <c r="D824" s="39"/>
      <c r="E824" s="42">
        <v>1.56955408E8</v>
      </c>
      <c r="F824" s="41"/>
      <c r="G824" s="41"/>
      <c r="H824" s="41"/>
    </row>
    <row r="825" ht="15.75" customHeight="1">
      <c r="A825" s="48" t="s">
        <v>60</v>
      </c>
      <c r="B825" s="48" t="s">
        <v>46</v>
      </c>
      <c r="C825" s="39">
        <v>40.0</v>
      </c>
      <c r="D825" s="39"/>
      <c r="E825" s="42">
        <v>1.69187872E8</v>
      </c>
      <c r="F825" s="41"/>
      <c r="G825" s="41"/>
      <c r="H825" s="41"/>
    </row>
    <row r="826" ht="15.75" customHeight="1">
      <c r="A826" s="48" t="s">
        <v>60</v>
      </c>
      <c r="B826" s="48" t="s">
        <v>46</v>
      </c>
      <c r="C826" s="39">
        <v>40.0</v>
      </c>
      <c r="D826" s="39" t="str">
        <f>CONCATENATE(A826,B826,C826)</f>
        <v>Com ABAPC240</v>
      </c>
      <c r="E826" s="42">
        <v>1.647224E8</v>
      </c>
      <c r="F826" s="41">
        <f>AVERAGE(E824:E826)</f>
        <v>163621893.3</v>
      </c>
      <c r="G826" s="41">
        <f>STDEV(E824:E826)/F826*100</f>
        <v>3.783138485</v>
      </c>
      <c r="H826" s="41">
        <f>F826-$F$820</f>
        <v>160824916.3</v>
      </c>
    </row>
    <row r="827" ht="15.75" customHeight="1">
      <c r="A827" s="48" t="s">
        <v>60</v>
      </c>
      <c r="B827" s="48" t="s">
        <v>47</v>
      </c>
      <c r="C827" s="39">
        <v>40.0</v>
      </c>
      <c r="D827" s="39"/>
      <c r="E827" s="42">
        <v>2.00523824E8</v>
      </c>
      <c r="F827" s="41"/>
      <c r="G827" s="41"/>
      <c r="H827" s="41"/>
    </row>
    <row r="828" ht="15.75" customHeight="1">
      <c r="A828" s="48" t="s">
        <v>60</v>
      </c>
      <c r="B828" s="48" t="s">
        <v>47</v>
      </c>
      <c r="C828" s="39">
        <v>40.0</v>
      </c>
      <c r="D828" s="39"/>
      <c r="E828" s="42">
        <v>1.78937168E8</v>
      </c>
      <c r="F828" s="41"/>
      <c r="G828" s="41"/>
      <c r="H828" s="41"/>
    </row>
    <row r="829" ht="15.75" customHeight="1">
      <c r="A829" s="48" t="s">
        <v>60</v>
      </c>
      <c r="B829" s="48" t="s">
        <v>47</v>
      </c>
      <c r="C829" s="39">
        <v>40.0</v>
      </c>
      <c r="D829" s="39" t="str">
        <f>CONCATENATE(A829,B829,C829)</f>
        <v>Com ABAPC340</v>
      </c>
      <c r="E829" s="42">
        <v>1.68954944E8</v>
      </c>
      <c r="F829" s="41">
        <f>AVERAGE(E827:E829)</f>
        <v>182805312</v>
      </c>
      <c r="G829" s="41">
        <f>STDEV(E827:E829)/F829*100</f>
        <v>8.826876192</v>
      </c>
      <c r="H829" s="41">
        <f>F829-$F$820</f>
        <v>180008335</v>
      </c>
    </row>
    <row r="830" ht="15.75" customHeight="1">
      <c r="A830" s="48" t="s">
        <v>60</v>
      </c>
      <c r="B830" s="48" t="s">
        <v>48</v>
      </c>
      <c r="C830" s="39">
        <v>40.0</v>
      </c>
      <c r="D830" s="39"/>
      <c r="E830" s="42">
        <v>2.04019232E8</v>
      </c>
      <c r="F830" s="41"/>
      <c r="G830" s="41"/>
      <c r="H830" s="41"/>
    </row>
    <row r="831" ht="15.75" customHeight="1">
      <c r="A831" s="48" t="s">
        <v>60</v>
      </c>
      <c r="B831" s="48" t="s">
        <v>48</v>
      </c>
      <c r="C831" s="39">
        <v>40.0</v>
      </c>
      <c r="D831" s="39"/>
      <c r="E831" s="42">
        <v>1.70997376E8</v>
      </c>
      <c r="F831" s="41"/>
      <c r="G831" s="41"/>
      <c r="H831" s="41"/>
    </row>
    <row r="832" ht="15.75" customHeight="1">
      <c r="A832" s="48" t="s">
        <v>60</v>
      </c>
      <c r="B832" s="48" t="s">
        <v>48</v>
      </c>
      <c r="C832" s="39">
        <v>40.0</v>
      </c>
      <c r="D832" s="39" t="str">
        <f>CONCATENATE(A832,B832,C832)</f>
        <v>Com ABAPC440</v>
      </c>
      <c r="E832" s="42">
        <v>2.02239248E8</v>
      </c>
      <c r="F832" s="41">
        <f>AVERAGE(E830:E832)</f>
        <v>192418618.7</v>
      </c>
      <c r="G832" s="41">
        <f>STDEV(E830:E832)/F832*100</f>
        <v>9.652224232</v>
      </c>
      <c r="H832" s="41">
        <f>F832-$F$820</f>
        <v>189621641.7</v>
      </c>
    </row>
    <row r="833" ht="15.75" customHeight="1">
      <c r="A833" s="48" t="s">
        <v>60</v>
      </c>
      <c r="B833" s="48" t="s">
        <v>49</v>
      </c>
      <c r="C833" s="39">
        <v>40.0</v>
      </c>
      <c r="D833" s="39"/>
      <c r="E833" s="42">
        <v>1.6090272E8</v>
      </c>
      <c r="F833" s="41"/>
      <c r="G833" s="41"/>
      <c r="H833" s="41"/>
    </row>
    <row r="834" ht="15.75" customHeight="1">
      <c r="A834" s="48" t="s">
        <v>60</v>
      </c>
      <c r="B834" s="48" t="s">
        <v>49</v>
      </c>
      <c r="C834" s="39">
        <v>40.0</v>
      </c>
      <c r="D834" s="39"/>
      <c r="E834" s="42">
        <v>1.59708976E8</v>
      </c>
      <c r="F834" s="41"/>
      <c r="G834" s="41"/>
      <c r="H834" s="41"/>
    </row>
    <row r="835" ht="15.75" customHeight="1">
      <c r="A835" s="48" t="s">
        <v>60</v>
      </c>
      <c r="B835" s="48" t="s">
        <v>49</v>
      </c>
      <c r="C835" s="39">
        <v>40.0</v>
      </c>
      <c r="D835" s="39" t="str">
        <f>CONCATENATE(A835,B835,C835)</f>
        <v>Com ABAPC540</v>
      </c>
      <c r="E835" s="42">
        <v>1.53653968E8</v>
      </c>
      <c r="F835" s="41">
        <f>AVERAGE(E833:E835)</f>
        <v>158088554.7</v>
      </c>
      <c r="G835" s="41">
        <f>STDEV(E833:E835)/F835*100</f>
        <v>2.45847644</v>
      </c>
      <c r="H835" s="41">
        <f>F835-$F$820</f>
        <v>155291577.7</v>
      </c>
    </row>
    <row r="836" ht="15.75" customHeight="1">
      <c r="A836" s="48" t="s">
        <v>60</v>
      </c>
      <c r="B836" s="48" t="s">
        <v>50</v>
      </c>
      <c r="C836" s="39">
        <v>40.0</v>
      </c>
      <c r="D836" s="39"/>
      <c r="E836" s="45">
        <v>1.74732256E8</v>
      </c>
      <c r="F836" s="41"/>
      <c r="G836" s="41"/>
      <c r="H836" s="41"/>
    </row>
    <row r="837" ht="15.75" customHeight="1">
      <c r="A837" s="48" t="s">
        <v>60</v>
      </c>
      <c r="B837" s="48" t="s">
        <v>50</v>
      </c>
      <c r="C837" s="39">
        <v>40.0</v>
      </c>
      <c r="D837" s="39"/>
      <c r="E837" s="45">
        <v>1.7147704E8</v>
      </c>
      <c r="F837" s="41"/>
      <c r="G837" s="41"/>
      <c r="H837" s="41"/>
    </row>
    <row r="838" ht="15.75" customHeight="1">
      <c r="A838" s="48" t="s">
        <v>60</v>
      </c>
      <c r="B838" s="48" t="s">
        <v>50</v>
      </c>
      <c r="C838" s="39">
        <v>40.0</v>
      </c>
      <c r="D838" s="39" t="str">
        <f>CONCATENATE(A838,B838,C838)</f>
        <v>Com ABAP1BP3_140</v>
      </c>
      <c r="E838" s="45">
        <v>1.74249632E8</v>
      </c>
      <c r="F838" s="41">
        <f>AVERAGE(E836:E838)</f>
        <v>173486309.3</v>
      </c>
      <c r="G838" s="41">
        <f>STDEV(E836:E838)/F838*100</f>
        <v>1.012604994</v>
      </c>
      <c r="H838" s="41">
        <f>F838-$F$820</f>
        <v>170689332.3</v>
      </c>
    </row>
    <row r="839" ht="15.75" customHeight="1">
      <c r="A839" s="48" t="s">
        <v>60</v>
      </c>
      <c r="B839" s="48" t="s">
        <v>51</v>
      </c>
      <c r="C839" s="39">
        <v>40.0</v>
      </c>
      <c r="D839" s="39"/>
      <c r="E839" s="45">
        <v>2.24130832E8</v>
      </c>
      <c r="F839" s="41"/>
      <c r="G839" s="41"/>
      <c r="H839" s="41"/>
    </row>
    <row r="840" ht="15.75" customHeight="1">
      <c r="A840" s="48" t="s">
        <v>60</v>
      </c>
      <c r="B840" s="48" t="s">
        <v>51</v>
      </c>
      <c r="C840" s="39">
        <v>40.0</v>
      </c>
      <c r="D840" s="39"/>
      <c r="F840" s="41"/>
      <c r="G840" s="41"/>
      <c r="H840" s="41"/>
      <c r="I840" s="45">
        <v>2.1736368E8</v>
      </c>
    </row>
    <row r="841" ht="15.75" customHeight="1">
      <c r="A841" s="48" t="s">
        <v>60</v>
      </c>
      <c r="B841" s="48" t="s">
        <v>51</v>
      </c>
      <c r="C841" s="39">
        <v>40.0</v>
      </c>
      <c r="D841" s="39" t="str">
        <f>CONCATENATE(A841,B841,C841)</f>
        <v>Com ABAP1BP3_240</v>
      </c>
      <c r="E841" s="45">
        <v>2.31655872E8</v>
      </c>
      <c r="F841" s="41">
        <f>AVERAGE(E839:E841)</f>
        <v>227893352</v>
      </c>
      <c r="G841" s="41">
        <f>STDEV(E839:E841)/F841*100</f>
        <v>2.334867062</v>
      </c>
      <c r="H841" s="41">
        <f>F841-$F$820</f>
        <v>225096375</v>
      </c>
    </row>
    <row r="842" ht="15.75" customHeight="1">
      <c r="A842" s="48" t="s">
        <v>60</v>
      </c>
      <c r="B842" s="48" t="s">
        <v>52</v>
      </c>
      <c r="C842" s="39">
        <v>40.0</v>
      </c>
      <c r="D842" s="39"/>
      <c r="E842" s="45">
        <v>1.15740816E8</v>
      </c>
      <c r="F842" s="41"/>
      <c r="G842" s="41"/>
      <c r="H842" s="41"/>
    </row>
    <row r="843" ht="15.75" customHeight="1">
      <c r="A843" s="48" t="s">
        <v>60</v>
      </c>
      <c r="B843" s="48" t="s">
        <v>52</v>
      </c>
      <c r="C843" s="39">
        <v>40.0</v>
      </c>
      <c r="D843" s="39"/>
      <c r="E843" s="45">
        <v>1.2923772E8</v>
      </c>
      <c r="F843" s="41"/>
      <c r="G843" s="41"/>
      <c r="H843" s="41"/>
    </row>
    <row r="844" ht="15.75" customHeight="1">
      <c r="A844" s="48" t="s">
        <v>60</v>
      </c>
      <c r="B844" s="48" t="s">
        <v>52</v>
      </c>
      <c r="C844" s="39">
        <v>40.0</v>
      </c>
      <c r="D844" s="39" t="str">
        <f>CONCATENATE(A844,B844,C844)</f>
        <v>Com ABAP1BP3_340</v>
      </c>
      <c r="E844" s="45">
        <v>1.50488496E8</v>
      </c>
      <c r="F844" s="41">
        <f>AVERAGE(E842:E844)</f>
        <v>131822344</v>
      </c>
      <c r="G844" s="43">
        <f>STDEV(E842:E844)/F844*100</f>
        <v>13.28866899</v>
      </c>
      <c r="H844" s="41">
        <f>F844-$F$820</f>
        <v>129025367</v>
      </c>
    </row>
    <row r="845" ht="15.75" customHeight="1">
      <c r="A845" s="48" t="s">
        <v>60</v>
      </c>
      <c r="B845" s="48" t="s">
        <v>53</v>
      </c>
      <c r="C845" s="39">
        <v>40.0</v>
      </c>
      <c r="D845" s="39"/>
      <c r="E845" s="45">
        <v>1.17731472E8</v>
      </c>
      <c r="F845" s="41"/>
      <c r="G845" s="41"/>
      <c r="H845" s="41"/>
    </row>
    <row r="846" ht="15.75" customHeight="1">
      <c r="A846" s="48" t="s">
        <v>60</v>
      </c>
      <c r="B846" s="48" t="s">
        <v>53</v>
      </c>
      <c r="C846" s="39">
        <v>40.0</v>
      </c>
      <c r="D846" s="39"/>
      <c r="E846" s="45">
        <v>1.4198384E8</v>
      </c>
      <c r="F846" s="41"/>
      <c r="G846" s="41"/>
      <c r="H846" s="41"/>
    </row>
    <row r="847" ht="15.75" customHeight="1">
      <c r="A847" s="48" t="s">
        <v>60</v>
      </c>
      <c r="B847" s="48" t="s">
        <v>53</v>
      </c>
      <c r="C847" s="39">
        <v>40.0</v>
      </c>
      <c r="D847" s="39" t="str">
        <f>CONCATENATE(A847,B847,C847)</f>
        <v>Com ABAP1BP3_440</v>
      </c>
      <c r="E847" s="45">
        <v>1.34385712E8</v>
      </c>
      <c r="F847" s="41">
        <f>AVERAGE(E845:E847)</f>
        <v>131367008</v>
      </c>
      <c r="G847" s="41">
        <f>STDEV(E845:E847)/F847*100</f>
        <v>9.442848953</v>
      </c>
      <c r="H847" s="41">
        <f>F847-$F$820</f>
        <v>128570031</v>
      </c>
    </row>
    <row r="848" ht="15.75" customHeight="1">
      <c r="A848" s="48" t="s">
        <v>60</v>
      </c>
      <c r="B848" s="48" t="s">
        <v>54</v>
      </c>
      <c r="C848" s="39">
        <v>40.0</v>
      </c>
      <c r="D848" s="39"/>
      <c r="E848" s="45">
        <v>1.26833048E8</v>
      </c>
      <c r="F848" s="41"/>
      <c r="G848" s="41"/>
      <c r="H848" s="41"/>
    </row>
    <row r="849" ht="15.75" customHeight="1">
      <c r="A849" s="48" t="s">
        <v>60</v>
      </c>
      <c r="B849" s="48" t="s">
        <v>54</v>
      </c>
      <c r="C849" s="39">
        <v>40.0</v>
      </c>
      <c r="D849" s="39"/>
      <c r="E849" s="45">
        <v>1.3146604E8</v>
      </c>
      <c r="F849" s="41"/>
      <c r="G849" s="41"/>
      <c r="H849" s="41"/>
    </row>
    <row r="850" ht="15.75" customHeight="1">
      <c r="A850" s="48" t="s">
        <v>60</v>
      </c>
      <c r="B850" s="48" t="s">
        <v>54</v>
      </c>
      <c r="C850" s="39">
        <v>40.0</v>
      </c>
      <c r="D850" s="39" t="str">
        <f>CONCATENATE(A850,B850,C850)</f>
        <v>Com ABAP1BP3_540</v>
      </c>
      <c r="E850" s="45">
        <v>1.46001824E8</v>
      </c>
      <c r="F850" s="41">
        <f>AVERAGE(E848:E850)</f>
        <v>134766970.7</v>
      </c>
      <c r="G850" s="41">
        <f>STDEV(E848:E850)/F850*100</f>
        <v>7.421425188</v>
      </c>
      <c r="H850" s="41">
        <f>F850-$F$820</f>
        <v>131969993.7</v>
      </c>
    </row>
    <row r="851" ht="15.75" customHeight="1">
      <c r="A851" s="48" t="s">
        <v>60</v>
      </c>
      <c r="B851" s="48" t="s">
        <v>55</v>
      </c>
      <c r="C851" s="39">
        <v>40.0</v>
      </c>
      <c r="D851" s="39"/>
      <c r="E851" s="46">
        <v>1.97507472E8</v>
      </c>
      <c r="F851" s="41"/>
      <c r="G851" s="41"/>
      <c r="H851" s="41"/>
    </row>
    <row r="852" ht="15.75" customHeight="1">
      <c r="A852" s="48" t="s">
        <v>60</v>
      </c>
      <c r="B852" s="48" t="s">
        <v>55</v>
      </c>
      <c r="C852" s="39">
        <v>40.0</v>
      </c>
      <c r="D852" s="39"/>
      <c r="E852" s="46">
        <v>1.68999056E8</v>
      </c>
      <c r="F852" s="41"/>
      <c r="G852" s="41"/>
      <c r="H852" s="41"/>
    </row>
    <row r="853" ht="15.75" customHeight="1">
      <c r="A853" s="48" t="s">
        <v>60</v>
      </c>
      <c r="B853" s="48" t="s">
        <v>55</v>
      </c>
      <c r="C853" s="39">
        <v>40.0</v>
      </c>
      <c r="D853" s="39" t="str">
        <f>CONCATENATE(A853,B853,C853)</f>
        <v>Com ABAP10BP3_140</v>
      </c>
      <c r="E853" s="46">
        <v>1.80262208E8</v>
      </c>
      <c r="F853" s="41">
        <f>AVERAGE(E851:E853)</f>
        <v>182256245.3</v>
      </c>
      <c r="G853" s="41">
        <f>STDEV(E851:E853)/F853*100</f>
        <v>7.878156653</v>
      </c>
      <c r="H853" s="41">
        <f>F853-$F$820</f>
        <v>179459268.3</v>
      </c>
    </row>
    <row r="854" ht="15.75" customHeight="1">
      <c r="A854" s="48" t="s">
        <v>60</v>
      </c>
      <c r="B854" s="48" t="s">
        <v>56</v>
      </c>
      <c r="C854" s="39">
        <v>40.0</v>
      </c>
      <c r="D854" s="39"/>
      <c r="E854" s="46">
        <v>1.74188992E8</v>
      </c>
      <c r="F854" s="41"/>
      <c r="G854" s="41"/>
      <c r="H854" s="41"/>
    </row>
    <row r="855" ht="15.75" customHeight="1">
      <c r="A855" s="48" t="s">
        <v>60</v>
      </c>
      <c r="B855" s="49" t="s">
        <v>56</v>
      </c>
      <c r="C855" s="39">
        <v>40.0</v>
      </c>
      <c r="D855" s="39"/>
      <c r="E855" s="46">
        <v>1.64959728E8</v>
      </c>
      <c r="F855" s="41"/>
      <c r="G855" s="41"/>
      <c r="H855" s="41"/>
    </row>
    <row r="856" ht="15.75" customHeight="1">
      <c r="A856" s="48" t="s">
        <v>60</v>
      </c>
      <c r="B856" s="49" t="s">
        <v>56</v>
      </c>
      <c r="C856" s="39">
        <v>40.0</v>
      </c>
      <c r="D856" s="39" t="str">
        <f>CONCATENATE(A856,B856,C856)</f>
        <v>Com ABAP10BP3_240</v>
      </c>
      <c r="E856" s="46">
        <v>1.73160752E8</v>
      </c>
      <c r="F856" s="41">
        <f>AVERAGE(E854:E856)</f>
        <v>170769824</v>
      </c>
      <c r="G856" s="41">
        <f>STDEV(E854:E856)/F856*100</f>
        <v>2.961816017</v>
      </c>
      <c r="H856" s="41">
        <f>F856-$F$820</f>
        <v>167972847</v>
      </c>
    </row>
    <row r="857" ht="15.75" customHeight="1">
      <c r="A857" s="48" t="s">
        <v>60</v>
      </c>
      <c r="B857" s="49" t="s">
        <v>57</v>
      </c>
      <c r="C857" s="39">
        <v>40.0</v>
      </c>
      <c r="D857" s="39"/>
      <c r="E857" s="46">
        <v>1.39092752E8</v>
      </c>
      <c r="F857" s="41"/>
      <c r="G857" s="41"/>
      <c r="H857" s="41"/>
    </row>
    <row r="858" ht="15.75" customHeight="1">
      <c r="A858" s="48" t="s">
        <v>60</v>
      </c>
      <c r="B858" s="49" t="s">
        <v>57</v>
      </c>
      <c r="C858" s="39">
        <v>40.0</v>
      </c>
      <c r="D858" s="39"/>
      <c r="E858" s="46">
        <v>1.50161456E8</v>
      </c>
      <c r="F858" s="41"/>
      <c r="G858" s="41"/>
      <c r="H858" s="41"/>
    </row>
    <row r="859" ht="15.75" customHeight="1">
      <c r="A859" s="48" t="s">
        <v>60</v>
      </c>
      <c r="B859" s="49" t="s">
        <v>57</v>
      </c>
      <c r="C859" s="39">
        <v>40.0</v>
      </c>
      <c r="D859" s="39" t="str">
        <f>CONCATENATE(A859,B859,C859)</f>
        <v>Com ABAP10BP3_340</v>
      </c>
      <c r="E859" s="46">
        <v>1.47742432E8</v>
      </c>
      <c r="F859" s="41">
        <f>AVERAGE(E857:E859)</f>
        <v>145665546.7</v>
      </c>
      <c r="G859" s="41">
        <f>STDEV(E857:E859)/F859*100</f>
        <v>3.994966966</v>
      </c>
      <c r="H859" s="41">
        <f>F859-$F$820</f>
        <v>142868569.7</v>
      </c>
    </row>
    <row r="860" ht="15.75" customHeight="1">
      <c r="A860" s="48" t="s">
        <v>60</v>
      </c>
      <c r="B860" s="49" t="s">
        <v>58</v>
      </c>
      <c r="C860" s="39">
        <v>40.0</v>
      </c>
      <c r="D860" s="39"/>
      <c r="E860" s="46">
        <v>1.6373008E8</v>
      </c>
      <c r="F860" s="41"/>
      <c r="G860" s="41"/>
      <c r="H860" s="41"/>
    </row>
    <row r="861" ht="15.75" customHeight="1">
      <c r="A861" s="48" t="s">
        <v>60</v>
      </c>
      <c r="B861" s="49" t="s">
        <v>58</v>
      </c>
      <c r="C861" s="39">
        <v>40.0</v>
      </c>
      <c r="D861" s="39"/>
      <c r="E861" s="46">
        <v>1.79062E8</v>
      </c>
      <c r="F861" s="41"/>
      <c r="G861" s="41"/>
      <c r="H861" s="41"/>
    </row>
    <row r="862" ht="15.75" customHeight="1">
      <c r="A862" s="48" t="s">
        <v>60</v>
      </c>
      <c r="B862" s="49" t="s">
        <v>58</v>
      </c>
      <c r="C862" s="39">
        <v>40.0</v>
      </c>
      <c r="D862" s="39" t="str">
        <f>CONCATENATE(A862,B862,C862)</f>
        <v>Com ABAP10BP3_440</v>
      </c>
      <c r="E862" s="46">
        <v>1.5467416E8</v>
      </c>
      <c r="F862" s="41">
        <f>AVERAGE(E860:E862)</f>
        <v>165822080</v>
      </c>
      <c r="G862" s="41">
        <f>STDEV(E860:E862)/F862*100</f>
        <v>7.434338575</v>
      </c>
      <c r="H862" s="41">
        <f>F862-$F$820</f>
        <v>163025103</v>
      </c>
    </row>
    <row r="863" ht="15.75" customHeight="1">
      <c r="A863" s="48" t="s">
        <v>60</v>
      </c>
      <c r="B863" s="49" t="s">
        <v>59</v>
      </c>
      <c r="C863" s="39">
        <v>40.0</v>
      </c>
      <c r="D863" s="39"/>
      <c r="E863" s="46">
        <v>1.88615856E8</v>
      </c>
      <c r="F863" s="41"/>
      <c r="G863" s="41"/>
      <c r="H863" s="41"/>
    </row>
    <row r="864" ht="15.75" customHeight="1">
      <c r="A864" s="48" t="s">
        <v>60</v>
      </c>
      <c r="B864" s="49" t="s">
        <v>59</v>
      </c>
      <c r="C864" s="39">
        <v>40.0</v>
      </c>
      <c r="D864" s="39"/>
      <c r="E864" s="46">
        <v>1.58489824E8</v>
      </c>
      <c r="F864" s="41"/>
      <c r="G864" s="41"/>
      <c r="H864" s="41"/>
    </row>
    <row r="865" ht="15.75" customHeight="1">
      <c r="A865" s="48" t="s">
        <v>60</v>
      </c>
      <c r="B865" s="49" t="s">
        <v>59</v>
      </c>
      <c r="C865" s="39">
        <v>40.0</v>
      </c>
      <c r="D865" s="39" t="str">
        <f>CONCATENATE(A865,B865,C865)</f>
        <v>Com ABAP10BP3_540</v>
      </c>
      <c r="E865" s="46">
        <v>1.77770576E8</v>
      </c>
      <c r="F865" s="41">
        <f>AVERAGE(E863:E865)</f>
        <v>174958752</v>
      </c>
      <c r="G865" s="41">
        <f>STDEV(E863:E865)/F865*100</f>
        <v>8.721243314</v>
      </c>
      <c r="H865" s="41">
        <f>F865-$F$820</f>
        <v>172161775</v>
      </c>
    </row>
    <row r="866" ht="15.75" customHeight="1">
      <c r="A866" s="38" t="s">
        <v>42</v>
      </c>
      <c r="B866" s="38" t="s">
        <v>43</v>
      </c>
      <c r="C866" s="39">
        <v>45.0</v>
      </c>
      <c r="D866" s="39"/>
      <c r="E866" s="40">
        <v>3246389.0</v>
      </c>
      <c r="F866" s="41"/>
      <c r="G866" s="41"/>
      <c r="H866" s="41"/>
    </row>
    <row r="867" ht="15.75" customHeight="1">
      <c r="A867" s="38" t="s">
        <v>42</v>
      </c>
      <c r="B867" s="38" t="s">
        <v>43</v>
      </c>
      <c r="C867" s="39">
        <v>45.0</v>
      </c>
      <c r="D867" s="39"/>
      <c r="E867" s="41"/>
      <c r="F867" s="41"/>
      <c r="G867" s="41"/>
      <c r="H867" s="41"/>
      <c r="I867" s="40">
        <v>2560793.0</v>
      </c>
    </row>
    <row r="868" ht="15.75" customHeight="1">
      <c r="A868" s="38" t="s">
        <v>42</v>
      </c>
      <c r="B868" s="38" t="s">
        <v>43</v>
      </c>
      <c r="C868" s="39">
        <v>45.0</v>
      </c>
      <c r="D868" s="39" t="str">
        <f>CONCATENATE(A868,B868,C868)</f>
        <v>Sem ABAPbranco45</v>
      </c>
      <c r="E868" s="40">
        <v>3303959.0</v>
      </c>
      <c r="F868" s="41">
        <f>AVERAGE(E866:E868)</f>
        <v>3275174</v>
      </c>
      <c r="G868" s="43">
        <f>STDEV(E866:E868)/F868*100</f>
        <v>1.242930525</v>
      </c>
      <c r="H868" s="41" t="s">
        <v>44</v>
      </c>
    </row>
    <row r="869" ht="15.75" customHeight="1">
      <c r="A869" s="38" t="s">
        <v>42</v>
      </c>
      <c r="B869" s="38" t="s">
        <v>45</v>
      </c>
      <c r="C869" s="39">
        <v>45.0</v>
      </c>
      <c r="D869" s="39"/>
      <c r="E869" s="42">
        <v>1.1816216E8</v>
      </c>
      <c r="F869" s="41"/>
      <c r="G869" s="41"/>
      <c r="H869" s="41"/>
    </row>
    <row r="870" ht="15.75" customHeight="1">
      <c r="A870" s="38" t="s">
        <v>42</v>
      </c>
      <c r="B870" s="38" t="s">
        <v>45</v>
      </c>
      <c r="C870" s="39">
        <v>45.0</v>
      </c>
      <c r="D870" s="39"/>
      <c r="E870" s="42">
        <v>1.37306976E8</v>
      </c>
      <c r="F870" s="41"/>
      <c r="G870" s="41"/>
      <c r="H870" s="41"/>
    </row>
    <row r="871" ht="15.75" customHeight="1">
      <c r="A871" s="38" t="s">
        <v>42</v>
      </c>
      <c r="B871" s="38" t="s">
        <v>45</v>
      </c>
      <c r="C871" s="39">
        <v>45.0</v>
      </c>
      <c r="D871" s="39" t="str">
        <f>CONCATENATE(A871,B871,C871)</f>
        <v>Sem ABAPC145</v>
      </c>
      <c r="E871" s="42">
        <v>1.4152584E8</v>
      </c>
      <c r="F871" s="41">
        <f>AVERAGE(E869:E871)</f>
        <v>132331658.7</v>
      </c>
      <c r="G871" s="41">
        <f>STDEV(E869:E871)/F871*100</f>
        <v>9.40903599</v>
      </c>
      <c r="H871" s="41">
        <f>F871-$F$868</f>
        <v>129056484.7</v>
      </c>
    </row>
    <row r="872" ht="15.75" customHeight="1">
      <c r="A872" s="38" t="s">
        <v>42</v>
      </c>
      <c r="B872" s="38" t="s">
        <v>46</v>
      </c>
      <c r="C872" s="39">
        <v>45.0</v>
      </c>
      <c r="D872" s="39"/>
      <c r="E872" s="42">
        <v>1.33629352E8</v>
      </c>
      <c r="F872" s="41"/>
      <c r="G872" s="41"/>
      <c r="H872" s="41"/>
    </row>
    <row r="873" ht="15.75" customHeight="1">
      <c r="A873" s="38" t="s">
        <v>42</v>
      </c>
      <c r="B873" s="38" t="s">
        <v>46</v>
      </c>
      <c r="C873" s="39">
        <v>45.0</v>
      </c>
      <c r="D873" s="39"/>
      <c r="E873" s="42">
        <v>1.3742304E8</v>
      </c>
      <c r="F873" s="41"/>
      <c r="G873" s="41"/>
      <c r="H873" s="41"/>
    </row>
    <row r="874" ht="15.75" customHeight="1">
      <c r="A874" s="38" t="s">
        <v>42</v>
      </c>
      <c r="B874" s="38" t="s">
        <v>46</v>
      </c>
      <c r="C874" s="39">
        <v>45.0</v>
      </c>
      <c r="D874" s="39" t="str">
        <f>CONCATENATE(A874,B874,C874)</f>
        <v>Sem ABAPC245</v>
      </c>
      <c r="E874" s="42">
        <v>1.37911648E8</v>
      </c>
      <c r="F874" s="41">
        <f>AVERAGE(E872:E874)</f>
        <v>136321346.7</v>
      </c>
      <c r="G874" s="41">
        <f>STDEV(E872:E874)/F874*100</f>
        <v>1.719540892</v>
      </c>
      <c r="H874" s="41">
        <f>F874-$F$868</f>
        <v>133046172.7</v>
      </c>
    </row>
    <row r="875" ht="15.75" customHeight="1">
      <c r="A875" s="38" t="s">
        <v>42</v>
      </c>
      <c r="B875" s="38" t="s">
        <v>47</v>
      </c>
      <c r="C875" s="39">
        <v>45.0</v>
      </c>
      <c r="D875" s="39"/>
      <c r="E875" s="42">
        <v>1.49389856E8</v>
      </c>
      <c r="F875" s="41"/>
      <c r="G875" s="41"/>
      <c r="H875" s="41"/>
    </row>
    <row r="876" ht="15.75" customHeight="1">
      <c r="A876" s="38" t="s">
        <v>42</v>
      </c>
      <c r="B876" s="38" t="s">
        <v>47</v>
      </c>
      <c r="C876" s="39">
        <v>45.0</v>
      </c>
      <c r="D876" s="39"/>
      <c r="E876" s="42">
        <v>1.55929936E8</v>
      </c>
      <c r="F876" s="41"/>
      <c r="G876" s="41"/>
      <c r="H876" s="41"/>
    </row>
    <row r="877" ht="15.75" customHeight="1">
      <c r="A877" s="38" t="s">
        <v>42</v>
      </c>
      <c r="B877" s="38" t="s">
        <v>47</v>
      </c>
      <c r="C877" s="39">
        <v>45.0</v>
      </c>
      <c r="D877" s="39" t="str">
        <f>CONCATENATE(A877,B877,C877)</f>
        <v>Sem ABAPC345</v>
      </c>
      <c r="E877" s="42">
        <v>1.53195072E8</v>
      </c>
      <c r="F877" s="41">
        <f>AVERAGE(E875:E877)</f>
        <v>152838288</v>
      </c>
      <c r="G877" s="41">
        <f>STDEV(E875:E877)/F877*100</f>
        <v>2.149072367</v>
      </c>
      <c r="H877" s="41">
        <f>F877-$F$868</f>
        <v>149563114</v>
      </c>
    </row>
    <row r="878" ht="15.75" customHeight="1">
      <c r="A878" s="38" t="s">
        <v>42</v>
      </c>
      <c r="B878" s="38" t="s">
        <v>48</v>
      </c>
      <c r="C878" s="39">
        <v>45.0</v>
      </c>
      <c r="D878" s="39"/>
      <c r="E878" s="42">
        <v>1.65208384E8</v>
      </c>
      <c r="F878" s="41"/>
      <c r="G878" s="41"/>
      <c r="H878" s="41"/>
    </row>
    <row r="879" ht="15.75" customHeight="1">
      <c r="A879" s="38" t="s">
        <v>42</v>
      </c>
      <c r="B879" s="38" t="s">
        <v>48</v>
      </c>
      <c r="C879" s="39">
        <v>45.0</v>
      </c>
      <c r="D879" s="39"/>
      <c r="E879" s="42">
        <v>1.59008768E8</v>
      </c>
      <c r="F879" s="41"/>
      <c r="G879" s="41"/>
      <c r="H879" s="41"/>
    </row>
    <row r="880" ht="15.75" customHeight="1">
      <c r="A880" s="38" t="s">
        <v>42</v>
      </c>
      <c r="B880" s="38" t="s">
        <v>48</v>
      </c>
      <c r="C880" s="39">
        <v>45.0</v>
      </c>
      <c r="D880" s="39" t="str">
        <f>CONCATENATE(A880,B880,C880)</f>
        <v>Sem ABAPC445</v>
      </c>
      <c r="E880" s="42">
        <v>1.71090176E8</v>
      </c>
      <c r="F880" s="41">
        <f>AVERAGE(E878:E880)</f>
        <v>165102442.7</v>
      </c>
      <c r="G880" s="41">
        <f>STDEV(E878:E880)/F880*100</f>
        <v>3.659183116</v>
      </c>
      <c r="H880" s="44">
        <f>F880-$F$868</f>
        <v>161827268.7</v>
      </c>
    </row>
    <row r="881" ht="15.75" customHeight="1">
      <c r="A881" s="38" t="s">
        <v>42</v>
      </c>
      <c r="B881" s="38" t="s">
        <v>49</v>
      </c>
      <c r="C881" s="39">
        <v>45.0</v>
      </c>
      <c r="D881" s="39"/>
      <c r="E881" s="42">
        <v>1.20635256E8</v>
      </c>
      <c r="F881" s="41"/>
      <c r="G881" s="41"/>
      <c r="H881" s="41"/>
    </row>
    <row r="882" ht="15.75" customHeight="1">
      <c r="A882" s="38" t="s">
        <v>42</v>
      </c>
      <c r="B882" s="38" t="s">
        <v>49</v>
      </c>
      <c r="C882" s="39">
        <v>45.0</v>
      </c>
      <c r="D882" s="39"/>
      <c r="E882" s="42">
        <v>1.25281912E8</v>
      </c>
      <c r="F882" s="41"/>
      <c r="G882" s="41"/>
      <c r="H882" s="41"/>
    </row>
    <row r="883" ht="15.75" customHeight="1">
      <c r="A883" s="38" t="s">
        <v>42</v>
      </c>
      <c r="B883" s="38" t="s">
        <v>49</v>
      </c>
      <c r="C883" s="39">
        <v>45.0</v>
      </c>
      <c r="D883" s="39" t="str">
        <f>CONCATENATE(A883,B883,C883)</f>
        <v>Sem ABAPC545</v>
      </c>
      <c r="E883" s="42">
        <v>1.37467952E8</v>
      </c>
      <c r="F883" s="41">
        <f>AVERAGE(E881:E883)</f>
        <v>127795040</v>
      </c>
      <c r="G883" s="41">
        <f>STDEV(E881:E883)/F883*100</f>
        <v>6.802457032</v>
      </c>
      <c r="H883" s="41">
        <f>F883-$F$868</f>
        <v>124519866</v>
      </c>
    </row>
    <row r="884" ht="15.75" customHeight="1">
      <c r="A884" s="38" t="s">
        <v>42</v>
      </c>
      <c r="B884" s="38" t="s">
        <v>50</v>
      </c>
      <c r="C884" s="39">
        <v>45.0</v>
      </c>
      <c r="D884" s="39"/>
      <c r="E884" s="45">
        <v>1.32689624E8</v>
      </c>
      <c r="F884" s="41"/>
      <c r="G884" s="41"/>
      <c r="H884" s="41"/>
    </row>
    <row r="885" ht="15.75" customHeight="1">
      <c r="A885" s="38" t="s">
        <v>42</v>
      </c>
      <c r="B885" s="38" t="s">
        <v>50</v>
      </c>
      <c r="C885" s="39">
        <v>45.0</v>
      </c>
      <c r="D885" s="39"/>
      <c r="E885" s="45">
        <v>1.3217624E8</v>
      </c>
      <c r="F885" s="41"/>
      <c r="G885" s="41"/>
      <c r="H885" s="41"/>
    </row>
    <row r="886" ht="15.75" customHeight="1">
      <c r="A886" s="38" t="s">
        <v>42</v>
      </c>
      <c r="B886" s="38" t="s">
        <v>50</v>
      </c>
      <c r="C886" s="39">
        <v>45.0</v>
      </c>
      <c r="D886" s="39" t="str">
        <f>CONCATENATE(A886,B886,C886)</f>
        <v>Sem ABAP1BP3_145</v>
      </c>
      <c r="E886" s="45">
        <v>1.23617864E8</v>
      </c>
      <c r="F886" s="41">
        <f>AVERAGE(E884:E886)</f>
        <v>129494576</v>
      </c>
      <c r="G886" s="41">
        <f>STDEV(E884:E886)/F886*100</f>
        <v>3.935184999</v>
      </c>
      <c r="H886" s="41">
        <f>F886-$F$868</f>
        <v>126219402</v>
      </c>
    </row>
    <row r="887" ht="15.75" customHeight="1">
      <c r="A887" s="38" t="s">
        <v>42</v>
      </c>
      <c r="B887" s="38" t="s">
        <v>51</v>
      </c>
      <c r="C887" s="39">
        <v>45.0</v>
      </c>
      <c r="D887" s="39"/>
      <c r="E887" s="45">
        <v>2.24313456E8</v>
      </c>
      <c r="F887" s="41"/>
      <c r="G887" s="41"/>
      <c r="H887" s="41"/>
    </row>
    <row r="888" ht="15.75" customHeight="1">
      <c r="A888" s="38" t="s">
        <v>42</v>
      </c>
      <c r="B888" s="38" t="s">
        <v>51</v>
      </c>
      <c r="C888" s="39">
        <v>45.0</v>
      </c>
      <c r="D888" s="39"/>
      <c r="E888" s="45">
        <v>2.23777152E8</v>
      </c>
      <c r="F888" s="41"/>
      <c r="G888" s="41"/>
      <c r="H888" s="41"/>
    </row>
    <row r="889" ht="15.75" customHeight="1">
      <c r="A889" s="38" t="s">
        <v>42</v>
      </c>
      <c r="B889" s="38" t="s">
        <v>51</v>
      </c>
      <c r="C889" s="39">
        <v>45.0</v>
      </c>
      <c r="D889" s="39" t="str">
        <f>CONCATENATE(A889,B889,C889)</f>
        <v>Sem ABAP1BP3_245</v>
      </c>
      <c r="F889" s="41">
        <f>AVERAGE(E887:E889)</f>
        <v>224045304</v>
      </c>
      <c r="G889" s="41">
        <f>STDEV(E887:E889)/F889*100</f>
        <v>0.1692622824</v>
      </c>
      <c r="H889" s="41">
        <f>F889-$F$868</f>
        <v>220770130</v>
      </c>
      <c r="I889" s="45">
        <v>2.33428832E8</v>
      </c>
    </row>
    <row r="890" ht="15.75" customHeight="1">
      <c r="A890" s="38" t="s">
        <v>42</v>
      </c>
      <c r="B890" s="38" t="s">
        <v>52</v>
      </c>
      <c r="C890" s="39">
        <v>45.0</v>
      </c>
      <c r="D890" s="39"/>
      <c r="E890" s="45">
        <v>1.1999392E8</v>
      </c>
      <c r="F890" s="41"/>
      <c r="G890" s="41"/>
      <c r="H890" s="41"/>
    </row>
    <row r="891" ht="15.75" customHeight="1">
      <c r="A891" s="38" t="s">
        <v>42</v>
      </c>
      <c r="B891" s="38" t="s">
        <v>52</v>
      </c>
      <c r="C891" s="39">
        <v>45.0</v>
      </c>
      <c r="D891" s="39"/>
      <c r="F891" s="41"/>
      <c r="G891" s="41"/>
      <c r="H891" s="41"/>
      <c r="I891" s="45">
        <v>1.2575472E8</v>
      </c>
    </row>
    <row r="892" ht="15.75" customHeight="1">
      <c r="A892" s="38" t="s">
        <v>42</v>
      </c>
      <c r="B892" s="38" t="s">
        <v>52</v>
      </c>
      <c r="C892" s="39">
        <v>45.0</v>
      </c>
      <c r="D892" s="39" t="str">
        <f>CONCATENATE(A892,B892,C892)</f>
        <v>Sem ABAP1BP3_345</v>
      </c>
      <c r="E892" s="45">
        <v>1.204894E8</v>
      </c>
      <c r="F892" s="41">
        <f>AVERAGE(E890:E892)</f>
        <v>120241660</v>
      </c>
      <c r="G892" s="41">
        <f>STDEV(E890:E892)/F892*100</f>
        <v>0.291377604</v>
      </c>
      <c r="H892" s="41">
        <f>F892-$F$868</f>
        <v>116966486</v>
      </c>
    </row>
    <row r="893" ht="15.75" customHeight="1">
      <c r="A893" s="38" t="s">
        <v>42</v>
      </c>
      <c r="B893" s="38" t="s">
        <v>53</v>
      </c>
      <c r="C893" s="39">
        <v>45.0</v>
      </c>
      <c r="D893" s="39"/>
      <c r="E893" s="45">
        <v>1.0917868E8</v>
      </c>
      <c r="F893" s="41"/>
      <c r="G893" s="41"/>
      <c r="H893" s="41"/>
    </row>
    <row r="894" ht="15.75" customHeight="1">
      <c r="A894" s="38" t="s">
        <v>42</v>
      </c>
      <c r="B894" s="38" t="s">
        <v>53</v>
      </c>
      <c r="C894" s="39">
        <v>45.0</v>
      </c>
      <c r="D894" s="39"/>
      <c r="E894" s="45">
        <v>1.23400928E8</v>
      </c>
      <c r="F894" s="41"/>
      <c r="G894" s="41"/>
      <c r="H894" s="41"/>
    </row>
    <row r="895" ht="15.75" customHeight="1">
      <c r="A895" s="38" t="s">
        <v>42</v>
      </c>
      <c r="B895" s="38" t="s">
        <v>53</v>
      </c>
      <c r="C895" s="39">
        <v>45.0</v>
      </c>
      <c r="D895" s="39" t="str">
        <f>CONCATENATE(A895,B895,C895)</f>
        <v>Sem ABAP1BP3_445</v>
      </c>
      <c r="E895" s="45">
        <v>1.02157912E8</v>
      </c>
      <c r="F895" s="41">
        <f>AVERAGE(E893:E895)</f>
        <v>111579173.3</v>
      </c>
      <c r="G895" s="41">
        <f>STDEV(E893:E895)/F895*100</f>
        <v>9.699875256</v>
      </c>
      <c r="H895" s="41">
        <f>F895-$F$868</f>
        <v>108303999.3</v>
      </c>
    </row>
    <row r="896" ht="15.75" customHeight="1">
      <c r="A896" s="38" t="s">
        <v>42</v>
      </c>
      <c r="B896" s="38" t="s">
        <v>54</v>
      </c>
      <c r="C896" s="39">
        <v>45.0</v>
      </c>
      <c r="D896" s="39"/>
      <c r="E896" s="45">
        <v>1.21962656E8</v>
      </c>
      <c r="F896" s="41"/>
      <c r="G896" s="41"/>
      <c r="H896" s="41"/>
    </row>
    <row r="897" ht="15.75" customHeight="1">
      <c r="A897" s="38" t="s">
        <v>42</v>
      </c>
      <c r="B897" s="38" t="s">
        <v>54</v>
      </c>
      <c r="C897" s="39">
        <v>45.0</v>
      </c>
      <c r="D897" s="39"/>
      <c r="E897" s="45">
        <v>1.17674328E8</v>
      </c>
      <c r="F897" s="41"/>
      <c r="G897" s="41"/>
      <c r="H897" s="41"/>
    </row>
    <row r="898" ht="15.75" customHeight="1">
      <c r="A898" s="38" t="s">
        <v>42</v>
      </c>
      <c r="B898" s="38" t="s">
        <v>54</v>
      </c>
      <c r="C898" s="39">
        <v>45.0</v>
      </c>
      <c r="D898" s="39" t="str">
        <f>CONCATENATE(A898,B898,C898)</f>
        <v>Sem ABAP1BP3_545</v>
      </c>
      <c r="E898" s="45">
        <v>1.27919096E8</v>
      </c>
      <c r="F898" s="41">
        <f>AVERAGE(E896:E898)</f>
        <v>122518693.3</v>
      </c>
      <c r="G898" s="41">
        <f>STDEV(E896:E898)/F898*100</f>
        <v>4.199333482</v>
      </c>
      <c r="H898" s="41">
        <f>F898-$F$868</f>
        <v>119243519.3</v>
      </c>
    </row>
    <row r="899" ht="15.75" customHeight="1">
      <c r="A899" s="38" t="s">
        <v>42</v>
      </c>
      <c r="B899" s="38" t="s">
        <v>55</v>
      </c>
      <c r="C899" s="39">
        <v>45.0</v>
      </c>
      <c r="D899" s="39"/>
      <c r="E899" s="46">
        <v>1.15804696E8</v>
      </c>
      <c r="F899" s="41"/>
      <c r="G899" s="41"/>
      <c r="H899" s="41"/>
    </row>
    <row r="900" ht="15.75" customHeight="1">
      <c r="A900" s="38" t="s">
        <v>42</v>
      </c>
      <c r="B900" s="38" t="s">
        <v>55</v>
      </c>
      <c r="C900" s="39">
        <v>45.0</v>
      </c>
      <c r="D900" s="39"/>
      <c r="E900" s="46">
        <v>1.2926128E8</v>
      </c>
      <c r="F900" s="41"/>
      <c r="G900" s="41"/>
      <c r="H900" s="41"/>
    </row>
    <row r="901" ht="15.75" customHeight="1">
      <c r="A901" s="38" t="s">
        <v>42</v>
      </c>
      <c r="B901" s="38" t="s">
        <v>55</v>
      </c>
      <c r="C901" s="39">
        <v>45.0</v>
      </c>
      <c r="D901" s="39" t="str">
        <f>CONCATENATE(A901,B901,C901)</f>
        <v>Sem ABAP10BP3_145</v>
      </c>
      <c r="E901" s="46">
        <v>1.26449848E8</v>
      </c>
      <c r="F901" s="41">
        <f>AVERAGE(E899:E901)</f>
        <v>123838608</v>
      </c>
      <c r="G901" s="41">
        <f>STDEV(E899:E901)/F901*100</f>
        <v>5.731780987</v>
      </c>
      <c r="H901" s="41">
        <f>F901-$F$868</f>
        <v>120563434</v>
      </c>
    </row>
    <row r="902" ht="15.75" customHeight="1">
      <c r="A902" s="38" t="s">
        <v>42</v>
      </c>
      <c r="B902" s="38" t="s">
        <v>56</v>
      </c>
      <c r="C902" s="39">
        <v>45.0</v>
      </c>
      <c r="D902" s="39"/>
      <c r="E902" s="46">
        <v>1.26888944E8</v>
      </c>
      <c r="F902" s="41"/>
      <c r="G902" s="41"/>
      <c r="H902" s="41"/>
    </row>
    <row r="903" ht="15.75" customHeight="1">
      <c r="A903" s="38" t="s">
        <v>42</v>
      </c>
      <c r="B903" s="47" t="s">
        <v>56</v>
      </c>
      <c r="C903" s="39">
        <v>45.0</v>
      </c>
      <c r="D903" s="39"/>
      <c r="E903" s="46">
        <v>1.23796432E8</v>
      </c>
      <c r="F903" s="41"/>
      <c r="G903" s="41"/>
      <c r="H903" s="41"/>
    </row>
    <row r="904" ht="15.75" customHeight="1">
      <c r="A904" s="38" t="s">
        <v>42</v>
      </c>
      <c r="B904" s="47" t="s">
        <v>56</v>
      </c>
      <c r="C904" s="39">
        <v>45.0</v>
      </c>
      <c r="D904" s="39" t="str">
        <f>CONCATENATE(A904,B904,C904)</f>
        <v>Sem ABAP10BP3_245</v>
      </c>
      <c r="E904" s="46">
        <v>1.20174456E8</v>
      </c>
      <c r="F904" s="41">
        <f>AVERAGE(E902:E904)</f>
        <v>123619944</v>
      </c>
      <c r="G904" s="41">
        <f>STDEV(E902:E904)/F904*100</f>
        <v>2.718591584</v>
      </c>
      <c r="H904" s="41">
        <f>F904-$F$868</f>
        <v>120344770</v>
      </c>
    </row>
    <row r="905" ht="15.75" customHeight="1">
      <c r="A905" s="38" t="s">
        <v>42</v>
      </c>
      <c r="B905" s="47" t="s">
        <v>57</v>
      </c>
      <c r="C905" s="39">
        <v>45.0</v>
      </c>
      <c r="D905" s="39"/>
      <c r="E905" s="46">
        <v>1.12427152E8</v>
      </c>
      <c r="F905" s="41"/>
      <c r="G905" s="41"/>
      <c r="H905" s="41"/>
    </row>
    <row r="906" ht="15.75" customHeight="1">
      <c r="A906" s="38" t="s">
        <v>42</v>
      </c>
      <c r="B906" s="47" t="s">
        <v>57</v>
      </c>
      <c r="C906" s="39">
        <v>45.0</v>
      </c>
      <c r="D906" s="39"/>
      <c r="E906" s="46">
        <v>1.12554808E8</v>
      </c>
      <c r="F906" s="41"/>
      <c r="G906" s="41"/>
      <c r="H906" s="41"/>
    </row>
    <row r="907" ht="15.75" customHeight="1">
      <c r="A907" s="38" t="s">
        <v>42</v>
      </c>
      <c r="B907" s="47" t="s">
        <v>57</v>
      </c>
      <c r="C907" s="39">
        <v>45.0</v>
      </c>
      <c r="D907" s="39" t="str">
        <f>CONCATENATE(A907,B907,C907)</f>
        <v>Sem ABAP10BP3_345</v>
      </c>
      <c r="E907" s="46">
        <v>1.14118872E8</v>
      </c>
      <c r="F907" s="41">
        <f>AVERAGE(E905:E907)</f>
        <v>113033610.7</v>
      </c>
      <c r="G907" s="41">
        <f>STDEV(E905:E907)/F907*100</f>
        <v>0.8334058586</v>
      </c>
      <c r="H907" s="41">
        <f>F907-$F$868</f>
        <v>109758436.7</v>
      </c>
    </row>
    <row r="908" ht="15.75" customHeight="1">
      <c r="A908" s="38" t="s">
        <v>42</v>
      </c>
      <c r="B908" s="47" t="s">
        <v>58</v>
      </c>
      <c r="C908" s="39">
        <v>45.0</v>
      </c>
      <c r="D908" s="39"/>
      <c r="E908" s="46">
        <v>1.23611416E8</v>
      </c>
      <c r="F908" s="41"/>
      <c r="G908" s="41"/>
      <c r="H908" s="41"/>
    </row>
    <row r="909" ht="15.75" customHeight="1">
      <c r="A909" s="38" t="s">
        <v>42</v>
      </c>
      <c r="B909" s="47" t="s">
        <v>58</v>
      </c>
      <c r="C909" s="39">
        <v>45.0</v>
      </c>
      <c r="D909" s="39"/>
      <c r="E909" s="46">
        <v>1.33450544E8</v>
      </c>
      <c r="F909" s="41"/>
      <c r="G909" s="41"/>
      <c r="H909" s="41"/>
    </row>
    <row r="910" ht="15.75" customHeight="1">
      <c r="A910" s="38" t="s">
        <v>42</v>
      </c>
      <c r="B910" s="47" t="s">
        <v>58</v>
      </c>
      <c r="C910" s="39">
        <v>45.0</v>
      </c>
      <c r="D910" s="39" t="str">
        <f>CONCATENATE(A910,B910,C910)</f>
        <v>Sem ABAP10BP3_445</v>
      </c>
      <c r="E910" s="46">
        <v>1.32537712E8</v>
      </c>
      <c r="F910" s="41">
        <f>AVERAGE(E908:E910)</f>
        <v>129866557.3</v>
      </c>
      <c r="G910" s="41">
        <f>STDEV(E908:E910)/F910*100</f>
        <v>4.186069885</v>
      </c>
      <c r="H910" s="41">
        <f>F910-$F$868</f>
        <v>126591383.3</v>
      </c>
    </row>
    <row r="911" ht="15.75" customHeight="1">
      <c r="A911" s="38" t="s">
        <v>42</v>
      </c>
      <c r="B911" s="47" t="s">
        <v>59</v>
      </c>
      <c r="C911" s="39">
        <v>45.0</v>
      </c>
      <c r="D911" s="39"/>
      <c r="E911" s="46">
        <v>1.22007976E8</v>
      </c>
      <c r="F911" s="41"/>
      <c r="G911" s="41"/>
      <c r="H911" s="41"/>
    </row>
    <row r="912" ht="15.75" customHeight="1">
      <c r="A912" s="38" t="s">
        <v>42</v>
      </c>
      <c r="B912" s="47" t="s">
        <v>59</v>
      </c>
      <c r="C912" s="39">
        <v>45.0</v>
      </c>
      <c r="D912" s="39"/>
      <c r="E912" s="46">
        <v>1.14964824E8</v>
      </c>
      <c r="F912" s="41"/>
      <c r="G912" s="41"/>
      <c r="H912" s="41"/>
    </row>
    <row r="913" ht="15.75" customHeight="1">
      <c r="A913" s="38" t="s">
        <v>42</v>
      </c>
      <c r="B913" s="47" t="s">
        <v>59</v>
      </c>
      <c r="C913" s="39">
        <v>45.0</v>
      </c>
      <c r="D913" s="39" t="str">
        <f>CONCATENATE(A913,B913,C913)</f>
        <v>Sem ABAP10BP3_545</v>
      </c>
      <c r="E913" s="46">
        <v>1.19537304E8</v>
      </c>
      <c r="F913" s="41">
        <f>AVERAGE(E911:E913)</f>
        <v>118836701.3</v>
      </c>
      <c r="G913" s="41">
        <f>STDEV(E911:E913)/F913*100</f>
        <v>3.007035663</v>
      </c>
      <c r="H913" s="41">
        <f>F913-$F$868</f>
        <v>115561527.3</v>
      </c>
    </row>
    <row r="914" ht="15.75" customHeight="1">
      <c r="A914" s="48" t="s">
        <v>60</v>
      </c>
      <c r="B914" s="48" t="s">
        <v>43</v>
      </c>
      <c r="C914" s="39">
        <v>45.0</v>
      </c>
      <c r="D914" s="39"/>
      <c r="E914" s="40">
        <v>2715310.0</v>
      </c>
      <c r="F914" s="41"/>
      <c r="G914" s="41"/>
      <c r="H914" s="41"/>
    </row>
    <row r="915" ht="15.75" customHeight="1">
      <c r="A915" s="48" t="s">
        <v>60</v>
      </c>
      <c r="B915" s="48" t="s">
        <v>43</v>
      </c>
      <c r="C915" s="39">
        <v>45.0</v>
      </c>
      <c r="D915" s="39"/>
      <c r="E915" s="40">
        <v>3009214.0</v>
      </c>
      <c r="F915" s="41"/>
      <c r="G915" s="41"/>
      <c r="H915" s="41"/>
    </row>
    <row r="916" ht="15.75" customHeight="1">
      <c r="A916" s="48" t="s">
        <v>60</v>
      </c>
      <c r="B916" s="48" t="s">
        <v>43</v>
      </c>
      <c r="C916" s="39">
        <v>45.0</v>
      </c>
      <c r="D916" s="39" t="str">
        <f>CONCATENATE(A916,B916,C916)</f>
        <v>Com ABAPbranco45</v>
      </c>
      <c r="E916" s="40">
        <v>2862791.0</v>
      </c>
      <c r="F916" s="41">
        <f>AVERAGE(E914:E916)</f>
        <v>2862438.333</v>
      </c>
      <c r="G916" s="41">
        <f>STDEV(E914:E916)/F916*100</f>
        <v>5.133816008</v>
      </c>
      <c r="H916" s="41" t="s">
        <v>44</v>
      </c>
    </row>
    <row r="917" ht="15.75" customHeight="1">
      <c r="A917" s="48" t="s">
        <v>60</v>
      </c>
      <c r="B917" s="48" t="s">
        <v>45</v>
      </c>
      <c r="C917" s="39">
        <v>45.0</v>
      </c>
      <c r="D917" s="39"/>
      <c r="E917" s="42">
        <v>1.87502192E8</v>
      </c>
      <c r="F917" s="41"/>
      <c r="G917" s="41"/>
      <c r="H917" s="41"/>
    </row>
    <row r="918" ht="15.75" customHeight="1">
      <c r="A918" s="48" t="s">
        <v>60</v>
      </c>
      <c r="B918" s="48" t="s">
        <v>45</v>
      </c>
      <c r="C918" s="39">
        <v>45.0</v>
      </c>
      <c r="D918" s="39"/>
      <c r="E918" s="42">
        <v>1.82458288E8</v>
      </c>
      <c r="F918" s="41"/>
      <c r="G918" s="41"/>
      <c r="H918" s="41"/>
    </row>
    <row r="919" ht="15.75" customHeight="1">
      <c r="A919" s="48" t="s">
        <v>60</v>
      </c>
      <c r="B919" s="48" t="s">
        <v>45</v>
      </c>
      <c r="C919" s="39">
        <v>45.0</v>
      </c>
      <c r="D919" s="39" t="str">
        <f>CONCATENATE(A919,B919,C919)</f>
        <v>Com ABAPC145</v>
      </c>
      <c r="E919" s="42">
        <v>1.86052576E8</v>
      </c>
      <c r="F919" s="41">
        <f>AVERAGE(E917:E919)</f>
        <v>185337685.3</v>
      </c>
      <c r="G919" s="41">
        <f>STDEV(E917:E919)/F919*100</f>
        <v>1.401136166</v>
      </c>
      <c r="H919" s="41">
        <f>F919-$F$916</f>
        <v>182475247</v>
      </c>
    </row>
    <row r="920" ht="15.75" customHeight="1">
      <c r="A920" s="48" t="s">
        <v>60</v>
      </c>
      <c r="B920" s="48" t="s">
        <v>46</v>
      </c>
      <c r="C920" s="39">
        <v>45.0</v>
      </c>
      <c r="D920" s="39"/>
      <c r="E920" s="42">
        <v>1.68386336E8</v>
      </c>
      <c r="F920" s="41"/>
      <c r="G920" s="41"/>
      <c r="H920" s="41"/>
    </row>
    <row r="921" ht="15.75" customHeight="1">
      <c r="A921" s="48" t="s">
        <v>60</v>
      </c>
      <c r="B921" s="48" t="s">
        <v>46</v>
      </c>
      <c r="C921" s="39">
        <v>45.0</v>
      </c>
      <c r="D921" s="39"/>
      <c r="E921" s="42">
        <v>1.81557456E8</v>
      </c>
      <c r="F921" s="41"/>
      <c r="G921" s="41"/>
      <c r="H921" s="41"/>
    </row>
    <row r="922" ht="15.75" customHeight="1">
      <c r="A922" s="48" t="s">
        <v>60</v>
      </c>
      <c r="B922" s="48" t="s">
        <v>46</v>
      </c>
      <c r="C922" s="39">
        <v>45.0</v>
      </c>
      <c r="D922" s="39" t="str">
        <f>CONCATENATE(A922,B922,C922)</f>
        <v>Com ABAPC245</v>
      </c>
      <c r="E922" s="42">
        <v>1.7641392E8</v>
      </c>
      <c r="F922" s="41">
        <f>AVERAGE(E920:E922)</f>
        <v>175452570.7</v>
      </c>
      <c r="G922" s="41">
        <f>STDEV(E920:E922)/F922*100</f>
        <v>3.783345805</v>
      </c>
      <c r="H922" s="41">
        <f>F922-$F$916</f>
        <v>172590132.3</v>
      </c>
    </row>
    <row r="923" ht="15.75" customHeight="1">
      <c r="A923" s="48" t="s">
        <v>60</v>
      </c>
      <c r="B923" s="48" t="s">
        <v>47</v>
      </c>
      <c r="C923" s="39">
        <v>45.0</v>
      </c>
      <c r="D923" s="39"/>
      <c r="E923" s="42">
        <v>2.16729296E8</v>
      </c>
      <c r="F923" s="41"/>
      <c r="G923" s="41"/>
      <c r="H923" s="41"/>
    </row>
    <row r="924" ht="15.75" customHeight="1">
      <c r="A924" s="48" t="s">
        <v>60</v>
      </c>
      <c r="B924" s="48" t="s">
        <v>47</v>
      </c>
      <c r="C924" s="39">
        <v>45.0</v>
      </c>
      <c r="D924" s="39"/>
      <c r="E924" s="42">
        <v>1.90900336E8</v>
      </c>
      <c r="F924" s="41"/>
      <c r="G924" s="41"/>
      <c r="H924" s="41"/>
    </row>
    <row r="925" ht="15.75" customHeight="1">
      <c r="A925" s="48" t="s">
        <v>60</v>
      </c>
      <c r="B925" s="48" t="s">
        <v>47</v>
      </c>
      <c r="C925" s="39">
        <v>45.0</v>
      </c>
      <c r="D925" s="39" t="str">
        <f>CONCATENATE(A925,B925,C925)</f>
        <v>Com ABAPC345</v>
      </c>
      <c r="E925" s="42">
        <v>1.81217408E8</v>
      </c>
      <c r="F925" s="41">
        <f>AVERAGE(E923:E925)</f>
        <v>196282346.7</v>
      </c>
      <c r="G925" s="41">
        <f>STDEV(E923:E925)/F925*100</f>
        <v>9.352602346</v>
      </c>
      <c r="H925" s="41">
        <f>F925-$F$916</f>
        <v>193419908.3</v>
      </c>
    </row>
    <row r="926" ht="15.75" customHeight="1">
      <c r="A926" s="48" t="s">
        <v>60</v>
      </c>
      <c r="B926" s="48" t="s">
        <v>48</v>
      </c>
      <c r="C926" s="39">
        <v>45.0</v>
      </c>
      <c r="D926" s="39"/>
      <c r="E926" s="42">
        <v>2.1820616E8</v>
      </c>
      <c r="F926" s="41"/>
      <c r="G926" s="41"/>
      <c r="H926" s="41"/>
    </row>
    <row r="927" ht="15.75" customHeight="1">
      <c r="A927" s="48" t="s">
        <v>60</v>
      </c>
      <c r="B927" s="48" t="s">
        <v>48</v>
      </c>
      <c r="C927" s="39">
        <v>45.0</v>
      </c>
      <c r="D927" s="39"/>
      <c r="E927" s="42">
        <v>1.83373856E8</v>
      </c>
      <c r="F927" s="41"/>
      <c r="G927" s="41"/>
      <c r="H927" s="41"/>
    </row>
    <row r="928" ht="15.75" customHeight="1">
      <c r="A928" s="48" t="s">
        <v>60</v>
      </c>
      <c r="B928" s="48" t="s">
        <v>48</v>
      </c>
      <c r="C928" s="39">
        <v>45.0</v>
      </c>
      <c r="D928" s="39" t="str">
        <f>CONCATENATE(A928,B928,C928)</f>
        <v>Com ABAPC445</v>
      </c>
      <c r="E928" s="42">
        <v>2.16481968E8</v>
      </c>
      <c r="F928" s="41">
        <f>AVERAGE(E926:E928)</f>
        <v>206020661.3</v>
      </c>
      <c r="G928" s="41">
        <f>STDEV(E926:E928)/F928*100</f>
        <v>9.528969863</v>
      </c>
      <c r="H928" s="41">
        <f>F928-$F$916</f>
        <v>203158223</v>
      </c>
    </row>
    <row r="929" ht="15.75" customHeight="1">
      <c r="A929" s="48" t="s">
        <v>60</v>
      </c>
      <c r="B929" s="48" t="s">
        <v>49</v>
      </c>
      <c r="C929" s="39">
        <v>45.0</v>
      </c>
      <c r="D929" s="39"/>
      <c r="E929" s="42">
        <v>1.74777184E8</v>
      </c>
      <c r="F929" s="41"/>
      <c r="G929" s="41"/>
      <c r="H929" s="41"/>
    </row>
    <row r="930" ht="15.75" customHeight="1">
      <c r="A930" s="48" t="s">
        <v>60</v>
      </c>
      <c r="B930" s="48" t="s">
        <v>49</v>
      </c>
      <c r="C930" s="39">
        <v>45.0</v>
      </c>
      <c r="D930" s="39"/>
      <c r="E930" s="42">
        <v>1.69768384E8</v>
      </c>
      <c r="F930" s="41"/>
      <c r="G930" s="41"/>
      <c r="H930" s="41"/>
    </row>
    <row r="931" ht="15.75" customHeight="1">
      <c r="A931" s="48" t="s">
        <v>60</v>
      </c>
      <c r="B931" s="48" t="s">
        <v>49</v>
      </c>
      <c r="C931" s="39">
        <v>45.0</v>
      </c>
      <c r="D931" s="39" t="str">
        <f>CONCATENATE(A931,B931,C931)</f>
        <v>Com ABAPC545</v>
      </c>
      <c r="E931" s="42">
        <v>1.66851824E8</v>
      </c>
      <c r="F931" s="41">
        <f>AVERAGE(E929:E931)</f>
        <v>170465797.3</v>
      </c>
      <c r="G931" s="41">
        <f>STDEV(E929:E931)/F931*100</f>
        <v>2.351465148</v>
      </c>
      <c r="H931" s="41">
        <f>F931-$F$916</f>
        <v>167603359</v>
      </c>
    </row>
    <row r="932" ht="15.75" customHeight="1">
      <c r="A932" s="48" t="s">
        <v>60</v>
      </c>
      <c r="B932" s="48" t="s">
        <v>50</v>
      </c>
      <c r="C932" s="39">
        <v>45.0</v>
      </c>
      <c r="D932" s="39"/>
      <c r="E932" s="45">
        <v>1.88592608E8</v>
      </c>
      <c r="F932" s="41"/>
      <c r="G932" s="41"/>
      <c r="H932" s="41"/>
    </row>
    <row r="933" ht="15.75" customHeight="1">
      <c r="A933" s="48" t="s">
        <v>60</v>
      </c>
      <c r="B933" s="48" t="s">
        <v>50</v>
      </c>
      <c r="C933" s="39">
        <v>45.0</v>
      </c>
      <c r="D933" s="39"/>
      <c r="E933" s="45">
        <v>1.84383872E8</v>
      </c>
      <c r="F933" s="41"/>
      <c r="G933" s="41"/>
      <c r="H933" s="41"/>
    </row>
    <row r="934" ht="15.75" customHeight="1">
      <c r="A934" s="48" t="s">
        <v>60</v>
      </c>
      <c r="B934" s="48" t="s">
        <v>50</v>
      </c>
      <c r="C934" s="39">
        <v>45.0</v>
      </c>
      <c r="D934" s="39" t="str">
        <f>CONCATENATE(A934,B934,C934)</f>
        <v>Com ABAP1BP3_145</v>
      </c>
      <c r="E934" s="45">
        <v>1.87311824E8</v>
      </c>
      <c r="F934" s="41">
        <f>AVERAGE(E932:E934)</f>
        <v>186762768</v>
      </c>
      <c r="G934" s="41">
        <f>STDEV(E932:E934)/F934*100</f>
        <v>1.155166063</v>
      </c>
      <c r="H934" s="41">
        <f>F934-$F$916</f>
        <v>183900329.7</v>
      </c>
    </row>
    <row r="935" ht="15.75" customHeight="1">
      <c r="A935" s="48" t="s">
        <v>60</v>
      </c>
      <c r="B935" s="48" t="s">
        <v>51</v>
      </c>
      <c r="C935" s="39">
        <v>45.0</v>
      </c>
      <c r="D935" s="39"/>
      <c r="E935" s="45">
        <v>2.43487712E8</v>
      </c>
      <c r="F935" s="41"/>
      <c r="G935" s="41"/>
      <c r="H935" s="41"/>
    </row>
    <row r="936" ht="15.75" customHeight="1">
      <c r="A936" s="48" t="s">
        <v>60</v>
      </c>
      <c r="B936" s="48" t="s">
        <v>51</v>
      </c>
      <c r="C936" s="39">
        <v>45.0</v>
      </c>
      <c r="D936" s="39"/>
      <c r="F936" s="41"/>
      <c r="G936" s="41"/>
      <c r="H936" s="41"/>
      <c r="I936" s="45">
        <v>2.33878384E8</v>
      </c>
    </row>
    <row r="937" ht="15.75" customHeight="1">
      <c r="A937" s="48" t="s">
        <v>60</v>
      </c>
      <c r="B937" s="48" t="s">
        <v>51</v>
      </c>
      <c r="C937" s="39">
        <v>45.0</v>
      </c>
      <c r="D937" s="39" t="str">
        <f>CONCATENATE(A937,B937,C937)</f>
        <v>Com ABAP1BP3_245</v>
      </c>
      <c r="E937" s="45">
        <v>2.49113632E8</v>
      </c>
      <c r="F937" s="41">
        <f>AVERAGE(E935:E937)</f>
        <v>246300672</v>
      </c>
      <c r="G937" s="41">
        <f>STDEV(E935:E937)/F937*100</f>
        <v>1.615150357</v>
      </c>
      <c r="H937" s="41">
        <f>F937-$F$916</f>
        <v>243438233.7</v>
      </c>
    </row>
    <row r="938" ht="15.75" customHeight="1">
      <c r="A938" s="48" t="s">
        <v>60</v>
      </c>
      <c r="B938" s="48" t="s">
        <v>52</v>
      </c>
      <c r="C938" s="39">
        <v>45.0</v>
      </c>
      <c r="D938" s="39"/>
      <c r="F938" s="41"/>
      <c r="G938" s="41"/>
      <c r="H938" s="41"/>
      <c r="I938" s="45">
        <v>1.26240776E8</v>
      </c>
    </row>
    <row r="939" ht="15.75" customHeight="1">
      <c r="A939" s="48" t="s">
        <v>60</v>
      </c>
      <c r="B939" s="48" t="s">
        <v>52</v>
      </c>
      <c r="C939" s="39">
        <v>45.0</v>
      </c>
      <c r="D939" s="39"/>
      <c r="E939" s="45">
        <v>1.4539256E8</v>
      </c>
      <c r="F939" s="41"/>
      <c r="G939" s="41"/>
      <c r="H939" s="41"/>
    </row>
    <row r="940" ht="15.75" customHeight="1">
      <c r="A940" s="48" t="s">
        <v>60</v>
      </c>
      <c r="B940" s="48" t="s">
        <v>52</v>
      </c>
      <c r="C940" s="39">
        <v>45.0</v>
      </c>
      <c r="D940" s="39" t="str">
        <f>CONCATENATE(A940,B940,C940)</f>
        <v>Com ABAP1BP3_345</v>
      </c>
      <c r="E940" s="45">
        <v>1.73028176E8</v>
      </c>
      <c r="F940" s="41">
        <f>AVERAGE(E938:E940)</f>
        <v>159210368</v>
      </c>
      <c r="G940" s="43">
        <f>STDEV(E938:E940)/F940*100</f>
        <v>12.27390636</v>
      </c>
      <c r="H940" s="41">
        <f>F940-$F$916</f>
        <v>156347929.7</v>
      </c>
    </row>
    <row r="941" ht="15.75" customHeight="1">
      <c r="A941" s="48" t="s">
        <v>60</v>
      </c>
      <c r="B941" s="48" t="s">
        <v>53</v>
      </c>
      <c r="C941" s="39">
        <v>45.0</v>
      </c>
      <c r="D941" s="39"/>
      <c r="E941" s="41"/>
      <c r="F941" s="41"/>
      <c r="G941" s="41"/>
      <c r="H941" s="41"/>
      <c r="I941" s="45">
        <v>1.28767064E8</v>
      </c>
    </row>
    <row r="942" ht="15.75" customHeight="1">
      <c r="A942" s="48" t="s">
        <v>60</v>
      </c>
      <c r="B942" s="48" t="s">
        <v>53</v>
      </c>
      <c r="C942" s="39">
        <v>45.0</v>
      </c>
      <c r="D942" s="39"/>
      <c r="E942" s="45">
        <v>1.62960912E8</v>
      </c>
      <c r="F942" s="41"/>
      <c r="G942" s="41"/>
      <c r="H942" s="41"/>
    </row>
    <row r="943" ht="15.75" customHeight="1">
      <c r="A943" s="48" t="s">
        <v>60</v>
      </c>
      <c r="B943" s="48" t="s">
        <v>53</v>
      </c>
      <c r="C943" s="39">
        <v>45.0</v>
      </c>
      <c r="D943" s="39" t="str">
        <f>CONCATENATE(A943,B943,C943)</f>
        <v>Com ABAP1BP3_445</v>
      </c>
      <c r="E943" s="45">
        <v>1.52808176E8</v>
      </c>
      <c r="F943" s="41">
        <f>AVERAGE(E941:E943)</f>
        <v>157884544</v>
      </c>
      <c r="G943" s="43">
        <f>STDEV(E941:E943)/F943*100</f>
        <v>4.547036899</v>
      </c>
      <c r="H943" s="41">
        <f>F943-$F$916</f>
        <v>155022105.7</v>
      </c>
    </row>
    <row r="944" ht="15.75" customHeight="1">
      <c r="A944" s="48" t="s">
        <v>60</v>
      </c>
      <c r="B944" s="48" t="s">
        <v>54</v>
      </c>
      <c r="C944" s="39">
        <v>45.0</v>
      </c>
      <c r="D944" s="39"/>
      <c r="E944" s="45">
        <v>1.39356064E8</v>
      </c>
      <c r="F944" s="41"/>
      <c r="G944" s="41"/>
      <c r="H944" s="41"/>
    </row>
    <row r="945" ht="15.75" customHeight="1">
      <c r="A945" s="48" t="s">
        <v>60</v>
      </c>
      <c r="B945" s="48" t="s">
        <v>54</v>
      </c>
      <c r="C945" s="39">
        <v>45.0</v>
      </c>
      <c r="D945" s="39"/>
      <c r="E945" s="45">
        <v>1.45997136E8</v>
      </c>
      <c r="F945" s="41"/>
      <c r="G945" s="41"/>
      <c r="H945" s="41"/>
    </row>
    <row r="946" ht="15.75" customHeight="1">
      <c r="A946" s="48" t="s">
        <v>60</v>
      </c>
      <c r="B946" s="48" t="s">
        <v>54</v>
      </c>
      <c r="C946" s="39">
        <v>45.0</v>
      </c>
      <c r="D946" s="39" t="str">
        <f>CONCATENATE(A946,B946,C946)</f>
        <v>Com ABAP1BP3_545</v>
      </c>
      <c r="E946" s="45">
        <v>1.65378304E8</v>
      </c>
      <c r="F946" s="41">
        <f>AVERAGE(E944:E946)</f>
        <v>150243834.7</v>
      </c>
      <c r="G946" s="41">
        <f>STDEV(E944:E946)/F946*100</f>
        <v>8.999312851</v>
      </c>
      <c r="H946" s="41">
        <f>F946-$F$916</f>
        <v>147381396.3</v>
      </c>
    </row>
    <row r="947" ht="15.75" customHeight="1">
      <c r="A947" s="48" t="s">
        <v>60</v>
      </c>
      <c r="B947" s="48" t="s">
        <v>55</v>
      </c>
      <c r="C947" s="39">
        <v>45.0</v>
      </c>
      <c r="D947" s="39"/>
      <c r="E947" s="46">
        <v>2.13304848E8</v>
      </c>
      <c r="F947" s="41"/>
      <c r="G947" s="41"/>
      <c r="H947" s="41"/>
    </row>
    <row r="948" ht="15.75" customHeight="1">
      <c r="A948" s="48" t="s">
        <v>60</v>
      </c>
      <c r="B948" s="48" t="s">
        <v>55</v>
      </c>
      <c r="C948" s="39">
        <v>45.0</v>
      </c>
      <c r="D948" s="39"/>
      <c r="E948" s="46">
        <v>1.82573664E8</v>
      </c>
      <c r="F948" s="41"/>
      <c r="G948" s="41"/>
      <c r="H948" s="41"/>
    </row>
    <row r="949" ht="15.75" customHeight="1">
      <c r="A949" s="48" t="s">
        <v>60</v>
      </c>
      <c r="B949" s="48" t="s">
        <v>55</v>
      </c>
      <c r="C949" s="39">
        <v>45.0</v>
      </c>
      <c r="D949" s="39" t="str">
        <f>CONCATENATE(A949,B949,C949)</f>
        <v>Com ABAP10BP3_145</v>
      </c>
      <c r="E949" s="46">
        <v>1.93748432E8</v>
      </c>
      <c r="F949" s="41">
        <f>AVERAGE(E947:E949)</f>
        <v>196542314.7</v>
      </c>
      <c r="G949" s="41">
        <f>STDEV(E947:E949)/F949*100</f>
        <v>7.914289087</v>
      </c>
      <c r="H949" s="41">
        <f>F949-$F$916</f>
        <v>193679876.3</v>
      </c>
    </row>
    <row r="950" ht="15.75" customHeight="1">
      <c r="A950" s="48" t="s">
        <v>60</v>
      </c>
      <c r="B950" s="48" t="s">
        <v>56</v>
      </c>
      <c r="C950" s="39">
        <v>45.0</v>
      </c>
      <c r="D950" s="39"/>
      <c r="E950" s="46">
        <v>1.89400784E8</v>
      </c>
      <c r="F950" s="41"/>
      <c r="G950" s="41"/>
      <c r="H950" s="41"/>
    </row>
    <row r="951" ht="15.75" customHeight="1">
      <c r="A951" s="48" t="s">
        <v>60</v>
      </c>
      <c r="B951" s="49" t="s">
        <v>56</v>
      </c>
      <c r="C951" s="39">
        <v>45.0</v>
      </c>
      <c r="D951" s="39"/>
      <c r="E951" s="46">
        <v>1.79596496E8</v>
      </c>
      <c r="F951" s="41"/>
      <c r="G951" s="41"/>
      <c r="H951" s="41"/>
    </row>
    <row r="952" ht="15.75" customHeight="1">
      <c r="A952" s="48" t="s">
        <v>60</v>
      </c>
      <c r="B952" s="49" t="s">
        <v>56</v>
      </c>
      <c r="C952" s="39">
        <v>45.0</v>
      </c>
      <c r="D952" s="39" t="str">
        <f>CONCATENATE(A952,B952,C952)</f>
        <v>Com ABAP10BP3_245</v>
      </c>
      <c r="E952" s="46">
        <v>1.88104416E8</v>
      </c>
      <c r="F952" s="41">
        <f>AVERAGE(E950:E952)</f>
        <v>185700565.3</v>
      </c>
      <c r="G952" s="41">
        <f>STDEV(E950:E952)/F952*100</f>
        <v>2.86798794</v>
      </c>
      <c r="H952" s="41">
        <f>F952-$F$916</f>
        <v>182838127</v>
      </c>
    </row>
    <row r="953" ht="15.75" customHeight="1">
      <c r="A953" s="48" t="s">
        <v>60</v>
      </c>
      <c r="B953" s="49" t="s">
        <v>57</v>
      </c>
      <c r="C953" s="39">
        <v>45.0</v>
      </c>
      <c r="D953" s="39"/>
      <c r="E953" s="46">
        <v>1.51255696E8</v>
      </c>
      <c r="F953" s="41"/>
      <c r="G953" s="41"/>
      <c r="H953" s="41"/>
    </row>
    <row r="954" ht="15.75" customHeight="1">
      <c r="A954" s="48" t="s">
        <v>60</v>
      </c>
      <c r="B954" s="49" t="s">
        <v>57</v>
      </c>
      <c r="C954" s="39">
        <v>45.0</v>
      </c>
      <c r="D954" s="39"/>
      <c r="E954" s="46">
        <v>1.62954768E8</v>
      </c>
      <c r="F954" s="41"/>
      <c r="G954" s="41"/>
      <c r="H954" s="41"/>
    </row>
    <row r="955" ht="15.75" customHeight="1">
      <c r="A955" s="48" t="s">
        <v>60</v>
      </c>
      <c r="B955" s="49" t="s">
        <v>57</v>
      </c>
      <c r="C955" s="39">
        <v>45.0</v>
      </c>
      <c r="D955" s="39" t="str">
        <f>CONCATENATE(A955,B955,C955)</f>
        <v>Com ABAP10BP3_345</v>
      </c>
      <c r="E955" s="46">
        <v>1.5998984E8</v>
      </c>
      <c r="F955" s="41">
        <f>AVERAGE(E953:E955)</f>
        <v>158066768</v>
      </c>
      <c r="G955" s="41">
        <f>STDEV(E953:E955)/F955*100</f>
        <v>3.847741198</v>
      </c>
      <c r="H955" s="41">
        <f>F955-$F$916</f>
        <v>155204329.7</v>
      </c>
    </row>
    <row r="956" ht="15.75" customHeight="1">
      <c r="A956" s="48" t="s">
        <v>60</v>
      </c>
      <c r="B956" s="49" t="s">
        <v>58</v>
      </c>
      <c r="C956" s="39">
        <v>45.0</v>
      </c>
      <c r="D956" s="39"/>
      <c r="E956" s="46">
        <v>1.81404608E8</v>
      </c>
      <c r="F956" s="41"/>
      <c r="G956" s="41"/>
      <c r="H956" s="41"/>
    </row>
    <row r="957" ht="15.75" customHeight="1">
      <c r="A957" s="48" t="s">
        <v>60</v>
      </c>
      <c r="B957" s="49" t="s">
        <v>58</v>
      </c>
      <c r="C957" s="39">
        <v>45.0</v>
      </c>
      <c r="D957" s="39"/>
      <c r="E957" s="46">
        <v>1.9291488E8</v>
      </c>
      <c r="F957" s="41"/>
      <c r="G957" s="41"/>
      <c r="H957" s="41"/>
    </row>
    <row r="958" ht="15.75" customHeight="1">
      <c r="A958" s="48" t="s">
        <v>60</v>
      </c>
      <c r="B958" s="49" t="s">
        <v>58</v>
      </c>
      <c r="C958" s="39">
        <v>45.0</v>
      </c>
      <c r="D958" s="39" t="str">
        <f>CONCATENATE(A958,B958,C958)</f>
        <v>Com ABAP10BP3_445</v>
      </c>
      <c r="E958" s="46">
        <v>1.72435696E8</v>
      </c>
      <c r="F958" s="41">
        <f>AVERAGE(E956:E958)</f>
        <v>182251728</v>
      </c>
      <c r="G958" s="41">
        <f>STDEV(E956:E958)/F958*100</f>
        <v>5.632780148</v>
      </c>
      <c r="H958" s="41">
        <f>F958-$F$916</f>
        <v>179389289.7</v>
      </c>
    </row>
    <row r="959" ht="15.75" customHeight="1">
      <c r="A959" s="48" t="s">
        <v>60</v>
      </c>
      <c r="B959" s="49" t="s">
        <v>59</v>
      </c>
      <c r="C959" s="39">
        <v>45.0</v>
      </c>
      <c r="D959" s="39"/>
      <c r="E959" s="46">
        <v>2.10590784E8</v>
      </c>
      <c r="F959" s="41"/>
      <c r="G959" s="41"/>
      <c r="H959" s="41"/>
    </row>
    <row r="960" ht="15.75" customHeight="1">
      <c r="A960" s="48" t="s">
        <v>60</v>
      </c>
      <c r="B960" s="49" t="s">
        <v>59</v>
      </c>
      <c r="C960" s="39">
        <v>45.0</v>
      </c>
      <c r="D960" s="39"/>
      <c r="E960" s="46">
        <v>1.7643336E8</v>
      </c>
      <c r="F960" s="41"/>
      <c r="G960" s="41"/>
      <c r="H960" s="41"/>
    </row>
    <row r="961" ht="15.75" customHeight="1">
      <c r="A961" s="48" t="s">
        <v>60</v>
      </c>
      <c r="B961" s="49" t="s">
        <v>59</v>
      </c>
      <c r="C961" s="39">
        <v>45.0</v>
      </c>
      <c r="D961" s="39" t="str">
        <f>CONCATENATE(A961,B961,C961)</f>
        <v>Com ABAP10BP3_545</v>
      </c>
      <c r="E961" s="46">
        <v>1.90068832E8</v>
      </c>
      <c r="F961" s="41">
        <f>AVERAGE(E959:E961)</f>
        <v>192364325.3</v>
      </c>
      <c r="G961" s="41">
        <f>STDEV(E959:E961)/F961*100</f>
        <v>8.938258868</v>
      </c>
      <c r="H961" s="41">
        <f>F961-$F$916</f>
        <v>189501887</v>
      </c>
    </row>
    <row r="962" ht="15.75" customHeight="1">
      <c r="A962" s="38" t="s">
        <v>42</v>
      </c>
      <c r="B962" s="38" t="s">
        <v>43</v>
      </c>
      <c r="C962" s="39">
        <v>50.0</v>
      </c>
      <c r="D962" s="39"/>
      <c r="E962" s="41"/>
      <c r="F962" s="41"/>
      <c r="G962" s="41"/>
      <c r="H962" s="41"/>
    </row>
    <row r="963" ht="15.75" customHeight="1">
      <c r="A963" s="38" t="s">
        <v>42</v>
      </c>
      <c r="B963" s="38" t="s">
        <v>43</v>
      </c>
      <c r="C963" s="39">
        <v>50.0</v>
      </c>
      <c r="D963" s="39"/>
      <c r="E963" s="41"/>
      <c r="F963" s="41"/>
      <c r="G963" s="41"/>
      <c r="H963" s="41"/>
    </row>
    <row r="964" ht="15.75" customHeight="1">
      <c r="A964" s="38" t="s">
        <v>42</v>
      </c>
      <c r="B964" s="38" t="s">
        <v>43</v>
      </c>
      <c r="C964" s="39">
        <v>50.0</v>
      </c>
      <c r="D964" s="39"/>
      <c r="E964" s="41"/>
      <c r="F964" s="41"/>
      <c r="G964" s="41"/>
      <c r="H964" s="41"/>
    </row>
    <row r="965" ht="15.75" customHeight="1">
      <c r="A965" s="38" t="s">
        <v>42</v>
      </c>
      <c r="B965" s="38" t="s">
        <v>45</v>
      </c>
      <c r="C965" s="39">
        <v>50.0</v>
      </c>
      <c r="D965" s="39"/>
      <c r="E965" s="41"/>
      <c r="F965" s="41"/>
      <c r="G965" s="41"/>
      <c r="H965" s="41"/>
    </row>
    <row r="966" ht="15.75" customHeight="1">
      <c r="A966" s="38" t="s">
        <v>42</v>
      </c>
      <c r="B966" s="38" t="s">
        <v>45</v>
      </c>
      <c r="C966" s="39">
        <v>50.0</v>
      </c>
      <c r="D966" s="39"/>
      <c r="E966" s="41"/>
      <c r="F966" s="41"/>
      <c r="G966" s="41"/>
      <c r="H966" s="41"/>
    </row>
    <row r="967" ht="15.75" customHeight="1">
      <c r="A967" s="38" t="s">
        <v>42</v>
      </c>
      <c r="B967" s="38" t="s">
        <v>45</v>
      </c>
      <c r="C967" s="39">
        <v>50.0</v>
      </c>
      <c r="D967" s="39"/>
      <c r="E967" s="41"/>
      <c r="F967" s="41"/>
      <c r="G967" s="41"/>
      <c r="H967" s="41"/>
    </row>
    <row r="968" ht="15.75" customHeight="1">
      <c r="A968" s="38" t="s">
        <v>42</v>
      </c>
      <c r="B968" s="38" t="s">
        <v>46</v>
      </c>
      <c r="C968" s="39">
        <v>50.0</v>
      </c>
      <c r="D968" s="39"/>
      <c r="E968" s="41"/>
      <c r="F968" s="41"/>
      <c r="G968" s="41"/>
      <c r="H968" s="41"/>
    </row>
    <row r="969" ht="15.75" customHeight="1">
      <c r="A969" s="38" t="s">
        <v>42</v>
      </c>
      <c r="B969" s="38" t="s">
        <v>46</v>
      </c>
      <c r="C969" s="39">
        <v>50.0</v>
      </c>
      <c r="D969" s="39"/>
      <c r="E969" s="41"/>
      <c r="F969" s="41"/>
      <c r="G969" s="41"/>
      <c r="H969" s="41"/>
    </row>
    <row r="970" ht="15.75" customHeight="1">
      <c r="A970" s="38" t="s">
        <v>42</v>
      </c>
      <c r="B970" s="38" t="s">
        <v>46</v>
      </c>
      <c r="C970" s="39">
        <v>50.0</v>
      </c>
      <c r="D970" s="39"/>
      <c r="E970" s="41"/>
      <c r="F970" s="41"/>
      <c r="G970" s="41"/>
      <c r="H970" s="41"/>
    </row>
    <row r="971" ht="15.75" customHeight="1">
      <c r="A971" s="38" t="s">
        <v>42</v>
      </c>
      <c r="B971" s="38" t="s">
        <v>47</v>
      </c>
      <c r="C971" s="39">
        <v>50.0</v>
      </c>
      <c r="D971" s="39"/>
      <c r="E971" s="41"/>
      <c r="F971" s="41"/>
      <c r="G971" s="41"/>
      <c r="H971" s="41"/>
    </row>
    <row r="972" ht="15.75" customHeight="1">
      <c r="A972" s="38" t="s">
        <v>42</v>
      </c>
      <c r="B972" s="38" t="s">
        <v>47</v>
      </c>
      <c r="C972" s="39">
        <v>50.0</v>
      </c>
      <c r="D972" s="39"/>
      <c r="E972" s="41"/>
      <c r="F972" s="41"/>
      <c r="G972" s="41"/>
      <c r="H972" s="41"/>
    </row>
    <row r="973" ht="15.75" customHeight="1">
      <c r="A973" s="38" t="s">
        <v>42</v>
      </c>
      <c r="B973" s="38" t="s">
        <v>47</v>
      </c>
      <c r="C973" s="39">
        <v>50.0</v>
      </c>
      <c r="D973" s="39"/>
      <c r="E973" s="41"/>
      <c r="F973" s="41"/>
      <c r="G973" s="41"/>
      <c r="H973" s="41"/>
    </row>
    <row r="974" ht="15.75" customHeight="1">
      <c r="A974" s="38" t="s">
        <v>42</v>
      </c>
      <c r="B974" s="38" t="s">
        <v>48</v>
      </c>
      <c r="C974" s="39">
        <v>50.0</v>
      </c>
      <c r="D974" s="39"/>
      <c r="E974" s="41"/>
      <c r="F974" s="41"/>
      <c r="G974" s="41"/>
      <c r="H974" s="41"/>
    </row>
    <row r="975" ht="15.75" customHeight="1">
      <c r="A975" s="38" t="s">
        <v>42</v>
      </c>
      <c r="B975" s="38" t="s">
        <v>48</v>
      </c>
      <c r="C975" s="39">
        <v>50.0</v>
      </c>
      <c r="D975" s="39"/>
      <c r="E975" s="41"/>
      <c r="F975" s="41"/>
      <c r="G975" s="41"/>
      <c r="H975" s="41"/>
    </row>
    <row r="976" ht="15.75" customHeight="1">
      <c r="A976" s="38" t="s">
        <v>42</v>
      </c>
      <c r="B976" s="38" t="s">
        <v>48</v>
      </c>
      <c r="C976" s="39">
        <v>50.0</v>
      </c>
      <c r="D976" s="39"/>
      <c r="E976" s="41"/>
      <c r="F976" s="41"/>
      <c r="G976" s="41"/>
      <c r="H976" s="41"/>
    </row>
    <row r="977" ht="15.75" customHeight="1">
      <c r="A977" s="38" t="s">
        <v>42</v>
      </c>
      <c r="B977" s="38" t="s">
        <v>49</v>
      </c>
      <c r="C977" s="39">
        <v>50.0</v>
      </c>
      <c r="D977" s="39"/>
      <c r="E977" s="41"/>
      <c r="F977" s="41"/>
      <c r="G977" s="41"/>
      <c r="H977" s="41"/>
    </row>
    <row r="978" ht="15.75" customHeight="1">
      <c r="A978" s="38" t="s">
        <v>42</v>
      </c>
      <c r="B978" s="38" t="s">
        <v>49</v>
      </c>
      <c r="C978" s="39">
        <v>50.0</v>
      </c>
      <c r="D978" s="39"/>
      <c r="E978" s="41"/>
      <c r="F978" s="41"/>
      <c r="G978" s="41"/>
      <c r="H978" s="41"/>
    </row>
    <row r="979" ht="15.75" customHeight="1">
      <c r="A979" s="38" t="s">
        <v>42</v>
      </c>
      <c r="B979" s="38" t="s">
        <v>49</v>
      </c>
      <c r="C979" s="39">
        <v>50.0</v>
      </c>
      <c r="D979" s="39"/>
      <c r="E979" s="41"/>
      <c r="F979" s="41"/>
      <c r="G979" s="41"/>
      <c r="H979" s="41"/>
    </row>
    <row r="980" ht="15.75" customHeight="1">
      <c r="A980" s="38" t="s">
        <v>42</v>
      </c>
      <c r="B980" s="38" t="s">
        <v>50</v>
      </c>
      <c r="C980" s="39">
        <v>50.0</v>
      </c>
      <c r="D980" s="39"/>
      <c r="E980" s="41"/>
      <c r="F980" s="41"/>
      <c r="G980" s="41"/>
      <c r="H980" s="41"/>
    </row>
    <row r="981" ht="15.75" customHeight="1">
      <c r="A981" s="38" t="s">
        <v>42</v>
      </c>
      <c r="B981" s="38" t="s">
        <v>50</v>
      </c>
      <c r="C981" s="39">
        <v>50.0</v>
      </c>
      <c r="D981" s="39"/>
      <c r="E981" s="41"/>
      <c r="F981" s="41"/>
      <c r="G981" s="41"/>
      <c r="H981" s="41"/>
    </row>
    <row r="982" ht="15.75" customHeight="1">
      <c r="A982" s="38" t="s">
        <v>42</v>
      </c>
      <c r="B982" s="38" t="s">
        <v>50</v>
      </c>
      <c r="C982" s="39">
        <v>50.0</v>
      </c>
      <c r="D982" s="39"/>
      <c r="E982" s="41"/>
      <c r="F982" s="41"/>
      <c r="G982" s="41"/>
      <c r="H982" s="41"/>
    </row>
    <row r="983" ht="15.75" customHeight="1">
      <c r="A983" s="38" t="s">
        <v>42</v>
      </c>
      <c r="B983" s="38" t="s">
        <v>51</v>
      </c>
      <c r="C983" s="39">
        <v>50.0</v>
      </c>
      <c r="D983" s="39"/>
      <c r="E983" s="41"/>
      <c r="F983" s="41"/>
      <c r="G983" s="41"/>
      <c r="H983" s="41"/>
    </row>
    <row r="984" ht="15.75" customHeight="1">
      <c r="A984" s="38" t="s">
        <v>42</v>
      </c>
      <c r="B984" s="38" t="s">
        <v>51</v>
      </c>
      <c r="C984" s="39">
        <v>50.0</v>
      </c>
      <c r="D984" s="39"/>
      <c r="E984" s="41"/>
      <c r="F984" s="41"/>
      <c r="G984" s="41"/>
      <c r="H984" s="41"/>
    </row>
    <row r="985" ht="15.75" customHeight="1">
      <c r="A985" s="38" t="s">
        <v>42</v>
      </c>
      <c r="B985" s="38" t="s">
        <v>51</v>
      </c>
      <c r="C985" s="39">
        <v>50.0</v>
      </c>
      <c r="D985" s="39"/>
      <c r="E985" s="41"/>
      <c r="F985" s="41"/>
      <c r="G985" s="41"/>
      <c r="H985" s="41"/>
    </row>
    <row r="986" ht="15.75" customHeight="1">
      <c r="A986" s="38" t="s">
        <v>42</v>
      </c>
      <c r="B986" s="38" t="s">
        <v>52</v>
      </c>
      <c r="C986" s="39">
        <v>50.0</v>
      </c>
      <c r="D986" s="39"/>
      <c r="E986" s="41"/>
      <c r="F986" s="41"/>
      <c r="G986" s="41"/>
      <c r="H986" s="41"/>
    </row>
    <row r="987" ht="15.75" customHeight="1">
      <c r="A987" s="38" t="s">
        <v>42</v>
      </c>
      <c r="B987" s="38" t="s">
        <v>52</v>
      </c>
      <c r="C987" s="39">
        <v>50.0</v>
      </c>
      <c r="D987" s="39"/>
      <c r="E987" s="41"/>
      <c r="F987" s="41"/>
      <c r="G987" s="41"/>
      <c r="H987" s="41"/>
    </row>
    <row r="988" ht="15.75" customHeight="1">
      <c r="A988" s="38" t="s">
        <v>42</v>
      </c>
      <c r="B988" s="38" t="s">
        <v>52</v>
      </c>
      <c r="C988" s="39">
        <v>50.0</v>
      </c>
      <c r="D988" s="39"/>
      <c r="E988" s="41"/>
      <c r="F988" s="41"/>
      <c r="G988" s="41"/>
      <c r="H988" s="41"/>
    </row>
    <row r="989" ht="15.75" customHeight="1">
      <c r="A989" s="38" t="s">
        <v>42</v>
      </c>
      <c r="B989" s="38" t="s">
        <v>53</v>
      </c>
      <c r="C989" s="39">
        <v>50.0</v>
      </c>
      <c r="D989" s="39"/>
      <c r="E989" s="41"/>
      <c r="F989" s="41"/>
      <c r="G989" s="41"/>
      <c r="H989" s="41"/>
    </row>
    <row r="990" ht="15.75" customHeight="1">
      <c r="A990" s="38" t="s">
        <v>42</v>
      </c>
      <c r="B990" s="38" t="s">
        <v>53</v>
      </c>
      <c r="C990" s="39">
        <v>50.0</v>
      </c>
      <c r="D990" s="39"/>
      <c r="E990" s="41"/>
      <c r="F990" s="41"/>
      <c r="G990" s="41"/>
      <c r="H990" s="41"/>
    </row>
    <row r="991" ht="15.75" customHeight="1">
      <c r="A991" s="38" t="s">
        <v>42</v>
      </c>
      <c r="B991" s="38" t="s">
        <v>53</v>
      </c>
      <c r="C991" s="39">
        <v>50.0</v>
      </c>
      <c r="D991" s="39"/>
      <c r="E991" s="41"/>
      <c r="F991" s="41"/>
      <c r="G991" s="41"/>
      <c r="H991" s="41"/>
    </row>
    <row r="992" ht="15.75" customHeight="1">
      <c r="A992" s="38" t="s">
        <v>42</v>
      </c>
      <c r="B992" s="38" t="s">
        <v>54</v>
      </c>
      <c r="C992" s="39">
        <v>50.0</v>
      </c>
      <c r="D992" s="39"/>
      <c r="E992" s="41"/>
      <c r="F992" s="41"/>
      <c r="G992" s="41"/>
      <c r="H992" s="41"/>
    </row>
    <row r="993" ht="15.75" customHeight="1">
      <c r="A993" s="38" t="s">
        <v>42</v>
      </c>
      <c r="B993" s="38" t="s">
        <v>54</v>
      </c>
      <c r="C993" s="39">
        <v>50.0</v>
      </c>
      <c r="D993" s="39"/>
      <c r="E993" s="41"/>
      <c r="F993" s="41"/>
      <c r="G993" s="41"/>
      <c r="H993" s="41"/>
    </row>
    <row r="994" ht="15.75" customHeight="1">
      <c r="A994" s="38" t="s">
        <v>42</v>
      </c>
      <c r="B994" s="38" t="s">
        <v>54</v>
      </c>
      <c r="C994" s="39">
        <v>50.0</v>
      </c>
      <c r="D994" s="39"/>
      <c r="E994" s="41"/>
      <c r="F994" s="41"/>
      <c r="G994" s="41"/>
      <c r="H994" s="41"/>
    </row>
    <row r="995" ht="15.75" customHeight="1">
      <c r="A995" s="38" t="s">
        <v>42</v>
      </c>
      <c r="B995" s="38" t="s">
        <v>55</v>
      </c>
      <c r="C995" s="39">
        <v>50.0</v>
      </c>
      <c r="D995" s="39"/>
      <c r="E995" s="41"/>
      <c r="F995" s="41"/>
      <c r="G995" s="41"/>
      <c r="H995" s="41"/>
    </row>
    <row r="996" ht="15.75" customHeight="1">
      <c r="A996" s="38" t="s">
        <v>42</v>
      </c>
      <c r="B996" s="38" t="s">
        <v>55</v>
      </c>
      <c r="C996" s="39">
        <v>50.0</v>
      </c>
      <c r="D996" s="39"/>
      <c r="E996" s="41"/>
      <c r="F996" s="41"/>
      <c r="G996" s="41"/>
      <c r="H996" s="41"/>
    </row>
    <row r="997" ht="15.75" customHeight="1">
      <c r="A997" s="38" t="s">
        <v>42</v>
      </c>
      <c r="B997" s="38" t="s">
        <v>55</v>
      </c>
      <c r="C997" s="39">
        <v>50.0</v>
      </c>
      <c r="D997" s="39"/>
      <c r="E997" s="41"/>
      <c r="F997" s="41"/>
      <c r="G997" s="41"/>
      <c r="H997" s="41"/>
    </row>
    <row r="998" ht="15.75" customHeight="1">
      <c r="A998" s="38" t="s">
        <v>42</v>
      </c>
      <c r="B998" s="38" t="s">
        <v>56</v>
      </c>
      <c r="C998" s="39">
        <v>50.0</v>
      </c>
      <c r="D998" s="39"/>
      <c r="E998" s="41"/>
      <c r="F998" s="41"/>
      <c r="G998" s="41"/>
      <c r="H998" s="41"/>
    </row>
    <row r="999" ht="15.75" customHeight="1">
      <c r="A999" s="38" t="s">
        <v>42</v>
      </c>
      <c r="B999" s="47" t="s">
        <v>56</v>
      </c>
      <c r="C999" s="39">
        <v>50.0</v>
      </c>
      <c r="D999" s="39"/>
      <c r="E999" s="41"/>
      <c r="F999" s="41"/>
      <c r="G999" s="41"/>
      <c r="H999" s="41"/>
    </row>
    <row r="1000" ht="15.75" customHeight="1">
      <c r="A1000" s="38" t="s">
        <v>42</v>
      </c>
      <c r="B1000" s="47" t="s">
        <v>56</v>
      </c>
      <c r="C1000" s="39">
        <v>50.0</v>
      </c>
      <c r="D1000" s="39"/>
      <c r="E1000" s="41"/>
      <c r="F1000" s="41"/>
      <c r="G1000" s="41"/>
      <c r="H1000" s="41"/>
    </row>
    <row r="1001" ht="15.75" customHeight="1">
      <c r="A1001" s="38" t="s">
        <v>42</v>
      </c>
      <c r="B1001" s="47" t="s">
        <v>57</v>
      </c>
      <c r="C1001" s="39">
        <v>50.0</v>
      </c>
      <c r="D1001" s="39"/>
      <c r="E1001" s="41"/>
      <c r="F1001" s="41"/>
      <c r="G1001" s="41"/>
      <c r="H1001" s="41"/>
    </row>
    <row r="1002" ht="15.75" customHeight="1">
      <c r="A1002" s="38" t="s">
        <v>42</v>
      </c>
      <c r="B1002" s="47" t="s">
        <v>57</v>
      </c>
      <c r="C1002" s="39">
        <v>50.0</v>
      </c>
      <c r="D1002" s="39"/>
      <c r="E1002" s="41"/>
      <c r="F1002" s="41"/>
      <c r="G1002" s="41"/>
      <c r="H1002" s="41"/>
    </row>
    <row r="1003" ht="15.75" customHeight="1">
      <c r="A1003" s="38" t="s">
        <v>42</v>
      </c>
      <c r="B1003" s="47" t="s">
        <v>57</v>
      </c>
      <c r="C1003" s="39">
        <v>50.0</v>
      </c>
      <c r="D1003" s="39"/>
      <c r="E1003" s="41"/>
      <c r="F1003" s="41"/>
      <c r="G1003" s="41"/>
      <c r="H1003" s="41"/>
    </row>
    <row r="1004" ht="15.75" customHeight="1">
      <c r="A1004" s="38" t="s">
        <v>42</v>
      </c>
      <c r="B1004" s="47" t="s">
        <v>58</v>
      </c>
      <c r="C1004" s="39">
        <v>50.0</v>
      </c>
      <c r="D1004" s="39"/>
      <c r="E1004" s="41"/>
      <c r="F1004" s="41"/>
      <c r="G1004" s="41"/>
      <c r="H1004" s="41"/>
    </row>
    <row r="1005" ht="15.75" customHeight="1">
      <c r="A1005" s="38" t="s">
        <v>42</v>
      </c>
      <c r="B1005" s="47" t="s">
        <v>58</v>
      </c>
      <c r="C1005" s="39">
        <v>50.0</v>
      </c>
      <c r="D1005" s="39"/>
      <c r="E1005" s="41"/>
      <c r="F1005" s="41"/>
      <c r="G1005" s="41"/>
      <c r="H1005" s="41"/>
    </row>
    <row r="1006" ht="15.75" customHeight="1">
      <c r="A1006" s="38" t="s">
        <v>42</v>
      </c>
      <c r="B1006" s="47" t="s">
        <v>58</v>
      </c>
      <c r="C1006" s="39">
        <v>50.0</v>
      </c>
      <c r="D1006" s="39"/>
      <c r="E1006" s="41"/>
      <c r="F1006" s="41"/>
      <c r="G1006" s="41"/>
      <c r="H1006" s="41"/>
    </row>
    <row r="1007" ht="15.75" customHeight="1">
      <c r="A1007" s="38" t="s">
        <v>42</v>
      </c>
      <c r="B1007" s="47" t="s">
        <v>59</v>
      </c>
      <c r="C1007" s="39">
        <v>50.0</v>
      </c>
      <c r="D1007" s="39"/>
      <c r="E1007" s="41"/>
      <c r="F1007" s="41"/>
      <c r="G1007" s="41"/>
      <c r="H1007" s="41"/>
    </row>
    <row r="1008" ht="15.75" customHeight="1">
      <c r="A1008" s="38" t="s">
        <v>42</v>
      </c>
      <c r="B1008" s="47" t="s">
        <v>59</v>
      </c>
      <c r="C1008" s="39">
        <v>50.0</v>
      </c>
      <c r="D1008" s="39"/>
      <c r="E1008" s="41"/>
      <c r="F1008" s="41"/>
      <c r="G1008" s="41"/>
      <c r="H1008" s="41"/>
    </row>
    <row r="1009" ht="15.75" customHeight="1">
      <c r="A1009" s="38" t="s">
        <v>42</v>
      </c>
      <c r="B1009" s="47" t="s">
        <v>59</v>
      </c>
      <c r="C1009" s="39">
        <v>50.0</v>
      </c>
      <c r="D1009" s="39"/>
      <c r="E1009" s="41"/>
      <c r="F1009" s="41"/>
      <c r="G1009" s="41"/>
      <c r="H1009" s="41"/>
    </row>
    <row r="1010" ht="15.75" customHeight="1">
      <c r="A1010" s="48" t="s">
        <v>60</v>
      </c>
      <c r="B1010" s="48" t="s">
        <v>43</v>
      </c>
      <c r="C1010" s="39">
        <v>50.0</v>
      </c>
      <c r="D1010" s="39"/>
      <c r="E1010" s="41"/>
      <c r="F1010" s="41"/>
      <c r="G1010" s="41"/>
      <c r="H1010" s="41"/>
    </row>
    <row r="1011" ht="15.75" customHeight="1">
      <c r="A1011" s="48" t="s">
        <v>60</v>
      </c>
      <c r="B1011" s="48" t="s">
        <v>43</v>
      </c>
      <c r="C1011" s="39">
        <v>50.0</v>
      </c>
      <c r="D1011" s="39"/>
      <c r="E1011" s="41"/>
      <c r="F1011" s="41"/>
      <c r="G1011" s="41"/>
      <c r="H1011" s="41"/>
    </row>
    <row r="1012" ht="15.75" customHeight="1">
      <c r="A1012" s="48" t="s">
        <v>60</v>
      </c>
      <c r="B1012" s="48" t="s">
        <v>43</v>
      </c>
      <c r="C1012" s="39">
        <v>50.0</v>
      </c>
      <c r="D1012" s="39"/>
      <c r="E1012" s="41"/>
      <c r="F1012" s="41"/>
      <c r="G1012" s="41"/>
      <c r="H1012" s="41"/>
    </row>
    <row r="1013" ht="15.75" customHeight="1">
      <c r="A1013" s="48" t="s">
        <v>60</v>
      </c>
      <c r="B1013" s="48" t="s">
        <v>45</v>
      </c>
      <c r="C1013" s="39">
        <v>50.0</v>
      </c>
      <c r="D1013" s="39"/>
      <c r="E1013" s="41"/>
      <c r="F1013" s="41"/>
      <c r="G1013" s="41"/>
      <c r="H1013" s="41"/>
    </row>
    <row r="1014" ht="15.75" customHeight="1">
      <c r="A1014" s="48" t="s">
        <v>60</v>
      </c>
      <c r="B1014" s="48" t="s">
        <v>45</v>
      </c>
      <c r="C1014" s="39">
        <v>50.0</v>
      </c>
      <c r="D1014" s="39"/>
      <c r="E1014" s="41"/>
      <c r="F1014" s="41"/>
      <c r="G1014" s="41"/>
      <c r="H1014" s="41"/>
    </row>
    <row r="1015" ht="15.75" customHeight="1">
      <c r="A1015" s="48" t="s">
        <v>60</v>
      </c>
      <c r="B1015" s="48" t="s">
        <v>45</v>
      </c>
      <c r="C1015" s="39">
        <v>50.0</v>
      </c>
      <c r="D1015" s="39"/>
      <c r="E1015" s="41"/>
      <c r="F1015" s="41"/>
      <c r="G1015" s="41"/>
      <c r="H1015" s="41"/>
    </row>
    <row r="1016" ht="15.75" customHeight="1">
      <c r="A1016" s="48" t="s">
        <v>60</v>
      </c>
      <c r="B1016" s="48" t="s">
        <v>46</v>
      </c>
      <c r="C1016" s="39">
        <v>50.0</v>
      </c>
      <c r="D1016" s="39"/>
      <c r="E1016" s="41"/>
      <c r="F1016" s="41"/>
      <c r="G1016" s="41"/>
      <c r="H1016" s="41"/>
    </row>
    <row r="1017" ht="15.75" customHeight="1">
      <c r="A1017" s="48" t="s">
        <v>60</v>
      </c>
      <c r="B1017" s="48" t="s">
        <v>46</v>
      </c>
      <c r="C1017" s="39">
        <v>50.0</v>
      </c>
      <c r="D1017" s="39"/>
      <c r="E1017" s="41"/>
      <c r="F1017" s="41"/>
      <c r="G1017" s="41"/>
      <c r="H1017" s="41"/>
    </row>
    <row r="1018" ht="15.75" customHeight="1">
      <c r="A1018" s="48" t="s">
        <v>60</v>
      </c>
      <c r="B1018" s="48" t="s">
        <v>46</v>
      </c>
      <c r="C1018" s="39">
        <v>50.0</v>
      </c>
      <c r="D1018" s="39"/>
      <c r="E1018" s="41"/>
      <c r="F1018" s="41"/>
      <c r="G1018" s="41"/>
      <c r="H1018" s="41"/>
    </row>
    <row r="1019" ht="15.75" customHeight="1">
      <c r="A1019" s="48" t="s">
        <v>60</v>
      </c>
      <c r="B1019" s="48" t="s">
        <v>47</v>
      </c>
      <c r="C1019" s="39">
        <v>50.0</v>
      </c>
      <c r="D1019" s="39"/>
      <c r="E1019" s="41"/>
      <c r="F1019" s="41"/>
      <c r="G1019" s="41"/>
      <c r="H1019" s="41"/>
    </row>
    <row r="1020" ht="15.75" customHeight="1">
      <c r="A1020" s="48" t="s">
        <v>60</v>
      </c>
      <c r="B1020" s="48" t="s">
        <v>47</v>
      </c>
      <c r="C1020" s="39">
        <v>50.0</v>
      </c>
      <c r="D1020" s="39"/>
      <c r="E1020" s="41"/>
      <c r="F1020" s="41"/>
      <c r="G1020" s="41"/>
      <c r="H1020" s="41"/>
    </row>
    <row r="1021" ht="15.75" customHeight="1">
      <c r="A1021" s="48" t="s">
        <v>60</v>
      </c>
      <c r="B1021" s="48" t="s">
        <v>47</v>
      </c>
      <c r="C1021" s="39">
        <v>50.0</v>
      </c>
      <c r="D1021" s="39"/>
      <c r="E1021" s="41"/>
      <c r="F1021" s="41"/>
      <c r="G1021" s="41"/>
      <c r="H1021" s="41"/>
    </row>
    <row r="1022" ht="15.75" customHeight="1">
      <c r="A1022" s="48" t="s">
        <v>60</v>
      </c>
      <c r="B1022" s="48" t="s">
        <v>48</v>
      </c>
      <c r="C1022" s="39">
        <v>50.0</v>
      </c>
      <c r="D1022" s="39"/>
      <c r="E1022" s="41"/>
      <c r="F1022" s="41"/>
      <c r="G1022" s="41"/>
      <c r="H1022" s="41"/>
    </row>
    <row r="1023" ht="15.75" customHeight="1">
      <c r="A1023" s="48" t="s">
        <v>60</v>
      </c>
      <c r="B1023" s="48" t="s">
        <v>48</v>
      </c>
      <c r="C1023" s="39">
        <v>50.0</v>
      </c>
      <c r="D1023" s="39"/>
      <c r="E1023" s="41"/>
      <c r="F1023" s="41"/>
      <c r="G1023" s="41"/>
      <c r="H1023" s="41"/>
    </row>
    <row r="1024" ht="15.75" customHeight="1">
      <c r="A1024" s="48" t="s">
        <v>60</v>
      </c>
      <c r="B1024" s="48" t="s">
        <v>48</v>
      </c>
      <c r="C1024" s="39">
        <v>50.0</v>
      </c>
      <c r="D1024" s="39"/>
      <c r="E1024" s="41"/>
      <c r="F1024" s="41"/>
      <c r="G1024" s="41"/>
      <c r="H1024" s="41"/>
    </row>
    <row r="1025" ht="15.75" customHeight="1">
      <c r="A1025" s="48" t="s">
        <v>60</v>
      </c>
      <c r="B1025" s="48" t="s">
        <v>49</v>
      </c>
      <c r="C1025" s="39">
        <v>50.0</v>
      </c>
      <c r="D1025" s="39"/>
      <c r="E1025" s="41"/>
      <c r="F1025" s="41"/>
      <c r="G1025" s="41"/>
      <c r="H1025" s="41"/>
    </row>
    <row r="1026" ht="15.75" customHeight="1">
      <c r="A1026" s="48" t="s">
        <v>60</v>
      </c>
      <c r="B1026" s="48" t="s">
        <v>49</v>
      </c>
      <c r="C1026" s="39">
        <v>50.0</v>
      </c>
      <c r="D1026" s="39"/>
      <c r="E1026" s="41"/>
      <c r="F1026" s="41"/>
      <c r="G1026" s="41"/>
      <c r="H1026" s="41"/>
    </row>
    <row r="1027" ht="15.75" customHeight="1">
      <c r="A1027" s="48" t="s">
        <v>60</v>
      </c>
      <c r="B1027" s="48" t="s">
        <v>49</v>
      </c>
      <c r="C1027" s="39">
        <v>50.0</v>
      </c>
      <c r="D1027" s="39"/>
      <c r="E1027" s="41"/>
      <c r="F1027" s="41"/>
      <c r="G1027" s="41"/>
      <c r="H1027" s="41"/>
    </row>
    <row r="1028" ht="15.75" customHeight="1">
      <c r="A1028" s="48" t="s">
        <v>60</v>
      </c>
      <c r="B1028" s="48" t="s">
        <v>50</v>
      </c>
      <c r="C1028" s="39">
        <v>50.0</v>
      </c>
      <c r="D1028" s="39"/>
      <c r="E1028" s="41"/>
      <c r="F1028" s="41"/>
      <c r="G1028" s="41"/>
      <c r="H1028" s="41"/>
    </row>
    <row r="1029" ht="15.75" customHeight="1">
      <c r="A1029" s="48" t="s">
        <v>60</v>
      </c>
      <c r="B1029" s="48" t="s">
        <v>50</v>
      </c>
      <c r="C1029" s="39">
        <v>50.0</v>
      </c>
      <c r="D1029" s="39"/>
      <c r="E1029" s="41"/>
      <c r="F1029" s="41"/>
      <c r="G1029" s="41"/>
      <c r="H1029" s="41"/>
    </row>
    <row r="1030" ht="15.75" customHeight="1">
      <c r="A1030" s="48" t="s">
        <v>60</v>
      </c>
      <c r="B1030" s="48" t="s">
        <v>50</v>
      </c>
      <c r="C1030" s="39">
        <v>50.0</v>
      </c>
      <c r="D1030" s="39"/>
      <c r="E1030" s="41"/>
      <c r="F1030" s="41"/>
      <c r="G1030" s="41"/>
      <c r="H1030" s="41"/>
    </row>
    <row r="1031" ht="15.75" customHeight="1">
      <c r="A1031" s="48" t="s">
        <v>60</v>
      </c>
      <c r="B1031" s="48" t="s">
        <v>51</v>
      </c>
      <c r="C1031" s="39">
        <v>50.0</v>
      </c>
      <c r="D1031" s="39"/>
      <c r="E1031" s="41"/>
      <c r="F1031" s="41"/>
      <c r="G1031" s="41"/>
      <c r="H1031" s="41"/>
    </row>
    <row r="1032" ht="15.75" customHeight="1">
      <c r="A1032" s="48" t="s">
        <v>60</v>
      </c>
      <c r="B1032" s="48" t="s">
        <v>51</v>
      </c>
      <c r="C1032" s="39">
        <v>50.0</v>
      </c>
      <c r="D1032" s="39"/>
      <c r="E1032" s="41"/>
      <c r="F1032" s="41"/>
      <c r="G1032" s="41"/>
      <c r="H1032" s="41"/>
    </row>
    <row r="1033" ht="15.75" customHeight="1">
      <c r="A1033" s="48" t="s">
        <v>60</v>
      </c>
      <c r="B1033" s="48" t="s">
        <v>51</v>
      </c>
      <c r="C1033" s="39">
        <v>50.0</v>
      </c>
      <c r="D1033" s="39"/>
      <c r="E1033" s="41"/>
      <c r="F1033" s="41"/>
      <c r="G1033" s="41"/>
      <c r="H1033" s="41"/>
    </row>
    <row r="1034" ht="15.75" customHeight="1">
      <c r="A1034" s="48" t="s">
        <v>60</v>
      </c>
      <c r="B1034" s="48" t="s">
        <v>52</v>
      </c>
      <c r="C1034" s="39">
        <v>50.0</v>
      </c>
      <c r="D1034" s="39"/>
      <c r="E1034" s="41"/>
      <c r="F1034" s="41"/>
      <c r="G1034" s="41"/>
      <c r="H1034" s="41"/>
    </row>
    <row r="1035" ht="15.75" customHeight="1">
      <c r="A1035" s="48" t="s">
        <v>60</v>
      </c>
      <c r="B1035" s="48" t="s">
        <v>52</v>
      </c>
      <c r="C1035" s="39">
        <v>50.0</v>
      </c>
      <c r="D1035" s="39"/>
      <c r="E1035" s="41"/>
      <c r="F1035" s="41"/>
      <c r="G1035" s="41"/>
      <c r="H1035" s="41"/>
    </row>
    <row r="1036" ht="15.75" customHeight="1">
      <c r="A1036" s="48" t="s">
        <v>60</v>
      </c>
      <c r="B1036" s="48" t="s">
        <v>52</v>
      </c>
      <c r="C1036" s="39">
        <v>50.0</v>
      </c>
      <c r="D1036" s="39"/>
      <c r="E1036" s="41"/>
      <c r="F1036" s="41"/>
      <c r="G1036" s="41"/>
      <c r="H1036" s="41"/>
    </row>
    <row r="1037" ht="15.75" customHeight="1">
      <c r="A1037" s="48" t="s">
        <v>60</v>
      </c>
      <c r="B1037" s="48" t="s">
        <v>53</v>
      </c>
      <c r="C1037" s="39">
        <v>50.0</v>
      </c>
      <c r="D1037" s="39"/>
      <c r="E1037" s="41"/>
      <c r="F1037" s="41"/>
      <c r="G1037" s="41"/>
      <c r="H1037" s="41"/>
    </row>
    <row r="1038" ht="15.75" customHeight="1">
      <c r="A1038" s="48" t="s">
        <v>60</v>
      </c>
      <c r="B1038" s="48" t="s">
        <v>53</v>
      </c>
      <c r="C1038" s="39">
        <v>50.0</v>
      </c>
      <c r="D1038" s="39"/>
      <c r="E1038" s="41"/>
      <c r="F1038" s="41"/>
      <c r="G1038" s="41"/>
      <c r="H1038" s="41"/>
    </row>
    <row r="1039" ht="15.75" customHeight="1">
      <c r="A1039" s="48" t="s">
        <v>60</v>
      </c>
      <c r="B1039" s="48" t="s">
        <v>53</v>
      </c>
      <c r="C1039" s="39">
        <v>50.0</v>
      </c>
      <c r="D1039" s="39"/>
      <c r="E1039" s="41"/>
      <c r="F1039" s="41"/>
      <c r="G1039" s="41"/>
      <c r="H1039" s="41"/>
    </row>
    <row r="1040" ht="15.75" customHeight="1">
      <c r="A1040" s="48" t="s">
        <v>60</v>
      </c>
      <c r="B1040" s="48" t="s">
        <v>54</v>
      </c>
      <c r="C1040" s="39">
        <v>50.0</v>
      </c>
      <c r="D1040" s="39"/>
      <c r="E1040" s="41"/>
      <c r="F1040" s="41"/>
      <c r="G1040" s="41"/>
      <c r="H1040" s="41"/>
    </row>
    <row r="1041" ht="15.75" customHeight="1">
      <c r="A1041" s="48" t="s">
        <v>60</v>
      </c>
      <c r="B1041" s="48" t="s">
        <v>54</v>
      </c>
      <c r="C1041" s="39">
        <v>50.0</v>
      </c>
      <c r="D1041" s="39"/>
      <c r="E1041" s="41"/>
      <c r="F1041" s="41"/>
      <c r="G1041" s="41"/>
      <c r="H1041" s="41"/>
    </row>
    <row r="1042" ht="15.75" customHeight="1">
      <c r="A1042" s="48" t="s">
        <v>60</v>
      </c>
      <c r="B1042" s="48" t="s">
        <v>54</v>
      </c>
      <c r="C1042" s="39">
        <v>50.0</v>
      </c>
      <c r="D1042" s="39"/>
      <c r="E1042" s="41"/>
      <c r="F1042" s="41"/>
      <c r="G1042" s="41"/>
      <c r="H1042" s="41"/>
    </row>
    <row r="1043" ht="15.75" customHeight="1">
      <c r="A1043" s="48" t="s">
        <v>60</v>
      </c>
      <c r="B1043" s="48" t="s">
        <v>55</v>
      </c>
      <c r="C1043" s="39">
        <v>50.0</v>
      </c>
      <c r="D1043" s="39"/>
      <c r="E1043" s="41"/>
      <c r="F1043" s="41"/>
      <c r="G1043" s="41"/>
      <c r="H1043" s="41"/>
    </row>
    <row r="1044" ht="15.75" customHeight="1">
      <c r="A1044" s="48" t="s">
        <v>60</v>
      </c>
      <c r="B1044" s="48" t="s">
        <v>55</v>
      </c>
      <c r="C1044" s="39">
        <v>50.0</v>
      </c>
      <c r="D1044" s="39"/>
      <c r="E1044" s="41"/>
      <c r="F1044" s="41"/>
      <c r="G1044" s="41"/>
      <c r="H1044" s="41"/>
    </row>
    <row r="1045" ht="15.75" customHeight="1">
      <c r="A1045" s="48" t="s">
        <v>60</v>
      </c>
      <c r="B1045" s="48" t="s">
        <v>55</v>
      </c>
      <c r="C1045" s="39">
        <v>50.0</v>
      </c>
      <c r="D1045" s="39"/>
      <c r="E1045" s="41"/>
      <c r="F1045" s="41"/>
      <c r="G1045" s="41"/>
      <c r="H1045" s="41"/>
    </row>
    <row r="1046" ht="15.75" customHeight="1">
      <c r="A1046" s="48" t="s">
        <v>60</v>
      </c>
      <c r="B1046" s="48" t="s">
        <v>56</v>
      </c>
      <c r="C1046" s="39">
        <v>50.0</v>
      </c>
      <c r="D1046" s="39"/>
      <c r="E1046" s="41"/>
      <c r="F1046" s="41"/>
      <c r="G1046" s="41"/>
      <c r="H1046" s="41"/>
    </row>
    <row r="1047" ht="15.75" customHeight="1">
      <c r="A1047" s="48" t="s">
        <v>60</v>
      </c>
      <c r="B1047" s="49" t="s">
        <v>56</v>
      </c>
      <c r="C1047" s="39">
        <v>50.0</v>
      </c>
      <c r="D1047" s="39"/>
      <c r="E1047" s="41"/>
      <c r="F1047" s="41"/>
      <c r="G1047" s="41"/>
      <c r="H1047" s="41"/>
    </row>
    <row r="1048" ht="15.75" customHeight="1">
      <c r="A1048" s="48" t="s">
        <v>60</v>
      </c>
      <c r="B1048" s="49" t="s">
        <v>56</v>
      </c>
      <c r="C1048" s="39">
        <v>50.0</v>
      </c>
      <c r="D1048" s="39"/>
      <c r="E1048" s="41"/>
      <c r="F1048" s="41"/>
      <c r="G1048" s="41"/>
      <c r="H1048" s="41"/>
    </row>
    <row r="1049" ht="15.75" customHeight="1">
      <c r="A1049" s="48" t="s">
        <v>60</v>
      </c>
      <c r="B1049" s="49" t="s">
        <v>57</v>
      </c>
      <c r="C1049" s="39">
        <v>50.0</v>
      </c>
      <c r="D1049" s="39"/>
      <c r="E1049" s="41"/>
      <c r="F1049" s="41"/>
      <c r="G1049" s="41"/>
      <c r="H1049" s="41"/>
    </row>
    <row r="1050" ht="15.75" customHeight="1">
      <c r="A1050" s="48" t="s">
        <v>60</v>
      </c>
      <c r="B1050" s="49" t="s">
        <v>57</v>
      </c>
      <c r="C1050" s="39">
        <v>50.0</v>
      </c>
      <c r="D1050" s="39"/>
      <c r="E1050" s="41"/>
      <c r="F1050" s="41"/>
      <c r="G1050" s="41"/>
      <c r="H1050" s="41"/>
    </row>
    <row r="1051" ht="15.75" customHeight="1">
      <c r="A1051" s="48" t="s">
        <v>60</v>
      </c>
      <c r="B1051" s="49" t="s">
        <v>57</v>
      </c>
      <c r="C1051" s="39">
        <v>50.0</v>
      </c>
      <c r="D1051" s="39"/>
      <c r="E1051" s="41"/>
      <c r="F1051" s="41"/>
      <c r="G1051" s="41"/>
      <c r="H1051" s="41"/>
    </row>
    <row r="1052" ht="15.75" customHeight="1">
      <c r="A1052" s="48" t="s">
        <v>60</v>
      </c>
      <c r="B1052" s="49" t="s">
        <v>58</v>
      </c>
      <c r="C1052" s="39">
        <v>50.0</v>
      </c>
      <c r="D1052" s="39"/>
      <c r="E1052" s="41"/>
      <c r="F1052" s="41"/>
      <c r="G1052" s="41"/>
      <c r="H1052" s="41"/>
    </row>
    <row r="1053" ht="15.75" customHeight="1">
      <c r="A1053" s="48" t="s">
        <v>60</v>
      </c>
      <c r="B1053" s="49" t="s">
        <v>58</v>
      </c>
      <c r="C1053" s="39">
        <v>50.0</v>
      </c>
      <c r="D1053" s="39"/>
      <c r="E1053" s="41"/>
      <c r="F1053" s="41"/>
      <c r="G1053" s="41"/>
      <c r="H1053" s="41"/>
    </row>
    <row r="1054" ht="15.75" customHeight="1">
      <c r="A1054" s="48" t="s">
        <v>60</v>
      </c>
      <c r="B1054" s="49" t="s">
        <v>58</v>
      </c>
      <c r="C1054" s="39">
        <v>50.0</v>
      </c>
      <c r="D1054" s="39"/>
      <c r="E1054" s="41"/>
      <c r="F1054" s="41"/>
      <c r="G1054" s="41"/>
      <c r="H1054" s="41"/>
    </row>
    <row r="1055" ht="15.75" customHeight="1">
      <c r="A1055" s="48" t="s">
        <v>60</v>
      </c>
      <c r="B1055" s="49" t="s">
        <v>59</v>
      </c>
      <c r="C1055" s="39">
        <v>50.0</v>
      </c>
      <c r="D1055" s="39"/>
      <c r="E1055" s="41"/>
      <c r="F1055" s="41"/>
      <c r="G1055" s="41"/>
      <c r="H1055" s="41"/>
    </row>
    <row r="1056" ht="15.75" customHeight="1">
      <c r="A1056" s="48" t="s">
        <v>60</v>
      </c>
      <c r="B1056" s="49" t="s">
        <v>59</v>
      </c>
      <c r="C1056" s="39">
        <v>50.0</v>
      </c>
      <c r="D1056" s="39"/>
      <c r="E1056" s="41"/>
      <c r="F1056" s="41"/>
      <c r="G1056" s="41"/>
      <c r="H1056" s="41"/>
    </row>
    <row r="1057" ht="15.75" customHeight="1">
      <c r="A1057" s="48" t="s">
        <v>60</v>
      </c>
      <c r="B1057" s="49" t="s">
        <v>59</v>
      </c>
      <c r="C1057" s="39">
        <v>50.0</v>
      </c>
      <c r="D1057" s="39"/>
      <c r="E1057" s="41"/>
      <c r="F1057" s="41"/>
      <c r="G1057" s="41"/>
      <c r="H1057" s="41"/>
    </row>
    <row r="1058" ht="15.75" customHeight="1">
      <c r="A1058" s="38" t="s">
        <v>42</v>
      </c>
      <c r="B1058" s="38" t="s">
        <v>43</v>
      </c>
      <c r="C1058" s="39">
        <v>55.0</v>
      </c>
      <c r="D1058" s="39"/>
      <c r="E1058" s="41"/>
      <c r="F1058" s="41"/>
      <c r="G1058" s="41"/>
      <c r="H1058" s="41"/>
    </row>
    <row r="1059" ht="15.75" customHeight="1">
      <c r="A1059" s="38" t="s">
        <v>42</v>
      </c>
      <c r="B1059" s="38" t="s">
        <v>43</v>
      </c>
      <c r="C1059" s="39">
        <v>55.0</v>
      </c>
      <c r="D1059" s="39"/>
      <c r="E1059" s="41"/>
      <c r="F1059" s="41"/>
      <c r="G1059" s="41"/>
      <c r="H1059" s="41"/>
    </row>
    <row r="1060" ht="15.75" customHeight="1">
      <c r="A1060" s="38" t="s">
        <v>42</v>
      </c>
      <c r="B1060" s="38" t="s">
        <v>43</v>
      </c>
      <c r="C1060" s="39">
        <v>55.0</v>
      </c>
      <c r="D1060" s="39"/>
      <c r="E1060" s="41"/>
      <c r="F1060" s="41"/>
      <c r="G1060" s="41"/>
      <c r="H1060" s="41"/>
    </row>
    <row r="1061" ht="15.75" customHeight="1">
      <c r="A1061" s="38" t="s">
        <v>42</v>
      </c>
      <c r="B1061" s="38" t="s">
        <v>45</v>
      </c>
      <c r="C1061" s="39">
        <v>55.0</v>
      </c>
      <c r="D1061" s="39"/>
      <c r="E1061" s="41"/>
      <c r="F1061" s="41"/>
      <c r="G1061" s="41"/>
      <c r="H1061" s="41"/>
    </row>
    <row r="1062" ht="15.75" customHeight="1">
      <c r="A1062" s="38" t="s">
        <v>42</v>
      </c>
      <c r="B1062" s="38" t="s">
        <v>45</v>
      </c>
      <c r="C1062" s="39">
        <v>55.0</v>
      </c>
      <c r="D1062" s="39"/>
      <c r="E1062" s="41"/>
      <c r="F1062" s="41"/>
      <c r="G1062" s="41"/>
      <c r="H1062" s="41"/>
    </row>
    <row r="1063" ht="15.75" customHeight="1">
      <c r="A1063" s="38" t="s">
        <v>42</v>
      </c>
      <c r="B1063" s="38" t="s">
        <v>45</v>
      </c>
      <c r="C1063" s="39">
        <v>55.0</v>
      </c>
      <c r="D1063" s="39"/>
      <c r="E1063" s="41"/>
      <c r="F1063" s="41"/>
      <c r="G1063" s="41"/>
      <c r="H1063" s="41"/>
    </row>
    <row r="1064" ht="15.75" customHeight="1">
      <c r="A1064" s="38" t="s">
        <v>42</v>
      </c>
      <c r="B1064" s="38" t="s">
        <v>46</v>
      </c>
      <c r="C1064" s="39">
        <v>55.0</v>
      </c>
      <c r="D1064" s="39"/>
      <c r="E1064" s="41"/>
      <c r="F1064" s="41"/>
      <c r="G1064" s="41"/>
      <c r="H1064" s="41"/>
    </row>
    <row r="1065" ht="15.75" customHeight="1">
      <c r="A1065" s="38" t="s">
        <v>42</v>
      </c>
      <c r="B1065" s="38" t="s">
        <v>46</v>
      </c>
      <c r="C1065" s="39">
        <v>55.0</v>
      </c>
      <c r="D1065" s="39"/>
      <c r="E1065" s="41"/>
      <c r="F1065" s="41"/>
      <c r="G1065" s="41"/>
      <c r="H1065" s="41"/>
    </row>
    <row r="1066" ht="15.75" customHeight="1">
      <c r="A1066" s="38" t="s">
        <v>42</v>
      </c>
      <c r="B1066" s="38" t="s">
        <v>46</v>
      </c>
      <c r="C1066" s="39">
        <v>55.0</v>
      </c>
      <c r="D1066" s="39"/>
      <c r="E1066" s="41"/>
      <c r="F1066" s="41"/>
      <c r="G1066" s="41"/>
      <c r="H1066" s="41"/>
    </row>
    <row r="1067" ht="15.75" customHeight="1">
      <c r="A1067" s="38" t="s">
        <v>42</v>
      </c>
      <c r="B1067" s="38" t="s">
        <v>47</v>
      </c>
      <c r="C1067" s="39">
        <v>55.0</v>
      </c>
      <c r="D1067" s="39"/>
      <c r="E1067" s="41"/>
      <c r="F1067" s="41"/>
      <c r="G1067" s="41"/>
      <c r="H1067" s="41"/>
    </row>
    <row r="1068" ht="15.75" customHeight="1">
      <c r="A1068" s="38" t="s">
        <v>42</v>
      </c>
      <c r="B1068" s="38" t="s">
        <v>47</v>
      </c>
      <c r="C1068" s="39">
        <v>55.0</v>
      </c>
      <c r="D1068" s="39"/>
      <c r="E1068" s="41"/>
      <c r="F1068" s="41"/>
      <c r="G1068" s="41"/>
      <c r="H1068" s="41"/>
    </row>
    <row r="1069" ht="15.75" customHeight="1">
      <c r="A1069" s="38" t="s">
        <v>42</v>
      </c>
      <c r="B1069" s="38" t="s">
        <v>47</v>
      </c>
      <c r="C1069" s="39">
        <v>55.0</v>
      </c>
      <c r="D1069" s="39"/>
      <c r="E1069" s="41"/>
      <c r="F1069" s="41"/>
      <c r="G1069" s="41"/>
      <c r="H1069" s="41"/>
    </row>
    <row r="1070" ht="15.75" customHeight="1">
      <c r="A1070" s="38" t="s">
        <v>42</v>
      </c>
      <c r="B1070" s="38" t="s">
        <v>48</v>
      </c>
      <c r="C1070" s="39">
        <v>55.0</v>
      </c>
      <c r="D1070" s="39"/>
      <c r="E1070" s="41"/>
      <c r="F1070" s="41"/>
      <c r="G1070" s="41"/>
      <c r="H1070" s="41"/>
    </row>
    <row r="1071" ht="15.75" customHeight="1">
      <c r="A1071" s="38" t="s">
        <v>42</v>
      </c>
      <c r="B1071" s="38" t="s">
        <v>48</v>
      </c>
      <c r="C1071" s="39">
        <v>55.0</v>
      </c>
      <c r="D1071" s="39"/>
      <c r="E1071" s="41"/>
      <c r="F1071" s="41"/>
      <c r="G1071" s="41"/>
      <c r="H1071" s="41"/>
    </row>
    <row r="1072" ht="15.75" customHeight="1">
      <c r="A1072" s="38" t="s">
        <v>42</v>
      </c>
      <c r="B1072" s="38" t="s">
        <v>48</v>
      </c>
      <c r="C1072" s="39">
        <v>55.0</v>
      </c>
      <c r="D1072" s="39"/>
      <c r="E1072" s="41"/>
      <c r="F1072" s="41"/>
      <c r="G1072" s="41"/>
      <c r="H1072" s="41"/>
    </row>
    <row r="1073" ht="15.75" customHeight="1">
      <c r="A1073" s="38" t="s">
        <v>42</v>
      </c>
      <c r="B1073" s="38" t="s">
        <v>49</v>
      </c>
      <c r="C1073" s="39">
        <v>55.0</v>
      </c>
      <c r="D1073" s="39"/>
      <c r="E1073" s="41"/>
      <c r="F1073" s="41"/>
      <c r="G1073" s="41"/>
      <c r="H1073" s="41"/>
    </row>
    <row r="1074" ht="15.75" customHeight="1">
      <c r="A1074" s="38" t="s">
        <v>42</v>
      </c>
      <c r="B1074" s="38" t="s">
        <v>49</v>
      </c>
      <c r="C1074" s="39">
        <v>55.0</v>
      </c>
      <c r="D1074" s="39"/>
      <c r="E1074" s="41"/>
      <c r="F1074" s="41"/>
      <c r="G1074" s="41"/>
      <c r="H1074" s="41"/>
    </row>
    <row r="1075" ht="15.75" customHeight="1">
      <c r="A1075" s="38" t="s">
        <v>42</v>
      </c>
      <c r="B1075" s="38" t="s">
        <v>49</v>
      </c>
      <c r="C1075" s="39">
        <v>55.0</v>
      </c>
      <c r="D1075" s="39"/>
      <c r="E1075" s="41"/>
      <c r="F1075" s="41"/>
      <c r="G1075" s="41"/>
      <c r="H1075" s="41"/>
    </row>
    <row r="1076" ht="15.75" customHeight="1">
      <c r="A1076" s="38" t="s">
        <v>42</v>
      </c>
      <c r="B1076" s="38" t="s">
        <v>50</v>
      </c>
      <c r="C1076" s="39">
        <v>55.0</v>
      </c>
      <c r="D1076" s="39"/>
      <c r="E1076" s="41"/>
      <c r="F1076" s="41"/>
      <c r="G1076" s="41"/>
      <c r="H1076" s="41"/>
    </row>
    <row r="1077" ht="15.75" customHeight="1">
      <c r="A1077" s="38" t="s">
        <v>42</v>
      </c>
      <c r="B1077" s="38" t="s">
        <v>50</v>
      </c>
      <c r="C1077" s="39">
        <v>55.0</v>
      </c>
      <c r="D1077" s="39"/>
      <c r="E1077" s="41"/>
      <c r="F1077" s="41"/>
      <c r="G1077" s="41"/>
      <c r="H1077" s="41"/>
    </row>
    <row r="1078" ht="15.75" customHeight="1">
      <c r="A1078" s="38" t="s">
        <v>42</v>
      </c>
      <c r="B1078" s="38" t="s">
        <v>50</v>
      </c>
      <c r="C1078" s="39">
        <v>55.0</v>
      </c>
      <c r="D1078" s="39"/>
      <c r="E1078" s="41"/>
      <c r="F1078" s="41"/>
      <c r="G1078" s="41"/>
      <c r="H1078" s="41"/>
    </row>
    <row r="1079" ht="15.75" customHeight="1">
      <c r="A1079" s="38" t="s">
        <v>42</v>
      </c>
      <c r="B1079" s="38" t="s">
        <v>51</v>
      </c>
      <c r="C1079" s="39">
        <v>55.0</v>
      </c>
      <c r="D1079" s="39"/>
      <c r="E1079" s="41"/>
      <c r="F1079" s="41"/>
      <c r="G1079" s="41"/>
      <c r="H1079" s="41"/>
    </row>
    <row r="1080" ht="15.75" customHeight="1">
      <c r="A1080" s="38" t="s">
        <v>42</v>
      </c>
      <c r="B1080" s="38" t="s">
        <v>51</v>
      </c>
      <c r="C1080" s="39">
        <v>55.0</v>
      </c>
      <c r="D1080" s="39"/>
      <c r="E1080" s="41"/>
      <c r="F1080" s="41"/>
      <c r="G1080" s="41"/>
      <c r="H1080" s="41"/>
    </row>
    <row r="1081" ht="15.75" customHeight="1">
      <c r="A1081" s="38" t="s">
        <v>42</v>
      </c>
      <c r="B1081" s="38" t="s">
        <v>51</v>
      </c>
      <c r="C1081" s="39">
        <v>55.0</v>
      </c>
      <c r="D1081" s="39"/>
      <c r="E1081" s="41"/>
      <c r="F1081" s="41"/>
      <c r="G1081" s="41"/>
      <c r="H1081" s="41"/>
    </row>
    <row r="1082" ht="15.75" customHeight="1">
      <c r="A1082" s="38" t="s">
        <v>42</v>
      </c>
      <c r="B1082" s="38" t="s">
        <v>52</v>
      </c>
      <c r="C1082" s="39">
        <v>55.0</v>
      </c>
      <c r="D1082" s="39"/>
      <c r="E1082" s="41"/>
      <c r="F1082" s="41"/>
      <c r="G1082" s="41"/>
      <c r="H1082" s="41"/>
    </row>
    <row r="1083" ht="15.75" customHeight="1">
      <c r="A1083" s="38" t="s">
        <v>42</v>
      </c>
      <c r="B1083" s="38" t="s">
        <v>52</v>
      </c>
      <c r="C1083" s="39">
        <v>55.0</v>
      </c>
      <c r="D1083" s="39"/>
      <c r="E1083" s="41"/>
      <c r="F1083" s="41"/>
      <c r="G1083" s="41"/>
      <c r="H1083" s="41"/>
    </row>
    <row r="1084" ht="15.75" customHeight="1">
      <c r="A1084" s="38" t="s">
        <v>42</v>
      </c>
      <c r="B1084" s="38" t="s">
        <v>52</v>
      </c>
      <c r="C1084" s="39">
        <v>55.0</v>
      </c>
      <c r="D1084" s="39"/>
      <c r="E1084" s="41"/>
      <c r="F1084" s="41"/>
      <c r="G1084" s="41"/>
      <c r="H1084" s="41"/>
    </row>
    <row r="1085" ht="15.75" customHeight="1">
      <c r="A1085" s="38" t="s">
        <v>42</v>
      </c>
      <c r="B1085" s="38" t="s">
        <v>53</v>
      </c>
      <c r="C1085" s="39">
        <v>55.0</v>
      </c>
      <c r="D1085" s="39"/>
      <c r="E1085" s="41"/>
      <c r="F1085" s="41"/>
      <c r="G1085" s="41"/>
      <c r="H1085" s="41"/>
    </row>
    <row r="1086" ht="15.75" customHeight="1">
      <c r="A1086" s="38" t="s">
        <v>42</v>
      </c>
      <c r="B1086" s="38" t="s">
        <v>53</v>
      </c>
      <c r="C1086" s="39">
        <v>55.0</v>
      </c>
      <c r="D1086" s="39"/>
      <c r="E1086" s="41"/>
      <c r="F1086" s="41"/>
      <c r="G1086" s="41"/>
      <c r="H1086" s="41"/>
    </row>
    <row r="1087" ht="15.75" customHeight="1">
      <c r="A1087" s="38" t="s">
        <v>42</v>
      </c>
      <c r="B1087" s="38" t="s">
        <v>53</v>
      </c>
      <c r="C1087" s="39">
        <v>55.0</v>
      </c>
      <c r="D1087" s="39"/>
      <c r="E1087" s="41"/>
      <c r="F1087" s="41"/>
      <c r="G1087" s="41"/>
      <c r="H1087" s="41"/>
    </row>
    <row r="1088" ht="15.75" customHeight="1">
      <c r="A1088" s="38" t="s">
        <v>42</v>
      </c>
      <c r="B1088" s="38" t="s">
        <v>54</v>
      </c>
      <c r="C1088" s="39">
        <v>55.0</v>
      </c>
      <c r="D1088" s="39"/>
      <c r="E1088" s="41"/>
      <c r="F1088" s="41"/>
      <c r="G1088" s="41"/>
      <c r="H1088" s="41"/>
    </row>
    <row r="1089" ht="15.75" customHeight="1">
      <c r="A1089" s="38" t="s">
        <v>42</v>
      </c>
      <c r="B1089" s="38" t="s">
        <v>54</v>
      </c>
      <c r="C1089" s="39">
        <v>55.0</v>
      </c>
      <c r="D1089" s="39"/>
      <c r="E1089" s="41"/>
      <c r="F1089" s="41"/>
      <c r="G1089" s="41"/>
      <c r="H1089" s="41"/>
    </row>
    <row r="1090" ht="15.75" customHeight="1">
      <c r="A1090" s="38" t="s">
        <v>42</v>
      </c>
      <c r="B1090" s="38" t="s">
        <v>54</v>
      </c>
      <c r="C1090" s="39">
        <v>55.0</v>
      </c>
      <c r="D1090" s="39"/>
      <c r="E1090" s="41"/>
      <c r="F1090" s="41"/>
      <c r="G1090" s="41"/>
      <c r="H1090" s="41"/>
    </row>
    <row r="1091" ht="15.75" customHeight="1">
      <c r="A1091" s="38" t="s">
        <v>42</v>
      </c>
      <c r="B1091" s="38" t="s">
        <v>55</v>
      </c>
      <c r="C1091" s="39">
        <v>55.0</v>
      </c>
      <c r="D1091" s="39"/>
      <c r="E1091" s="41"/>
      <c r="F1091" s="41"/>
      <c r="G1091" s="41"/>
      <c r="H1091" s="41"/>
    </row>
    <row r="1092" ht="15.75" customHeight="1">
      <c r="A1092" s="38" t="s">
        <v>42</v>
      </c>
      <c r="B1092" s="38" t="s">
        <v>55</v>
      </c>
      <c r="C1092" s="39">
        <v>55.0</v>
      </c>
      <c r="D1092" s="39"/>
      <c r="E1092" s="41"/>
      <c r="F1092" s="41"/>
      <c r="G1092" s="41"/>
      <c r="H1092" s="41"/>
    </row>
    <row r="1093" ht="15.75" customHeight="1">
      <c r="A1093" s="38" t="s">
        <v>42</v>
      </c>
      <c r="B1093" s="38" t="s">
        <v>55</v>
      </c>
      <c r="C1093" s="39">
        <v>55.0</v>
      </c>
      <c r="D1093" s="39"/>
      <c r="E1093" s="41"/>
      <c r="F1093" s="41"/>
      <c r="G1093" s="41"/>
      <c r="H1093" s="41"/>
    </row>
    <row r="1094" ht="15.75" customHeight="1">
      <c r="A1094" s="38" t="s">
        <v>42</v>
      </c>
      <c r="B1094" s="38" t="s">
        <v>56</v>
      </c>
      <c r="C1094" s="39">
        <v>55.0</v>
      </c>
      <c r="D1094" s="39"/>
      <c r="E1094" s="41"/>
      <c r="F1094" s="41"/>
      <c r="G1094" s="41"/>
      <c r="H1094" s="41"/>
    </row>
    <row r="1095" ht="15.75" customHeight="1">
      <c r="A1095" s="38" t="s">
        <v>42</v>
      </c>
      <c r="B1095" s="47" t="s">
        <v>56</v>
      </c>
      <c r="C1095" s="39">
        <v>55.0</v>
      </c>
      <c r="D1095" s="39"/>
      <c r="E1095" s="41"/>
      <c r="F1095" s="41"/>
      <c r="G1095" s="41"/>
      <c r="H1095" s="41"/>
    </row>
    <row r="1096" ht="15.75" customHeight="1">
      <c r="A1096" s="38" t="s">
        <v>42</v>
      </c>
      <c r="B1096" s="47" t="s">
        <v>56</v>
      </c>
      <c r="C1096" s="39">
        <v>55.0</v>
      </c>
      <c r="D1096" s="39"/>
      <c r="E1096" s="41"/>
      <c r="F1096" s="41"/>
      <c r="G1096" s="41"/>
      <c r="H1096" s="41"/>
    </row>
    <row r="1097" ht="15.75" customHeight="1">
      <c r="A1097" s="38" t="s">
        <v>42</v>
      </c>
      <c r="B1097" s="47" t="s">
        <v>57</v>
      </c>
      <c r="C1097" s="39">
        <v>55.0</v>
      </c>
      <c r="D1097" s="39"/>
      <c r="E1097" s="41"/>
      <c r="F1097" s="41"/>
      <c r="G1097" s="41"/>
      <c r="H1097" s="41"/>
    </row>
    <row r="1098" ht="15.75" customHeight="1">
      <c r="A1098" s="38" t="s">
        <v>42</v>
      </c>
      <c r="B1098" s="47" t="s">
        <v>57</v>
      </c>
      <c r="C1098" s="39">
        <v>55.0</v>
      </c>
      <c r="D1098" s="39"/>
      <c r="E1098" s="41"/>
      <c r="F1098" s="41"/>
      <c r="G1098" s="41"/>
      <c r="H1098" s="41"/>
    </row>
    <row r="1099" ht="15.75" customHeight="1">
      <c r="A1099" s="38" t="s">
        <v>42</v>
      </c>
      <c r="B1099" s="47" t="s">
        <v>57</v>
      </c>
      <c r="C1099" s="39">
        <v>55.0</v>
      </c>
      <c r="D1099" s="39"/>
      <c r="E1099" s="41"/>
      <c r="F1099" s="41"/>
      <c r="G1099" s="41"/>
      <c r="H1099" s="41"/>
    </row>
    <row r="1100" ht="15.75" customHeight="1">
      <c r="A1100" s="38" t="s">
        <v>42</v>
      </c>
      <c r="B1100" s="47" t="s">
        <v>58</v>
      </c>
      <c r="C1100" s="39">
        <v>55.0</v>
      </c>
      <c r="D1100" s="39"/>
      <c r="E1100" s="41"/>
      <c r="F1100" s="41"/>
      <c r="G1100" s="41"/>
      <c r="H1100" s="41"/>
    </row>
    <row r="1101" ht="15.75" customHeight="1">
      <c r="A1101" s="38" t="s">
        <v>42</v>
      </c>
      <c r="B1101" s="47" t="s">
        <v>58</v>
      </c>
      <c r="C1101" s="39">
        <v>55.0</v>
      </c>
      <c r="D1101" s="39"/>
      <c r="E1101" s="41"/>
      <c r="F1101" s="41"/>
      <c r="G1101" s="41"/>
      <c r="H1101" s="41"/>
    </row>
    <row r="1102" ht="15.75" customHeight="1">
      <c r="A1102" s="38" t="s">
        <v>42</v>
      </c>
      <c r="B1102" s="47" t="s">
        <v>58</v>
      </c>
      <c r="C1102" s="39">
        <v>55.0</v>
      </c>
      <c r="D1102" s="39"/>
      <c r="E1102" s="41"/>
      <c r="F1102" s="41"/>
      <c r="G1102" s="41"/>
      <c r="H1102" s="41"/>
    </row>
    <row r="1103" ht="15.75" customHeight="1">
      <c r="A1103" s="38" t="s">
        <v>42</v>
      </c>
      <c r="B1103" s="47" t="s">
        <v>59</v>
      </c>
      <c r="C1103" s="39">
        <v>55.0</v>
      </c>
      <c r="D1103" s="39"/>
      <c r="E1103" s="41"/>
      <c r="F1103" s="41"/>
      <c r="G1103" s="41"/>
      <c r="H1103" s="41"/>
    </row>
    <row r="1104" ht="15.75" customHeight="1">
      <c r="A1104" s="38" t="s">
        <v>42</v>
      </c>
      <c r="B1104" s="47" t="s">
        <v>59</v>
      </c>
      <c r="C1104" s="39">
        <v>55.0</v>
      </c>
      <c r="D1104" s="39"/>
      <c r="E1104" s="41"/>
      <c r="F1104" s="41"/>
      <c r="G1104" s="41"/>
      <c r="H1104" s="41"/>
    </row>
    <row r="1105" ht="15.75" customHeight="1">
      <c r="A1105" s="38" t="s">
        <v>42</v>
      </c>
      <c r="B1105" s="47" t="s">
        <v>59</v>
      </c>
      <c r="C1105" s="39">
        <v>55.0</v>
      </c>
      <c r="D1105" s="39"/>
      <c r="E1105" s="41"/>
      <c r="F1105" s="41"/>
      <c r="G1105" s="41"/>
      <c r="H1105" s="41"/>
    </row>
    <row r="1106" ht="15.75" customHeight="1">
      <c r="A1106" s="48" t="s">
        <v>60</v>
      </c>
      <c r="B1106" s="48" t="s">
        <v>43</v>
      </c>
      <c r="C1106" s="39">
        <v>55.0</v>
      </c>
      <c r="D1106" s="39"/>
      <c r="E1106" s="41"/>
      <c r="F1106" s="41"/>
      <c r="G1106" s="41"/>
      <c r="H1106" s="41"/>
    </row>
    <row r="1107" ht="15.75" customHeight="1">
      <c r="A1107" s="48" t="s">
        <v>60</v>
      </c>
      <c r="B1107" s="48" t="s">
        <v>43</v>
      </c>
      <c r="C1107" s="39">
        <v>55.0</v>
      </c>
      <c r="D1107" s="39"/>
      <c r="E1107" s="41"/>
      <c r="F1107" s="41"/>
      <c r="G1107" s="41"/>
      <c r="H1107" s="41"/>
    </row>
    <row r="1108" ht="15.75" customHeight="1">
      <c r="A1108" s="48" t="s">
        <v>60</v>
      </c>
      <c r="B1108" s="48" t="s">
        <v>43</v>
      </c>
      <c r="C1108" s="39">
        <v>55.0</v>
      </c>
      <c r="D1108" s="39"/>
      <c r="E1108" s="41"/>
      <c r="F1108" s="41"/>
      <c r="G1108" s="41"/>
      <c r="H1108" s="41"/>
    </row>
    <row r="1109" ht="15.75" customHeight="1">
      <c r="A1109" s="48" t="s">
        <v>60</v>
      </c>
      <c r="B1109" s="48" t="s">
        <v>45</v>
      </c>
      <c r="C1109" s="39">
        <v>55.0</v>
      </c>
      <c r="D1109" s="39"/>
      <c r="E1109" s="41"/>
      <c r="F1109" s="41"/>
      <c r="G1109" s="41"/>
      <c r="H1109" s="41"/>
    </row>
    <row r="1110" ht="15.75" customHeight="1">
      <c r="A1110" s="48" t="s">
        <v>60</v>
      </c>
      <c r="B1110" s="48" t="s">
        <v>45</v>
      </c>
      <c r="C1110" s="39">
        <v>55.0</v>
      </c>
      <c r="D1110" s="39"/>
      <c r="E1110" s="41"/>
      <c r="F1110" s="41"/>
      <c r="G1110" s="41"/>
      <c r="H1110" s="41"/>
    </row>
    <row r="1111" ht="15.75" customHeight="1">
      <c r="A1111" s="48" t="s">
        <v>60</v>
      </c>
      <c r="B1111" s="48" t="s">
        <v>45</v>
      </c>
      <c r="C1111" s="39">
        <v>55.0</v>
      </c>
      <c r="D1111" s="39"/>
      <c r="E1111" s="41"/>
      <c r="F1111" s="41"/>
      <c r="G1111" s="41"/>
      <c r="H1111" s="41"/>
    </row>
    <row r="1112" ht="15.75" customHeight="1">
      <c r="A1112" s="48" t="s">
        <v>60</v>
      </c>
      <c r="B1112" s="48" t="s">
        <v>46</v>
      </c>
      <c r="C1112" s="39">
        <v>55.0</v>
      </c>
      <c r="D1112" s="39"/>
      <c r="E1112" s="41"/>
      <c r="F1112" s="41"/>
      <c r="G1112" s="41"/>
      <c r="H1112" s="41"/>
    </row>
    <row r="1113" ht="15.75" customHeight="1">
      <c r="A1113" s="48" t="s">
        <v>60</v>
      </c>
      <c r="B1113" s="48" t="s">
        <v>46</v>
      </c>
      <c r="C1113" s="39">
        <v>55.0</v>
      </c>
      <c r="D1113" s="39"/>
      <c r="E1113" s="41"/>
      <c r="F1113" s="41"/>
      <c r="G1113" s="41"/>
      <c r="H1113" s="41"/>
    </row>
    <row r="1114" ht="15.75" customHeight="1">
      <c r="A1114" s="48" t="s">
        <v>60</v>
      </c>
      <c r="B1114" s="48" t="s">
        <v>46</v>
      </c>
      <c r="C1114" s="39">
        <v>55.0</v>
      </c>
      <c r="D1114" s="39"/>
      <c r="E1114" s="41"/>
      <c r="F1114" s="41"/>
      <c r="G1114" s="41"/>
      <c r="H1114" s="41"/>
    </row>
    <row r="1115" ht="15.75" customHeight="1">
      <c r="A1115" s="48" t="s">
        <v>60</v>
      </c>
      <c r="B1115" s="48" t="s">
        <v>47</v>
      </c>
      <c r="C1115" s="39">
        <v>55.0</v>
      </c>
      <c r="D1115" s="39"/>
      <c r="E1115" s="41"/>
      <c r="F1115" s="41"/>
      <c r="G1115" s="41"/>
      <c r="H1115" s="41"/>
    </row>
    <row r="1116" ht="15.75" customHeight="1">
      <c r="A1116" s="48" t="s">
        <v>60</v>
      </c>
      <c r="B1116" s="48" t="s">
        <v>47</v>
      </c>
      <c r="C1116" s="39">
        <v>55.0</v>
      </c>
      <c r="D1116" s="39"/>
      <c r="E1116" s="41"/>
      <c r="F1116" s="41"/>
      <c r="G1116" s="41"/>
      <c r="H1116" s="41"/>
    </row>
    <row r="1117" ht="15.75" customHeight="1">
      <c r="A1117" s="48" t="s">
        <v>60</v>
      </c>
      <c r="B1117" s="48" t="s">
        <v>47</v>
      </c>
      <c r="C1117" s="39">
        <v>55.0</v>
      </c>
      <c r="D1117" s="39"/>
      <c r="E1117" s="41"/>
      <c r="F1117" s="41"/>
      <c r="G1117" s="41"/>
      <c r="H1117" s="41"/>
    </row>
    <row r="1118" ht="15.75" customHeight="1">
      <c r="A1118" s="48" t="s">
        <v>60</v>
      </c>
      <c r="B1118" s="48" t="s">
        <v>48</v>
      </c>
      <c r="C1118" s="39">
        <v>55.0</v>
      </c>
      <c r="D1118" s="39"/>
      <c r="E1118" s="41"/>
      <c r="F1118" s="41"/>
      <c r="G1118" s="41"/>
      <c r="H1118" s="41"/>
    </row>
    <row r="1119" ht="15.75" customHeight="1">
      <c r="A1119" s="48" t="s">
        <v>60</v>
      </c>
      <c r="B1119" s="48" t="s">
        <v>48</v>
      </c>
      <c r="C1119" s="39">
        <v>55.0</v>
      </c>
      <c r="D1119" s="39"/>
      <c r="E1119" s="41"/>
      <c r="F1119" s="41"/>
      <c r="G1119" s="41"/>
      <c r="H1119" s="41"/>
    </row>
    <row r="1120" ht="15.75" customHeight="1">
      <c r="A1120" s="48" t="s">
        <v>60</v>
      </c>
      <c r="B1120" s="48" t="s">
        <v>48</v>
      </c>
      <c r="C1120" s="39">
        <v>55.0</v>
      </c>
      <c r="D1120" s="39"/>
      <c r="E1120" s="41"/>
      <c r="F1120" s="41"/>
      <c r="G1120" s="41"/>
      <c r="H1120" s="41"/>
    </row>
    <row r="1121" ht="15.75" customHeight="1">
      <c r="A1121" s="48" t="s">
        <v>60</v>
      </c>
      <c r="B1121" s="48" t="s">
        <v>49</v>
      </c>
      <c r="C1121" s="39">
        <v>55.0</v>
      </c>
      <c r="D1121" s="39"/>
      <c r="E1121" s="41"/>
      <c r="F1121" s="41"/>
      <c r="G1121" s="41"/>
      <c r="H1121" s="41"/>
    </row>
    <row r="1122" ht="15.75" customHeight="1">
      <c r="A1122" s="48" t="s">
        <v>60</v>
      </c>
      <c r="B1122" s="48" t="s">
        <v>49</v>
      </c>
      <c r="C1122" s="39">
        <v>55.0</v>
      </c>
      <c r="D1122" s="39"/>
      <c r="E1122" s="41"/>
      <c r="F1122" s="41"/>
      <c r="G1122" s="41"/>
      <c r="H1122" s="41"/>
    </row>
    <row r="1123" ht="15.75" customHeight="1">
      <c r="A1123" s="48" t="s">
        <v>60</v>
      </c>
      <c r="B1123" s="48" t="s">
        <v>49</v>
      </c>
      <c r="C1123" s="39">
        <v>55.0</v>
      </c>
      <c r="D1123" s="39"/>
      <c r="E1123" s="41"/>
      <c r="F1123" s="41"/>
      <c r="G1123" s="41"/>
      <c r="H1123" s="41"/>
    </row>
    <row r="1124" ht="15.75" customHeight="1">
      <c r="A1124" s="48" t="s">
        <v>60</v>
      </c>
      <c r="B1124" s="48" t="s">
        <v>50</v>
      </c>
      <c r="C1124" s="39">
        <v>55.0</v>
      </c>
      <c r="D1124" s="39"/>
      <c r="E1124" s="41"/>
      <c r="F1124" s="41"/>
      <c r="G1124" s="41"/>
      <c r="H1124" s="41"/>
    </row>
    <row r="1125" ht="15.75" customHeight="1">
      <c r="A1125" s="48" t="s">
        <v>60</v>
      </c>
      <c r="B1125" s="48" t="s">
        <v>50</v>
      </c>
      <c r="C1125" s="39">
        <v>55.0</v>
      </c>
      <c r="D1125" s="39"/>
      <c r="E1125" s="41"/>
      <c r="F1125" s="41"/>
      <c r="G1125" s="41"/>
      <c r="H1125" s="41"/>
    </row>
    <row r="1126" ht="15.75" customHeight="1">
      <c r="A1126" s="48" t="s">
        <v>60</v>
      </c>
      <c r="B1126" s="48" t="s">
        <v>50</v>
      </c>
      <c r="C1126" s="39">
        <v>55.0</v>
      </c>
      <c r="D1126" s="39"/>
      <c r="E1126" s="41"/>
      <c r="F1126" s="41"/>
      <c r="G1126" s="41"/>
      <c r="H1126" s="41"/>
    </row>
    <row r="1127" ht="15.75" customHeight="1">
      <c r="A1127" s="48" t="s">
        <v>60</v>
      </c>
      <c r="B1127" s="48" t="s">
        <v>51</v>
      </c>
      <c r="C1127" s="39">
        <v>55.0</v>
      </c>
      <c r="D1127" s="39"/>
      <c r="E1127" s="41"/>
      <c r="F1127" s="41"/>
      <c r="G1127" s="41"/>
      <c r="H1127" s="41"/>
    </row>
    <row r="1128" ht="15.75" customHeight="1">
      <c r="A1128" s="48" t="s">
        <v>60</v>
      </c>
      <c r="B1128" s="48" t="s">
        <v>51</v>
      </c>
      <c r="C1128" s="39">
        <v>55.0</v>
      </c>
      <c r="D1128" s="39"/>
      <c r="E1128" s="41"/>
      <c r="F1128" s="41"/>
      <c r="G1128" s="41"/>
      <c r="H1128" s="41"/>
    </row>
    <row r="1129" ht="15.75" customHeight="1">
      <c r="A1129" s="48" t="s">
        <v>60</v>
      </c>
      <c r="B1129" s="48" t="s">
        <v>51</v>
      </c>
      <c r="C1129" s="39">
        <v>55.0</v>
      </c>
      <c r="D1129" s="39"/>
      <c r="E1129" s="41"/>
      <c r="F1129" s="41"/>
      <c r="G1129" s="41"/>
      <c r="H1129" s="41"/>
    </row>
    <row r="1130" ht="15.75" customHeight="1">
      <c r="A1130" s="48" t="s">
        <v>60</v>
      </c>
      <c r="B1130" s="48" t="s">
        <v>52</v>
      </c>
      <c r="C1130" s="39">
        <v>55.0</v>
      </c>
      <c r="D1130" s="39"/>
      <c r="E1130" s="41"/>
      <c r="F1130" s="41"/>
      <c r="G1130" s="41"/>
      <c r="H1130" s="41"/>
    </row>
    <row r="1131" ht="15.75" customHeight="1">
      <c r="A1131" s="48" t="s">
        <v>60</v>
      </c>
      <c r="B1131" s="48" t="s">
        <v>52</v>
      </c>
      <c r="C1131" s="39">
        <v>55.0</v>
      </c>
      <c r="D1131" s="39"/>
      <c r="E1131" s="41"/>
      <c r="F1131" s="41"/>
      <c r="G1131" s="41"/>
      <c r="H1131" s="41"/>
    </row>
    <row r="1132" ht="15.75" customHeight="1">
      <c r="A1132" s="48" t="s">
        <v>60</v>
      </c>
      <c r="B1132" s="48" t="s">
        <v>52</v>
      </c>
      <c r="C1132" s="39">
        <v>55.0</v>
      </c>
      <c r="D1132" s="39"/>
      <c r="E1132" s="41"/>
      <c r="F1132" s="41"/>
      <c r="G1132" s="41"/>
      <c r="H1132" s="41"/>
    </row>
    <row r="1133" ht="15.75" customHeight="1">
      <c r="A1133" s="48" t="s">
        <v>60</v>
      </c>
      <c r="B1133" s="48" t="s">
        <v>53</v>
      </c>
      <c r="C1133" s="39">
        <v>55.0</v>
      </c>
      <c r="D1133" s="39"/>
      <c r="E1133" s="41"/>
      <c r="F1133" s="41"/>
      <c r="G1133" s="41"/>
      <c r="H1133" s="41"/>
    </row>
    <row r="1134" ht="15.75" customHeight="1">
      <c r="A1134" s="48" t="s">
        <v>60</v>
      </c>
      <c r="B1134" s="48" t="s">
        <v>53</v>
      </c>
      <c r="C1134" s="39">
        <v>55.0</v>
      </c>
      <c r="D1134" s="39"/>
      <c r="E1134" s="41"/>
      <c r="F1134" s="41"/>
      <c r="G1134" s="41"/>
      <c r="H1134" s="41"/>
    </row>
    <row r="1135" ht="15.75" customHeight="1">
      <c r="A1135" s="48" t="s">
        <v>60</v>
      </c>
      <c r="B1135" s="48" t="s">
        <v>53</v>
      </c>
      <c r="C1135" s="39">
        <v>55.0</v>
      </c>
      <c r="D1135" s="39"/>
      <c r="E1135" s="41"/>
      <c r="F1135" s="41"/>
      <c r="G1135" s="41"/>
      <c r="H1135" s="41"/>
    </row>
    <row r="1136" ht="15.75" customHeight="1">
      <c r="A1136" s="48" t="s">
        <v>60</v>
      </c>
      <c r="B1136" s="48" t="s">
        <v>54</v>
      </c>
      <c r="C1136" s="39">
        <v>55.0</v>
      </c>
      <c r="D1136" s="39"/>
      <c r="E1136" s="41"/>
      <c r="F1136" s="41"/>
      <c r="G1136" s="41"/>
      <c r="H1136" s="41"/>
    </row>
    <row r="1137" ht="15.75" customHeight="1">
      <c r="A1137" s="48" t="s">
        <v>60</v>
      </c>
      <c r="B1137" s="48" t="s">
        <v>54</v>
      </c>
      <c r="C1137" s="39">
        <v>55.0</v>
      </c>
      <c r="D1137" s="39"/>
      <c r="E1137" s="41"/>
      <c r="F1137" s="41"/>
      <c r="G1137" s="41"/>
      <c r="H1137" s="41"/>
    </row>
    <row r="1138" ht="15.75" customHeight="1">
      <c r="A1138" s="48" t="s">
        <v>60</v>
      </c>
      <c r="B1138" s="48" t="s">
        <v>54</v>
      </c>
      <c r="C1138" s="39">
        <v>55.0</v>
      </c>
      <c r="D1138" s="39"/>
      <c r="E1138" s="41"/>
      <c r="F1138" s="41"/>
      <c r="G1138" s="41"/>
      <c r="H1138" s="41"/>
    </row>
    <row r="1139" ht="15.75" customHeight="1">
      <c r="A1139" s="48" t="s">
        <v>60</v>
      </c>
      <c r="B1139" s="48" t="s">
        <v>55</v>
      </c>
      <c r="C1139" s="39">
        <v>55.0</v>
      </c>
      <c r="D1139" s="39"/>
      <c r="E1139" s="41"/>
      <c r="F1139" s="41"/>
      <c r="G1139" s="41"/>
      <c r="H1139" s="41"/>
    </row>
    <row r="1140" ht="15.75" customHeight="1">
      <c r="A1140" s="48" t="s">
        <v>60</v>
      </c>
      <c r="B1140" s="48" t="s">
        <v>55</v>
      </c>
      <c r="C1140" s="39">
        <v>55.0</v>
      </c>
      <c r="D1140" s="39"/>
      <c r="E1140" s="41"/>
      <c r="F1140" s="41"/>
      <c r="G1140" s="41"/>
      <c r="H1140" s="41"/>
    </row>
    <row r="1141" ht="15.75" customHeight="1">
      <c r="A1141" s="48" t="s">
        <v>60</v>
      </c>
      <c r="B1141" s="48" t="s">
        <v>55</v>
      </c>
      <c r="C1141" s="39">
        <v>55.0</v>
      </c>
      <c r="D1141" s="39"/>
      <c r="E1141" s="41"/>
      <c r="F1141" s="41"/>
      <c r="G1141" s="41"/>
      <c r="H1141" s="41"/>
    </row>
    <row r="1142" ht="15.75" customHeight="1">
      <c r="A1142" s="48" t="s">
        <v>60</v>
      </c>
      <c r="B1142" s="48" t="s">
        <v>56</v>
      </c>
      <c r="C1142" s="39">
        <v>55.0</v>
      </c>
      <c r="D1142" s="39"/>
      <c r="E1142" s="41"/>
      <c r="F1142" s="41"/>
      <c r="G1142" s="41"/>
      <c r="H1142" s="41"/>
    </row>
    <row r="1143" ht="15.75" customHeight="1">
      <c r="A1143" s="48" t="s">
        <v>60</v>
      </c>
      <c r="B1143" s="49" t="s">
        <v>56</v>
      </c>
      <c r="C1143" s="39">
        <v>55.0</v>
      </c>
      <c r="D1143" s="39"/>
      <c r="E1143" s="41"/>
      <c r="F1143" s="41"/>
      <c r="G1143" s="41"/>
      <c r="H1143" s="41"/>
    </row>
    <row r="1144" ht="15.75" customHeight="1">
      <c r="A1144" s="48" t="s">
        <v>60</v>
      </c>
      <c r="B1144" s="49" t="s">
        <v>56</v>
      </c>
      <c r="C1144" s="39">
        <v>55.0</v>
      </c>
      <c r="D1144" s="39"/>
      <c r="E1144" s="41"/>
      <c r="F1144" s="41"/>
      <c r="G1144" s="41"/>
      <c r="H1144" s="41"/>
    </row>
    <row r="1145" ht="15.75" customHeight="1">
      <c r="A1145" s="48" t="s">
        <v>60</v>
      </c>
      <c r="B1145" s="49" t="s">
        <v>57</v>
      </c>
      <c r="C1145" s="39">
        <v>55.0</v>
      </c>
      <c r="D1145" s="39"/>
      <c r="E1145" s="41"/>
      <c r="F1145" s="41"/>
      <c r="G1145" s="41"/>
      <c r="H1145" s="41"/>
    </row>
    <row r="1146" ht="15.75" customHeight="1">
      <c r="A1146" s="48" t="s">
        <v>60</v>
      </c>
      <c r="B1146" s="49" t="s">
        <v>57</v>
      </c>
      <c r="C1146" s="39">
        <v>55.0</v>
      </c>
      <c r="D1146" s="39"/>
      <c r="E1146" s="41"/>
      <c r="F1146" s="41"/>
      <c r="G1146" s="41"/>
      <c r="H1146" s="41"/>
    </row>
    <row r="1147" ht="15.75" customHeight="1">
      <c r="A1147" s="48" t="s">
        <v>60</v>
      </c>
      <c r="B1147" s="49" t="s">
        <v>57</v>
      </c>
      <c r="C1147" s="39">
        <v>55.0</v>
      </c>
      <c r="D1147" s="39"/>
      <c r="E1147" s="41"/>
      <c r="F1147" s="41"/>
      <c r="G1147" s="41"/>
      <c r="H1147" s="41"/>
    </row>
    <row r="1148" ht="15.75" customHeight="1">
      <c r="A1148" s="48" t="s">
        <v>60</v>
      </c>
      <c r="B1148" s="49" t="s">
        <v>58</v>
      </c>
      <c r="C1148" s="39">
        <v>55.0</v>
      </c>
      <c r="D1148" s="39"/>
      <c r="E1148" s="41"/>
      <c r="F1148" s="41"/>
      <c r="G1148" s="41"/>
      <c r="H1148" s="41"/>
    </row>
    <row r="1149" ht="15.75" customHeight="1">
      <c r="A1149" s="48" t="s">
        <v>60</v>
      </c>
      <c r="B1149" s="49" t="s">
        <v>58</v>
      </c>
      <c r="C1149" s="39">
        <v>55.0</v>
      </c>
      <c r="D1149" s="39"/>
      <c r="E1149" s="41"/>
      <c r="F1149" s="41"/>
      <c r="G1149" s="41"/>
      <c r="H1149" s="41"/>
    </row>
    <row r="1150" ht="15.75" customHeight="1">
      <c r="A1150" s="48" t="s">
        <v>60</v>
      </c>
      <c r="B1150" s="49" t="s">
        <v>58</v>
      </c>
      <c r="C1150" s="39">
        <v>55.0</v>
      </c>
      <c r="D1150" s="39"/>
      <c r="E1150" s="41"/>
      <c r="F1150" s="41"/>
      <c r="G1150" s="41"/>
      <c r="H1150" s="41"/>
    </row>
    <row r="1151" ht="15.75" customHeight="1">
      <c r="A1151" s="48" t="s">
        <v>60</v>
      </c>
      <c r="B1151" s="49" t="s">
        <v>59</v>
      </c>
      <c r="C1151" s="39">
        <v>55.0</v>
      </c>
      <c r="D1151" s="39"/>
      <c r="E1151" s="41"/>
      <c r="F1151" s="41"/>
      <c r="G1151" s="41"/>
      <c r="H1151" s="41"/>
    </row>
    <row r="1152" ht="15.75" customHeight="1">
      <c r="A1152" s="48" t="s">
        <v>60</v>
      </c>
      <c r="B1152" s="49" t="s">
        <v>59</v>
      </c>
      <c r="C1152" s="39">
        <v>55.0</v>
      </c>
      <c r="D1152" s="39"/>
      <c r="E1152" s="41"/>
      <c r="F1152" s="41"/>
      <c r="G1152" s="41"/>
      <c r="H1152" s="41"/>
    </row>
    <row r="1153" ht="15.75" customHeight="1">
      <c r="A1153" s="48" t="s">
        <v>60</v>
      </c>
      <c r="B1153" s="49" t="s">
        <v>59</v>
      </c>
      <c r="C1153" s="39">
        <v>55.0</v>
      </c>
      <c r="D1153" s="39"/>
      <c r="E1153" s="41"/>
      <c r="F1153" s="41"/>
      <c r="G1153" s="41"/>
      <c r="H1153" s="41"/>
    </row>
    <row r="1154" ht="15.75" customHeight="1">
      <c r="A1154" s="38" t="s">
        <v>42</v>
      </c>
      <c r="B1154" s="38" t="s">
        <v>43</v>
      </c>
      <c r="C1154" s="39">
        <v>60.0</v>
      </c>
      <c r="D1154" s="39"/>
      <c r="E1154" s="41"/>
      <c r="F1154" s="41"/>
      <c r="G1154" s="41"/>
      <c r="H1154" s="41"/>
    </row>
    <row r="1155" ht="15.75" customHeight="1">
      <c r="A1155" s="38" t="s">
        <v>42</v>
      </c>
      <c r="B1155" s="38" t="s">
        <v>43</v>
      </c>
      <c r="C1155" s="39">
        <v>60.0</v>
      </c>
      <c r="D1155" s="39"/>
      <c r="E1155" s="41"/>
      <c r="F1155" s="41"/>
      <c r="G1155" s="41"/>
      <c r="H1155" s="41"/>
    </row>
    <row r="1156" ht="15.75" customHeight="1">
      <c r="A1156" s="38" t="s">
        <v>42</v>
      </c>
      <c r="B1156" s="38" t="s">
        <v>43</v>
      </c>
      <c r="C1156" s="39">
        <v>60.0</v>
      </c>
      <c r="D1156" s="39"/>
      <c r="E1156" s="41"/>
      <c r="F1156" s="41"/>
      <c r="G1156" s="41"/>
      <c r="H1156" s="41"/>
    </row>
    <row r="1157" ht="15.75" customHeight="1">
      <c r="A1157" s="38" t="s">
        <v>42</v>
      </c>
      <c r="B1157" s="38" t="s">
        <v>45</v>
      </c>
      <c r="C1157" s="39">
        <v>60.0</v>
      </c>
      <c r="D1157" s="39"/>
      <c r="E1157" s="41"/>
      <c r="F1157" s="41"/>
      <c r="G1157" s="41"/>
      <c r="H1157" s="41"/>
    </row>
    <row r="1158" ht="15.75" customHeight="1">
      <c r="A1158" s="38" t="s">
        <v>42</v>
      </c>
      <c r="B1158" s="38" t="s">
        <v>45</v>
      </c>
      <c r="C1158" s="39">
        <v>60.0</v>
      </c>
      <c r="D1158" s="39"/>
      <c r="E1158" s="41"/>
      <c r="F1158" s="41"/>
      <c r="G1158" s="41"/>
      <c r="H1158" s="41"/>
    </row>
    <row r="1159" ht="15.75" customHeight="1">
      <c r="A1159" s="38" t="s">
        <v>42</v>
      </c>
      <c r="B1159" s="38" t="s">
        <v>45</v>
      </c>
      <c r="C1159" s="39">
        <v>60.0</v>
      </c>
      <c r="D1159" s="39"/>
      <c r="E1159" s="41"/>
      <c r="F1159" s="41"/>
      <c r="G1159" s="41"/>
      <c r="H1159" s="41"/>
    </row>
    <row r="1160" ht="15.75" customHeight="1">
      <c r="A1160" s="38" t="s">
        <v>42</v>
      </c>
      <c r="B1160" s="38" t="s">
        <v>46</v>
      </c>
      <c r="C1160" s="39">
        <v>60.0</v>
      </c>
      <c r="D1160" s="39"/>
      <c r="E1160" s="41"/>
      <c r="F1160" s="41"/>
      <c r="G1160" s="41"/>
      <c r="H1160" s="41"/>
    </row>
    <row r="1161" ht="15.75" customHeight="1">
      <c r="A1161" s="38" t="s">
        <v>42</v>
      </c>
      <c r="B1161" s="38" t="s">
        <v>46</v>
      </c>
      <c r="C1161" s="39">
        <v>60.0</v>
      </c>
      <c r="D1161" s="39"/>
      <c r="E1161" s="41"/>
      <c r="F1161" s="41"/>
      <c r="G1161" s="41"/>
      <c r="H1161" s="41"/>
    </row>
    <row r="1162" ht="15.75" customHeight="1">
      <c r="A1162" s="38" t="s">
        <v>42</v>
      </c>
      <c r="B1162" s="38" t="s">
        <v>46</v>
      </c>
      <c r="C1162" s="39">
        <v>60.0</v>
      </c>
      <c r="D1162" s="39"/>
      <c r="E1162" s="41"/>
      <c r="F1162" s="41"/>
      <c r="G1162" s="41"/>
      <c r="H1162" s="41"/>
    </row>
    <row r="1163" ht="15.75" customHeight="1">
      <c r="A1163" s="38" t="s">
        <v>42</v>
      </c>
      <c r="B1163" s="38" t="s">
        <v>47</v>
      </c>
      <c r="C1163" s="39">
        <v>60.0</v>
      </c>
      <c r="D1163" s="39"/>
      <c r="E1163" s="41"/>
      <c r="F1163" s="41"/>
      <c r="G1163" s="41"/>
      <c r="H1163" s="41"/>
    </row>
    <row r="1164" ht="15.75" customHeight="1">
      <c r="A1164" s="38" t="s">
        <v>42</v>
      </c>
      <c r="B1164" s="38" t="s">
        <v>47</v>
      </c>
      <c r="C1164" s="39">
        <v>60.0</v>
      </c>
      <c r="D1164" s="39"/>
      <c r="E1164" s="41"/>
      <c r="F1164" s="41"/>
      <c r="G1164" s="41"/>
      <c r="H1164" s="41"/>
    </row>
    <row r="1165" ht="15.75" customHeight="1">
      <c r="A1165" s="38" t="s">
        <v>42</v>
      </c>
      <c r="B1165" s="38" t="s">
        <v>47</v>
      </c>
      <c r="C1165" s="39">
        <v>60.0</v>
      </c>
      <c r="D1165" s="39"/>
      <c r="E1165" s="41"/>
      <c r="F1165" s="41"/>
      <c r="G1165" s="41"/>
      <c r="H1165" s="41"/>
    </row>
    <row r="1166" ht="15.75" customHeight="1">
      <c r="A1166" s="38" t="s">
        <v>42</v>
      </c>
      <c r="B1166" s="38" t="s">
        <v>48</v>
      </c>
      <c r="C1166" s="39">
        <v>60.0</v>
      </c>
      <c r="D1166" s="39"/>
      <c r="E1166" s="41"/>
      <c r="F1166" s="41"/>
      <c r="G1166" s="41"/>
      <c r="H1166" s="41"/>
    </row>
    <row r="1167" ht="15.75" customHeight="1">
      <c r="A1167" s="38" t="s">
        <v>42</v>
      </c>
      <c r="B1167" s="38" t="s">
        <v>48</v>
      </c>
      <c r="C1167" s="39">
        <v>60.0</v>
      </c>
      <c r="D1167" s="39"/>
      <c r="E1167" s="41"/>
      <c r="F1167" s="41"/>
      <c r="G1167" s="41"/>
      <c r="H1167" s="41"/>
    </row>
    <row r="1168" ht="15.75" customHeight="1">
      <c r="A1168" s="38" t="s">
        <v>42</v>
      </c>
      <c r="B1168" s="38" t="s">
        <v>48</v>
      </c>
      <c r="C1168" s="39">
        <v>60.0</v>
      </c>
      <c r="D1168" s="39"/>
      <c r="E1168" s="41"/>
      <c r="F1168" s="41"/>
      <c r="G1168" s="41"/>
      <c r="H1168" s="41"/>
    </row>
    <row r="1169" ht="15.75" customHeight="1">
      <c r="A1169" s="38" t="s">
        <v>42</v>
      </c>
      <c r="B1169" s="38" t="s">
        <v>49</v>
      </c>
      <c r="C1169" s="39">
        <v>60.0</v>
      </c>
      <c r="D1169" s="39"/>
      <c r="E1169" s="41"/>
      <c r="F1169" s="41"/>
      <c r="G1169" s="41"/>
      <c r="H1169" s="41"/>
    </row>
    <row r="1170" ht="15.75" customHeight="1">
      <c r="A1170" s="38" t="s">
        <v>42</v>
      </c>
      <c r="B1170" s="38" t="s">
        <v>49</v>
      </c>
      <c r="C1170" s="39">
        <v>60.0</v>
      </c>
      <c r="D1170" s="39"/>
      <c r="E1170" s="41"/>
      <c r="F1170" s="41"/>
      <c r="G1170" s="41"/>
      <c r="H1170" s="41"/>
    </row>
    <row r="1171" ht="15.75" customHeight="1">
      <c r="A1171" s="38" t="s">
        <v>42</v>
      </c>
      <c r="B1171" s="38" t="s">
        <v>49</v>
      </c>
      <c r="C1171" s="39">
        <v>60.0</v>
      </c>
      <c r="D1171" s="39"/>
      <c r="E1171" s="41"/>
      <c r="F1171" s="41"/>
      <c r="G1171" s="41"/>
      <c r="H1171" s="41"/>
    </row>
    <row r="1172" ht="15.75" customHeight="1">
      <c r="A1172" s="38" t="s">
        <v>42</v>
      </c>
      <c r="B1172" s="38" t="s">
        <v>50</v>
      </c>
      <c r="C1172" s="39">
        <v>60.0</v>
      </c>
      <c r="D1172" s="39"/>
      <c r="E1172" s="41"/>
      <c r="F1172" s="41"/>
      <c r="G1172" s="41"/>
      <c r="H1172" s="41"/>
    </row>
    <row r="1173" ht="15.75" customHeight="1">
      <c r="A1173" s="38" t="s">
        <v>42</v>
      </c>
      <c r="B1173" s="38" t="s">
        <v>50</v>
      </c>
      <c r="C1173" s="39">
        <v>60.0</v>
      </c>
      <c r="D1173" s="39"/>
      <c r="E1173" s="41"/>
      <c r="F1173" s="41"/>
      <c r="G1173" s="41"/>
      <c r="H1173" s="41"/>
    </row>
    <row r="1174" ht="15.75" customHeight="1">
      <c r="A1174" s="38" t="s">
        <v>42</v>
      </c>
      <c r="B1174" s="38" t="s">
        <v>50</v>
      </c>
      <c r="C1174" s="39">
        <v>60.0</v>
      </c>
      <c r="D1174" s="39"/>
      <c r="E1174" s="41"/>
      <c r="F1174" s="41"/>
      <c r="G1174" s="41"/>
      <c r="H1174" s="41"/>
    </row>
    <row r="1175" ht="15.75" customHeight="1">
      <c r="A1175" s="38" t="s">
        <v>42</v>
      </c>
      <c r="B1175" s="38" t="s">
        <v>51</v>
      </c>
      <c r="C1175" s="39">
        <v>60.0</v>
      </c>
      <c r="D1175" s="39"/>
      <c r="E1175" s="41"/>
      <c r="F1175" s="41"/>
      <c r="G1175" s="41"/>
      <c r="H1175" s="41"/>
    </row>
    <row r="1176" ht="15.75" customHeight="1">
      <c r="A1176" s="38" t="s">
        <v>42</v>
      </c>
      <c r="B1176" s="38" t="s">
        <v>51</v>
      </c>
      <c r="C1176" s="39">
        <v>60.0</v>
      </c>
      <c r="D1176" s="39"/>
      <c r="E1176" s="41"/>
      <c r="F1176" s="41"/>
      <c r="G1176" s="41"/>
      <c r="H1176" s="41"/>
    </row>
    <row r="1177" ht="15.75" customHeight="1">
      <c r="A1177" s="38" t="s">
        <v>42</v>
      </c>
      <c r="B1177" s="38" t="s">
        <v>51</v>
      </c>
      <c r="C1177" s="39">
        <v>60.0</v>
      </c>
      <c r="D1177" s="39"/>
      <c r="E1177" s="41"/>
      <c r="F1177" s="41"/>
      <c r="G1177" s="41"/>
      <c r="H1177" s="41"/>
    </row>
    <row r="1178" ht="15.75" customHeight="1">
      <c r="A1178" s="38" t="s">
        <v>42</v>
      </c>
      <c r="B1178" s="38" t="s">
        <v>52</v>
      </c>
      <c r="C1178" s="39">
        <v>60.0</v>
      </c>
      <c r="D1178" s="39"/>
      <c r="E1178" s="41"/>
      <c r="F1178" s="41"/>
      <c r="G1178" s="41"/>
      <c r="H1178" s="41"/>
    </row>
    <row r="1179" ht="15.75" customHeight="1">
      <c r="A1179" s="38" t="s">
        <v>42</v>
      </c>
      <c r="B1179" s="38" t="s">
        <v>52</v>
      </c>
      <c r="C1179" s="39">
        <v>60.0</v>
      </c>
      <c r="D1179" s="39"/>
      <c r="E1179" s="41"/>
      <c r="F1179" s="41"/>
      <c r="G1179" s="41"/>
      <c r="H1179" s="41"/>
    </row>
    <row r="1180" ht="15.75" customHeight="1">
      <c r="A1180" s="38" t="s">
        <v>42</v>
      </c>
      <c r="B1180" s="38" t="s">
        <v>52</v>
      </c>
      <c r="C1180" s="39">
        <v>60.0</v>
      </c>
      <c r="D1180" s="39"/>
      <c r="E1180" s="41"/>
      <c r="F1180" s="41"/>
      <c r="G1180" s="41"/>
      <c r="H1180" s="41"/>
    </row>
    <row r="1181" ht="15.75" customHeight="1">
      <c r="A1181" s="38" t="s">
        <v>42</v>
      </c>
      <c r="B1181" s="38" t="s">
        <v>53</v>
      </c>
      <c r="C1181" s="39">
        <v>60.0</v>
      </c>
      <c r="D1181" s="39"/>
      <c r="E1181" s="41"/>
      <c r="F1181" s="41"/>
      <c r="G1181" s="41"/>
      <c r="H1181" s="41"/>
    </row>
    <row r="1182" ht="15.75" customHeight="1">
      <c r="A1182" s="38" t="s">
        <v>42</v>
      </c>
      <c r="B1182" s="38" t="s">
        <v>53</v>
      </c>
      <c r="C1182" s="39">
        <v>60.0</v>
      </c>
      <c r="D1182" s="39"/>
      <c r="E1182" s="41"/>
      <c r="F1182" s="41"/>
      <c r="G1182" s="41"/>
      <c r="H1182" s="41"/>
    </row>
    <row r="1183" ht="15.75" customHeight="1">
      <c r="A1183" s="38" t="s">
        <v>42</v>
      </c>
      <c r="B1183" s="38" t="s">
        <v>53</v>
      </c>
      <c r="C1183" s="39">
        <v>60.0</v>
      </c>
      <c r="D1183" s="39"/>
      <c r="E1183" s="41"/>
      <c r="F1183" s="41"/>
      <c r="G1183" s="41"/>
      <c r="H1183" s="41"/>
    </row>
    <row r="1184" ht="15.75" customHeight="1">
      <c r="A1184" s="38" t="s">
        <v>42</v>
      </c>
      <c r="B1184" s="38" t="s">
        <v>54</v>
      </c>
      <c r="C1184" s="39">
        <v>60.0</v>
      </c>
      <c r="D1184" s="39"/>
      <c r="E1184" s="41"/>
      <c r="F1184" s="41"/>
      <c r="G1184" s="41"/>
      <c r="H1184" s="41"/>
    </row>
    <row r="1185" ht="15.75" customHeight="1">
      <c r="A1185" s="38" t="s">
        <v>42</v>
      </c>
      <c r="B1185" s="38" t="s">
        <v>54</v>
      </c>
      <c r="C1185" s="39">
        <v>60.0</v>
      </c>
      <c r="D1185" s="39"/>
      <c r="E1185" s="41"/>
      <c r="F1185" s="41"/>
      <c r="G1185" s="41"/>
      <c r="H1185" s="41"/>
    </row>
    <row r="1186" ht="15.75" customHeight="1">
      <c r="A1186" s="38" t="s">
        <v>42</v>
      </c>
      <c r="B1186" s="38" t="s">
        <v>54</v>
      </c>
      <c r="C1186" s="39">
        <v>60.0</v>
      </c>
      <c r="D1186" s="39"/>
      <c r="E1186" s="41"/>
      <c r="F1186" s="41"/>
      <c r="G1186" s="41"/>
      <c r="H1186" s="41"/>
    </row>
    <row r="1187" ht="15.75" customHeight="1">
      <c r="A1187" s="38" t="s">
        <v>42</v>
      </c>
      <c r="B1187" s="38" t="s">
        <v>55</v>
      </c>
      <c r="C1187" s="39">
        <v>60.0</v>
      </c>
      <c r="D1187" s="39"/>
      <c r="E1187" s="41"/>
      <c r="F1187" s="41"/>
      <c r="G1187" s="41"/>
      <c r="H1187" s="41"/>
    </row>
    <row r="1188" ht="15.75" customHeight="1">
      <c r="A1188" s="38" t="s">
        <v>42</v>
      </c>
      <c r="B1188" s="38" t="s">
        <v>55</v>
      </c>
      <c r="C1188" s="39">
        <v>60.0</v>
      </c>
      <c r="D1188" s="39"/>
      <c r="E1188" s="41"/>
      <c r="F1188" s="41"/>
      <c r="G1188" s="41"/>
      <c r="H1188" s="41"/>
    </row>
    <row r="1189" ht="15.75" customHeight="1">
      <c r="A1189" s="38" t="s">
        <v>42</v>
      </c>
      <c r="B1189" s="38" t="s">
        <v>55</v>
      </c>
      <c r="C1189" s="39">
        <v>60.0</v>
      </c>
      <c r="D1189" s="39"/>
      <c r="E1189" s="41"/>
      <c r="F1189" s="41"/>
      <c r="G1189" s="41"/>
      <c r="H1189" s="41"/>
    </row>
    <row r="1190" ht="15.75" customHeight="1">
      <c r="A1190" s="38" t="s">
        <v>42</v>
      </c>
      <c r="B1190" s="38" t="s">
        <v>56</v>
      </c>
      <c r="C1190" s="39">
        <v>60.0</v>
      </c>
      <c r="D1190" s="39"/>
      <c r="E1190" s="41"/>
      <c r="F1190" s="41"/>
      <c r="G1190" s="41"/>
      <c r="H1190" s="41"/>
    </row>
    <row r="1191" ht="15.75" customHeight="1">
      <c r="A1191" s="38" t="s">
        <v>42</v>
      </c>
      <c r="B1191" s="47" t="s">
        <v>56</v>
      </c>
      <c r="C1191" s="39">
        <v>60.0</v>
      </c>
      <c r="D1191" s="39"/>
      <c r="E1191" s="41"/>
      <c r="F1191" s="41"/>
      <c r="G1191" s="41"/>
      <c r="H1191" s="41"/>
    </row>
    <row r="1192" ht="15.75" customHeight="1">
      <c r="A1192" s="38" t="s">
        <v>42</v>
      </c>
      <c r="B1192" s="47" t="s">
        <v>56</v>
      </c>
      <c r="C1192" s="39">
        <v>60.0</v>
      </c>
      <c r="D1192" s="39"/>
      <c r="E1192" s="41"/>
      <c r="F1192" s="41"/>
      <c r="G1192" s="41"/>
      <c r="H1192" s="41"/>
    </row>
    <row r="1193" ht="15.75" customHeight="1">
      <c r="A1193" s="38" t="s">
        <v>42</v>
      </c>
      <c r="B1193" s="47" t="s">
        <v>57</v>
      </c>
      <c r="C1193" s="39">
        <v>60.0</v>
      </c>
      <c r="D1193" s="39"/>
      <c r="E1193" s="41"/>
      <c r="F1193" s="41"/>
      <c r="G1193" s="41"/>
      <c r="H1193" s="41"/>
    </row>
    <row r="1194" ht="15.75" customHeight="1">
      <c r="A1194" s="38" t="s">
        <v>42</v>
      </c>
      <c r="B1194" s="47" t="s">
        <v>57</v>
      </c>
      <c r="C1194" s="39">
        <v>60.0</v>
      </c>
      <c r="D1194" s="39"/>
      <c r="E1194" s="41"/>
      <c r="F1194" s="41"/>
      <c r="G1194" s="41"/>
      <c r="H1194" s="41"/>
    </row>
    <row r="1195" ht="15.75" customHeight="1">
      <c r="A1195" s="38" t="s">
        <v>42</v>
      </c>
      <c r="B1195" s="47" t="s">
        <v>57</v>
      </c>
      <c r="C1195" s="39">
        <v>60.0</v>
      </c>
      <c r="D1195" s="39"/>
      <c r="E1195" s="41"/>
      <c r="F1195" s="41"/>
      <c r="G1195" s="41"/>
      <c r="H1195" s="41"/>
    </row>
    <row r="1196" ht="15.75" customHeight="1">
      <c r="A1196" s="38" t="s">
        <v>42</v>
      </c>
      <c r="B1196" s="47" t="s">
        <v>58</v>
      </c>
      <c r="C1196" s="39">
        <v>60.0</v>
      </c>
      <c r="D1196" s="39"/>
      <c r="E1196" s="41"/>
      <c r="F1196" s="41"/>
      <c r="G1196" s="41"/>
      <c r="H1196" s="41"/>
    </row>
    <row r="1197" ht="15.75" customHeight="1">
      <c r="A1197" s="38" t="s">
        <v>42</v>
      </c>
      <c r="B1197" s="47" t="s">
        <v>58</v>
      </c>
      <c r="C1197" s="39">
        <v>60.0</v>
      </c>
      <c r="D1197" s="39"/>
      <c r="E1197" s="41"/>
      <c r="F1197" s="41"/>
      <c r="G1197" s="41"/>
      <c r="H1197" s="41"/>
    </row>
    <row r="1198" ht="15.75" customHeight="1">
      <c r="A1198" s="38" t="s">
        <v>42</v>
      </c>
      <c r="B1198" s="47" t="s">
        <v>58</v>
      </c>
      <c r="C1198" s="39">
        <v>60.0</v>
      </c>
      <c r="D1198" s="39"/>
      <c r="E1198" s="41"/>
      <c r="F1198" s="41"/>
      <c r="G1198" s="41"/>
      <c r="H1198" s="41"/>
    </row>
    <row r="1199" ht="15.75" customHeight="1">
      <c r="A1199" s="38" t="s">
        <v>42</v>
      </c>
      <c r="B1199" s="47" t="s">
        <v>59</v>
      </c>
      <c r="C1199" s="39">
        <v>60.0</v>
      </c>
      <c r="D1199" s="39"/>
      <c r="E1199" s="41"/>
      <c r="F1199" s="41"/>
      <c r="G1199" s="41"/>
      <c r="H1199" s="41"/>
    </row>
    <row r="1200" ht="15.75" customHeight="1">
      <c r="A1200" s="38" t="s">
        <v>42</v>
      </c>
      <c r="B1200" s="47" t="s">
        <v>59</v>
      </c>
      <c r="C1200" s="39">
        <v>60.0</v>
      </c>
      <c r="D1200" s="39"/>
      <c r="E1200" s="41"/>
      <c r="F1200" s="41"/>
      <c r="G1200" s="41"/>
      <c r="H1200" s="41"/>
    </row>
    <row r="1201" ht="15.75" customHeight="1">
      <c r="A1201" s="38" t="s">
        <v>42</v>
      </c>
      <c r="B1201" s="47" t="s">
        <v>59</v>
      </c>
      <c r="C1201" s="39">
        <v>60.0</v>
      </c>
      <c r="D1201" s="39"/>
      <c r="E1201" s="41"/>
      <c r="F1201" s="41"/>
      <c r="G1201" s="41"/>
      <c r="H1201" s="41"/>
    </row>
    <row r="1202" ht="15.75" customHeight="1">
      <c r="A1202" s="48" t="s">
        <v>60</v>
      </c>
      <c r="B1202" s="48" t="s">
        <v>43</v>
      </c>
      <c r="C1202" s="39">
        <v>60.0</v>
      </c>
      <c r="D1202" s="39"/>
      <c r="E1202" s="41"/>
      <c r="F1202" s="41"/>
      <c r="G1202" s="41"/>
      <c r="H1202" s="41"/>
    </row>
    <row r="1203" ht="15.75" customHeight="1">
      <c r="A1203" s="48" t="s">
        <v>60</v>
      </c>
      <c r="B1203" s="48" t="s">
        <v>43</v>
      </c>
      <c r="C1203" s="39">
        <v>60.0</v>
      </c>
      <c r="D1203" s="39"/>
      <c r="E1203" s="41"/>
      <c r="F1203" s="41"/>
      <c r="G1203" s="41"/>
      <c r="H1203" s="41"/>
    </row>
    <row r="1204" ht="15.75" customHeight="1">
      <c r="A1204" s="48" t="s">
        <v>60</v>
      </c>
      <c r="B1204" s="48" t="s">
        <v>43</v>
      </c>
      <c r="C1204" s="39">
        <v>60.0</v>
      </c>
      <c r="D1204" s="39"/>
      <c r="E1204" s="41"/>
      <c r="F1204" s="41"/>
      <c r="G1204" s="41"/>
      <c r="H1204" s="41"/>
    </row>
    <row r="1205" ht="15.75" customHeight="1">
      <c r="A1205" s="48" t="s">
        <v>60</v>
      </c>
      <c r="B1205" s="48" t="s">
        <v>45</v>
      </c>
      <c r="C1205" s="39">
        <v>60.0</v>
      </c>
      <c r="D1205" s="39"/>
      <c r="E1205" s="41"/>
      <c r="F1205" s="41"/>
      <c r="G1205" s="41"/>
      <c r="H1205" s="41"/>
    </row>
    <row r="1206" ht="15.75" customHeight="1">
      <c r="A1206" s="48" t="s">
        <v>60</v>
      </c>
      <c r="B1206" s="48" t="s">
        <v>45</v>
      </c>
      <c r="C1206" s="39">
        <v>60.0</v>
      </c>
      <c r="D1206" s="39"/>
      <c r="E1206" s="41"/>
      <c r="F1206" s="41"/>
      <c r="G1206" s="41"/>
      <c r="H1206" s="41"/>
    </row>
    <row r="1207" ht="15.75" customHeight="1">
      <c r="A1207" s="48" t="s">
        <v>60</v>
      </c>
      <c r="B1207" s="48" t="s">
        <v>45</v>
      </c>
      <c r="C1207" s="39">
        <v>60.0</v>
      </c>
      <c r="D1207" s="39"/>
      <c r="E1207" s="41"/>
      <c r="F1207" s="41"/>
      <c r="G1207" s="41"/>
      <c r="H1207" s="41"/>
    </row>
    <row r="1208" ht="15.75" customHeight="1">
      <c r="A1208" s="48" t="s">
        <v>60</v>
      </c>
      <c r="B1208" s="48" t="s">
        <v>46</v>
      </c>
      <c r="C1208" s="39">
        <v>60.0</v>
      </c>
      <c r="D1208" s="39"/>
      <c r="E1208" s="41"/>
      <c r="F1208" s="41"/>
      <c r="G1208" s="41"/>
      <c r="H1208" s="41"/>
    </row>
    <row r="1209" ht="15.75" customHeight="1">
      <c r="A1209" s="48" t="s">
        <v>60</v>
      </c>
      <c r="B1209" s="48" t="s">
        <v>46</v>
      </c>
      <c r="C1209" s="39">
        <v>60.0</v>
      </c>
      <c r="D1209" s="39"/>
      <c r="E1209" s="41"/>
      <c r="F1209" s="41"/>
      <c r="G1209" s="41"/>
      <c r="H1209" s="41"/>
    </row>
    <row r="1210" ht="15.75" customHeight="1">
      <c r="A1210" s="48" t="s">
        <v>60</v>
      </c>
      <c r="B1210" s="48" t="s">
        <v>46</v>
      </c>
      <c r="C1210" s="39">
        <v>60.0</v>
      </c>
      <c r="D1210" s="39"/>
      <c r="E1210" s="41"/>
      <c r="F1210" s="41"/>
      <c r="G1210" s="41"/>
      <c r="H1210" s="41"/>
    </row>
    <row r="1211" ht="15.75" customHeight="1">
      <c r="A1211" s="48" t="s">
        <v>60</v>
      </c>
      <c r="B1211" s="48" t="s">
        <v>47</v>
      </c>
      <c r="C1211" s="39">
        <v>60.0</v>
      </c>
      <c r="D1211" s="39"/>
      <c r="E1211" s="41"/>
      <c r="F1211" s="41"/>
      <c r="G1211" s="41"/>
      <c r="H1211" s="41"/>
    </row>
    <row r="1212" ht="15.75" customHeight="1">
      <c r="A1212" s="48" t="s">
        <v>60</v>
      </c>
      <c r="B1212" s="48" t="s">
        <v>47</v>
      </c>
      <c r="C1212" s="39">
        <v>60.0</v>
      </c>
      <c r="D1212" s="39"/>
      <c r="E1212" s="41"/>
      <c r="F1212" s="41"/>
      <c r="G1212" s="41"/>
      <c r="H1212" s="41"/>
    </row>
    <row r="1213" ht="15.75" customHeight="1">
      <c r="A1213" s="48" t="s">
        <v>60</v>
      </c>
      <c r="B1213" s="48" t="s">
        <v>47</v>
      </c>
      <c r="C1213" s="39">
        <v>60.0</v>
      </c>
      <c r="D1213" s="39"/>
      <c r="E1213" s="41"/>
      <c r="F1213" s="41"/>
      <c r="G1213" s="41"/>
      <c r="H1213" s="41"/>
    </row>
    <row r="1214" ht="15.75" customHeight="1">
      <c r="A1214" s="48" t="s">
        <v>60</v>
      </c>
      <c r="B1214" s="48" t="s">
        <v>48</v>
      </c>
      <c r="C1214" s="39">
        <v>60.0</v>
      </c>
      <c r="D1214" s="39"/>
      <c r="E1214" s="41"/>
      <c r="F1214" s="41"/>
      <c r="G1214" s="41"/>
      <c r="H1214" s="41"/>
    </row>
    <row r="1215" ht="15.75" customHeight="1">
      <c r="A1215" s="48" t="s">
        <v>60</v>
      </c>
      <c r="B1215" s="48" t="s">
        <v>48</v>
      </c>
      <c r="C1215" s="39">
        <v>60.0</v>
      </c>
      <c r="D1215" s="39"/>
      <c r="E1215" s="41"/>
      <c r="F1215" s="41"/>
      <c r="G1215" s="41"/>
      <c r="H1215" s="41"/>
    </row>
    <row r="1216" ht="15.75" customHeight="1">
      <c r="A1216" s="48" t="s">
        <v>60</v>
      </c>
      <c r="B1216" s="48" t="s">
        <v>48</v>
      </c>
      <c r="C1216" s="39">
        <v>60.0</v>
      </c>
      <c r="D1216" s="39"/>
      <c r="E1216" s="41"/>
      <c r="F1216" s="41"/>
      <c r="G1216" s="41"/>
      <c r="H1216" s="41"/>
    </row>
    <row r="1217" ht="15.75" customHeight="1">
      <c r="A1217" s="48" t="s">
        <v>60</v>
      </c>
      <c r="B1217" s="48" t="s">
        <v>49</v>
      </c>
      <c r="C1217" s="39">
        <v>60.0</v>
      </c>
      <c r="D1217" s="39"/>
      <c r="E1217" s="41"/>
      <c r="F1217" s="41"/>
      <c r="G1217" s="41"/>
      <c r="H1217" s="41"/>
    </row>
    <row r="1218" ht="15.75" customHeight="1">
      <c r="A1218" s="48" t="s">
        <v>60</v>
      </c>
      <c r="B1218" s="48" t="s">
        <v>49</v>
      </c>
      <c r="C1218" s="39">
        <v>60.0</v>
      </c>
      <c r="D1218" s="39"/>
      <c r="E1218" s="41"/>
      <c r="F1218" s="41"/>
      <c r="G1218" s="41"/>
      <c r="H1218" s="41"/>
    </row>
    <row r="1219" ht="15.75" customHeight="1">
      <c r="A1219" s="48" t="s">
        <v>60</v>
      </c>
      <c r="B1219" s="48" t="s">
        <v>49</v>
      </c>
      <c r="C1219" s="39">
        <v>60.0</v>
      </c>
      <c r="D1219" s="39"/>
      <c r="E1219" s="41"/>
      <c r="F1219" s="41"/>
      <c r="G1219" s="41"/>
      <c r="H1219" s="41"/>
    </row>
    <row r="1220" ht="15.75" customHeight="1">
      <c r="A1220" s="48" t="s">
        <v>60</v>
      </c>
      <c r="B1220" s="48" t="s">
        <v>50</v>
      </c>
      <c r="C1220" s="39">
        <v>60.0</v>
      </c>
      <c r="D1220" s="39"/>
      <c r="E1220" s="41"/>
      <c r="F1220" s="41"/>
      <c r="G1220" s="41"/>
      <c r="H1220" s="41"/>
    </row>
    <row r="1221" ht="15.75" customHeight="1">
      <c r="A1221" s="48" t="s">
        <v>60</v>
      </c>
      <c r="B1221" s="48" t="s">
        <v>50</v>
      </c>
      <c r="C1221" s="39">
        <v>60.0</v>
      </c>
      <c r="D1221" s="39"/>
      <c r="E1221" s="41"/>
      <c r="F1221" s="41"/>
      <c r="G1221" s="41"/>
      <c r="H1221" s="41"/>
    </row>
    <row r="1222" ht="15.75" customHeight="1">
      <c r="A1222" s="48" t="s">
        <v>60</v>
      </c>
      <c r="B1222" s="48" t="s">
        <v>50</v>
      </c>
      <c r="C1222" s="39">
        <v>60.0</v>
      </c>
      <c r="D1222" s="39"/>
      <c r="E1222" s="41"/>
      <c r="F1222" s="41"/>
      <c r="G1222" s="41"/>
      <c r="H1222" s="41"/>
    </row>
    <row r="1223" ht="15.75" customHeight="1">
      <c r="A1223" s="48" t="s">
        <v>60</v>
      </c>
      <c r="B1223" s="48" t="s">
        <v>51</v>
      </c>
      <c r="C1223" s="39">
        <v>60.0</v>
      </c>
      <c r="D1223" s="39"/>
      <c r="E1223" s="41"/>
      <c r="F1223" s="41"/>
      <c r="G1223" s="41"/>
      <c r="H1223" s="41"/>
    </row>
    <row r="1224" ht="15.75" customHeight="1">
      <c r="A1224" s="48" t="s">
        <v>60</v>
      </c>
      <c r="B1224" s="48" t="s">
        <v>51</v>
      </c>
      <c r="C1224" s="39">
        <v>60.0</v>
      </c>
      <c r="D1224" s="39"/>
      <c r="E1224" s="41"/>
      <c r="F1224" s="41"/>
      <c r="G1224" s="41"/>
      <c r="H1224" s="41"/>
    </row>
    <row r="1225" ht="15.75" customHeight="1">
      <c r="A1225" s="48" t="s">
        <v>60</v>
      </c>
      <c r="B1225" s="48" t="s">
        <v>51</v>
      </c>
      <c r="C1225" s="39">
        <v>60.0</v>
      </c>
      <c r="D1225" s="39"/>
      <c r="E1225" s="41"/>
      <c r="F1225" s="41"/>
      <c r="G1225" s="41"/>
      <c r="H1225" s="41"/>
    </row>
    <row r="1226" ht="15.75" customHeight="1">
      <c r="A1226" s="48" t="s">
        <v>60</v>
      </c>
      <c r="B1226" s="48" t="s">
        <v>52</v>
      </c>
      <c r="C1226" s="39">
        <v>60.0</v>
      </c>
      <c r="D1226" s="39"/>
      <c r="E1226" s="41"/>
      <c r="F1226" s="41"/>
      <c r="G1226" s="41"/>
      <c r="H1226" s="41"/>
    </row>
    <row r="1227" ht="15.75" customHeight="1">
      <c r="A1227" s="48" t="s">
        <v>60</v>
      </c>
      <c r="B1227" s="48" t="s">
        <v>52</v>
      </c>
      <c r="C1227" s="39">
        <v>60.0</v>
      </c>
      <c r="D1227" s="39"/>
      <c r="E1227" s="41"/>
      <c r="F1227" s="41"/>
      <c r="G1227" s="41"/>
      <c r="H1227" s="41"/>
    </row>
    <row r="1228" ht="15.75" customHeight="1">
      <c r="A1228" s="48" t="s">
        <v>60</v>
      </c>
      <c r="B1228" s="48" t="s">
        <v>52</v>
      </c>
      <c r="C1228" s="39">
        <v>60.0</v>
      </c>
      <c r="D1228" s="39"/>
      <c r="E1228" s="41"/>
      <c r="F1228" s="41"/>
      <c r="G1228" s="41"/>
      <c r="H1228" s="41"/>
    </row>
    <row r="1229" ht="15.75" customHeight="1">
      <c r="A1229" s="48" t="s">
        <v>60</v>
      </c>
      <c r="B1229" s="48" t="s">
        <v>53</v>
      </c>
      <c r="C1229" s="39">
        <v>60.0</v>
      </c>
      <c r="D1229" s="39"/>
      <c r="E1229" s="41"/>
      <c r="F1229" s="41"/>
      <c r="G1229" s="41"/>
      <c r="H1229" s="41"/>
    </row>
    <row r="1230" ht="15.75" customHeight="1">
      <c r="A1230" s="48" t="s">
        <v>60</v>
      </c>
      <c r="B1230" s="48" t="s">
        <v>53</v>
      </c>
      <c r="C1230" s="39">
        <v>60.0</v>
      </c>
      <c r="D1230" s="39"/>
      <c r="E1230" s="41"/>
      <c r="F1230" s="41"/>
      <c r="G1230" s="41"/>
      <c r="H1230" s="41"/>
    </row>
    <row r="1231" ht="15.75" customHeight="1">
      <c r="A1231" s="48" t="s">
        <v>60</v>
      </c>
      <c r="B1231" s="48" t="s">
        <v>53</v>
      </c>
      <c r="C1231" s="39">
        <v>60.0</v>
      </c>
      <c r="D1231" s="39"/>
      <c r="E1231" s="41"/>
      <c r="F1231" s="41"/>
      <c r="G1231" s="41"/>
      <c r="H1231" s="41"/>
    </row>
    <row r="1232" ht="15.75" customHeight="1">
      <c r="A1232" s="48" t="s">
        <v>60</v>
      </c>
      <c r="B1232" s="48" t="s">
        <v>54</v>
      </c>
      <c r="C1232" s="39">
        <v>60.0</v>
      </c>
      <c r="D1232" s="39"/>
      <c r="E1232" s="41"/>
      <c r="F1232" s="41"/>
      <c r="G1232" s="41"/>
      <c r="H1232" s="41"/>
    </row>
    <row r="1233" ht="15.75" customHeight="1">
      <c r="A1233" s="48" t="s">
        <v>60</v>
      </c>
      <c r="B1233" s="48" t="s">
        <v>54</v>
      </c>
      <c r="C1233" s="39">
        <v>60.0</v>
      </c>
      <c r="D1233" s="39"/>
      <c r="E1233" s="41"/>
      <c r="F1233" s="41"/>
      <c r="G1233" s="41"/>
      <c r="H1233" s="41"/>
    </row>
    <row r="1234" ht="15.75" customHeight="1">
      <c r="A1234" s="48" t="s">
        <v>60</v>
      </c>
      <c r="B1234" s="48" t="s">
        <v>54</v>
      </c>
      <c r="C1234" s="39">
        <v>60.0</v>
      </c>
      <c r="D1234" s="39"/>
      <c r="E1234" s="41"/>
      <c r="F1234" s="41"/>
      <c r="G1234" s="41"/>
      <c r="H1234" s="41"/>
    </row>
    <row r="1235" ht="15.75" customHeight="1">
      <c r="A1235" s="48" t="s">
        <v>60</v>
      </c>
      <c r="B1235" s="48" t="s">
        <v>55</v>
      </c>
      <c r="C1235" s="39">
        <v>60.0</v>
      </c>
      <c r="D1235" s="39"/>
      <c r="E1235" s="41"/>
      <c r="F1235" s="41"/>
      <c r="G1235" s="41"/>
      <c r="H1235" s="41"/>
    </row>
    <row r="1236" ht="15.75" customHeight="1">
      <c r="A1236" s="48" t="s">
        <v>60</v>
      </c>
      <c r="B1236" s="48" t="s">
        <v>55</v>
      </c>
      <c r="C1236" s="39">
        <v>60.0</v>
      </c>
      <c r="D1236" s="39"/>
      <c r="E1236" s="41"/>
      <c r="F1236" s="41"/>
      <c r="G1236" s="41"/>
      <c r="H1236" s="41"/>
    </row>
    <row r="1237" ht="15.75" customHeight="1">
      <c r="A1237" s="48" t="s">
        <v>60</v>
      </c>
      <c r="B1237" s="48" t="s">
        <v>55</v>
      </c>
      <c r="C1237" s="39">
        <v>60.0</v>
      </c>
      <c r="D1237" s="39"/>
      <c r="E1237" s="41"/>
      <c r="F1237" s="41"/>
      <c r="G1237" s="41"/>
      <c r="H1237" s="41"/>
    </row>
    <row r="1238" ht="15.75" customHeight="1">
      <c r="A1238" s="48" t="s">
        <v>60</v>
      </c>
      <c r="B1238" s="48" t="s">
        <v>56</v>
      </c>
      <c r="C1238" s="39">
        <v>60.0</v>
      </c>
      <c r="D1238" s="39"/>
      <c r="E1238" s="41"/>
      <c r="F1238" s="41"/>
      <c r="G1238" s="41"/>
      <c r="H1238" s="41"/>
    </row>
    <row r="1239" ht="15.75" customHeight="1">
      <c r="A1239" s="48" t="s">
        <v>60</v>
      </c>
      <c r="B1239" s="49" t="s">
        <v>56</v>
      </c>
      <c r="C1239" s="39">
        <v>60.0</v>
      </c>
      <c r="D1239" s="39"/>
      <c r="E1239" s="41"/>
      <c r="F1239" s="41"/>
      <c r="G1239" s="41"/>
      <c r="H1239" s="41"/>
    </row>
    <row r="1240" ht="15.75" customHeight="1">
      <c r="A1240" s="48" t="s">
        <v>60</v>
      </c>
      <c r="B1240" s="49" t="s">
        <v>56</v>
      </c>
      <c r="C1240" s="39">
        <v>60.0</v>
      </c>
      <c r="D1240" s="39"/>
      <c r="E1240" s="41"/>
      <c r="F1240" s="41"/>
      <c r="G1240" s="41"/>
      <c r="H1240" s="41"/>
    </row>
    <row r="1241" ht="15.75" customHeight="1">
      <c r="A1241" s="48" t="s">
        <v>60</v>
      </c>
      <c r="B1241" s="49" t="s">
        <v>57</v>
      </c>
      <c r="C1241" s="39">
        <v>60.0</v>
      </c>
      <c r="D1241" s="39"/>
      <c r="E1241" s="41"/>
      <c r="F1241" s="41"/>
      <c r="G1241" s="41"/>
      <c r="H1241" s="41"/>
    </row>
    <row r="1242" ht="15.75" customHeight="1">
      <c r="A1242" s="48" t="s">
        <v>60</v>
      </c>
      <c r="B1242" s="49" t="s">
        <v>57</v>
      </c>
      <c r="C1242" s="39">
        <v>60.0</v>
      </c>
      <c r="D1242" s="39"/>
      <c r="E1242" s="41"/>
      <c r="F1242" s="41"/>
      <c r="G1242" s="41"/>
      <c r="H1242" s="41"/>
    </row>
    <row r="1243" ht="15.75" customHeight="1">
      <c r="A1243" s="48" t="s">
        <v>60</v>
      </c>
      <c r="B1243" s="49" t="s">
        <v>57</v>
      </c>
      <c r="C1243" s="39">
        <v>60.0</v>
      </c>
      <c r="D1243" s="39"/>
      <c r="E1243" s="41"/>
      <c r="F1243" s="41"/>
      <c r="G1243" s="41"/>
      <c r="H1243" s="41"/>
    </row>
    <row r="1244" ht="15.75" customHeight="1">
      <c r="A1244" s="48" t="s">
        <v>60</v>
      </c>
      <c r="B1244" s="49" t="s">
        <v>58</v>
      </c>
      <c r="C1244" s="39">
        <v>60.0</v>
      </c>
      <c r="D1244" s="39"/>
      <c r="E1244" s="41"/>
      <c r="F1244" s="41"/>
      <c r="G1244" s="41"/>
      <c r="H1244" s="41"/>
    </row>
    <row r="1245" ht="15.75" customHeight="1">
      <c r="A1245" s="48" t="s">
        <v>60</v>
      </c>
      <c r="B1245" s="49" t="s">
        <v>58</v>
      </c>
      <c r="C1245" s="39">
        <v>60.0</v>
      </c>
      <c r="D1245" s="39"/>
      <c r="E1245" s="41"/>
      <c r="F1245" s="41"/>
      <c r="G1245" s="41"/>
      <c r="H1245" s="41"/>
    </row>
    <row r="1246" ht="15.75" customHeight="1">
      <c r="A1246" s="48" t="s">
        <v>60</v>
      </c>
      <c r="B1246" s="49" t="s">
        <v>58</v>
      </c>
      <c r="C1246" s="39">
        <v>60.0</v>
      </c>
      <c r="D1246" s="39"/>
      <c r="E1246" s="41"/>
      <c r="F1246" s="41"/>
      <c r="G1246" s="41"/>
      <c r="H1246" s="41"/>
    </row>
    <row r="1247" ht="15.75" customHeight="1">
      <c r="A1247" s="48" t="s">
        <v>60</v>
      </c>
      <c r="B1247" s="49" t="s">
        <v>59</v>
      </c>
      <c r="C1247" s="39">
        <v>60.0</v>
      </c>
      <c r="D1247" s="39"/>
      <c r="E1247" s="41"/>
      <c r="F1247" s="41"/>
      <c r="G1247" s="41"/>
      <c r="H1247" s="41"/>
    </row>
    <row r="1248" ht="15.75" customHeight="1">
      <c r="A1248" s="48" t="s">
        <v>60</v>
      </c>
      <c r="B1248" s="49" t="s">
        <v>59</v>
      </c>
      <c r="C1248" s="39">
        <v>60.0</v>
      </c>
      <c r="D1248" s="39"/>
      <c r="E1248" s="41"/>
      <c r="F1248" s="41"/>
      <c r="G1248" s="41"/>
      <c r="H1248" s="41"/>
    </row>
    <row r="1249" ht="15.75" customHeight="1">
      <c r="A1249" s="48" t="s">
        <v>60</v>
      </c>
      <c r="B1249" s="49" t="s">
        <v>59</v>
      </c>
      <c r="C1249" s="39">
        <v>60.0</v>
      </c>
      <c r="D1249" s="39"/>
      <c r="E1249" s="41"/>
      <c r="F1249" s="41"/>
      <c r="G1249" s="41"/>
      <c r="H1249" s="41"/>
    </row>
  </sheetData>
  <autoFilter ref="$A$1:$H$1249"/>
  <conditionalFormatting sqref="G1:G1249">
    <cfRule type="cellIs" dxfId="0" priority="1" operator="greaterThan">
      <formula>11</formula>
    </cfRule>
  </conditionalFormatting>
  <conditionalFormatting sqref="H1:H1249">
    <cfRule type="cellIs" dxfId="1" priority="2" operator="less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6000"/>
    <pageSetUpPr/>
  </sheetPr>
  <sheetViews>
    <sheetView workbookViewId="0"/>
  </sheetViews>
  <sheetFormatPr customHeight="1" defaultColWidth="14.43" defaultRowHeight="15.0"/>
  <cols>
    <col customWidth="1" min="1" max="2" width="20.57"/>
    <col customWidth="1" min="3" max="4" width="12.57"/>
    <col customWidth="1" min="5" max="6" width="49.86"/>
    <col customWidth="1" min="7" max="7" width="20.57"/>
    <col customWidth="1" min="8" max="8" width="8.0"/>
    <col customWidth="1" min="9" max="10" width="12.0"/>
    <col customWidth="1" min="11" max="26" width="8.0"/>
  </cols>
  <sheetData>
    <row r="1">
      <c r="A1" s="50" t="s">
        <v>2</v>
      </c>
      <c r="B1" s="50" t="s">
        <v>61</v>
      </c>
      <c r="C1" s="51" t="s">
        <v>42</v>
      </c>
      <c r="D1" s="51" t="s">
        <v>60</v>
      </c>
      <c r="E1" s="52" t="s">
        <v>42</v>
      </c>
      <c r="F1" s="52" t="s">
        <v>60</v>
      </c>
      <c r="G1" s="50" t="s">
        <v>3</v>
      </c>
    </row>
    <row r="2">
      <c r="A2" s="53" t="s">
        <v>45</v>
      </c>
      <c r="B2" s="53">
        <v>0.0</v>
      </c>
      <c r="C2" s="54">
        <f>VLOOKUP(CONCATENATE($C$1,A2,B2),'Dados planilhados'!D:H,5,FALSE)</f>
        <v>7411636.833</v>
      </c>
      <c r="D2" s="54">
        <f>VLOOKUP(CONCATENATE($D$1,A2,B2),'Dados planilhados'!D:H,5,FALSE)</f>
        <v>10001673.33</v>
      </c>
      <c r="E2" s="41"/>
      <c r="F2" s="41"/>
      <c r="G2" s="39">
        <v>45.0</v>
      </c>
    </row>
    <row r="3">
      <c r="A3" s="53" t="s">
        <v>45</v>
      </c>
      <c r="B3" s="53">
        <v>5.0</v>
      </c>
      <c r="C3" s="54">
        <f>VLOOKUP(CONCATENATE($C$1,A3,B3),'Dados planilhados'!D:H,5,FALSE)</f>
        <v>44376339</v>
      </c>
      <c r="D3" s="54">
        <f>VLOOKUP(CONCATENATE($D$1,A3,B3),'Dados planilhados'!D:H,5,FALSE)</f>
        <v>51638866.33</v>
      </c>
      <c r="E3" s="41"/>
      <c r="F3" s="41"/>
      <c r="G3" s="39"/>
    </row>
    <row r="4">
      <c r="A4" s="53" t="s">
        <v>45</v>
      </c>
      <c r="B4" s="53">
        <v>10.0</v>
      </c>
      <c r="C4" s="54">
        <f>VLOOKUP(CONCATENATE($C$1,A4,B4),'Dados planilhados'!D:H,5,FALSE)</f>
        <v>69558804.33</v>
      </c>
      <c r="D4" s="54">
        <f>VLOOKUP(CONCATENATE($D$1,A4,B4),'Dados planilhados'!D:H,5,FALSE)</f>
        <v>79030836</v>
      </c>
      <c r="E4" s="55"/>
      <c r="F4" s="55"/>
      <c r="G4" s="39"/>
    </row>
    <row r="5">
      <c r="A5" s="53" t="s">
        <v>45</v>
      </c>
      <c r="B5" s="53">
        <v>15.0</v>
      </c>
      <c r="C5" s="54">
        <f>VLOOKUP(CONCATENATE($C$1,A5,B5),'Dados planilhados'!D:H,5,FALSE)</f>
        <v>83549706.5</v>
      </c>
      <c r="D5" s="54">
        <f>VLOOKUP(CONCATENATE($D$1,A5,B5),'Dados planilhados'!D:H,5,FALSE)</f>
        <v>96814475.33</v>
      </c>
      <c r="E5" s="55"/>
      <c r="F5" s="55"/>
      <c r="G5" s="39"/>
    </row>
    <row r="6">
      <c r="A6" s="53" t="s">
        <v>45</v>
      </c>
      <c r="B6" s="53">
        <v>20.0</v>
      </c>
      <c r="C6" s="54">
        <f>VLOOKUP(CONCATENATE($C$1,A6,B6),'Dados planilhados'!D:H,5,FALSE)</f>
        <v>94179190.5</v>
      </c>
      <c r="D6" s="54">
        <f>VLOOKUP(CONCATENATE($D$1,A6,B6),'Dados planilhados'!D:H,5,FALSE)</f>
        <v>113607155.3</v>
      </c>
      <c r="E6" s="55"/>
      <c r="F6" s="55"/>
      <c r="G6" s="39"/>
    </row>
    <row r="7">
      <c r="A7" s="53" t="s">
        <v>45</v>
      </c>
      <c r="B7" s="53">
        <v>25.0</v>
      </c>
      <c r="C7" s="54">
        <f>VLOOKUP(CONCATENATE($C$1,A7,B7),'Dados planilhados'!D:H,5,FALSE)</f>
        <v>103787210</v>
      </c>
      <c r="D7" s="54">
        <f>VLOOKUP(CONCATENATE($D$1,A7,B7),'Dados planilhados'!D:H,5,FALSE)</f>
        <v>127217646.3</v>
      </c>
      <c r="E7" s="41"/>
      <c r="F7" s="41"/>
      <c r="G7" s="39"/>
    </row>
    <row r="8">
      <c r="A8" s="53" t="s">
        <v>45</v>
      </c>
      <c r="B8" s="53">
        <v>30.0</v>
      </c>
      <c r="C8" s="54">
        <f>VLOOKUP(CONCATENATE($C$1,A8,B8),'Dados planilhados'!D:H,5,FALSE)</f>
        <v>112920023.5</v>
      </c>
      <c r="D8" s="54">
        <f>VLOOKUP(CONCATENATE($D$1,A8,B8),'Dados planilhados'!D:H,5,FALSE)</f>
        <v>141259288.3</v>
      </c>
      <c r="E8" s="41"/>
      <c r="F8" s="41"/>
      <c r="G8" s="39"/>
    </row>
    <row r="9">
      <c r="A9" s="53" t="s">
        <v>45</v>
      </c>
      <c r="B9" s="53">
        <v>35.0</v>
      </c>
      <c r="C9" s="54">
        <f>VLOOKUP(CONCATENATE($C$1,A9,B9),'Dados planilhados'!D:H,5,FALSE)</f>
        <v>122007193</v>
      </c>
      <c r="D9" s="54">
        <f>VLOOKUP(CONCATENATE($D$1,A9,B9),'Dados planilhados'!D:H,5,FALSE)</f>
        <v>155252387.7</v>
      </c>
      <c r="E9" s="41"/>
      <c r="F9" s="41"/>
      <c r="G9" s="56" t="s">
        <v>62</v>
      </c>
    </row>
    <row r="10">
      <c r="A10" s="53" t="s">
        <v>45</v>
      </c>
      <c r="B10" s="53">
        <v>40.0</v>
      </c>
      <c r="C10" s="54">
        <f>VLOOKUP(CONCATENATE($C$1,A10,B10),'Dados planilhados'!D:H,5,FALSE)</f>
        <v>131040150.5</v>
      </c>
      <c r="D10" s="54">
        <f>VLOOKUP(CONCATENATE($D$1,A10,B10),'Dados planilhados'!D:H,5,FALSE)</f>
        <v>169190836.3</v>
      </c>
      <c r="E10" s="41"/>
      <c r="F10" s="41"/>
      <c r="G10" s="39"/>
    </row>
    <row r="11">
      <c r="A11" s="53" t="s">
        <v>45</v>
      </c>
      <c r="B11" s="53">
        <v>45.0</v>
      </c>
      <c r="C11" s="54">
        <f>VLOOKUP(CONCATENATE($C$1,A11,B11),'Dados planilhados'!D:H,5,FALSE)</f>
        <v>129056484.7</v>
      </c>
      <c r="D11" s="54">
        <f>VLOOKUP(CONCATENATE($D$1,A11,B11),'Dados planilhados'!D:H,5,FALSE)</f>
        <v>182475247</v>
      </c>
      <c r="E11" s="57">
        <f>15241136.78*45 + (5247764.918/2 * 45^2) - (61090.77/3 * 45^3) </f>
        <v>4143580996</v>
      </c>
      <c r="F11" s="57">
        <f>19140205.797*45 + (5668659.827/2 * 45^2) - (47770.12/3 * 45^3)</f>
        <v>5149809941</v>
      </c>
      <c r="G11" s="58">
        <f>(F11-E11)/E11</f>
        <v>0.2428404189</v>
      </c>
    </row>
    <row r="12">
      <c r="A12" s="53" t="s">
        <v>46</v>
      </c>
      <c r="B12" s="53">
        <v>0.0</v>
      </c>
      <c r="C12" s="54">
        <f>VLOOKUP(CONCATENATE($C$1,A12,B12),'Dados planilhados'!D:H,5,FALSE)</f>
        <v>4691740.333</v>
      </c>
      <c r="D12" s="54">
        <f>VLOOKUP(CONCATENATE($D$1,A12,B12),'Dados planilhados'!D:H,5,FALSE)</f>
        <v>6592827.833</v>
      </c>
      <c r="E12" s="41"/>
      <c r="F12" s="41"/>
      <c r="G12" s="39"/>
    </row>
    <row r="13">
      <c r="A13" s="53" t="s">
        <v>46</v>
      </c>
      <c r="B13" s="53">
        <v>5.0</v>
      </c>
      <c r="C13" s="54">
        <f>VLOOKUP(CONCATENATE($C$1,A13,B13),'Dados planilhados'!D:H,5,FALSE)</f>
        <v>33891635</v>
      </c>
      <c r="D13" s="54">
        <f>VLOOKUP(CONCATENATE($D$1,A13,B13),'Dados planilhados'!D:H,5,FALSE)</f>
        <v>41312433.67</v>
      </c>
      <c r="E13" s="41"/>
      <c r="F13" s="41"/>
      <c r="G13" s="39"/>
    </row>
    <row r="14">
      <c r="A14" s="53" t="s">
        <v>46</v>
      </c>
      <c r="B14" s="53">
        <v>10.0</v>
      </c>
      <c r="C14" s="54">
        <f>VLOOKUP(CONCATENATE($C$1,A14,B14),'Dados planilhados'!D:H,5,FALSE)</f>
        <v>63057201.67</v>
      </c>
      <c r="D14" s="54">
        <f>VLOOKUP(CONCATENATE($D$1,A14,B14),'Dados planilhados'!D:H,5,FALSE)</f>
        <v>70255968</v>
      </c>
      <c r="E14" s="55"/>
      <c r="F14" s="55"/>
      <c r="G14" s="39"/>
    </row>
    <row r="15">
      <c r="A15" s="53" t="s">
        <v>46</v>
      </c>
      <c r="B15" s="53">
        <v>15.0</v>
      </c>
      <c r="C15" s="54">
        <f>VLOOKUP(CONCATENATE($C$1,A15,B15),'Dados planilhados'!D:H,5,FALSE)</f>
        <v>82471755.83</v>
      </c>
      <c r="D15" s="54">
        <f>VLOOKUP(CONCATENATE($D$1,A15,B15),'Dados planilhados'!D:H,5,FALSE)</f>
        <v>92783126</v>
      </c>
      <c r="E15" s="55"/>
      <c r="F15" s="55"/>
      <c r="G15" s="39"/>
      <c r="M15" s="59"/>
    </row>
    <row r="16">
      <c r="A16" s="53" t="s">
        <v>46</v>
      </c>
      <c r="B16" s="53">
        <v>20.0</v>
      </c>
      <c r="C16" s="54">
        <f>VLOOKUP(CONCATENATE($C$1,A16,B16),'Dados planilhados'!D:H,5,FALSE)</f>
        <v>94903473.17</v>
      </c>
      <c r="D16" s="54">
        <f>VLOOKUP(CONCATENATE($D$1,A16,B16),'Dados planilhados'!D:H,5,FALSE)</f>
        <v>110113190</v>
      </c>
      <c r="E16" s="55"/>
      <c r="F16" s="55"/>
      <c r="G16" s="39"/>
    </row>
    <row r="17">
      <c r="A17" s="53" t="s">
        <v>46</v>
      </c>
      <c r="B17" s="53">
        <v>25.0</v>
      </c>
      <c r="C17" s="54">
        <f>VLOOKUP(CONCATENATE($C$1,A17,B17),'Dados planilhados'!D:H,5,FALSE)</f>
        <v>104549654</v>
      </c>
      <c r="D17" s="54">
        <f>VLOOKUP(CONCATENATE($D$1,A17,B17),'Dados planilhados'!D:H,5,FALSE)</f>
        <v>124404774.3</v>
      </c>
      <c r="E17" s="41"/>
      <c r="F17" s="41"/>
      <c r="G17" s="39"/>
    </row>
    <row r="18">
      <c r="A18" s="53" t="s">
        <v>46</v>
      </c>
      <c r="B18" s="53">
        <v>30.0</v>
      </c>
      <c r="C18" s="54">
        <f>VLOOKUP(CONCATENATE($C$1,A18,B18),'Dados planilhados'!D:H,5,FALSE)</f>
        <v>112708870.2</v>
      </c>
      <c r="D18" s="54">
        <f>VLOOKUP(CONCATENATE($D$1,A18,B18),'Dados planilhados'!D:H,5,FALSE)</f>
        <v>136437208.3</v>
      </c>
      <c r="E18" s="41"/>
      <c r="F18" s="41"/>
      <c r="G18" s="39"/>
    </row>
    <row r="19">
      <c r="A19" s="53" t="s">
        <v>46</v>
      </c>
      <c r="B19" s="53">
        <v>35.0</v>
      </c>
      <c r="C19" s="54">
        <f>VLOOKUP(CONCATENATE($C$1,A19,B19),'Dados planilhados'!D:H,5,FALSE)</f>
        <v>120602118.3</v>
      </c>
      <c r="D19" s="54">
        <f>VLOOKUP(CONCATENATE($D$1,A19,B19),'Dados planilhados'!D:H,5,FALSE)</f>
        <v>148843070.3</v>
      </c>
      <c r="E19" s="41"/>
      <c r="F19" s="41"/>
      <c r="G19" s="39"/>
    </row>
    <row r="20">
      <c r="A20" s="53" t="s">
        <v>46</v>
      </c>
      <c r="B20" s="53">
        <v>40.0</v>
      </c>
      <c r="C20" s="54">
        <f>VLOOKUP(CONCATENATE($C$1,A20,B20),'Dados planilhados'!D:H,5,FALSE)</f>
        <v>128769327.8</v>
      </c>
      <c r="D20" s="54">
        <f>VLOOKUP(CONCATENATE($D$1,A20,B20),'Dados planilhados'!D:H,5,FALSE)</f>
        <v>160824916.3</v>
      </c>
      <c r="E20" s="41"/>
      <c r="F20" s="41"/>
      <c r="G20" s="39"/>
    </row>
    <row r="21" ht="15.75" customHeight="1">
      <c r="A21" s="53" t="s">
        <v>46</v>
      </c>
      <c r="B21" s="53">
        <v>45.0</v>
      </c>
      <c r="C21" s="54">
        <f>VLOOKUP(CONCATENATE($C$1,A21,B21),'Dados planilhados'!D:H,5,FALSE)</f>
        <v>133046172.7</v>
      </c>
      <c r="D21" s="54">
        <f>VLOOKUP(CONCATENATE($D$1,A21,B21),'Dados planilhados'!D:H,5,FALSE)</f>
        <v>172590132.3</v>
      </c>
      <c r="E21" s="57">
        <f>8791294.362*45 + (5507003.094/2 * 45^2) - (62918.834/3 * 45^3) </f>
        <v>4060289296</v>
      </c>
      <c r="F21" s="57">
        <f>11565268.582*45 + (5969044.605/2 * 45^2) - (55372.642/3 * 45^3) </f>
        <v>4882150748</v>
      </c>
      <c r="G21" s="58">
        <f>(F21-E21)/E21</f>
        <v>0.2024145059</v>
      </c>
    </row>
    <row r="22" ht="15.75" customHeight="1">
      <c r="A22" s="53" t="s">
        <v>47</v>
      </c>
      <c r="B22" s="53">
        <v>0.0</v>
      </c>
      <c r="C22" s="54">
        <f>VLOOKUP(CONCATENATE($C$1,A22,B22),'Dados planilhados'!D:H,5,FALSE)</f>
        <v>4646569</v>
      </c>
      <c r="D22" s="54">
        <f>VLOOKUP(CONCATENATE($D$1,A22,B22),'Dados planilhados'!D:H,5,FALSE)</f>
        <v>5083138</v>
      </c>
      <c r="E22" s="41"/>
      <c r="F22" s="41"/>
      <c r="G22" s="39"/>
    </row>
    <row r="23" ht="15.75" customHeight="1">
      <c r="A23" s="53" t="s">
        <v>47</v>
      </c>
      <c r="B23" s="53">
        <v>5.0</v>
      </c>
      <c r="C23" s="54">
        <f>VLOOKUP(CONCATENATE($C$1,A23,B23),'Dados planilhados'!D:H,5,FALSE)</f>
        <v>38608077.67</v>
      </c>
      <c r="D23" s="54">
        <f>VLOOKUP(CONCATENATE($D$1,A23,B23),'Dados planilhados'!D:H,5,FALSE)</f>
        <v>38743570.33</v>
      </c>
      <c r="E23" s="41"/>
      <c r="F23" s="41"/>
      <c r="G23" s="39"/>
    </row>
    <row r="24" ht="15.75" customHeight="1">
      <c r="A24" s="53" t="s">
        <v>47</v>
      </c>
      <c r="B24" s="53">
        <v>10.0</v>
      </c>
      <c r="C24" s="54">
        <f>VLOOKUP(CONCATENATE($C$1,A24,B24),'Dados planilhados'!D:H,5,FALSE)</f>
        <v>73519279</v>
      </c>
      <c r="D24" s="54">
        <f>VLOOKUP(CONCATENATE($D$1,A24,B24),'Dados planilhados'!D:H,5,FALSE)</f>
        <v>75007516</v>
      </c>
      <c r="E24" s="55"/>
      <c r="F24" s="60"/>
      <c r="G24" s="39"/>
    </row>
    <row r="25" ht="15.75" customHeight="1">
      <c r="A25" s="53" t="s">
        <v>47</v>
      </c>
      <c r="B25" s="53">
        <v>15.0</v>
      </c>
      <c r="C25" s="54">
        <f>VLOOKUP(CONCATENATE($C$1,A25,B25),'Dados planilhados'!D:H,5,FALSE)</f>
        <v>95401806.5</v>
      </c>
      <c r="D25" s="54">
        <f>VLOOKUP(CONCATENATE($D$1,A25,B25),'Dados planilhados'!D:H,5,FALSE)</f>
        <v>100905774</v>
      </c>
      <c r="E25" s="55"/>
      <c r="F25" s="55"/>
      <c r="G25" s="39"/>
    </row>
    <row r="26" ht="15.75" customHeight="1">
      <c r="A26" s="53" t="s">
        <v>47</v>
      </c>
      <c r="B26" s="53">
        <v>20.0</v>
      </c>
      <c r="C26" s="54">
        <f>VLOOKUP(CONCATENATE($C$1,A26,B26),'Dados planilhados'!D:H,5,FALSE)</f>
        <v>109506083.8</v>
      </c>
      <c r="D26" s="54">
        <f>VLOOKUP(CONCATENATE($D$1,A26,B26),'Dados planilhados'!D:H,5,FALSE)</f>
        <v>121667614</v>
      </c>
      <c r="E26" s="41"/>
      <c r="F26" s="41"/>
      <c r="G26" s="41"/>
    </row>
    <row r="27" ht="15.75" customHeight="1">
      <c r="A27" s="53" t="s">
        <v>47</v>
      </c>
      <c r="B27" s="53">
        <v>25.0</v>
      </c>
      <c r="C27" s="54">
        <f>VLOOKUP(CONCATENATE($C$1,A27,B27),'Dados planilhados'!D:H,5,FALSE)</f>
        <v>120990110</v>
      </c>
      <c r="D27" s="54">
        <f>VLOOKUP(CONCATENATE($D$1,A27,B27),'Dados planilhados'!D:H,5,FALSE)</f>
        <v>137644275.7</v>
      </c>
      <c r="E27" s="55"/>
      <c r="F27" s="55"/>
      <c r="G27" s="55"/>
    </row>
    <row r="28" ht="15.75" customHeight="1">
      <c r="A28" s="53" t="s">
        <v>47</v>
      </c>
      <c r="B28" s="53">
        <v>30.0</v>
      </c>
      <c r="C28" s="54">
        <f>VLOOKUP(CONCATENATE($C$1,A28,B28),'Dados planilhados'!D:H,5,FALSE)</f>
        <v>128972118.2</v>
      </c>
      <c r="D28" s="54">
        <f>VLOOKUP(CONCATENATE($D$1,A28,B28),'Dados planilhados'!D:H,5,FALSE)</f>
        <v>151866472.3</v>
      </c>
      <c r="E28" s="55"/>
      <c r="F28" s="55"/>
      <c r="G28" s="55"/>
    </row>
    <row r="29" ht="15.75" customHeight="1">
      <c r="A29" s="53" t="s">
        <v>47</v>
      </c>
      <c r="B29" s="53">
        <v>35.0</v>
      </c>
      <c r="C29" s="54">
        <f>VLOOKUP(CONCATENATE($C$1,A29,B29),'Dados planilhados'!D:H,5,FALSE)</f>
        <v>139582347.7</v>
      </c>
      <c r="D29" s="54">
        <f>VLOOKUP(CONCATENATE($D$1,A29,B29),'Dados planilhados'!D:H,5,FALSE)</f>
        <v>166251177</v>
      </c>
      <c r="E29" s="55"/>
      <c r="F29" s="55"/>
      <c r="G29" s="55"/>
    </row>
    <row r="30" ht="15.75" customHeight="1">
      <c r="A30" s="53" t="s">
        <v>47</v>
      </c>
      <c r="B30" s="53">
        <v>40.0</v>
      </c>
      <c r="C30" s="54">
        <f>VLOOKUP(CONCATENATE($C$1,A30,B30),'Dados planilhados'!D:H,5,FALSE)</f>
        <v>143748813.2</v>
      </c>
      <c r="D30" s="54">
        <f>VLOOKUP(CONCATENATE($D$1,A30,B30),'Dados planilhados'!D:H,5,FALSE)</f>
        <v>180008335</v>
      </c>
      <c r="E30" s="39"/>
      <c r="F30" s="39"/>
      <c r="G30" s="39"/>
    </row>
    <row r="31" ht="15.75" customHeight="1">
      <c r="A31" s="53" t="s">
        <v>47</v>
      </c>
      <c r="B31" s="53">
        <v>45.0</v>
      </c>
      <c r="C31" s="54">
        <f>VLOOKUP(CONCATENATE($C$1,A31,B31),'Dados planilhados'!D:H,5,FALSE)</f>
        <v>149563114</v>
      </c>
      <c r="D31" s="54">
        <f>VLOOKUP(CONCATENATE($D$1,A31,B31),'Dados planilhados'!D:H,5,FALSE)</f>
        <v>193419908.3</v>
      </c>
      <c r="E31" s="57">
        <f>9186426.849*45 + (6542816.394/2 * 45^2) - (78520.651/3 * 45^3) </f>
        <v>4652926033</v>
      </c>
      <c r="F31" s="57">
        <f>8256245.774*45 + (6794732.026/2 * 45^2) - (61863.773/3 * 45^3) </f>
        <v>5372085131</v>
      </c>
      <c r="G31" s="58">
        <f>(F31-E31)/E31</f>
        <v>0.1545606126</v>
      </c>
    </row>
    <row r="32" ht="15.75" customHeight="1">
      <c r="A32" s="53" t="s">
        <v>48</v>
      </c>
      <c r="B32" s="53">
        <v>0.0</v>
      </c>
      <c r="C32" s="54">
        <f>VLOOKUP(CONCATENATE($C$1,A32,B32),'Dados planilhados'!D:H,5,FALSE)</f>
        <v>5881852.833</v>
      </c>
      <c r="D32" s="54">
        <f>VLOOKUP(CONCATENATE($D$1,A32,B32),'Dados planilhados'!D:H,5,FALSE)</f>
        <v>8714550.833</v>
      </c>
      <c r="E32" s="41"/>
      <c r="F32" s="41"/>
      <c r="G32" s="39"/>
    </row>
    <row r="33" ht="15.75" customHeight="1">
      <c r="A33" s="53" t="s">
        <v>48</v>
      </c>
      <c r="B33" s="53">
        <v>5.0</v>
      </c>
      <c r="C33" s="54">
        <f>VLOOKUP(CONCATENATE($C$1,A33,B33),'Dados planilhados'!D:H,5,FALSE)</f>
        <v>49279471</v>
      </c>
      <c r="D33" s="54">
        <f>VLOOKUP(CONCATENATE($D$1,A33,B33),'Dados planilhados'!D:H,5,FALSE)</f>
        <v>56145929.67</v>
      </c>
      <c r="E33" s="41"/>
      <c r="F33" s="41"/>
      <c r="G33" s="39"/>
    </row>
    <row r="34" ht="15.75" customHeight="1">
      <c r="A34" s="53" t="s">
        <v>48</v>
      </c>
      <c r="B34" s="53">
        <v>10.0</v>
      </c>
      <c r="C34" s="54">
        <f>VLOOKUP(CONCATENATE($C$1,A34,B34),'Dados planilhados'!D:H,5,FALSE)</f>
        <v>81171383</v>
      </c>
      <c r="D34" s="54">
        <f>VLOOKUP(CONCATENATE($D$1,A34,B34),'Dados planilhados'!D:H,5,FALSE)</f>
        <v>95053581.33</v>
      </c>
      <c r="E34" s="55"/>
      <c r="F34" s="55"/>
      <c r="G34" s="39"/>
    </row>
    <row r="35" ht="15.75" customHeight="1">
      <c r="A35" s="53" t="s">
        <v>48</v>
      </c>
      <c r="B35" s="53">
        <v>15.0</v>
      </c>
      <c r="C35" s="54">
        <f>VLOOKUP(CONCATENATE($C$1,A35,B35),'Dados planilhados'!D:H,5,FALSE)</f>
        <v>101609185.2</v>
      </c>
      <c r="D35" s="54">
        <f>VLOOKUP(CONCATENATE($D$1,A35,B35),'Dados planilhados'!D:H,5,FALSE)</f>
        <v>119768971.3</v>
      </c>
      <c r="E35" s="55"/>
      <c r="F35" s="55"/>
      <c r="G35" s="39"/>
    </row>
    <row r="36" ht="15.75" customHeight="1">
      <c r="A36" s="53" t="s">
        <v>48</v>
      </c>
      <c r="B36" s="53">
        <v>20.0</v>
      </c>
      <c r="C36" s="54">
        <f>VLOOKUP(CONCATENATE($C$1,A36,B36),'Dados planilhados'!D:H,5,FALSE)</f>
        <v>115835483.8</v>
      </c>
      <c r="D36" s="54">
        <f>VLOOKUP(CONCATENATE($D$1,A36,B36),'Dados planilhados'!D:H,5,FALSE)</f>
        <v>139431694</v>
      </c>
      <c r="E36" s="55"/>
      <c r="F36" s="55"/>
      <c r="G36" s="39"/>
    </row>
    <row r="37" ht="15.75" customHeight="1">
      <c r="A37" s="53" t="s">
        <v>48</v>
      </c>
      <c r="B37" s="53">
        <v>25.0</v>
      </c>
      <c r="C37" s="54">
        <f>VLOOKUP(CONCATENATE($C$1,A37,B37),'Dados planilhados'!D:H,5,FALSE)</f>
        <v>127976875.3</v>
      </c>
      <c r="D37" s="54">
        <f>VLOOKUP(CONCATENATE($D$1,A37,B37),'Dados planilhados'!D:H,5,FALSE)</f>
        <v>155083779.7</v>
      </c>
      <c r="E37" s="55"/>
      <c r="F37" s="55"/>
      <c r="G37" s="55"/>
    </row>
    <row r="38" ht="15.75" customHeight="1">
      <c r="A38" s="53" t="s">
        <v>48</v>
      </c>
      <c r="B38" s="53">
        <v>30.0</v>
      </c>
      <c r="C38" s="54">
        <f>VLOOKUP(CONCATENATE($C$1,A38,B38),'Dados planilhados'!D:H,5,FALSE)</f>
        <v>137889640.8</v>
      </c>
      <c r="D38" s="54">
        <f>VLOOKUP(CONCATENATE($D$1,A38,B38),'Dados planilhados'!D:H,5,FALSE)</f>
        <v>160522488.3</v>
      </c>
      <c r="E38" s="55"/>
      <c r="F38" s="55"/>
      <c r="G38" s="55"/>
    </row>
    <row r="39" ht="15.75" customHeight="1">
      <c r="A39" s="53" t="s">
        <v>48</v>
      </c>
      <c r="B39" s="53">
        <v>35.0</v>
      </c>
      <c r="C39" s="54">
        <f>VLOOKUP(CONCATENATE($C$1,A39,B39),'Dados planilhados'!D:H,5,FALSE)</f>
        <v>145962145</v>
      </c>
      <c r="D39" s="54">
        <f>VLOOKUP(CONCATENATE($D$1,A39,B39),'Dados planilhados'!D:H,5,FALSE)</f>
        <v>175497683.7</v>
      </c>
      <c r="E39" s="41"/>
      <c r="F39" s="41"/>
      <c r="G39" s="56" t="s">
        <v>63</v>
      </c>
    </row>
    <row r="40" ht="15.75" customHeight="1">
      <c r="A40" s="53" t="s">
        <v>48</v>
      </c>
      <c r="B40" s="53">
        <v>40.0</v>
      </c>
      <c r="C40" s="54">
        <f>VLOOKUP(CONCATENATE($C$1,A40,B40),'Dados planilhados'!D:H,5,FALSE)</f>
        <v>154772797.2</v>
      </c>
      <c r="D40" s="54">
        <f>VLOOKUP(CONCATENATE($D$1,A40,B40),'Dados planilhados'!D:H,5,FALSE)</f>
        <v>189621641.7</v>
      </c>
      <c r="E40" s="41">
        <f>14645186.018*45 + (6589181.323/2 * 45^2) - (76745.481/3 * 45^3) </f>
        <v>4999435475</v>
      </c>
      <c r="F40" s="41">
        <f>18418515.162*45 + (7499675.506/2 * 45^2) - (79805.417/3 * 45^3) </f>
        <v>5998165091</v>
      </c>
      <c r="G40" s="58">
        <f t="shared" ref="G40:G41" si="1">(F40-E40)/E40</f>
        <v>0.199768478</v>
      </c>
    </row>
    <row r="41" ht="15.75" customHeight="1">
      <c r="A41" s="53" t="s">
        <v>48</v>
      </c>
      <c r="B41" s="53">
        <v>45.0</v>
      </c>
      <c r="C41" s="54">
        <f>VLOOKUP(CONCATENATE($C$1,A41,B41),'Dados planilhados'!D:H,5,FALSE)</f>
        <v>161827268.7</v>
      </c>
      <c r="D41" s="54">
        <f>VLOOKUP(CONCATENATE($D$1,A41,B41),'Dados planilhados'!D:H,5,FALSE)</f>
        <v>203158223</v>
      </c>
      <c r="E41" s="57">
        <f>13550472.054*45 + (6652605.227/2 * 45^2) - (77614.302/3 * 45^3) </f>
        <v>4987999612</v>
      </c>
      <c r="F41" s="57">
        <f>20008982.071*45 + (6962689.213/2 * 45^2) - (67849.036/3 * 45^3) </f>
        <v>5889212553</v>
      </c>
      <c r="G41" s="58">
        <f t="shared" si="1"/>
        <v>0.1806762252</v>
      </c>
    </row>
    <row r="42" ht="15.75" customHeight="1">
      <c r="A42" s="53" t="s">
        <v>49</v>
      </c>
      <c r="B42" s="53">
        <v>0.0</v>
      </c>
      <c r="C42" s="54">
        <f>VLOOKUP(CONCATENATE($C$1,A42,B42),'Dados planilhados'!D:H,5,FALSE)</f>
        <v>5382348.833</v>
      </c>
      <c r="D42" s="54">
        <f>VLOOKUP(CONCATENATE($D$1,A42,B42),'Dados planilhados'!D:H,5,FALSE)</f>
        <v>7432459</v>
      </c>
      <c r="E42" s="41"/>
      <c r="F42" s="41"/>
      <c r="G42" s="39"/>
    </row>
    <row r="43" ht="15.75" customHeight="1">
      <c r="A43" s="53" t="s">
        <v>49</v>
      </c>
      <c r="B43" s="53">
        <v>5.0</v>
      </c>
      <c r="C43" s="54">
        <f>VLOOKUP(CONCATENATE($C$1,A43,B43),'Dados planilhados'!D:H,5,FALSE)</f>
        <v>34286015</v>
      </c>
      <c r="D43" s="54">
        <f>VLOOKUP(CONCATENATE($D$1,A43,B43),'Dados planilhados'!D:H,5,FALSE)</f>
        <v>39466335.67</v>
      </c>
      <c r="E43" s="41"/>
      <c r="F43" s="41"/>
      <c r="G43" s="39"/>
    </row>
    <row r="44" ht="15.75" customHeight="1">
      <c r="A44" s="53" t="s">
        <v>49</v>
      </c>
      <c r="B44" s="53">
        <v>10.0</v>
      </c>
      <c r="C44" s="54">
        <f>VLOOKUP(CONCATENATE($C$1,A44,B44),'Dados planilhados'!D:H,5,FALSE)</f>
        <v>55262929.67</v>
      </c>
      <c r="D44" s="54">
        <f>VLOOKUP(CONCATENATE($D$1,A44,B44),'Dados planilhados'!D:H,5,FALSE)</f>
        <v>63046022.67</v>
      </c>
      <c r="E44" s="55"/>
      <c r="F44" s="55"/>
      <c r="G44" s="39"/>
    </row>
    <row r="45" ht="15.75" customHeight="1">
      <c r="A45" s="53" t="s">
        <v>49</v>
      </c>
      <c r="B45" s="53">
        <v>15.0</v>
      </c>
      <c r="C45" s="54">
        <f>VLOOKUP(CONCATENATE($C$1,A45,B45),'Dados planilhados'!D:H,5,FALSE)</f>
        <v>68608059.83</v>
      </c>
      <c r="D45" s="54">
        <f>VLOOKUP(CONCATENATE($D$1,A45,B45),'Dados planilhados'!D:H,5,FALSE)</f>
        <v>80520976.67</v>
      </c>
      <c r="E45" s="55"/>
      <c r="F45" s="55"/>
      <c r="G45" s="39"/>
    </row>
    <row r="46" ht="15.75" customHeight="1">
      <c r="A46" s="53" t="s">
        <v>49</v>
      </c>
      <c r="B46" s="53">
        <v>20.0</v>
      </c>
      <c r="C46" s="54">
        <f>VLOOKUP(CONCATENATE($C$1,A46,B46),'Dados planilhados'!D:H,5,FALSE)</f>
        <v>79454993.17</v>
      </c>
      <c r="D46" s="54">
        <f>VLOOKUP(CONCATENATE($D$1,A46,B46),'Dados planilhados'!D:H,5,FALSE)</f>
        <v>95675542</v>
      </c>
      <c r="E46" s="55"/>
      <c r="F46" s="55"/>
      <c r="G46" s="39"/>
    </row>
    <row r="47" ht="15.75" customHeight="1">
      <c r="A47" s="53" t="s">
        <v>49</v>
      </c>
      <c r="B47" s="53">
        <v>25.0</v>
      </c>
      <c r="C47" s="54">
        <f>VLOOKUP(CONCATENATE($C$1,A47,B47),'Dados planilhados'!D:H,5,FALSE)</f>
        <v>89586368.67</v>
      </c>
      <c r="D47" s="54">
        <f>VLOOKUP(CONCATENATE($D$1,A47,B47),'Dados planilhados'!D:H,5,FALSE)</f>
        <v>111269907.7</v>
      </c>
      <c r="E47" s="41"/>
      <c r="F47" s="41"/>
      <c r="G47" s="39"/>
    </row>
    <row r="48" ht="15.75" customHeight="1">
      <c r="A48" s="53" t="s">
        <v>49</v>
      </c>
      <c r="B48" s="53">
        <v>30.0</v>
      </c>
      <c r="C48" s="54">
        <f>VLOOKUP(CONCATENATE($C$1,A48,B48),'Dados planilhados'!D:H,5,FALSE)</f>
        <v>98864934.17</v>
      </c>
      <c r="D48" s="54">
        <f>VLOOKUP(CONCATENATE($D$1,A48,B48),'Dados planilhados'!D:H,5,FALSE)</f>
        <v>125009229.7</v>
      </c>
      <c r="E48" s="41"/>
      <c r="F48" s="41"/>
      <c r="G48" s="39"/>
    </row>
    <row r="49" ht="15.75" customHeight="1">
      <c r="A49" s="53" t="s">
        <v>49</v>
      </c>
      <c r="B49" s="53">
        <v>35.0</v>
      </c>
      <c r="C49" s="54">
        <f>VLOOKUP(CONCATENATE($C$1,A49,B49),'Dados planilhados'!D:H,5,FALSE)</f>
        <v>109790697</v>
      </c>
      <c r="D49" s="54">
        <f>VLOOKUP(CONCATENATE($D$1,A49,B49),'Dados planilhados'!D:H,5,FALSE)</f>
        <v>139640355.7</v>
      </c>
      <c r="E49" s="41"/>
      <c r="F49" s="41"/>
      <c r="G49" s="56" t="s">
        <v>64</v>
      </c>
    </row>
    <row r="50" ht="15.75" customHeight="1">
      <c r="A50" s="53" t="s">
        <v>49</v>
      </c>
      <c r="B50" s="53">
        <v>40.0</v>
      </c>
      <c r="C50" s="54">
        <f>VLOOKUP(CONCATENATE($C$1,A50,B50),'Dados planilhados'!D:H,5,FALSE)</f>
        <v>118102085.2</v>
      </c>
      <c r="D50" s="54">
        <f>VLOOKUP(CONCATENATE($D$1,A50,B50),'Dados planilhados'!D:H,5,FALSE)</f>
        <v>155291577.7</v>
      </c>
      <c r="E50" s="41"/>
      <c r="F50" s="41"/>
      <c r="G50" s="39"/>
    </row>
    <row r="51" ht="15.75" customHeight="1">
      <c r="A51" s="53" t="s">
        <v>49</v>
      </c>
      <c r="B51" s="53">
        <v>45.0</v>
      </c>
      <c r="C51" s="54">
        <f>VLOOKUP(CONCATENATE($C$1,A51,B51),'Dados planilhados'!D:H,5,FALSE)</f>
        <v>124519866</v>
      </c>
      <c r="D51" s="54">
        <f>VLOOKUP(CONCATENATE($D$1,A51,B51),'Dados planilhados'!D:H,5,FALSE)</f>
        <v>167603359</v>
      </c>
      <c r="E51" s="57">
        <f>11161140.876*45 + (4232592.932/2 * 45^2) - (39310.389/3 * 45^3) </f>
        <v>3593698617</v>
      </c>
      <c r="F51" s="57">
        <f> 13134876.043*45 + (4788564.762/2 * 45^2) - (31413.343/3 * 45^3) </f>
        <v>4485310950</v>
      </c>
      <c r="G51" s="58">
        <f>(F51-E51)/E51</f>
        <v>0.2481043703</v>
      </c>
    </row>
    <row r="52" ht="15.75" customHeight="1">
      <c r="A52" s="53" t="s">
        <v>50</v>
      </c>
      <c r="B52" s="53">
        <v>0.0</v>
      </c>
      <c r="C52" s="54">
        <f>VLOOKUP(CONCATENATE($C$1,A52,B52),'Dados planilhados'!D:H,5,FALSE)</f>
        <v>5077380.667</v>
      </c>
      <c r="D52" s="54">
        <f>VLOOKUP(CONCATENATE($D$1,A52,B52),'Dados planilhados'!D:H,5,FALSE)</f>
        <v>6354173.333</v>
      </c>
      <c r="E52" s="41"/>
      <c r="F52" s="41"/>
      <c r="G52" s="39"/>
    </row>
    <row r="53" ht="15.75" customHeight="1">
      <c r="A53" s="53" t="s">
        <v>50</v>
      </c>
      <c r="B53" s="53">
        <v>5.0</v>
      </c>
      <c r="C53" s="54">
        <f>VLOOKUP(CONCATENATE($C$1,A53,B53),'Dados planilhados'!D:H,5,FALSE)</f>
        <v>33105959</v>
      </c>
      <c r="D53" s="54">
        <f>VLOOKUP(CONCATENATE($D$1,A53,B53),'Dados planilhados'!D:H,5,FALSE)</f>
        <v>45117951.67</v>
      </c>
      <c r="E53" s="41"/>
      <c r="F53" s="41"/>
      <c r="G53" s="39"/>
    </row>
    <row r="54" ht="15.75" customHeight="1">
      <c r="A54" s="53" t="s">
        <v>50</v>
      </c>
      <c r="B54" s="53">
        <v>10.0</v>
      </c>
      <c r="C54" s="54">
        <f>VLOOKUP(CONCATENATE($C$1,A54,B54),'Dados planilhados'!D:H,5,FALSE)</f>
        <v>59542079</v>
      </c>
      <c r="D54" s="54">
        <f>VLOOKUP(CONCATENATE($D$1,A54,B54),'Dados planilhados'!D:H,5,FALSE)</f>
        <v>72653652</v>
      </c>
      <c r="E54" s="41"/>
      <c r="F54" s="41"/>
      <c r="G54" s="39"/>
    </row>
    <row r="55" ht="15.75" customHeight="1">
      <c r="A55" s="53" t="s">
        <v>50</v>
      </c>
      <c r="B55" s="53">
        <v>15.0</v>
      </c>
      <c r="C55" s="54">
        <f>VLOOKUP(CONCATENATE($C$1,A55,B55),'Dados planilhados'!D:H,5,FALSE)</f>
        <v>75966731.83</v>
      </c>
      <c r="D55" s="54">
        <f>VLOOKUP(CONCATENATE($D$1,A55,B55),'Dados planilhados'!D:H,5,FALSE)</f>
        <v>94180552.67</v>
      </c>
      <c r="E55" s="41"/>
      <c r="F55" s="41"/>
      <c r="G55" s="39"/>
    </row>
    <row r="56" ht="15.75" customHeight="1">
      <c r="A56" s="53" t="s">
        <v>50</v>
      </c>
      <c r="B56" s="53">
        <v>20.0</v>
      </c>
      <c r="C56" s="54">
        <f>VLOOKUP(CONCATENATE($C$1,A56,B56),'Dados planilhados'!D:H,5,FALSE)</f>
        <v>87431689.17</v>
      </c>
      <c r="D56" s="54">
        <f>VLOOKUP(CONCATENATE($D$1,A56,B56),'Dados planilhados'!D:H,5,FALSE)</f>
        <v>113016310</v>
      </c>
      <c r="E56" s="41"/>
      <c r="F56" s="41"/>
      <c r="G56" s="39"/>
    </row>
    <row r="57" ht="15.75" customHeight="1">
      <c r="A57" s="53" t="s">
        <v>50</v>
      </c>
      <c r="B57" s="53">
        <v>25.0</v>
      </c>
      <c r="C57" s="54">
        <f>VLOOKUP(CONCATENATE($C$1,A57,B57),'Dados planilhados'!D:H,5,FALSE)</f>
        <v>97886515.33</v>
      </c>
      <c r="D57" s="54">
        <f>VLOOKUP(CONCATENATE($D$1,A57,B57),'Dados planilhados'!D:H,5,FALSE)</f>
        <v>130160443.7</v>
      </c>
      <c r="E57" s="41"/>
      <c r="F57" s="41"/>
      <c r="G57" s="39"/>
    </row>
    <row r="58" ht="15.75" customHeight="1">
      <c r="A58" s="53" t="s">
        <v>50</v>
      </c>
      <c r="B58" s="53">
        <v>30.0</v>
      </c>
      <c r="C58" s="54">
        <f>VLOOKUP(CONCATENATE($C$1,A58,B58),'Dados planilhados'!D:H,5,FALSE)</f>
        <v>105517267.5</v>
      </c>
      <c r="D58" s="54">
        <f>VLOOKUP(CONCATENATE($D$1,A58,B58),'Dados planilhados'!D:H,5,FALSE)</f>
        <v>143242541.7</v>
      </c>
      <c r="E58" s="41"/>
      <c r="F58" s="41"/>
      <c r="G58" s="39"/>
    </row>
    <row r="59" ht="15.75" customHeight="1">
      <c r="A59" s="53" t="s">
        <v>50</v>
      </c>
      <c r="B59" s="53">
        <v>35.0</v>
      </c>
      <c r="C59" s="54">
        <f>VLOOKUP(CONCATENATE($C$1,A59,B59),'Dados planilhados'!D:H,5,FALSE)</f>
        <v>113734825</v>
      </c>
      <c r="D59" s="54">
        <f>VLOOKUP(CONCATENATE($D$1,A59,B59),'Dados planilhados'!D:H,5,FALSE)</f>
        <v>157085059.7</v>
      </c>
      <c r="E59" s="41"/>
      <c r="F59" s="41"/>
      <c r="G59" s="39"/>
    </row>
    <row r="60" ht="15.75" customHeight="1">
      <c r="A60" s="53" t="s">
        <v>50</v>
      </c>
      <c r="B60" s="53">
        <v>40.0</v>
      </c>
      <c r="C60" s="54">
        <f>VLOOKUP(CONCATENATE($C$1,A60,B60),'Dados planilhados'!D:H,5,FALSE)</f>
        <v>121022311.8</v>
      </c>
      <c r="D60" s="54">
        <f>VLOOKUP(CONCATENATE($D$1,A60,B60),'Dados planilhados'!D:H,5,FALSE)</f>
        <v>170689332.3</v>
      </c>
      <c r="E60" s="41"/>
      <c r="F60" s="41"/>
      <c r="G60" s="39"/>
    </row>
    <row r="61" ht="15.75" customHeight="1">
      <c r="A61" s="53" t="s">
        <v>50</v>
      </c>
      <c r="B61" s="53">
        <v>45.0</v>
      </c>
      <c r="C61" s="54">
        <f>VLOOKUP(CONCATENATE($C$1,A61,B61),'Dados planilhados'!D:H,5,FALSE)</f>
        <v>126219402</v>
      </c>
      <c r="D61" s="54">
        <f>VLOOKUP(CONCATENATE($D$1,A61,B61),'Dados planilhados'!D:H,5,FALSE)</f>
        <v>183900329.7</v>
      </c>
      <c r="E61" s="57">
        <f>9440317.166*45 + (4990833.985/2 * 45^2) - (54994.619/3 * 45^3) </f>
        <v>3807572130</v>
      </c>
      <c r="F61" s="57">
        <f>12566636.95*45 + (6042124.506/2 * 45^2) - (51753.549/3 * 45^3) </f>
        <v>5111135674</v>
      </c>
      <c r="G61" s="58">
        <f>(F61-E61)/E61</f>
        <v>0.3423608272</v>
      </c>
    </row>
    <row r="62" ht="15.75" customHeight="1">
      <c r="A62" s="53" t="s">
        <v>51</v>
      </c>
      <c r="B62" s="53">
        <v>0.0</v>
      </c>
      <c r="C62" s="54">
        <f>VLOOKUP(CONCATENATE($C$1,A62,B62),'Dados planilhados'!D:H,5,FALSE)</f>
        <v>3594844.833</v>
      </c>
      <c r="D62" s="54">
        <f>VLOOKUP(CONCATENATE($D$1,A62,B62),'Dados planilhados'!D:H,5,FALSE)</f>
        <v>4017133.833</v>
      </c>
      <c r="E62" s="41"/>
      <c r="F62" s="41"/>
      <c r="G62" s="39"/>
    </row>
    <row r="63" ht="15.75" customHeight="1">
      <c r="A63" s="53" t="s">
        <v>51</v>
      </c>
      <c r="B63" s="53">
        <v>5.0</v>
      </c>
      <c r="C63" s="54">
        <f>VLOOKUP(CONCATENATE($C$1,A63,B63),'Dados planilhados'!D:H,5,FALSE)</f>
        <v>30503317</v>
      </c>
      <c r="D63" s="54">
        <f>VLOOKUP(CONCATENATE($D$1,A63,B63),'Dados planilhados'!D:H,5,FALSE)</f>
        <v>28616358.67</v>
      </c>
      <c r="E63" s="41"/>
      <c r="F63" s="41"/>
      <c r="G63" s="39"/>
    </row>
    <row r="64" ht="15.75" customHeight="1">
      <c r="A64" s="53" t="s">
        <v>51</v>
      </c>
      <c r="B64" s="53">
        <v>10.0</v>
      </c>
      <c r="C64" s="54">
        <f>VLOOKUP(CONCATENATE($C$1,A64,B64),'Dados planilhados'!D:H,5,FALSE)</f>
        <v>68549684.33</v>
      </c>
      <c r="D64" s="54">
        <f>VLOOKUP(CONCATENATE($D$1,A64,B64),'Dados planilhados'!D:H,5,FALSE)</f>
        <v>64682195.33</v>
      </c>
      <c r="E64" s="41"/>
      <c r="F64" s="41"/>
      <c r="G64" s="39"/>
    </row>
    <row r="65" ht="15.75" customHeight="1">
      <c r="A65" s="53" t="s">
        <v>51</v>
      </c>
      <c r="B65" s="53">
        <v>15.0</v>
      </c>
      <c r="C65" s="54">
        <f>VLOOKUP(CONCATENATE($C$1,A65,B65),'Dados planilhados'!D:H,5,FALSE)</f>
        <v>102665014.5</v>
      </c>
      <c r="D65" s="54">
        <f>VLOOKUP(CONCATENATE($D$1,A65,B65),'Dados planilhados'!D:H,5,FALSE)</f>
        <v>100774303.3</v>
      </c>
      <c r="E65" s="41"/>
      <c r="F65" s="41"/>
      <c r="G65" s="39"/>
    </row>
    <row r="66" ht="15.75" customHeight="1">
      <c r="A66" s="53" t="s">
        <v>51</v>
      </c>
      <c r="B66" s="53">
        <v>20.0</v>
      </c>
      <c r="C66" s="54">
        <f>VLOOKUP(CONCATENATE($C$1,A66,B66),'Dados planilhados'!D:H,5,FALSE)</f>
        <v>130835818.5</v>
      </c>
      <c r="D66" s="54">
        <f>VLOOKUP(CONCATENATE($D$1,A66,B66),'Dados planilhados'!D:H,5,FALSE)</f>
        <v>132328070</v>
      </c>
      <c r="E66" s="41"/>
      <c r="F66" s="41"/>
      <c r="G66" s="39"/>
    </row>
    <row r="67" ht="15.75" customHeight="1">
      <c r="A67" s="53" t="s">
        <v>51</v>
      </c>
      <c r="B67" s="53">
        <v>25.0</v>
      </c>
      <c r="C67" s="54">
        <f>VLOOKUP(CONCATENATE($C$1,A67,B67),'Dados planilhados'!D:H,5,FALSE)</f>
        <v>154894734</v>
      </c>
      <c r="D67" s="54">
        <f>VLOOKUP(CONCATENATE($D$1,A67,B67),'Dados planilhados'!D:H,5,FALSE)</f>
        <v>159134859.7</v>
      </c>
      <c r="E67" s="41"/>
      <c r="F67" s="41"/>
      <c r="G67" s="39"/>
    </row>
    <row r="68" ht="15.75" customHeight="1">
      <c r="A68" s="53" t="s">
        <v>51</v>
      </c>
      <c r="B68" s="53">
        <v>30.0</v>
      </c>
      <c r="C68" s="54">
        <f>VLOOKUP(CONCATENATE($C$1,A68,B68),'Dados planilhados'!D:H,5,FALSE)</f>
        <v>175190107.5</v>
      </c>
      <c r="D68" s="54">
        <f>VLOOKUP(CONCATENATE($D$1,A68,B68),'Dados planilhados'!D:H,5,FALSE)</f>
        <v>184296752.3</v>
      </c>
      <c r="E68" s="41"/>
      <c r="F68" s="41"/>
      <c r="G68" s="39"/>
    </row>
    <row r="69" ht="15.75" customHeight="1">
      <c r="A69" s="53" t="s">
        <v>51</v>
      </c>
      <c r="B69" s="53">
        <v>35.0</v>
      </c>
      <c r="C69" s="54">
        <f>VLOOKUP(CONCATENATE($C$1,A69,B69),'Dados planilhados'!D:H,5,FALSE)</f>
        <v>195081513</v>
      </c>
      <c r="D69" s="54">
        <f>VLOOKUP(CONCATENATE($D$1,A69,B69),'Dados planilhados'!D:H,5,FALSE)</f>
        <v>203613307.7</v>
      </c>
      <c r="E69" s="41"/>
      <c r="F69" s="41"/>
      <c r="G69" s="39"/>
    </row>
    <row r="70" ht="15.75" customHeight="1">
      <c r="A70" s="53" t="s">
        <v>51</v>
      </c>
      <c r="B70" s="53">
        <v>40.0</v>
      </c>
      <c r="C70" s="54">
        <f>VLOOKUP(CONCATENATE($C$1,A70,B70),'Dados planilhados'!D:H,5,FALSE)</f>
        <v>208147954.5</v>
      </c>
      <c r="D70" s="54">
        <f>VLOOKUP(CONCATENATE($D$1,A70,B70),'Dados planilhados'!D:H,5,FALSE)</f>
        <v>225096375</v>
      </c>
      <c r="E70" s="41"/>
      <c r="F70" s="41"/>
      <c r="G70" s="39"/>
    </row>
    <row r="71" ht="15.75" customHeight="1">
      <c r="A71" s="53" t="s">
        <v>51</v>
      </c>
      <c r="B71" s="53">
        <v>45.0</v>
      </c>
      <c r="C71" s="54">
        <f>VLOOKUP(CONCATENATE($C$1,A71,B71),'Dados planilhados'!D:H,5,FALSE)</f>
        <v>220770130</v>
      </c>
      <c r="D71" s="54">
        <f>VLOOKUP(CONCATENATE($D$1,A71,B71),'Dados planilhados'!D:H,5,FALSE)</f>
        <v>243438233.7</v>
      </c>
      <c r="E71" s="57">
        <f> -979251.888*45 + (7776856.681/2 * 45^2) - (63125.209/3 * 45^3) </f>
        <v>5912572831</v>
      </c>
      <c r="F71" s="57">
        <f>-1696174.826*45 + (7483569.686/2 * 45^2) - (45030.715/3 * 45^3) </f>
        <v>6132978472</v>
      </c>
      <c r="G71" s="58">
        <f>(F71-E71)/E71</f>
        <v>0.03727745043</v>
      </c>
    </row>
    <row r="72" ht="15.75" customHeight="1">
      <c r="A72" s="53" t="s">
        <v>52</v>
      </c>
      <c r="B72" s="53">
        <v>0.0</v>
      </c>
      <c r="C72" s="54">
        <f>VLOOKUP(CONCATENATE($C$1,A72,B72),'Dados planilhados'!D:H,5,FALSE)</f>
        <v>3431537.333</v>
      </c>
      <c r="D72" s="54">
        <f>VLOOKUP(CONCATENATE($D$1,A72,B72),'Dados planilhados'!D:H,5,FALSE)</f>
        <v>2611085.333</v>
      </c>
      <c r="E72" s="41"/>
      <c r="F72" s="41"/>
      <c r="G72" s="39"/>
    </row>
    <row r="73" ht="15.75" customHeight="1">
      <c r="A73" s="53" t="s">
        <v>52</v>
      </c>
      <c r="B73" s="53">
        <v>5.0</v>
      </c>
      <c r="C73" s="54">
        <f>VLOOKUP(CONCATENATE($C$1,A73,B73),'Dados planilhados'!D:H,5,FALSE)</f>
        <v>22485191</v>
      </c>
      <c r="D73" s="54">
        <f>VLOOKUP(CONCATENATE($D$1,A73,B73),'Dados planilhados'!D:H,5,FALSE)</f>
        <v>20011283.67</v>
      </c>
      <c r="E73" s="41"/>
      <c r="F73" s="41"/>
      <c r="G73" s="39"/>
    </row>
    <row r="74" ht="15.75" customHeight="1">
      <c r="A74" s="53" t="s">
        <v>52</v>
      </c>
      <c r="B74" s="53">
        <v>10.0</v>
      </c>
      <c r="C74" s="54">
        <f>VLOOKUP(CONCATENATE($C$1,A74,B74),'Dados planilhados'!D:H,5,FALSE)</f>
        <v>42483144.33</v>
      </c>
      <c r="D74" s="54">
        <f>VLOOKUP(CONCATENATE($D$1,A74,B74),'Dados planilhados'!D:H,5,FALSE)</f>
        <v>39295075.33</v>
      </c>
      <c r="E74" s="41"/>
      <c r="F74" s="41"/>
      <c r="G74" s="39"/>
    </row>
    <row r="75" ht="15.75" customHeight="1">
      <c r="A75" s="53" t="s">
        <v>52</v>
      </c>
      <c r="B75" s="53">
        <v>15.0</v>
      </c>
      <c r="C75" s="54">
        <f>VLOOKUP(CONCATENATE($C$1,A75,B75),'Dados planilhados'!D:H,5,FALSE)</f>
        <v>58565214.5</v>
      </c>
      <c r="D75" s="54">
        <f>VLOOKUP(CONCATENATE($D$1,A75,B75),'Dados planilhados'!D:H,5,FALSE)</f>
        <v>57855835.33</v>
      </c>
      <c r="E75" s="41"/>
      <c r="F75" s="41"/>
      <c r="G75" s="39"/>
    </row>
    <row r="76" ht="15.75" customHeight="1">
      <c r="A76" s="53" t="s">
        <v>52</v>
      </c>
      <c r="B76" s="53">
        <v>20.0</v>
      </c>
      <c r="C76" s="54">
        <f>VLOOKUP(CONCATENATE($C$1,A76,B76),'Dados planilhados'!D:H,5,FALSE)</f>
        <v>71806986.5</v>
      </c>
      <c r="D76" s="54">
        <f>VLOOKUP(CONCATENATE($D$1,A76,B76),'Dados planilhados'!D:H,5,FALSE)</f>
        <v>74832546</v>
      </c>
      <c r="E76" s="41"/>
      <c r="F76" s="41"/>
      <c r="G76" s="39"/>
    </row>
    <row r="77" ht="15.75" customHeight="1">
      <c r="A77" s="53" t="s">
        <v>52</v>
      </c>
      <c r="B77" s="53">
        <v>25.0</v>
      </c>
      <c r="C77" s="54">
        <f>VLOOKUP(CONCATENATE($C$1,A77,B77),'Dados planilhados'!D:H,5,FALSE)</f>
        <v>83569046</v>
      </c>
      <c r="D77" s="54">
        <f>VLOOKUP(CONCATENATE($D$1,A77,B77),'Dados planilhados'!D:H,5,FALSE)</f>
        <v>91136187.67</v>
      </c>
      <c r="E77" s="41"/>
      <c r="F77" s="41"/>
      <c r="G77" s="39"/>
    </row>
    <row r="78" ht="15.75" customHeight="1">
      <c r="A78" s="53" t="s">
        <v>52</v>
      </c>
      <c r="B78" s="53">
        <v>30.0</v>
      </c>
      <c r="C78" s="54">
        <f>VLOOKUP(CONCATENATE($C$1,A78,B78),'Dados planilhados'!D:H,5,FALSE)</f>
        <v>94033079.5</v>
      </c>
      <c r="D78" s="54">
        <f>VLOOKUP(CONCATENATE($D$1,A78,B78),'Dados planilhados'!D:H,5,FALSE)</f>
        <v>106653020.3</v>
      </c>
      <c r="E78" s="41"/>
      <c r="F78" s="41"/>
      <c r="G78" s="39"/>
    </row>
    <row r="79" ht="15.75" customHeight="1">
      <c r="A79" s="53" t="s">
        <v>52</v>
      </c>
      <c r="B79" s="53">
        <v>35.0</v>
      </c>
      <c r="C79" s="54">
        <f>VLOOKUP(CONCATENATE($C$1,A79,B79),'Dados planilhados'!D:H,5,FALSE)</f>
        <v>104054769</v>
      </c>
      <c r="D79" s="54">
        <f>VLOOKUP(CONCATENATE($D$1,A79,B79),'Dados planilhados'!D:H,5,FALSE)</f>
        <v>121841891.7</v>
      </c>
      <c r="E79" s="41"/>
      <c r="F79" s="41"/>
      <c r="G79" s="39"/>
    </row>
    <row r="80" ht="15.75" customHeight="1">
      <c r="A80" s="53" t="s">
        <v>52</v>
      </c>
      <c r="B80" s="53">
        <v>40.0</v>
      </c>
      <c r="C80" s="54">
        <f>VLOOKUP(CONCATENATE($C$1,A80,B80),'Dados planilhados'!D:H,5,FALSE)</f>
        <v>110192138.5</v>
      </c>
      <c r="D80" s="54">
        <f>VLOOKUP(CONCATENATE($D$1,A80,B80),'Dados planilhados'!D:H,5,FALSE)</f>
        <v>129025367</v>
      </c>
      <c r="E80" s="41"/>
      <c r="F80" s="41"/>
      <c r="G80" s="39"/>
    </row>
    <row r="81" ht="15.75" customHeight="1">
      <c r="A81" s="53" t="s">
        <v>52</v>
      </c>
      <c r="B81" s="53">
        <v>45.0</v>
      </c>
      <c r="C81" s="54">
        <f>VLOOKUP(CONCATENATE($C$1,A81,B81),'Dados planilhados'!D:H,5,FALSE)</f>
        <v>116966486</v>
      </c>
      <c r="D81" s="54">
        <f>VLOOKUP(CONCATENATE($D$1,A81,B81),'Dados planilhados'!D:H,5,FALSE)</f>
        <v>156347929.7</v>
      </c>
      <c r="E81" s="57">
        <f>3705745.84*45 + (4122504.738/2 * 45^2) - (36074.868/3 * 45^3) </f>
        <v>3245020495</v>
      </c>
      <c r="F81" s="57">
        <f> 2687987.938*45 + (3754435.48/2 * 45^2) - (10107.739/3 * 45^3) </f>
        <v>3615302809</v>
      </c>
      <c r="G81" s="58">
        <f>(F81-E81)/E81</f>
        <v>0.1141078507</v>
      </c>
    </row>
    <row r="82" ht="15.75" customHeight="1">
      <c r="A82" s="53" t="s">
        <v>53</v>
      </c>
      <c r="B82" s="53">
        <v>0.0</v>
      </c>
      <c r="C82" s="54">
        <f>VLOOKUP(CONCATENATE($C$1,A82,B82),'Dados planilhados'!D:H,5,FALSE)</f>
        <v>1871347.333</v>
      </c>
      <c r="D82" s="54">
        <f>VLOOKUP(CONCATENATE($D$1,A82,B82),'Dados planilhados'!D:H,5,FALSE)</f>
        <v>1594894.833</v>
      </c>
      <c r="E82" s="41"/>
      <c r="F82" s="41"/>
      <c r="G82" s="39"/>
    </row>
    <row r="83" ht="15.75" customHeight="1">
      <c r="A83" s="53" t="s">
        <v>53</v>
      </c>
      <c r="B83" s="53">
        <v>5.0</v>
      </c>
      <c r="C83" s="54">
        <f>VLOOKUP(CONCATENATE($C$1,A83,B83),'Dados planilhados'!D:H,5,FALSE)</f>
        <v>11896585</v>
      </c>
      <c r="D83" s="54">
        <f>VLOOKUP(CONCATENATE($D$1,A83,B83),'Dados planilhados'!D:H,5,FALSE)</f>
        <v>13161374.17</v>
      </c>
      <c r="E83" s="41"/>
      <c r="F83" s="41"/>
      <c r="G83" s="39"/>
    </row>
    <row r="84" ht="15.75" customHeight="1">
      <c r="A84" s="53" t="s">
        <v>53</v>
      </c>
      <c r="B84" s="53">
        <v>10.0</v>
      </c>
      <c r="C84" s="54">
        <f>VLOOKUP(CONCATENATE($C$1,A84,B84),'Dados planilhados'!D:H,5,FALSE)</f>
        <v>27082118.33</v>
      </c>
      <c r="D84" s="54">
        <f>VLOOKUP(CONCATENATE($D$1,A84,B84),'Dados planilhados'!D:H,5,FALSE)</f>
        <v>32272995.33</v>
      </c>
      <c r="E84" s="41"/>
      <c r="F84" s="41"/>
      <c r="G84" s="39"/>
    </row>
    <row r="85" ht="15.75" customHeight="1">
      <c r="A85" s="53" t="s">
        <v>53</v>
      </c>
      <c r="B85" s="53">
        <v>15.0</v>
      </c>
      <c r="C85" s="54">
        <f>VLOOKUP(CONCATENATE($C$1,A85,B85),'Dados planilhados'!D:H,5,FALSE)</f>
        <v>41424750.5</v>
      </c>
      <c r="D85" s="54">
        <f>VLOOKUP(CONCATENATE($D$1,A85,B85),'Dados planilhados'!D:H,5,FALSE)</f>
        <v>50620944.67</v>
      </c>
      <c r="E85" s="41"/>
      <c r="F85" s="41"/>
      <c r="G85" s="39"/>
    </row>
    <row r="86" ht="15.75" customHeight="1">
      <c r="A86" s="53" t="s">
        <v>53</v>
      </c>
      <c r="B86" s="53">
        <v>20.0</v>
      </c>
      <c r="C86" s="54">
        <f>VLOOKUP(CONCATENATE($C$1,A86,B86),'Dados planilhados'!D:H,5,FALSE)</f>
        <v>62298820.5</v>
      </c>
      <c r="D86" s="54">
        <f>VLOOKUP(CONCATENATE($D$1,A86,B86),'Dados planilhados'!D:H,5,FALSE)</f>
        <v>67867958</v>
      </c>
      <c r="E86" s="41"/>
      <c r="F86" s="41"/>
      <c r="G86" s="39"/>
    </row>
    <row r="87" ht="15.75" customHeight="1">
      <c r="A87" s="53" t="s">
        <v>53</v>
      </c>
      <c r="B87" s="53">
        <v>25.0</v>
      </c>
      <c r="C87" s="54">
        <f>VLOOKUP(CONCATENATE($C$1,A87,B87),'Dados planilhados'!D:H,5,FALSE)</f>
        <v>74757470</v>
      </c>
      <c r="D87" s="54">
        <f>VLOOKUP(CONCATENATE($D$1,A87,B87),'Dados planilhados'!D:H,5,FALSE)</f>
        <v>84405905</v>
      </c>
      <c r="E87" s="41"/>
      <c r="F87" s="41"/>
      <c r="G87" s="39"/>
    </row>
    <row r="88" ht="15.75" customHeight="1">
      <c r="A88" s="53" t="s">
        <v>53</v>
      </c>
      <c r="B88" s="53">
        <v>30.0</v>
      </c>
      <c r="C88" s="54">
        <f>VLOOKUP(CONCATENATE($C$1,A88,B88),'Dados planilhados'!D:H,5,FALSE)</f>
        <v>81247720.83</v>
      </c>
      <c r="D88" s="54">
        <f>VLOOKUP(CONCATENATE($D$1,A88,B88),'Dados planilhados'!D:H,5,FALSE)</f>
        <v>99716573.67</v>
      </c>
      <c r="E88" s="41"/>
      <c r="F88" s="41"/>
      <c r="G88" s="39"/>
    </row>
    <row r="89" ht="15.75" customHeight="1">
      <c r="A89" s="53" t="s">
        <v>53</v>
      </c>
      <c r="B89" s="53">
        <v>35.0</v>
      </c>
      <c r="C89" s="54">
        <f>VLOOKUP(CONCATENATE($C$1,A89,B89),'Dados planilhados'!D:H,5,FALSE)</f>
        <v>91282889</v>
      </c>
      <c r="D89" s="54">
        <f>VLOOKUP(CONCATENATE($D$1,A89,B89),'Dados planilhados'!D:H,5,FALSE)</f>
        <v>114273731.7</v>
      </c>
      <c r="E89" s="41"/>
      <c r="F89" s="41"/>
      <c r="G89" s="39"/>
    </row>
    <row r="90" ht="15.75" customHeight="1">
      <c r="A90" s="53" t="s">
        <v>53</v>
      </c>
      <c r="B90" s="53">
        <v>40.0</v>
      </c>
      <c r="C90" s="54">
        <f>VLOOKUP(CONCATENATE($C$1,A90,B90),'Dados planilhados'!D:H,5,FALSE)</f>
        <v>107494586.5</v>
      </c>
      <c r="D90" s="54">
        <f>VLOOKUP(CONCATENATE($D$1,A90,B90),'Dados planilhados'!D:H,5,FALSE)</f>
        <v>128570031</v>
      </c>
      <c r="E90" s="41"/>
      <c r="F90" s="41"/>
      <c r="G90" s="39"/>
    </row>
    <row r="91" ht="15.75" customHeight="1">
      <c r="A91" s="53" t="s">
        <v>53</v>
      </c>
      <c r="B91" s="53">
        <v>45.0</v>
      </c>
      <c r="C91" s="54">
        <f>VLOOKUP(CONCATENATE($C$1,A91,B91),'Dados planilhados'!D:H,5,FALSE)</f>
        <v>108303999.3</v>
      </c>
      <c r="D91" s="54">
        <f>VLOOKUP(CONCATENATE($D$1,A91,B91),'Dados planilhados'!D:H,5,FALSE)</f>
        <v>155022105.7</v>
      </c>
      <c r="E91" s="57">
        <f>-2087604.712*45 + (3440133.72/2 * 45^2) - (20420.176/3 * 45^3)</f>
        <v>2768930333</v>
      </c>
      <c r="F91" s="57">
        <f>159272.886*45 + (3235957.351/2 * 45^2) + (2501.527/3 * 45^3) </f>
        <v>3359557980</v>
      </c>
      <c r="G91" s="58">
        <f>(F91-E91)/E91</f>
        <v>0.2133053475</v>
      </c>
    </row>
    <row r="92" ht="15.75" customHeight="1">
      <c r="A92" s="53" t="s">
        <v>54</v>
      </c>
      <c r="B92" s="53">
        <v>0.0</v>
      </c>
      <c r="C92" s="54">
        <f>VLOOKUP(CONCATENATE($C$1,A92,B92),'Dados planilhados'!D:H,5,FALSE)</f>
        <v>6066778</v>
      </c>
      <c r="D92" s="54">
        <f>VLOOKUP(CONCATENATE($D$1,A92,B92),'Dados planilhados'!D:H,5,FALSE)</f>
        <v>3636352.833</v>
      </c>
      <c r="E92" s="41"/>
      <c r="F92" s="41"/>
      <c r="G92" s="39"/>
    </row>
    <row r="93" ht="15.75" customHeight="1">
      <c r="A93" s="53" t="s">
        <v>54</v>
      </c>
      <c r="B93" s="53">
        <v>5.0</v>
      </c>
      <c r="C93" s="54">
        <f>VLOOKUP(CONCATENATE($C$1,A93,B93),'Dados planilhados'!D:H,5,FALSE)</f>
        <v>34438692.33</v>
      </c>
      <c r="D93" s="54">
        <f>VLOOKUP(CONCATENATE($D$1,A93,B93),'Dados planilhados'!D:H,5,FALSE)</f>
        <v>23739810.67</v>
      </c>
      <c r="E93" s="41"/>
      <c r="F93" s="41"/>
      <c r="G93" s="39"/>
    </row>
    <row r="94" ht="15.75" customHeight="1">
      <c r="A94" s="53" t="s">
        <v>54</v>
      </c>
      <c r="B94" s="53">
        <v>10.0</v>
      </c>
      <c r="C94" s="54">
        <f>VLOOKUP(CONCATENATE($C$1,A94,B94),'Dados planilhados'!D:H,5,FALSE)</f>
        <v>55849879</v>
      </c>
      <c r="D94" s="54">
        <f>VLOOKUP(CONCATENATE($D$1,A94,B94),'Dados planilhados'!D:H,5,FALSE)</f>
        <v>42633069.33</v>
      </c>
      <c r="E94" s="41"/>
      <c r="F94" s="41"/>
      <c r="G94" s="39"/>
    </row>
    <row r="95" ht="15.75" customHeight="1">
      <c r="A95" s="53" t="s">
        <v>54</v>
      </c>
      <c r="B95" s="53">
        <v>15.0</v>
      </c>
      <c r="C95" s="54">
        <f>VLOOKUP(CONCATENATE($C$1,A95,B95),'Dados planilhados'!D:H,5,FALSE)</f>
        <v>69055145.17</v>
      </c>
      <c r="D95" s="54">
        <f>VLOOKUP(CONCATENATE($D$1,A95,B95),'Dados planilhados'!D:H,5,FALSE)</f>
        <v>57734037.33</v>
      </c>
      <c r="E95" s="41"/>
      <c r="F95" s="41"/>
      <c r="G95" s="39"/>
    </row>
    <row r="96" ht="15.75" customHeight="1">
      <c r="A96" s="53" t="s">
        <v>54</v>
      </c>
      <c r="B96" s="53">
        <v>20.0</v>
      </c>
      <c r="C96" s="54">
        <f>VLOOKUP(CONCATENATE($C$1,A96,B96),'Dados planilhados'!D:H,5,FALSE)</f>
        <v>79119435.83</v>
      </c>
      <c r="D96" s="54">
        <f>VLOOKUP(CONCATENATE($D$1,A96,B96),'Dados planilhados'!D:H,5,FALSE)</f>
        <v>71699130</v>
      </c>
      <c r="E96" s="41"/>
      <c r="F96" s="41"/>
      <c r="G96" s="39"/>
    </row>
    <row r="97" ht="15.75" customHeight="1">
      <c r="A97" s="53" t="s">
        <v>54</v>
      </c>
      <c r="B97" s="53">
        <v>25.0</v>
      </c>
      <c r="C97" s="54">
        <f>VLOOKUP(CONCATENATE($C$1,A97,B97),'Dados planilhados'!D:H,5,FALSE)</f>
        <v>88051224.67</v>
      </c>
      <c r="D97" s="54">
        <f>VLOOKUP(CONCATENATE($D$1,A97,B97),'Dados planilhados'!D:H,5,FALSE)</f>
        <v>91087417</v>
      </c>
      <c r="E97" s="41"/>
      <c r="F97" s="41"/>
      <c r="G97" s="39"/>
    </row>
    <row r="98" ht="15.75" customHeight="1">
      <c r="A98" s="53" t="s">
        <v>54</v>
      </c>
      <c r="B98" s="53">
        <v>30.0</v>
      </c>
      <c r="C98" s="54">
        <f>VLOOKUP(CONCATENATE($C$1,A98,B98),'Dados planilhados'!D:H,5,FALSE)</f>
        <v>96808958.17</v>
      </c>
      <c r="D98" s="54">
        <f>VLOOKUP(CONCATENATE($D$1,A98,B98),'Dados planilhados'!D:H,5,FALSE)</f>
        <v>104747459</v>
      </c>
      <c r="E98" s="41"/>
      <c r="F98" s="41"/>
      <c r="G98" s="39"/>
    </row>
    <row r="99" ht="15.75" customHeight="1">
      <c r="A99" s="53" t="s">
        <v>54</v>
      </c>
      <c r="B99" s="53">
        <v>35.0</v>
      </c>
      <c r="C99" s="54">
        <f>VLOOKUP(CONCATENATE($C$1,A99,B99),'Dados planilhados'!D:H,5,FALSE)</f>
        <v>103724081</v>
      </c>
      <c r="D99" s="54">
        <f>VLOOKUP(CONCATENATE($D$1,A99,B99),'Dados planilhados'!D:H,5,FALSE)</f>
        <v>118404883.7</v>
      </c>
      <c r="E99" s="41"/>
      <c r="F99" s="41"/>
      <c r="G99" s="39"/>
    </row>
    <row r="100" ht="15.75" customHeight="1">
      <c r="A100" s="53" t="s">
        <v>54</v>
      </c>
      <c r="B100" s="53">
        <v>40.0</v>
      </c>
      <c r="C100" s="54">
        <f>VLOOKUP(CONCATENATE($C$1,A100,B100),'Dados planilhados'!D:H,5,FALSE)</f>
        <v>112284114.5</v>
      </c>
      <c r="D100" s="54">
        <f>VLOOKUP(CONCATENATE($D$1,A100,B100),'Dados planilhados'!D:H,5,FALSE)</f>
        <v>131969993.7</v>
      </c>
      <c r="E100" s="41"/>
      <c r="F100" s="41"/>
      <c r="G100" s="39"/>
    </row>
    <row r="101" ht="15.75" customHeight="1">
      <c r="A101" s="53" t="s">
        <v>54</v>
      </c>
      <c r="B101" s="53">
        <v>45.0</v>
      </c>
      <c r="C101" s="54">
        <f>VLOOKUP(CONCATENATE($C$1,A101,B101),'Dados planilhados'!D:H,5,FALSE)</f>
        <v>119243519.3</v>
      </c>
      <c r="D101" s="54">
        <f>VLOOKUP(CONCATENATE($D$1,A101,B101),'Dados planilhados'!D:H,5,FALSE)</f>
        <v>147381396.3</v>
      </c>
      <c r="E101" s="57">
        <f>12028490.374*45 + (4209841.071/2 * 45^2) - (42506.29/3 * 45^3)</f>
        <v>3512617592</v>
      </c>
      <c r="F101" s="57">
        <f>4918577.525*45 + (3699916.372/2 * 45^2) - (12439.777/3 * 45^3) </f>
        <v>3589643089</v>
      </c>
      <c r="G101" s="58">
        <f>(F101-E101)/E101</f>
        <v>0.02192823284</v>
      </c>
    </row>
    <row r="102" ht="15.75" customHeight="1">
      <c r="A102" s="53" t="s">
        <v>55</v>
      </c>
      <c r="B102" s="53">
        <v>0.0</v>
      </c>
      <c r="C102" s="54">
        <f>VLOOKUP(CONCATENATE($C$1,A102,B102),'Dados planilhados'!D:H,5,FALSE)</f>
        <v>5151286.333</v>
      </c>
      <c r="D102" s="54">
        <f>VLOOKUP(CONCATENATE($D$1,A102,B102),'Dados planilhados'!D:H,5,FALSE)</f>
        <v>6927090.333</v>
      </c>
      <c r="E102" s="41"/>
      <c r="F102" s="41"/>
      <c r="G102" s="39"/>
    </row>
    <row r="103" ht="15.75" customHeight="1">
      <c r="A103" s="53" t="s">
        <v>55</v>
      </c>
      <c r="B103" s="53">
        <v>5.0</v>
      </c>
      <c r="C103" s="54">
        <f>VLOOKUP(CONCATENATE($C$1,A103,B103),'Dados planilhados'!D:H,5,FALSE)</f>
        <v>32174738</v>
      </c>
      <c r="D103" s="54">
        <f>VLOOKUP(CONCATENATE($D$1,A103,B103),'Dados planilhados'!D:H,5,FALSE)</f>
        <v>40961775.67</v>
      </c>
      <c r="E103" s="41"/>
      <c r="F103" s="41"/>
      <c r="G103" s="39"/>
    </row>
    <row r="104" ht="15.75" customHeight="1">
      <c r="A104" s="53" t="s">
        <v>55</v>
      </c>
      <c r="B104" s="53">
        <v>10.0</v>
      </c>
      <c r="C104" s="54">
        <f>VLOOKUP(CONCATENATE($C$1,A104,B104),'Dados planilhados'!D:H,5,FALSE)</f>
        <v>57801052.33</v>
      </c>
      <c r="D104" s="54">
        <f>VLOOKUP(CONCATENATE($D$1,A104,B104),'Dados planilhados'!D:H,5,FALSE)</f>
        <v>67589002.67</v>
      </c>
      <c r="E104" s="41"/>
      <c r="F104" s="41"/>
      <c r="G104" s="39"/>
    </row>
    <row r="105" ht="15.75" customHeight="1">
      <c r="A105" s="53" t="s">
        <v>55</v>
      </c>
      <c r="B105" s="53">
        <v>15.0</v>
      </c>
      <c r="C105" s="54">
        <f>VLOOKUP(CONCATENATE($C$1,A105,B105),'Dados planilhados'!D:H,5,FALSE)</f>
        <v>74438202.5</v>
      </c>
      <c r="D105" s="54">
        <f>VLOOKUP(CONCATENATE($D$1,A105,B105),'Dados planilhados'!D:H,5,FALSE)</f>
        <v>90121851.33</v>
      </c>
      <c r="E105" s="41"/>
      <c r="F105" s="41"/>
      <c r="G105" s="39"/>
    </row>
    <row r="106" ht="15.75" customHeight="1">
      <c r="A106" s="53" t="s">
        <v>55</v>
      </c>
      <c r="B106" s="53">
        <v>20.0</v>
      </c>
      <c r="C106" s="54">
        <f>VLOOKUP(CONCATENATE($C$1,A106,B106),'Dados planilhados'!D:H,5,FALSE)</f>
        <v>81566702.5</v>
      </c>
      <c r="D106" s="54">
        <f>VLOOKUP(CONCATENATE($D$1,A106,B106),'Dados planilhados'!D:H,5,FALSE)</f>
        <v>108791712.7</v>
      </c>
      <c r="E106" s="41"/>
      <c r="F106" s="41"/>
      <c r="G106" s="39"/>
    </row>
    <row r="107" ht="15.75" customHeight="1">
      <c r="A107" s="53" t="s">
        <v>55</v>
      </c>
      <c r="B107" s="53">
        <v>25.0</v>
      </c>
      <c r="C107" s="54">
        <f>VLOOKUP(CONCATENATE($C$1,A107,B107),'Dados planilhados'!D:H,5,FALSE)</f>
        <v>90983995.33</v>
      </c>
      <c r="D107" s="54">
        <f>VLOOKUP(CONCATENATE($D$1,A107,B107),'Dados planilhados'!D:H,5,FALSE)</f>
        <v>126235606.3</v>
      </c>
      <c r="E107" s="41"/>
      <c r="F107" s="41"/>
      <c r="G107" s="39"/>
    </row>
    <row r="108" ht="15.75" customHeight="1">
      <c r="A108" s="53" t="s">
        <v>55</v>
      </c>
      <c r="B108" s="53">
        <v>30.0</v>
      </c>
      <c r="C108" s="54">
        <f>VLOOKUP(CONCATENATE($C$1,A108,B108),'Dados planilhados'!D:H,5,FALSE)</f>
        <v>99229576.83</v>
      </c>
      <c r="D108" s="54">
        <f>VLOOKUP(CONCATENATE($D$1,A108,B108),'Dados planilhados'!D:H,5,FALSE)</f>
        <v>143843944.3</v>
      </c>
      <c r="E108" s="41"/>
      <c r="F108" s="41"/>
      <c r="G108" s="39"/>
    </row>
    <row r="109" ht="15.75" customHeight="1">
      <c r="A109" s="53" t="s">
        <v>55</v>
      </c>
      <c r="B109" s="53">
        <v>35.0</v>
      </c>
      <c r="C109" s="54">
        <f>VLOOKUP(CONCATENATE($C$1,A109,B109),'Dados planilhados'!D:H,5,FALSE)</f>
        <v>107489177</v>
      </c>
      <c r="D109" s="54">
        <f>VLOOKUP(CONCATENATE($D$1,A109,B109),'Dados planilhados'!D:H,5,FALSE)</f>
        <v>162433022.3</v>
      </c>
      <c r="E109" s="41"/>
      <c r="F109" s="41"/>
      <c r="G109" s="39"/>
    </row>
    <row r="110" ht="15.75" customHeight="1">
      <c r="A110" s="53" t="s">
        <v>55</v>
      </c>
      <c r="B110" s="53">
        <v>40.0</v>
      </c>
      <c r="C110" s="54">
        <f>VLOOKUP(CONCATENATE($C$1,A110,B110),'Dados planilhados'!D:H,5,FALSE)</f>
        <v>114733514.5</v>
      </c>
      <c r="D110" s="54">
        <f>VLOOKUP(CONCATENATE($D$1,A110,B110),'Dados planilhados'!D:H,5,FALSE)</f>
        <v>179459268.3</v>
      </c>
      <c r="E110" s="41"/>
      <c r="F110" s="41"/>
      <c r="G110" s="39"/>
    </row>
    <row r="111" ht="15.75" customHeight="1">
      <c r="A111" s="53" t="s">
        <v>55</v>
      </c>
      <c r="B111" s="53">
        <v>45.0</v>
      </c>
      <c r="C111" s="54">
        <f>VLOOKUP(CONCATENATE($C$1,A111,B111),'Dados planilhados'!D:H,5,FALSE)</f>
        <v>120563434</v>
      </c>
      <c r="D111" s="54">
        <f>VLOOKUP(CONCATENATE($D$1,A111,B111),'Dados planilhados'!D:H,5,FALSE)</f>
        <v>193679876.3</v>
      </c>
      <c r="E111" s="57">
        <f>10335749.119*45 + (4601278.993/2 * 45^2) - (49756.293/3 * 45^3) </f>
        <v>3612556291</v>
      </c>
      <c r="F111" s="57">
        <f>11577157.024*45 + (5555184.598/2 * 45^2) - (34476.485/3 * 45^3)</f>
        <v>5098373240</v>
      </c>
      <c r="G111" s="58">
        <f>(F111-E111)/E111</f>
        <v>0.4112924005</v>
      </c>
    </row>
    <row r="112" ht="15.75" customHeight="1">
      <c r="A112" s="61" t="s">
        <v>56</v>
      </c>
      <c r="B112" s="53">
        <v>0.0</v>
      </c>
      <c r="C112" s="54">
        <f>VLOOKUP(CONCATENATE($C$1,A112,B112),'Dados planilhados'!D:H,5,FALSE)</f>
        <v>6768893.333</v>
      </c>
      <c r="D112" s="54">
        <f>VLOOKUP(CONCATENATE($D$1,A112,B112),'Dados planilhados'!D:H,5,FALSE)</f>
        <v>8047808.667</v>
      </c>
      <c r="E112" s="41"/>
      <c r="F112" s="41"/>
      <c r="G112" s="39"/>
    </row>
    <row r="113" ht="15.75" customHeight="1">
      <c r="A113" s="61" t="s">
        <v>56</v>
      </c>
      <c r="B113" s="53">
        <v>5.0</v>
      </c>
      <c r="C113" s="54">
        <f>VLOOKUP(CONCATENATE($C$1,A113,B113),'Dados planilhados'!D:H,5,FALSE)</f>
        <v>35896321.67</v>
      </c>
      <c r="D113" s="54">
        <f>VLOOKUP(CONCATENATE($D$1,A113,B113),'Dados planilhados'!D:H,5,FALSE)</f>
        <v>40549299.67</v>
      </c>
      <c r="E113" s="41"/>
      <c r="F113" s="41"/>
      <c r="G113" s="39"/>
    </row>
    <row r="114" ht="15.75" customHeight="1">
      <c r="A114" s="61" t="s">
        <v>56</v>
      </c>
      <c r="B114" s="53">
        <v>10.0</v>
      </c>
      <c r="C114" s="54">
        <f>VLOOKUP(CONCATENATE($C$1,A114,B114),'Dados planilhados'!D:H,5,FALSE)</f>
        <v>57210460.33</v>
      </c>
      <c r="D114" s="54">
        <f>VLOOKUP(CONCATENATE($D$1,A114,B114),'Dados planilhados'!D:H,5,FALSE)</f>
        <v>66655392</v>
      </c>
      <c r="E114" s="41"/>
      <c r="F114" s="41"/>
      <c r="G114" s="39"/>
    </row>
    <row r="115" ht="15.75" customHeight="1">
      <c r="A115" s="61" t="s">
        <v>56</v>
      </c>
      <c r="B115" s="53">
        <v>15.0</v>
      </c>
      <c r="C115" s="54">
        <f>VLOOKUP(CONCATENATE($C$1,A115,B115),'Dados planilhados'!D:H,5,FALSE)</f>
        <v>70805238.5</v>
      </c>
      <c r="D115" s="54">
        <f>VLOOKUP(CONCATENATE($D$1,A115,B115),'Dados planilhados'!D:H,5,FALSE)</f>
        <v>86483227.33</v>
      </c>
      <c r="E115" s="41"/>
      <c r="F115" s="41"/>
      <c r="G115" s="39"/>
    </row>
    <row r="116" ht="15.75" customHeight="1">
      <c r="A116" s="61" t="s">
        <v>56</v>
      </c>
      <c r="B116" s="53">
        <v>20.0</v>
      </c>
      <c r="C116" s="54">
        <f>VLOOKUP(CONCATENATE($C$1,A116,B116),'Dados planilhados'!D:H,5,FALSE)</f>
        <v>81849974.5</v>
      </c>
      <c r="D116" s="54">
        <f>VLOOKUP(CONCATENATE($D$1,A116,B116),'Dados planilhados'!D:H,5,FALSE)</f>
        <v>104412280.7</v>
      </c>
      <c r="E116" s="41"/>
      <c r="F116" s="41"/>
      <c r="G116" s="39"/>
    </row>
    <row r="117" ht="15.75" customHeight="1">
      <c r="A117" s="61" t="s">
        <v>56</v>
      </c>
      <c r="B117" s="53">
        <v>25.0</v>
      </c>
      <c r="C117" s="54">
        <f>VLOOKUP(CONCATENATE($C$1,A117,B117),'Dados planilhados'!D:H,5,FALSE)</f>
        <v>92200152.67</v>
      </c>
      <c r="D117" s="54">
        <f>VLOOKUP(CONCATENATE($D$1,A117,B117),'Dados planilhados'!D:H,5,FALSE)</f>
        <v>122659531.7</v>
      </c>
      <c r="E117" s="41"/>
      <c r="F117" s="41"/>
      <c r="G117" s="39"/>
    </row>
    <row r="118" ht="15.75" customHeight="1">
      <c r="A118" s="61" t="s">
        <v>56</v>
      </c>
      <c r="B118" s="53">
        <v>30.0</v>
      </c>
      <c r="C118" s="54">
        <f>VLOOKUP(CONCATENATE($C$1,A118,B118),'Dados planilhados'!D:H,5,FALSE)</f>
        <v>99713648.83</v>
      </c>
      <c r="D118" s="54">
        <f>VLOOKUP(CONCATENATE($D$1,A118,B118),'Dados planilhados'!D:H,5,FALSE)</f>
        <v>137961965.7</v>
      </c>
      <c r="E118" s="41"/>
      <c r="F118" s="41"/>
      <c r="G118" s="39"/>
    </row>
    <row r="119" ht="15.75" customHeight="1">
      <c r="A119" s="61" t="s">
        <v>56</v>
      </c>
      <c r="B119" s="53">
        <v>35.0</v>
      </c>
      <c r="C119" s="54">
        <f>VLOOKUP(CONCATENATE($C$1,A119,B119),'Dados planilhados'!D:H,5,FALSE)</f>
        <v>107082153</v>
      </c>
      <c r="D119" s="54">
        <f>VLOOKUP(CONCATENATE($D$1,A119,B119),'Dados planilhados'!D:H,5,FALSE)</f>
        <v>153634371.7</v>
      </c>
      <c r="E119" s="41"/>
      <c r="F119" s="41"/>
      <c r="G119" s="39"/>
    </row>
    <row r="120" ht="15.75" customHeight="1">
      <c r="A120" s="61" t="s">
        <v>56</v>
      </c>
      <c r="B120" s="53">
        <v>40.0</v>
      </c>
      <c r="C120" s="54">
        <f>VLOOKUP(CONCATENATE($C$1,A120,B120),'Dados planilhados'!D:H,5,FALSE)</f>
        <v>114963226.5</v>
      </c>
      <c r="D120" s="54">
        <f>VLOOKUP(CONCATENATE($D$1,A120,B120),'Dados planilhados'!D:H,5,FALSE)</f>
        <v>167972847</v>
      </c>
      <c r="E120" s="41"/>
      <c r="F120" s="41"/>
      <c r="G120" s="39"/>
    </row>
    <row r="121" ht="15.75" customHeight="1">
      <c r="A121" s="61" t="s">
        <v>56</v>
      </c>
      <c r="B121" s="53">
        <v>45.0</v>
      </c>
      <c r="C121" s="54">
        <f>VLOOKUP(CONCATENATE($C$1,A121,B121),'Dados planilhados'!D:H,5,FALSE)</f>
        <v>120344770</v>
      </c>
      <c r="D121" s="54">
        <f>VLOOKUP(CONCATENATE($D$1,A121,B121),'Dados planilhados'!D:H,5,FALSE)</f>
        <v>182838127</v>
      </c>
      <c r="E121" s="57">
        <f>12278949.138*45 + (4427404.942/2 * 45^2) - (46613.441/3 * 45^3) </f>
        <v>3619416945</v>
      </c>
      <c r="F121" s="57">
        <f>12433015.996*45 + (5357745.348/2 * 45^2) - (36295.861/3 * 45^3) 
</f>
        <v>4881716107</v>
      </c>
      <c r="G121" s="58">
        <f>(F121-E121)/E121</f>
        <v>0.3487575987</v>
      </c>
    </row>
    <row r="122" ht="15.75" customHeight="1">
      <c r="A122" s="61" t="s">
        <v>57</v>
      </c>
      <c r="B122" s="53">
        <v>0.0</v>
      </c>
      <c r="C122" s="54">
        <f>VLOOKUP(CONCATENATE($C$1,A122,B122),'Dados planilhados'!D:H,5,FALSE)</f>
        <v>5305917.667</v>
      </c>
      <c r="D122" s="54">
        <f>VLOOKUP(CONCATENATE($D$1,A122,B122),'Dados planilhados'!D:H,5,FALSE)</f>
        <v>6497277.333</v>
      </c>
      <c r="E122" s="41"/>
      <c r="F122" s="41"/>
      <c r="G122" s="39"/>
    </row>
    <row r="123" ht="15.75" customHeight="1">
      <c r="A123" s="61" t="s">
        <v>57</v>
      </c>
      <c r="B123" s="53">
        <v>5.0</v>
      </c>
      <c r="C123" s="54">
        <f>VLOOKUP(CONCATENATE($C$1,A123,B123),'Dados planilhados'!D:H,5,FALSE)</f>
        <v>30919706.33</v>
      </c>
      <c r="D123" s="54">
        <f>VLOOKUP(CONCATENATE($D$1,A123,B123),'Dados planilhados'!D:H,5,FALSE)</f>
        <v>35729681.67</v>
      </c>
      <c r="E123" s="41"/>
      <c r="F123" s="41"/>
      <c r="G123" s="39"/>
    </row>
    <row r="124" ht="15.75" customHeight="1">
      <c r="A124" s="61" t="s">
        <v>57</v>
      </c>
      <c r="B124" s="53">
        <v>10.0</v>
      </c>
      <c r="C124" s="54">
        <f>VLOOKUP(CONCATENATE($C$1,A124,B124),'Dados planilhados'!D:H,5,FALSE)</f>
        <v>50108815</v>
      </c>
      <c r="D124" s="54">
        <f>VLOOKUP(CONCATENATE($D$1,A124,B124),'Dados planilhados'!D:H,5,FALSE)</f>
        <v>55997125.33</v>
      </c>
      <c r="E124" s="41"/>
      <c r="F124" s="41"/>
      <c r="G124" s="39"/>
    </row>
    <row r="125" ht="15.75" customHeight="1">
      <c r="A125" s="61" t="s">
        <v>57</v>
      </c>
      <c r="B125" s="53">
        <v>15.0</v>
      </c>
      <c r="C125" s="54">
        <f>VLOOKUP(CONCATENATE($C$1,A125,B125),'Dados planilhados'!D:H,5,FALSE)</f>
        <v>62408674.5</v>
      </c>
      <c r="D125" s="54">
        <f>VLOOKUP(CONCATENATE($D$1,A125,B125),'Dados planilhados'!D:H,5,FALSE)</f>
        <v>73107067.33</v>
      </c>
      <c r="E125" s="41"/>
      <c r="F125" s="41"/>
      <c r="G125" s="39"/>
    </row>
    <row r="126" ht="15.75" customHeight="1">
      <c r="A126" s="61" t="s">
        <v>57</v>
      </c>
      <c r="B126" s="53">
        <v>20.0</v>
      </c>
      <c r="C126" s="54">
        <f>VLOOKUP(CONCATENATE($C$1,A126,B126),'Dados planilhados'!D:H,5,FALSE)</f>
        <v>72390702.5</v>
      </c>
      <c r="D126" s="54">
        <f>VLOOKUP(CONCATENATE($D$1,A126,B126),'Dados planilhados'!D:H,5,FALSE)</f>
        <v>88085664.67</v>
      </c>
      <c r="E126" s="41"/>
      <c r="F126" s="41"/>
      <c r="G126" s="39"/>
    </row>
    <row r="127" ht="15.75" customHeight="1">
      <c r="A127" s="61" t="s">
        <v>57</v>
      </c>
      <c r="B127" s="53">
        <v>25.0</v>
      </c>
      <c r="C127" s="54">
        <f>VLOOKUP(CONCATENATE($C$1,A127,B127),'Dados planilhados'!D:H,5,FALSE)</f>
        <v>81547766</v>
      </c>
      <c r="D127" s="54">
        <f>VLOOKUP(CONCATENATE($D$1,A127,B127),'Dados planilhados'!D:H,5,FALSE)</f>
        <v>103368398.3</v>
      </c>
      <c r="E127" s="41"/>
      <c r="F127" s="41"/>
      <c r="G127" s="39"/>
    </row>
    <row r="128" ht="15.75" customHeight="1">
      <c r="A128" s="61" t="s">
        <v>57</v>
      </c>
      <c r="B128" s="53">
        <v>30.0</v>
      </c>
      <c r="C128" s="54">
        <f>VLOOKUP(CONCATENATE($C$1,A128,B128),'Dados planilhados'!D:H,5,FALSE)</f>
        <v>91429032.83</v>
      </c>
      <c r="D128" s="54">
        <f>VLOOKUP(CONCATENATE($D$1,A128,B128),'Dados planilhados'!D:H,5,FALSE)</f>
        <v>117756765.7</v>
      </c>
      <c r="E128" s="41"/>
      <c r="F128" s="41"/>
      <c r="G128" s="39"/>
    </row>
    <row r="129" ht="15.75" customHeight="1">
      <c r="A129" s="61" t="s">
        <v>57</v>
      </c>
      <c r="B129" s="53">
        <v>35.0</v>
      </c>
      <c r="C129" s="54">
        <f>VLOOKUP(CONCATENATE($C$1,A129,B129),'Dados planilhados'!D:H,5,FALSE)</f>
        <v>97617891.67</v>
      </c>
      <c r="D129" s="54">
        <f>VLOOKUP(CONCATENATE($D$1,A129,B129),'Dados planilhados'!D:H,5,FALSE)</f>
        <v>131601275.7</v>
      </c>
      <c r="E129" s="41"/>
      <c r="F129" s="41"/>
      <c r="G129" s="39"/>
    </row>
    <row r="130" ht="15.75" customHeight="1">
      <c r="A130" s="61" t="s">
        <v>57</v>
      </c>
      <c r="B130" s="53">
        <v>40.0</v>
      </c>
      <c r="C130" s="54">
        <f>VLOOKUP(CONCATENATE($C$1,A130,B130),'Dados planilhados'!D:H,5,FALSE)</f>
        <v>104245829.2</v>
      </c>
      <c r="D130" s="54">
        <f>VLOOKUP(CONCATENATE($D$1,A130,B130),'Dados planilhados'!D:H,5,FALSE)</f>
        <v>142868569.7</v>
      </c>
      <c r="E130" s="41"/>
      <c r="F130" s="41"/>
      <c r="G130" s="39"/>
    </row>
    <row r="131" ht="15.75" customHeight="1">
      <c r="A131" s="61" t="s">
        <v>57</v>
      </c>
      <c r="B131" s="53">
        <v>45.0</v>
      </c>
      <c r="C131" s="54">
        <f>VLOOKUP(CONCATENATE($C$1,A131,B131),'Dados planilhados'!D:H,5,FALSE)</f>
        <v>109758436.7</v>
      </c>
      <c r="D131" s="54">
        <f>VLOOKUP(CONCATENATE($D$1,A131,B131),'Dados planilhados'!D:H,5,FALSE)</f>
        <v>155204329.7</v>
      </c>
      <c r="E131" s="57">
        <f>9821098.268*45 + (3968090.178/2 * 45^2) - (40041.895/3 * 45^3) </f>
        <v>3243368167</v>
      </c>
      <c r="F131" s="57">
        <f>10660116.998*45 + (4524500.98/2 * 45^2) - (30090.91/3 * 45^3) </f>
        <v>4146751116</v>
      </c>
      <c r="G131" s="58">
        <f>(F131-E131)/E131</f>
        <v>0.2785323475</v>
      </c>
    </row>
    <row r="132" ht="15.75" customHeight="1">
      <c r="A132" s="61" t="s">
        <v>58</v>
      </c>
      <c r="B132" s="53">
        <v>0.0</v>
      </c>
      <c r="C132" s="54">
        <f>VLOOKUP(CONCATENATE($C$1,A132,B132),'Dados planilhados'!D:H,5,FALSE)</f>
        <v>6810279.667</v>
      </c>
      <c r="D132" s="54">
        <f>VLOOKUP(CONCATENATE($D$1,A132,B132),'Dados planilhados'!D:H,5,FALSE)</f>
        <v>6728410.333</v>
      </c>
      <c r="E132" s="41"/>
      <c r="F132" s="41"/>
      <c r="G132" s="39"/>
    </row>
    <row r="133" ht="15.75" customHeight="1">
      <c r="A133" s="61" t="s">
        <v>58</v>
      </c>
      <c r="B133" s="53">
        <v>5.0</v>
      </c>
      <c r="C133" s="54">
        <f>VLOOKUP(CONCATENATE($C$1,A133,B133),'Dados planilhados'!D:H,5,FALSE)</f>
        <v>37483712.33</v>
      </c>
      <c r="D133" s="54">
        <f>VLOOKUP(CONCATENATE($D$1,A133,B133),'Dados planilhados'!D:H,5,FALSE)</f>
        <v>38539799</v>
      </c>
      <c r="E133" s="41"/>
      <c r="F133" s="41"/>
      <c r="G133" s="39"/>
    </row>
    <row r="134" ht="15.75" customHeight="1">
      <c r="A134" s="61" t="s">
        <v>58</v>
      </c>
      <c r="B134" s="53">
        <v>10.0</v>
      </c>
      <c r="C134" s="54">
        <f>VLOOKUP(CONCATENATE($C$1,A134,B134),'Dados planilhados'!D:H,5,FALSE)</f>
        <v>58511683</v>
      </c>
      <c r="D134" s="54">
        <f>VLOOKUP(CONCATENATE($D$1,A134,B134),'Dados planilhados'!D:H,5,FALSE)</f>
        <v>58789441.33</v>
      </c>
      <c r="E134" s="41"/>
      <c r="F134" s="41"/>
      <c r="G134" s="39"/>
    </row>
    <row r="135" ht="15.75" customHeight="1">
      <c r="A135" s="61" t="s">
        <v>58</v>
      </c>
      <c r="B135" s="53">
        <v>15.0</v>
      </c>
      <c r="C135" s="54">
        <f>VLOOKUP(CONCATENATE($C$1,A135,B135),'Dados planilhados'!D:H,5,FALSE)</f>
        <v>71722979.83</v>
      </c>
      <c r="D135" s="54">
        <f>VLOOKUP(CONCATENATE($D$1,A135,B135),'Dados planilhados'!D:H,5,FALSE)</f>
        <v>78022727.33</v>
      </c>
      <c r="E135" s="41"/>
      <c r="F135" s="41"/>
      <c r="G135" s="39"/>
    </row>
    <row r="136" ht="15.75" customHeight="1">
      <c r="A136" s="61" t="s">
        <v>58</v>
      </c>
      <c r="B136" s="53">
        <v>20.0</v>
      </c>
      <c r="C136" s="54">
        <f>VLOOKUP(CONCATENATE($C$1,A136,B136),'Dados planilhados'!D:H,5,FALSE)</f>
        <v>82759350.5</v>
      </c>
      <c r="D136" s="54">
        <f>VLOOKUP(CONCATENATE($D$1,A136,B136),'Dados planilhados'!D:H,5,FALSE)</f>
        <v>99920928.67</v>
      </c>
      <c r="E136" s="41"/>
      <c r="F136" s="41"/>
      <c r="G136" s="39"/>
    </row>
    <row r="137" ht="15.75" customHeight="1">
      <c r="A137" s="61" t="s">
        <v>58</v>
      </c>
      <c r="B137" s="53">
        <v>25.0</v>
      </c>
      <c r="C137" s="54">
        <f>VLOOKUP(CONCATENATE($C$1,A137,B137),'Dados planilhados'!D:H,5,FALSE)</f>
        <v>92314222</v>
      </c>
      <c r="D137" s="54">
        <f>VLOOKUP(CONCATENATE($D$1,A137,B137),'Dados planilhados'!D:H,5,FALSE)</f>
        <v>115636617</v>
      </c>
      <c r="E137" s="41"/>
      <c r="F137" s="41"/>
      <c r="G137" s="39"/>
    </row>
    <row r="138" ht="15.75" customHeight="1">
      <c r="A138" s="61" t="s">
        <v>58</v>
      </c>
      <c r="B138" s="53">
        <v>30.0</v>
      </c>
      <c r="C138" s="54">
        <f>VLOOKUP(CONCATENATE($C$1,A138,B138),'Dados planilhados'!D:H,5,FALSE)</f>
        <v>100804395.5</v>
      </c>
      <c r="D138" s="54">
        <f>VLOOKUP(CONCATENATE($D$1,A138,B138),'Dados planilhados'!D:H,5,FALSE)</f>
        <v>131050957.7</v>
      </c>
      <c r="E138" s="41"/>
      <c r="F138" s="41"/>
      <c r="G138" s="39"/>
    </row>
    <row r="139" ht="15.75" customHeight="1">
      <c r="A139" s="61" t="s">
        <v>58</v>
      </c>
      <c r="B139" s="53">
        <v>35.0</v>
      </c>
      <c r="C139" s="54">
        <f>VLOOKUP(CONCATENATE($C$1,A139,B139),'Dados planilhados'!D:H,5,FALSE)</f>
        <v>109222659.7</v>
      </c>
      <c r="D139" s="54">
        <f>VLOOKUP(CONCATENATE($D$1,A139,B139),'Dados planilhados'!D:H,5,FALSE)</f>
        <v>147632953</v>
      </c>
      <c r="E139" s="41"/>
      <c r="F139" s="41"/>
      <c r="G139" s="39"/>
    </row>
    <row r="140" ht="15.75" customHeight="1">
      <c r="A140" s="61" t="s">
        <v>58</v>
      </c>
      <c r="B140" s="53">
        <v>40.0</v>
      </c>
      <c r="C140" s="54">
        <f>VLOOKUP(CONCATENATE($C$1,A140,B140),'Dados planilhados'!D:H,5,FALSE)</f>
        <v>117757722.5</v>
      </c>
      <c r="D140" s="54">
        <f>VLOOKUP(CONCATENATE($D$1,A140,B140),'Dados planilhados'!D:H,5,FALSE)</f>
        <v>163025103</v>
      </c>
      <c r="E140" s="41"/>
      <c r="F140" s="41"/>
      <c r="G140" s="39"/>
    </row>
    <row r="141" ht="15.75" customHeight="1">
      <c r="A141" s="61" t="s">
        <v>58</v>
      </c>
      <c r="B141" s="53">
        <v>45.0</v>
      </c>
      <c r="C141" s="54">
        <f>VLOOKUP(CONCATENATE($C$1,A141,B141),'Dados planilhados'!D:H,5,FALSE)</f>
        <v>126591383.3</v>
      </c>
      <c r="D141" s="54">
        <f>VLOOKUP(CONCATENATE($D$1,A141,B141),'Dados planilhados'!D:H,5,FALSE)</f>
        <v>179389289.7</v>
      </c>
      <c r="E141" s="57">
        <f>13629697.261*45 + (4285563.946/2 * 45^2) - (41623.926/3 * 45^3) </f>
        <v>3688143120</v>
      </c>
      <c r="F141" s="57">
        <f>10843831.07*45 + (4890393.5/2 * 45^2) - (26672.368/3 * 45^3) </f>
        <v>4629322639</v>
      </c>
      <c r="G141" s="58">
        <f>(F141-E141)/E141</f>
        <v>0.2551906172</v>
      </c>
    </row>
    <row r="142" ht="15.75" customHeight="1">
      <c r="A142" s="61" t="s">
        <v>59</v>
      </c>
      <c r="B142" s="53">
        <v>0.0</v>
      </c>
      <c r="C142" s="54">
        <f>VLOOKUP(CONCATENATE($C$1,A142,B142),'Dados planilhados'!D:H,5,FALSE)</f>
        <v>5631766.333</v>
      </c>
      <c r="D142" s="62">
        <f>VLOOKUP(CONCATENATE($D$1,A142,B142),'Dados planilhados'!D:H,5,FALSE)</f>
        <v>8771047.833</v>
      </c>
      <c r="E142" s="41"/>
      <c r="F142" s="41"/>
      <c r="G142" s="39"/>
    </row>
    <row r="143" ht="15.75" customHeight="1">
      <c r="A143" s="61" t="s">
        <v>59</v>
      </c>
      <c r="B143" s="53">
        <v>5.0</v>
      </c>
      <c r="C143" s="54">
        <f>VLOOKUP(CONCATENATE($C$1,A143,B143),'Dados planilhados'!D:H,5,FALSE)</f>
        <v>28724981</v>
      </c>
      <c r="D143" s="62">
        <f>VLOOKUP(CONCATENATE($D$1,A143,B143),'Dados planilhados'!D:H,5,FALSE)</f>
        <v>35150479.67</v>
      </c>
      <c r="E143" s="41"/>
      <c r="F143" s="41"/>
      <c r="G143" s="39"/>
    </row>
    <row r="144" ht="15.75" customHeight="1">
      <c r="A144" s="61" t="s">
        <v>59</v>
      </c>
      <c r="B144" s="53">
        <v>10.0</v>
      </c>
      <c r="C144" s="54">
        <f>VLOOKUP(CONCATENATE($C$1,A144,B144),'Dados planilhados'!D:H,5,FALSE)</f>
        <v>52177458.33</v>
      </c>
      <c r="D144" s="62">
        <f>VLOOKUP(CONCATENATE($D$1,A144,B144),'Dados planilhados'!D:H,5,FALSE)</f>
        <v>63939166.67</v>
      </c>
      <c r="E144" s="41"/>
      <c r="F144" s="41"/>
      <c r="G144" s="39"/>
    </row>
    <row r="145" ht="15.75" customHeight="1">
      <c r="A145" s="61" t="s">
        <v>59</v>
      </c>
      <c r="B145" s="53">
        <v>15.0</v>
      </c>
      <c r="C145" s="54">
        <f>VLOOKUP(CONCATENATE($C$1,A145,B145),'Dados planilhados'!D:H,5,FALSE)</f>
        <v>62319685.17</v>
      </c>
      <c r="D145" s="62">
        <f>VLOOKUP(CONCATENATE($D$1,A145,B145),'Dados planilhados'!D:H,5,FALSE)</f>
        <v>84112491.33</v>
      </c>
      <c r="E145" s="41"/>
      <c r="F145" s="41"/>
      <c r="G145" s="39"/>
    </row>
    <row r="146" ht="15.75" customHeight="1">
      <c r="A146" s="61" t="s">
        <v>59</v>
      </c>
      <c r="B146" s="53">
        <v>20.0</v>
      </c>
      <c r="C146" s="54">
        <f>VLOOKUP(CONCATENATE($C$1,A146,B146),'Dados planilhados'!D:H,5,FALSE)</f>
        <v>74021683.83</v>
      </c>
      <c r="D146" s="62">
        <f>VLOOKUP(CONCATENATE($D$1,A146,B146),'Dados planilhados'!D:H,5,FALSE)</f>
        <v>102015222</v>
      </c>
      <c r="E146" s="41"/>
      <c r="F146" s="41"/>
      <c r="G146" s="39"/>
    </row>
    <row r="147" ht="15.75" customHeight="1">
      <c r="A147" s="61" t="s">
        <v>59</v>
      </c>
      <c r="B147" s="53">
        <v>25.0</v>
      </c>
      <c r="C147" s="54">
        <f>VLOOKUP(CONCATENATE($C$1,A147,B147),'Dados planilhados'!D:H,5,FALSE)</f>
        <v>83730051.33</v>
      </c>
      <c r="D147" s="62">
        <f>VLOOKUP(CONCATENATE($D$1,A147,B147),'Dados planilhados'!D:H,5,FALSE)</f>
        <v>119391774.3</v>
      </c>
      <c r="E147" s="41"/>
      <c r="F147" s="41"/>
      <c r="G147" s="39"/>
    </row>
    <row r="148" ht="15.75" customHeight="1">
      <c r="A148" s="61" t="s">
        <v>59</v>
      </c>
      <c r="B148" s="53">
        <v>30.0</v>
      </c>
      <c r="C148" s="54">
        <f>VLOOKUP(CONCATENATE($C$1,A148,B148),'Dados planilhados'!D:H,5,FALSE)</f>
        <v>92050920.83</v>
      </c>
      <c r="D148" s="62">
        <f>VLOOKUP(CONCATENATE($D$1,A148,B148),'Dados planilhados'!D:H,5,FALSE)</f>
        <v>136583107</v>
      </c>
      <c r="E148" s="41"/>
      <c r="F148" s="41"/>
      <c r="G148" s="39"/>
    </row>
    <row r="149" ht="15.75" customHeight="1">
      <c r="A149" s="61" t="s">
        <v>59</v>
      </c>
      <c r="B149" s="53">
        <v>35.0</v>
      </c>
      <c r="C149" s="54">
        <f>VLOOKUP(CONCATENATE($C$1,A149,B149),'Dados planilhados'!D:H,5,FALSE)</f>
        <v>100100398.3</v>
      </c>
      <c r="D149" s="62">
        <f>VLOOKUP(CONCATENATE($D$1,A149,B149),'Dados planilhados'!D:H,5,FALSE)</f>
        <v>154311678.3</v>
      </c>
      <c r="E149" s="41"/>
      <c r="F149" s="41"/>
      <c r="G149" s="39"/>
    </row>
    <row r="150" ht="15.75" customHeight="1">
      <c r="A150" s="61" t="s">
        <v>59</v>
      </c>
      <c r="B150" s="53">
        <v>40.0</v>
      </c>
      <c r="C150" s="54">
        <f>VLOOKUP(CONCATENATE($C$1,A150,B150),'Dados planilhados'!D:H,5,FALSE)</f>
        <v>107812455.8</v>
      </c>
      <c r="D150" s="62">
        <f>VLOOKUP(CONCATENATE($D$1,A150,B150),'Dados planilhados'!D:H,5,FALSE)</f>
        <v>172161775</v>
      </c>
      <c r="E150" s="41"/>
      <c r="F150" s="41"/>
      <c r="G150" s="39"/>
    </row>
    <row r="151" ht="15.75" customHeight="1">
      <c r="A151" s="61" t="s">
        <v>59</v>
      </c>
      <c r="B151" s="53">
        <v>45.0</v>
      </c>
      <c r="C151" s="54">
        <f>VLOOKUP(CONCATENATE($C$1,A151,B151),'Dados planilhados'!D:H,5,FALSE)</f>
        <v>115561527.3</v>
      </c>
      <c r="D151" s="62">
        <f>VLOOKUP(CONCATENATE($D$1,A151,B151),'Dados planilhados'!D:H,5,FALSE)</f>
        <v>189501887</v>
      </c>
      <c r="E151" s="57">
        <f>9710358.829*45 + (3958979.495/2 * 45^2) - (37297.27/3 * 45^3) </f>
        <v>3312528310</v>
      </c>
      <c r="F151" s="57">
        <f>11225343.34*45 + (5030595.34/2 * 45^2) - (25103.431/3 * 45^3) </f>
        <v>4836101515</v>
      </c>
      <c r="G151" s="58">
        <f>(F151-E151)/E151</f>
        <v>0.4599426973</v>
      </c>
    </row>
    <row r="152" ht="15.75" customHeight="1">
      <c r="A152" s="39"/>
      <c r="B152" s="39"/>
      <c r="C152" s="54"/>
      <c r="D152" s="54"/>
      <c r="E152" s="41"/>
      <c r="F152" s="41"/>
      <c r="G152" s="39"/>
    </row>
    <row r="153" ht="15.75" customHeight="1">
      <c r="A153" s="39"/>
      <c r="B153" s="39"/>
      <c r="C153" s="54"/>
      <c r="D153" s="54"/>
      <c r="E153" s="41"/>
      <c r="F153" s="41"/>
      <c r="G153" s="39"/>
    </row>
    <row r="154" ht="15.75" customHeight="1">
      <c r="A154" s="39"/>
      <c r="B154" s="39"/>
      <c r="C154" s="54"/>
      <c r="D154" s="54"/>
      <c r="E154" s="41"/>
      <c r="F154" s="41"/>
      <c r="G154" s="39"/>
    </row>
    <row r="155" ht="15.75" customHeight="1">
      <c r="A155" s="39"/>
      <c r="B155" s="39"/>
      <c r="C155" s="54"/>
      <c r="D155" s="54"/>
      <c r="E155" s="41"/>
      <c r="F155" s="41"/>
      <c r="G155" s="39"/>
    </row>
    <row r="156" ht="15.75" customHeight="1">
      <c r="A156" s="39"/>
      <c r="B156" s="39"/>
      <c r="C156" s="54"/>
      <c r="D156" s="54"/>
      <c r="E156" s="41"/>
      <c r="F156" s="41"/>
      <c r="G156" s="39"/>
    </row>
    <row r="157" ht="15.75" customHeight="1">
      <c r="A157" s="39"/>
      <c r="B157" s="39"/>
      <c r="C157" s="54"/>
      <c r="D157" s="54"/>
      <c r="E157" s="41"/>
      <c r="F157" s="41"/>
      <c r="G157" s="39"/>
    </row>
    <row r="158" ht="15.75" customHeight="1">
      <c r="A158" s="39"/>
      <c r="B158" s="39"/>
      <c r="C158" s="54"/>
      <c r="D158" s="54"/>
      <c r="E158" s="41"/>
      <c r="F158" s="41"/>
      <c r="G158" s="39"/>
    </row>
    <row r="159" ht="15.75" customHeight="1">
      <c r="A159" s="39"/>
      <c r="B159" s="39"/>
      <c r="C159" s="54"/>
      <c r="D159" s="54"/>
      <c r="E159" s="41"/>
      <c r="F159" s="41"/>
      <c r="G159" s="39"/>
    </row>
    <row r="160" ht="15.75" customHeight="1">
      <c r="A160" s="39"/>
      <c r="B160" s="39"/>
      <c r="C160" s="54"/>
      <c r="D160" s="54"/>
      <c r="E160" s="41"/>
      <c r="F160" s="41"/>
      <c r="G160" s="39"/>
    </row>
    <row r="161" ht="15.75" customHeight="1">
      <c r="A161" s="39"/>
      <c r="B161" s="39"/>
      <c r="C161" s="54"/>
      <c r="D161" s="54"/>
      <c r="E161" s="41"/>
      <c r="F161" s="41"/>
      <c r="G161" s="39"/>
    </row>
    <row r="162" ht="15.75" customHeight="1">
      <c r="A162" s="39"/>
      <c r="B162" s="39"/>
      <c r="C162" s="54"/>
      <c r="D162" s="54"/>
      <c r="E162" s="41"/>
      <c r="F162" s="41"/>
      <c r="G162" s="39"/>
    </row>
    <row r="163" ht="15.75" customHeight="1">
      <c r="A163" s="39"/>
      <c r="B163" s="39"/>
      <c r="C163" s="54"/>
      <c r="D163" s="54"/>
      <c r="E163" s="41"/>
      <c r="F163" s="41"/>
      <c r="G163" s="39"/>
    </row>
    <row r="164" ht="15.75" customHeight="1">
      <c r="A164" s="39"/>
      <c r="B164" s="39"/>
      <c r="C164" s="54"/>
      <c r="D164" s="54"/>
      <c r="E164" s="41"/>
      <c r="F164" s="41"/>
      <c r="G164" s="39"/>
    </row>
    <row r="165" ht="15.75" customHeight="1">
      <c r="A165" s="39"/>
      <c r="B165" s="39"/>
      <c r="C165" s="54"/>
      <c r="D165" s="54"/>
      <c r="E165" s="41"/>
      <c r="F165" s="41"/>
      <c r="G165" s="39"/>
    </row>
    <row r="166" ht="15.75" customHeight="1">
      <c r="A166" s="39"/>
      <c r="B166" s="39"/>
      <c r="C166" s="54"/>
      <c r="D166" s="54"/>
      <c r="E166" s="41"/>
      <c r="F166" s="41"/>
      <c r="G166" s="39"/>
    </row>
    <row r="167" ht="15.75" customHeight="1">
      <c r="A167" s="39"/>
      <c r="B167" s="39"/>
      <c r="C167" s="54"/>
      <c r="D167" s="54"/>
      <c r="E167" s="41"/>
      <c r="F167" s="41"/>
      <c r="G167" s="39"/>
    </row>
    <row r="168" ht="15.75" customHeight="1">
      <c r="A168" s="39"/>
      <c r="B168" s="39"/>
      <c r="C168" s="54"/>
      <c r="D168" s="54"/>
      <c r="E168" s="41"/>
      <c r="F168" s="41"/>
      <c r="G168" s="39"/>
    </row>
    <row r="169" ht="15.75" customHeight="1">
      <c r="A169" s="39"/>
      <c r="B169" s="39"/>
      <c r="C169" s="54"/>
      <c r="D169" s="54"/>
      <c r="E169" s="41"/>
      <c r="F169" s="41"/>
      <c r="G169" s="39"/>
    </row>
    <row r="170" ht="15.75" customHeight="1">
      <c r="A170" s="39"/>
      <c r="B170" s="39"/>
      <c r="C170" s="54"/>
      <c r="D170" s="54"/>
      <c r="E170" s="41"/>
      <c r="F170" s="41"/>
      <c r="G170" s="39"/>
    </row>
    <row r="171" ht="15.75" customHeight="1">
      <c r="A171" s="39"/>
      <c r="B171" s="39"/>
      <c r="C171" s="54"/>
      <c r="D171" s="54"/>
      <c r="E171" s="41"/>
      <c r="F171" s="41"/>
      <c r="G171" s="39"/>
    </row>
    <row r="172" ht="15.75" customHeight="1">
      <c r="A172" s="39"/>
      <c r="B172" s="39"/>
      <c r="C172" s="54"/>
      <c r="D172" s="54"/>
      <c r="E172" s="41"/>
      <c r="F172" s="41"/>
      <c r="G172" s="39"/>
    </row>
    <row r="173" ht="15.75" customHeight="1">
      <c r="A173" s="39"/>
      <c r="B173" s="39"/>
      <c r="C173" s="54"/>
      <c r="D173" s="54"/>
      <c r="E173" s="41"/>
      <c r="F173" s="41"/>
      <c r="G173" s="39"/>
    </row>
    <row r="174" ht="15.75" customHeight="1">
      <c r="A174" s="39"/>
      <c r="B174" s="39"/>
      <c r="C174" s="54"/>
      <c r="D174" s="54"/>
      <c r="E174" s="41"/>
      <c r="F174" s="41"/>
      <c r="G174" s="39"/>
    </row>
    <row r="175" ht="15.75" customHeight="1">
      <c r="A175" s="39"/>
      <c r="B175" s="39"/>
      <c r="C175" s="54"/>
      <c r="D175" s="54"/>
      <c r="E175" s="41"/>
      <c r="F175" s="41"/>
      <c r="G175" s="39"/>
    </row>
    <row r="176" ht="15.75" customHeight="1">
      <c r="A176" s="39"/>
      <c r="B176" s="39"/>
      <c r="C176" s="54"/>
      <c r="D176" s="54"/>
      <c r="E176" s="41"/>
      <c r="F176" s="41"/>
      <c r="G176" s="39"/>
    </row>
    <row r="177" ht="15.75" customHeight="1">
      <c r="A177" s="39"/>
      <c r="B177" s="39"/>
      <c r="C177" s="54"/>
      <c r="D177" s="54"/>
      <c r="E177" s="41"/>
      <c r="F177" s="41"/>
      <c r="G177" s="39"/>
    </row>
    <row r="178" ht="15.75" customHeight="1">
      <c r="A178" s="39"/>
      <c r="B178" s="39"/>
      <c r="C178" s="54"/>
      <c r="D178" s="54"/>
      <c r="E178" s="41"/>
      <c r="F178" s="41"/>
      <c r="G178" s="39"/>
    </row>
    <row r="179" ht="15.75" customHeight="1">
      <c r="A179" s="39"/>
      <c r="B179" s="39"/>
      <c r="C179" s="54"/>
      <c r="D179" s="54"/>
      <c r="E179" s="41"/>
      <c r="F179" s="41"/>
      <c r="G179" s="39"/>
    </row>
    <row r="180" ht="15.75" customHeight="1">
      <c r="A180" s="39"/>
      <c r="B180" s="39"/>
      <c r="C180" s="54"/>
      <c r="D180" s="54"/>
      <c r="E180" s="41"/>
      <c r="F180" s="41"/>
      <c r="G180" s="39"/>
    </row>
    <row r="181" ht="15.75" customHeight="1">
      <c r="A181" s="39"/>
      <c r="B181" s="39"/>
      <c r="C181" s="54"/>
      <c r="D181" s="54"/>
      <c r="E181" s="41"/>
      <c r="F181" s="41"/>
      <c r="G181" s="39"/>
    </row>
    <row r="182" ht="15.75" customHeight="1">
      <c r="A182" s="39"/>
      <c r="B182" s="39"/>
      <c r="C182" s="54"/>
      <c r="D182" s="54"/>
      <c r="E182" s="41"/>
      <c r="F182" s="41"/>
      <c r="G182" s="39"/>
    </row>
    <row r="183" ht="15.75" customHeight="1">
      <c r="A183" s="39"/>
      <c r="B183" s="39"/>
      <c r="C183" s="54"/>
      <c r="D183" s="54"/>
      <c r="E183" s="41"/>
      <c r="F183" s="41"/>
      <c r="G183" s="39"/>
    </row>
    <row r="184" ht="15.75" customHeight="1">
      <c r="A184" s="39"/>
      <c r="B184" s="39"/>
      <c r="C184" s="54"/>
      <c r="D184" s="54"/>
      <c r="E184" s="41"/>
      <c r="F184" s="41"/>
      <c r="G184" s="39"/>
    </row>
    <row r="185" ht="15.75" customHeight="1">
      <c r="A185" s="39"/>
      <c r="B185" s="39"/>
      <c r="C185" s="54"/>
      <c r="D185" s="54"/>
      <c r="E185" s="41"/>
      <c r="F185" s="41"/>
      <c r="G185" s="39"/>
    </row>
    <row r="186" ht="15.75" customHeight="1">
      <c r="A186" s="39"/>
      <c r="B186" s="39"/>
      <c r="C186" s="54"/>
      <c r="D186" s="54"/>
      <c r="E186" s="41"/>
      <c r="F186" s="41"/>
      <c r="G186" s="39"/>
    </row>
    <row r="187" ht="15.75" customHeight="1">
      <c r="A187" s="39"/>
      <c r="B187" s="39"/>
      <c r="C187" s="54"/>
      <c r="D187" s="54"/>
      <c r="E187" s="41"/>
      <c r="F187" s="41"/>
      <c r="G187" s="39"/>
    </row>
    <row r="188" ht="15.75" customHeight="1">
      <c r="A188" s="39"/>
      <c r="B188" s="39"/>
      <c r="C188" s="54"/>
      <c r="D188" s="54"/>
      <c r="E188" s="41"/>
      <c r="F188" s="41"/>
      <c r="G188" s="39"/>
    </row>
    <row r="189" ht="15.75" customHeight="1">
      <c r="A189" s="39"/>
      <c r="B189" s="39"/>
      <c r="C189" s="54"/>
      <c r="D189" s="54"/>
      <c r="E189" s="41"/>
      <c r="F189" s="41"/>
      <c r="G189" s="39"/>
    </row>
    <row r="190" ht="15.75" customHeight="1">
      <c r="A190" s="39"/>
      <c r="B190" s="39"/>
      <c r="C190" s="54"/>
      <c r="D190" s="54"/>
      <c r="E190" s="41"/>
      <c r="F190" s="41"/>
      <c r="G190" s="39"/>
    </row>
    <row r="191" ht="15.75" customHeight="1">
      <c r="A191" s="39"/>
      <c r="B191" s="39"/>
      <c r="C191" s="54"/>
      <c r="D191" s="54"/>
      <c r="E191" s="41"/>
      <c r="F191" s="41"/>
      <c r="G191" s="39"/>
    </row>
    <row r="192" ht="15.75" customHeight="1">
      <c r="A192" s="39"/>
      <c r="B192" s="39"/>
      <c r="C192" s="54"/>
      <c r="D192" s="54"/>
      <c r="E192" s="41"/>
      <c r="F192" s="41"/>
      <c r="G192" s="39"/>
    </row>
    <row r="193" ht="15.75" customHeight="1">
      <c r="A193" s="39"/>
      <c r="B193" s="39"/>
      <c r="C193" s="54"/>
      <c r="D193" s="54"/>
      <c r="E193" s="41"/>
      <c r="F193" s="41"/>
      <c r="G193" s="39"/>
    </row>
    <row r="194" ht="15.75" customHeight="1">
      <c r="A194" s="39"/>
      <c r="B194" s="39"/>
      <c r="C194" s="54"/>
      <c r="D194" s="54"/>
      <c r="E194" s="41"/>
      <c r="F194" s="41"/>
      <c r="G194" s="39"/>
    </row>
    <row r="195" ht="15.75" customHeight="1">
      <c r="A195" s="39"/>
      <c r="B195" s="39"/>
      <c r="C195" s="54"/>
      <c r="D195" s="54"/>
      <c r="E195" s="41"/>
      <c r="F195" s="41"/>
      <c r="G195" s="39"/>
    </row>
    <row r="196" ht="15.75" customHeight="1">
      <c r="A196" s="39"/>
      <c r="B196" s="39"/>
      <c r="C196" s="54"/>
      <c r="D196" s="54"/>
      <c r="E196" s="41"/>
      <c r="F196" s="41"/>
      <c r="G196" s="39"/>
    </row>
    <row r="197" ht="15.75" customHeight="1">
      <c r="A197" s="39"/>
      <c r="B197" s="39"/>
      <c r="C197" s="54"/>
      <c r="D197" s="54"/>
      <c r="E197" s="41"/>
      <c r="F197" s="41"/>
      <c r="G197" s="39"/>
    </row>
    <row r="198" ht="15.75" customHeight="1">
      <c r="A198" s="39"/>
      <c r="B198" s="39"/>
      <c r="C198" s="54"/>
      <c r="D198" s="54"/>
      <c r="E198" s="41"/>
      <c r="F198" s="41"/>
      <c r="G198" s="39"/>
    </row>
    <row r="199" ht="15.75" customHeight="1">
      <c r="A199" s="39"/>
      <c r="B199" s="39"/>
      <c r="C199" s="54"/>
      <c r="D199" s="54"/>
      <c r="E199" s="41"/>
      <c r="F199" s="41"/>
      <c r="G199" s="39"/>
    </row>
    <row r="200" ht="15.75" customHeight="1">
      <c r="A200" s="39"/>
      <c r="B200" s="39"/>
      <c r="C200" s="54"/>
      <c r="D200" s="54"/>
      <c r="E200" s="41"/>
      <c r="F200" s="41"/>
      <c r="G200" s="39"/>
    </row>
    <row r="201" ht="15.75" customHeight="1">
      <c r="A201" s="39"/>
      <c r="B201" s="39"/>
      <c r="C201" s="54"/>
      <c r="D201" s="54"/>
      <c r="E201" s="41"/>
      <c r="F201" s="41"/>
      <c r="G201" s="39"/>
    </row>
    <row r="202" ht="15.75" customHeight="1">
      <c r="A202" s="39"/>
      <c r="B202" s="39"/>
      <c r="C202" s="54"/>
      <c r="D202" s="54"/>
      <c r="E202" s="41"/>
      <c r="F202" s="41"/>
      <c r="G202" s="39"/>
    </row>
    <row r="203" ht="15.75" customHeight="1">
      <c r="A203" s="39"/>
      <c r="B203" s="39"/>
      <c r="C203" s="54"/>
      <c r="D203" s="54"/>
      <c r="E203" s="41"/>
      <c r="F203" s="41"/>
      <c r="G203" s="39"/>
    </row>
    <row r="204" ht="15.75" customHeight="1">
      <c r="A204" s="39"/>
      <c r="B204" s="39"/>
      <c r="C204" s="54"/>
      <c r="D204" s="54"/>
      <c r="E204" s="41"/>
      <c r="F204" s="41"/>
      <c r="G204" s="39"/>
    </row>
    <row r="205" ht="15.75" customHeight="1">
      <c r="A205" s="39"/>
      <c r="B205" s="39"/>
      <c r="C205" s="54"/>
      <c r="D205" s="54"/>
      <c r="E205" s="41"/>
      <c r="F205" s="41"/>
      <c r="G205" s="39"/>
    </row>
    <row r="206" ht="15.75" customHeight="1">
      <c r="A206" s="39"/>
      <c r="B206" s="39"/>
      <c r="C206" s="54"/>
      <c r="D206" s="54"/>
      <c r="E206" s="41"/>
      <c r="F206" s="41"/>
      <c r="G206" s="39"/>
    </row>
    <row r="207" ht="15.75" customHeight="1">
      <c r="A207" s="39"/>
      <c r="B207" s="39"/>
      <c r="C207" s="54"/>
      <c r="D207" s="54"/>
      <c r="E207" s="41"/>
      <c r="F207" s="41"/>
      <c r="G207" s="39"/>
    </row>
    <row r="208" ht="15.75" customHeight="1">
      <c r="A208" s="39"/>
      <c r="B208" s="39"/>
      <c r="C208" s="54"/>
      <c r="D208" s="54"/>
      <c r="E208" s="41"/>
      <c r="F208" s="41"/>
      <c r="G208" s="39"/>
    </row>
    <row r="209" ht="15.75" customHeight="1">
      <c r="A209" s="39"/>
      <c r="B209" s="39"/>
      <c r="C209" s="54"/>
      <c r="D209" s="54"/>
      <c r="E209" s="41"/>
      <c r="F209" s="41"/>
      <c r="G209" s="39"/>
    </row>
    <row r="210" ht="15.75" customHeight="1">
      <c r="A210" s="39"/>
      <c r="B210" s="39"/>
      <c r="C210" s="54"/>
      <c r="D210" s="54"/>
      <c r="E210" s="41"/>
      <c r="F210" s="41"/>
      <c r="G210" s="39"/>
    </row>
    <row r="211" ht="15.75" customHeight="1">
      <c r="A211" s="39"/>
      <c r="B211" s="39"/>
      <c r="C211" s="54"/>
      <c r="D211" s="54"/>
      <c r="E211" s="41"/>
      <c r="F211" s="41"/>
      <c r="G211" s="39"/>
    </row>
    <row r="212" ht="15.75" customHeight="1">
      <c r="A212" s="39"/>
      <c r="B212" s="39"/>
      <c r="C212" s="54"/>
      <c r="D212" s="54"/>
      <c r="E212" s="41"/>
      <c r="F212" s="41"/>
      <c r="G212" s="39"/>
    </row>
    <row r="213" ht="15.75" customHeight="1">
      <c r="A213" s="39"/>
      <c r="B213" s="39"/>
      <c r="C213" s="54"/>
      <c r="D213" s="54"/>
      <c r="E213" s="41"/>
      <c r="F213" s="41"/>
      <c r="G213" s="39"/>
    </row>
    <row r="214" ht="15.75" customHeight="1">
      <c r="A214" s="39"/>
      <c r="B214" s="39"/>
      <c r="C214" s="54"/>
      <c r="D214" s="54"/>
      <c r="E214" s="41"/>
      <c r="F214" s="41"/>
      <c r="G214" s="39"/>
    </row>
    <row r="215" ht="15.75" customHeight="1">
      <c r="A215" s="39"/>
      <c r="B215" s="39"/>
      <c r="C215" s="54"/>
      <c r="D215" s="54"/>
      <c r="E215" s="41"/>
      <c r="F215" s="41"/>
      <c r="G215" s="39"/>
    </row>
    <row r="216" ht="15.75" customHeight="1">
      <c r="A216" s="39"/>
      <c r="B216" s="39"/>
      <c r="C216" s="54"/>
      <c r="D216" s="54"/>
      <c r="E216" s="41"/>
      <c r="F216" s="41"/>
      <c r="G216" s="39"/>
    </row>
    <row r="217" ht="15.75" customHeight="1">
      <c r="A217" s="39"/>
      <c r="B217" s="39"/>
      <c r="C217" s="54"/>
      <c r="D217" s="54"/>
      <c r="E217" s="41"/>
      <c r="F217" s="41"/>
      <c r="G217" s="39"/>
    </row>
    <row r="218" ht="15.75" customHeight="1">
      <c r="A218" s="39"/>
      <c r="B218" s="39"/>
      <c r="C218" s="54"/>
      <c r="D218" s="54"/>
      <c r="E218" s="41"/>
      <c r="F218" s="41"/>
      <c r="G218" s="39"/>
    </row>
    <row r="219" ht="15.75" customHeight="1">
      <c r="A219" s="39"/>
      <c r="B219" s="39"/>
      <c r="C219" s="54"/>
      <c r="D219" s="54"/>
      <c r="E219" s="41"/>
      <c r="F219" s="41"/>
      <c r="G219" s="39"/>
    </row>
    <row r="220" ht="15.75" customHeight="1">
      <c r="A220" s="39"/>
      <c r="B220" s="39"/>
      <c r="C220" s="54"/>
      <c r="D220" s="54"/>
      <c r="E220" s="41"/>
      <c r="F220" s="41"/>
      <c r="G220" s="39"/>
    </row>
    <row r="221" ht="15.75" customHeight="1">
      <c r="A221" s="39"/>
      <c r="B221" s="39"/>
      <c r="C221" s="54"/>
      <c r="D221" s="54"/>
      <c r="E221" s="41"/>
      <c r="F221" s="41"/>
      <c r="G221" s="39"/>
    </row>
    <row r="222" ht="15.75" customHeight="1">
      <c r="A222" s="39"/>
      <c r="B222" s="39"/>
      <c r="C222" s="54"/>
      <c r="D222" s="54"/>
      <c r="E222" s="41"/>
      <c r="F222" s="41"/>
      <c r="G222" s="39"/>
    </row>
    <row r="223" ht="15.75" customHeight="1">
      <c r="A223" s="39"/>
      <c r="B223" s="39"/>
      <c r="C223" s="54"/>
      <c r="D223" s="54"/>
      <c r="E223" s="41"/>
      <c r="F223" s="41"/>
      <c r="G223" s="39"/>
    </row>
    <row r="224" ht="15.75" customHeight="1">
      <c r="A224" s="39"/>
      <c r="B224" s="39"/>
      <c r="C224" s="54"/>
      <c r="D224" s="54"/>
      <c r="E224" s="41"/>
      <c r="F224" s="41"/>
      <c r="G224" s="39"/>
    </row>
    <row r="225" ht="15.75" customHeight="1">
      <c r="A225" s="39"/>
      <c r="B225" s="39"/>
      <c r="C225" s="54"/>
      <c r="D225" s="54"/>
      <c r="E225" s="41"/>
      <c r="F225" s="41"/>
      <c r="G225" s="39"/>
    </row>
    <row r="226" ht="15.75" customHeight="1">
      <c r="A226" s="39"/>
      <c r="B226" s="39"/>
      <c r="C226" s="54"/>
      <c r="D226" s="54"/>
      <c r="E226" s="41"/>
      <c r="F226" s="41"/>
      <c r="G226" s="39"/>
    </row>
    <row r="227" ht="15.75" customHeight="1">
      <c r="A227" s="39"/>
      <c r="B227" s="39"/>
      <c r="C227" s="54"/>
      <c r="D227" s="54"/>
      <c r="E227" s="41"/>
      <c r="F227" s="41"/>
      <c r="G227" s="39"/>
    </row>
    <row r="228" ht="15.75" customHeight="1">
      <c r="A228" s="39"/>
      <c r="B228" s="39"/>
      <c r="C228" s="54"/>
      <c r="D228" s="54"/>
      <c r="E228" s="41"/>
      <c r="F228" s="41"/>
      <c r="G228" s="39"/>
    </row>
    <row r="229" ht="15.75" customHeight="1">
      <c r="A229" s="39"/>
      <c r="B229" s="39"/>
      <c r="C229" s="54"/>
      <c r="D229" s="54"/>
      <c r="E229" s="41"/>
      <c r="F229" s="41"/>
      <c r="G229" s="39"/>
    </row>
    <row r="230" ht="15.75" customHeight="1">
      <c r="A230" s="39"/>
      <c r="B230" s="39"/>
      <c r="C230" s="54"/>
      <c r="D230" s="54"/>
      <c r="E230" s="41"/>
      <c r="F230" s="41"/>
      <c r="G230" s="39"/>
    </row>
    <row r="231" ht="15.75" customHeight="1">
      <c r="A231" s="39"/>
      <c r="B231" s="39"/>
      <c r="C231" s="54"/>
      <c r="D231" s="54"/>
      <c r="E231" s="41"/>
      <c r="F231" s="41"/>
      <c r="G231" s="39"/>
    </row>
    <row r="232" ht="15.75" customHeight="1">
      <c r="A232" s="39"/>
      <c r="B232" s="39"/>
      <c r="C232" s="54"/>
      <c r="D232" s="54"/>
      <c r="E232" s="41"/>
      <c r="F232" s="41"/>
      <c r="G232" s="39"/>
    </row>
    <row r="233" ht="15.75" customHeight="1">
      <c r="A233" s="39"/>
      <c r="B233" s="39"/>
      <c r="C233" s="54"/>
      <c r="D233" s="54"/>
      <c r="E233" s="41"/>
      <c r="F233" s="41"/>
      <c r="G233" s="39"/>
    </row>
    <row r="234" ht="15.75" customHeight="1">
      <c r="A234" s="39"/>
      <c r="B234" s="39"/>
      <c r="C234" s="54"/>
      <c r="D234" s="54"/>
      <c r="E234" s="41"/>
      <c r="F234" s="41"/>
      <c r="G234" s="39"/>
    </row>
    <row r="235" ht="15.75" customHeight="1">
      <c r="A235" s="39"/>
      <c r="B235" s="39"/>
      <c r="C235" s="54"/>
      <c r="D235" s="54"/>
      <c r="E235" s="41"/>
      <c r="F235" s="41"/>
      <c r="G235" s="39"/>
    </row>
    <row r="236" ht="15.75" customHeight="1">
      <c r="A236" s="39"/>
      <c r="B236" s="39"/>
      <c r="C236" s="54"/>
      <c r="D236" s="54"/>
      <c r="E236" s="41"/>
      <c r="F236" s="41"/>
      <c r="G236" s="39"/>
    </row>
    <row r="237" ht="15.75" customHeight="1">
      <c r="A237" s="39"/>
      <c r="B237" s="39"/>
      <c r="C237" s="54"/>
      <c r="D237" s="54"/>
      <c r="E237" s="41"/>
      <c r="F237" s="41"/>
      <c r="G237" s="39"/>
    </row>
    <row r="238" ht="15.75" customHeight="1">
      <c r="A238" s="39"/>
      <c r="B238" s="39"/>
      <c r="C238" s="54"/>
      <c r="D238" s="54"/>
      <c r="E238" s="41"/>
      <c r="F238" s="41"/>
      <c r="G238" s="39"/>
    </row>
    <row r="239" ht="15.75" customHeight="1">
      <c r="A239" s="39"/>
      <c r="B239" s="39"/>
      <c r="C239" s="54"/>
      <c r="D239" s="54"/>
      <c r="E239" s="41"/>
      <c r="F239" s="41"/>
      <c r="G239" s="39"/>
    </row>
    <row r="240" ht="15.75" customHeight="1">
      <c r="A240" s="39"/>
      <c r="B240" s="39"/>
      <c r="C240" s="54"/>
      <c r="D240" s="54"/>
      <c r="E240" s="41"/>
      <c r="F240" s="41"/>
      <c r="G240" s="39"/>
    </row>
    <row r="241" ht="15.75" customHeight="1">
      <c r="A241" s="39"/>
      <c r="B241" s="39"/>
      <c r="C241" s="54"/>
      <c r="D241" s="54"/>
      <c r="E241" s="41"/>
      <c r="F241" s="41"/>
      <c r="G241" s="39"/>
    </row>
    <row r="242" ht="15.75" customHeight="1">
      <c r="A242" s="39"/>
      <c r="B242" s="39"/>
      <c r="C242" s="54"/>
      <c r="D242" s="54"/>
      <c r="E242" s="41"/>
      <c r="F242" s="41"/>
      <c r="G242" s="39"/>
    </row>
    <row r="243" ht="15.75" customHeight="1">
      <c r="A243" s="39"/>
      <c r="B243" s="39"/>
      <c r="C243" s="54"/>
      <c r="D243" s="54"/>
      <c r="E243" s="41"/>
      <c r="F243" s="41"/>
      <c r="G243" s="39"/>
    </row>
    <row r="244" ht="15.75" customHeight="1">
      <c r="A244" s="39"/>
      <c r="B244" s="39"/>
      <c r="C244" s="54"/>
      <c r="D244" s="54"/>
      <c r="E244" s="41"/>
      <c r="F244" s="41"/>
      <c r="G244" s="39"/>
    </row>
    <row r="245" ht="15.75" customHeight="1">
      <c r="A245" s="39"/>
      <c r="B245" s="39"/>
      <c r="C245" s="54"/>
      <c r="D245" s="54"/>
      <c r="E245" s="41"/>
      <c r="F245" s="41"/>
      <c r="G245" s="39"/>
    </row>
    <row r="246" ht="15.75" customHeight="1">
      <c r="A246" s="39"/>
      <c r="B246" s="39"/>
      <c r="C246" s="54"/>
      <c r="D246" s="54"/>
      <c r="E246" s="41"/>
      <c r="F246" s="41"/>
      <c r="G246" s="39"/>
    </row>
    <row r="247" ht="15.75" customHeight="1">
      <c r="A247" s="39"/>
      <c r="B247" s="39"/>
      <c r="C247" s="54"/>
      <c r="D247" s="54"/>
      <c r="E247" s="41"/>
      <c r="F247" s="41"/>
      <c r="G247" s="39"/>
    </row>
    <row r="248" ht="15.75" customHeight="1">
      <c r="A248" s="39"/>
      <c r="B248" s="39"/>
      <c r="C248" s="54"/>
      <c r="D248" s="54"/>
      <c r="E248" s="41"/>
      <c r="F248" s="41"/>
      <c r="G248" s="39"/>
    </row>
    <row r="249" ht="15.75" customHeight="1">
      <c r="A249" s="39"/>
      <c r="B249" s="39"/>
      <c r="C249" s="54"/>
      <c r="D249" s="54"/>
      <c r="E249" s="41"/>
      <c r="F249" s="41"/>
      <c r="G249" s="39"/>
    </row>
    <row r="250" ht="15.75" customHeight="1">
      <c r="A250" s="39"/>
      <c r="B250" s="39"/>
      <c r="C250" s="54"/>
      <c r="D250" s="54"/>
      <c r="E250" s="41"/>
      <c r="F250" s="41"/>
      <c r="G250" s="39"/>
    </row>
    <row r="251" ht="15.75" customHeight="1">
      <c r="A251" s="39"/>
      <c r="B251" s="39"/>
      <c r="C251" s="54"/>
      <c r="D251" s="54"/>
      <c r="E251" s="41"/>
      <c r="F251" s="41"/>
      <c r="G251" s="39"/>
    </row>
    <row r="252" ht="15.75" customHeight="1">
      <c r="A252" s="39"/>
      <c r="B252" s="39"/>
      <c r="C252" s="54"/>
      <c r="D252" s="54"/>
      <c r="E252" s="41"/>
      <c r="F252" s="41"/>
      <c r="G252" s="39"/>
    </row>
    <row r="253" ht="15.75" customHeight="1">
      <c r="A253" s="39"/>
      <c r="B253" s="39"/>
      <c r="C253" s="54"/>
      <c r="D253" s="54"/>
      <c r="E253" s="41"/>
      <c r="F253" s="41"/>
      <c r="G253" s="39"/>
    </row>
    <row r="254" ht="15.75" customHeight="1">
      <c r="A254" s="39"/>
      <c r="B254" s="39"/>
      <c r="C254" s="54"/>
      <c r="D254" s="54"/>
      <c r="E254" s="41"/>
      <c r="F254" s="41"/>
      <c r="G254" s="39"/>
    </row>
    <row r="255" ht="15.75" customHeight="1">
      <c r="A255" s="39"/>
      <c r="B255" s="39"/>
      <c r="C255" s="54"/>
      <c r="D255" s="54"/>
      <c r="E255" s="41"/>
      <c r="F255" s="41"/>
      <c r="G255" s="39"/>
    </row>
    <row r="256" ht="15.75" customHeight="1">
      <c r="A256" s="39"/>
      <c r="B256" s="39"/>
      <c r="C256" s="54"/>
      <c r="D256" s="54"/>
      <c r="E256" s="41"/>
      <c r="F256" s="41"/>
      <c r="G256" s="39"/>
    </row>
    <row r="257" ht="15.75" customHeight="1">
      <c r="A257" s="39"/>
      <c r="B257" s="39"/>
      <c r="C257" s="54"/>
      <c r="D257" s="54"/>
      <c r="E257" s="41"/>
      <c r="F257" s="41"/>
      <c r="G257" s="39"/>
    </row>
    <row r="258" ht="15.75" customHeight="1">
      <c r="A258" s="39"/>
      <c r="B258" s="39"/>
      <c r="C258" s="54"/>
      <c r="D258" s="54"/>
      <c r="E258" s="41"/>
      <c r="F258" s="41"/>
      <c r="G258" s="39"/>
    </row>
    <row r="259" ht="15.75" customHeight="1">
      <c r="A259" s="39"/>
      <c r="B259" s="39"/>
      <c r="C259" s="54"/>
      <c r="D259" s="54"/>
      <c r="E259" s="41"/>
      <c r="F259" s="41"/>
      <c r="G259" s="39"/>
    </row>
    <row r="260" ht="15.75" customHeight="1">
      <c r="A260" s="39"/>
      <c r="B260" s="39"/>
      <c r="C260" s="54"/>
      <c r="D260" s="54"/>
      <c r="E260" s="41"/>
      <c r="F260" s="41"/>
      <c r="G260" s="39"/>
    </row>
    <row r="261" ht="15.75" customHeight="1">
      <c r="A261" s="39"/>
      <c r="B261" s="39"/>
      <c r="C261" s="54"/>
      <c r="D261" s="54"/>
      <c r="E261" s="41"/>
      <c r="F261" s="41"/>
      <c r="G261" s="39"/>
    </row>
    <row r="262" ht="15.75" customHeight="1">
      <c r="A262" s="39"/>
      <c r="B262" s="39"/>
      <c r="C262" s="54"/>
      <c r="D262" s="54"/>
      <c r="E262" s="41"/>
      <c r="F262" s="41"/>
      <c r="G262" s="39"/>
    </row>
    <row r="263" ht="15.75" customHeight="1">
      <c r="A263" s="39"/>
      <c r="B263" s="39"/>
      <c r="C263" s="54"/>
      <c r="D263" s="54"/>
      <c r="E263" s="41"/>
      <c r="F263" s="41"/>
      <c r="G263" s="39"/>
    </row>
    <row r="264" ht="15.75" customHeight="1">
      <c r="A264" s="39"/>
      <c r="B264" s="39"/>
      <c r="C264" s="54"/>
      <c r="D264" s="54"/>
      <c r="E264" s="41"/>
      <c r="F264" s="41"/>
      <c r="G264" s="39"/>
    </row>
    <row r="265" ht="15.75" customHeight="1">
      <c r="A265" s="39"/>
      <c r="B265" s="39"/>
      <c r="C265" s="54"/>
      <c r="D265" s="54"/>
      <c r="E265" s="41"/>
      <c r="F265" s="41"/>
      <c r="G265" s="39"/>
    </row>
    <row r="266" ht="15.75" customHeight="1">
      <c r="A266" s="39"/>
      <c r="B266" s="39"/>
      <c r="C266" s="54"/>
      <c r="D266" s="54"/>
      <c r="E266" s="41"/>
      <c r="F266" s="41"/>
      <c r="G266" s="39"/>
    </row>
    <row r="267" ht="15.75" customHeight="1">
      <c r="A267" s="39"/>
      <c r="B267" s="39"/>
      <c r="C267" s="54"/>
      <c r="D267" s="54"/>
      <c r="E267" s="41"/>
      <c r="F267" s="41"/>
      <c r="G267" s="39"/>
    </row>
    <row r="268" ht="15.75" customHeight="1">
      <c r="A268" s="39"/>
      <c r="B268" s="39"/>
      <c r="C268" s="54"/>
      <c r="D268" s="54"/>
      <c r="E268" s="41"/>
      <c r="F268" s="41"/>
      <c r="G268" s="39"/>
    </row>
    <row r="269" ht="15.75" customHeight="1">
      <c r="A269" s="39"/>
      <c r="B269" s="39"/>
      <c r="C269" s="54"/>
      <c r="D269" s="54"/>
      <c r="E269" s="41"/>
      <c r="F269" s="41"/>
      <c r="G269" s="39"/>
    </row>
    <row r="270" ht="15.75" customHeight="1">
      <c r="A270" s="39"/>
      <c r="B270" s="39"/>
      <c r="C270" s="54"/>
      <c r="D270" s="54"/>
      <c r="E270" s="41"/>
      <c r="F270" s="41"/>
      <c r="G270" s="39"/>
    </row>
    <row r="271" ht="15.75" customHeight="1">
      <c r="A271" s="39"/>
      <c r="B271" s="39"/>
      <c r="C271" s="54"/>
      <c r="D271" s="54"/>
      <c r="E271" s="41"/>
      <c r="F271" s="41"/>
      <c r="G271" s="39"/>
    </row>
    <row r="272" ht="15.75" customHeight="1">
      <c r="A272" s="39"/>
      <c r="B272" s="39"/>
      <c r="C272" s="54"/>
      <c r="D272" s="54"/>
      <c r="E272" s="41"/>
      <c r="F272" s="41"/>
      <c r="G272" s="39"/>
    </row>
    <row r="273" ht="15.75" customHeight="1">
      <c r="A273" s="39"/>
      <c r="B273" s="39"/>
      <c r="C273" s="54"/>
      <c r="D273" s="54"/>
      <c r="E273" s="41"/>
      <c r="F273" s="41"/>
      <c r="G273" s="39"/>
    </row>
    <row r="274" ht="15.75" customHeight="1">
      <c r="A274" s="39"/>
      <c r="B274" s="39"/>
      <c r="C274" s="54"/>
      <c r="D274" s="54"/>
      <c r="E274" s="41"/>
      <c r="F274" s="41"/>
      <c r="G274" s="39"/>
    </row>
    <row r="275" ht="15.75" customHeight="1">
      <c r="A275" s="39"/>
      <c r="B275" s="39"/>
      <c r="C275" s="54"/>
      <c r="D275" s="54"/>
      <c r="E275" s="41"/>
      <c r="F275" s="41"/>
      <c r="G275" s="39"/>
    </row>
    <row r="276" ht="15.75" customHeight="1">
      <c r="A276" s="39"/>
      <c r="B276" s="39"/>
      <c r="C276" s="54"/>
      <c r="D276" s="54"/>
      <c r="E276" s="41"/>
      <c r="F276" s="41"/>
      <c r="G276" s="39"/>
    </row>
    <row r="277" ht="15.75" customHeight="1">
      <c r="A277" s="39"/>
      <c r="B277" s="39"/>
      <c r="C277" s="54"/>
      <c r="D277" s="54"/>
      <c r="E277" s="41"/>
      <c r="F277" s="41"/>
      <c r="G277" s="39"/>
    </row>
    <row r="278" ht="15.75" customHeight="1">
      <c r="A278" s="39"/>
      <c r="B278" s="39"/>
      <c r="C278" s="54"/>
      <c r="D278" s="54"/>
      <c r="E278" s="41"/>
      <c r="F278" s="41"/>
      <c r="G278" s="39"/>
    </row>
    <row r="279" ht="15.75" customHeight="1">
      <c r="A279" s="39"/>
      <c r="B279" s="39"/>
      <c r="C279" s="54"/>
      <c r="D279" s="54"/>
      <c r="E279" s="41"/>
      <c r="F279" s="41"/>
      <c r="G279" s="39"/>
    </row>
    <row r="280" ht="15.75" customHeight="1">
      <c r="A280" s="39"/>
      <c r="B280" s="39"/>
      <c r="C280" s="54"/>
      <c r="D280" s="54"/>
      <c r="E280" s="41"/>
      <c r="F280" s="41"/>
      <c r="G280" s="39"/>
    </row>
    <row r="281" ht="15.75" customHeight="1">
      <c r="A281" s="39"/>
      <c r="B281" s="39"/>
      <c r="C281" s="54"/>
      <c r="D281" s="54"/>
      <c r="E281" s="41"/>
      <c r="F281" s="41"/>
      <c r="G281" s="39"/>
    </row>
    <row r="282" ht="15.75" customHeight="1">
      <c r="A282" s="39"/>
      <c r="B282" s="39"/>
      <c r="C282" s="54"/>
      <c r="D282" s="54"/>
      <c r="E282" s="41"/>
      <c r="F282" s="41"/>
      <c r="G282" s="39"/>
    </row>
    <row r="283" ht="15.75" customHeight="1">
      <c r="A283" s="39"/>
      <c r="B283" s="39"/>
      <c r="C283" s="54"/>
      <c r="D283" s="54"/>
      <c r="E283" s="41"/>
      <c r="F283" s="41"/>
      <c r="G283" s="39"/>
    </row>
    <row r="284" ht="15.75" customHeight="1">
      <c r="A284" s="39"/>
      <c r="B284" s="39"/>
      <c r="C284" s="54"/>
      <c r="D284" s="54"/>
      <c r="E284" s="41"/>
      <c r="F284" s="41"/>
      <c r="G284" s="39"/>
    </row>
    <row r="285" ht="15.75" customHeight="1">
      <c r="A285" s="39"/>
      <c r="B285" s="39"/>
      <c r="C285" s="54"/>
      <c r="D285" s="54"/>
      <c r="E285" s="41"/>
      <c r="F285" s="41"/>
      <c r="G285" s="39"/>
    </row>
    <row r="286" ht="15.75" customHeight="1">
      <c r="A286" s="39"/>
      <c r="B286" s="39"/>
      <c r="C286" s="54"/>
      <c r="D286" s="54"/>
      <c r="E286" s="41"/>
      <c r="F286" s="41"/>
      <c r="G286" s="39"/>
    </row>
    <row r="287" ht="15.75" customHeight="1">
      <c r="A287" s="39"/>
      <c r="B287" s="39"/>
      <c r="C287" s="54"/>
      <c r="D287" s="54"/>
      <c r="E287" s="41"/>
      <c r="F287" s="41"/>
      <c r="G287" s="39"/>
    </row>
    <row r="288" ht="15.75" customHeight="1">
      <c r="A288" s="39"/>
      <c r="B288" s="39"/>
      <c r="C288" s="54"/>
      <c r="D288" s="54"/>
      <c r="E288" s="41"/>
      <c r="F288" s="41"/>
      <c r="G288" s="39"/>
    </row>
    <row r="289" ht="15.75" customHeight="1">
      <c r="A289" s="39"/>
      <c r="B289" s="39"/>
      <c r="C289" s="54"/>
      <c r="D289" s="54"/>
      <c r="E289" s="41"/>
      <c r="F289" s="41"/>
      <c r="G289" s="39"/>
    </row>
    <row r="290" ht="15.75" customHeight="1">
      <c r="A290" s="39"/>
      <c r="B290" s="39"/>
      <c r="C290" s="54"/>
      <c r="D290" s="54"/>
      <c r="E290" s="41"/>
      <c r="F290" s="41"/>
      <c r="G290" s="39"/>
    </row>
    <row r="291" ht="15.75" customHeight="1">
      <c r="A291" s="39"/>
      <c r="B291" s="39"/>
      <c r="C291" s="54"/>
      <c r="D291" s="54"/>
      <c r="E291" s="41"/>
      <c r="F291" s="41"/>
      <c r="G291" s="39"/>
    </row>
    <row r="292" ht="15.75" customHeight="1">
      <c r="A292" s="39"/>
      <c r="B292" s="39"/>
      <c r="C292" s="54"/>
      <c r="D292" s="54"/>
      <c r="E292" s="41"/>
      <c r="F292" s="41"/>
      <c r="G292" s="39"/>
    </row>
    <row r="293" ht="15.75" customHeight="1">
      <c r="A293" s="39"/>
      <c r="B293" s="39"/>
      <c r="C293" s="54"/>
      <c r="D293" s="54"/>
      <c r="E293" s="41"/>
      <c r="F293" s="41"/>
      <c r="G293" s="39"/>
    </row>
    <row r="294" ht="15.75" customHeight="1">
      <c r="A294" s="39"/>
      <c r="B294" s="39"/>
      <c r="C294" s="54"/>
      <c r="D294" s="54"/>
      <c r="E294" s="41"/>
      <c r="F294" s="41"/>
      <c r="G294" s="39"/>
    </row>
    <row r="295" ht="15.75" customHeight="1">
      <c r="A295" s="39"/>
      <c r="B295" s="39"/>
      <c r="C295" s="54"/>
      <c r="D295" s="54"/>
      <c r="E295" s="41"/>
      <c r="F295" s="41"/>
      <c r="G295" s="39"/>
    </row>
    <row r="296" ht="15.75" customHeight="1">
      <c r="A296" s="39"/>
      <c r="B296" s="39"/>
      <c r="C296" s="54"/>
      <c r="D296" s="54"/>
      <c r="E296" s="41"/>
      <c r="F296" s="41"/>
      <c r="G296" s="39"/>
    </row>
    <row r="297" ht="15.75" customHeight="1">
      <c r="A297" s="39"/>
      <c r="B297" s="39"/>
      <c r="C297" s="54"/>
      <c r="D297" s="54"/>
      <c r="E297" s="41"/>
      <c r="F297" s="41"/>
      <c r="G297" s="39"/>
    </row>
    <row r="298" ht="15.75" customHeight="1">
      <c r="A298" s="39"/>
      <c r="B298" s="39"/>
      <c r="C298" s="54"/>
      <c r="D298" s="54"/>
      <c r="E298" s="41"/>
      <c r="F298" s="41"/>
      <c r="G298" s="39"/>
    </row>
    <row r="299" ht="15.75" customHeight="1">
      <c r="A299" s="39"/>
      <c r="B299" s="39"/>
      <c r="C299" s="54"/>
      <c r="D299" s="54"/>
      <c r="E299" s="41"/>
      <c r="F299" s="41"/>
      <c r="G299" s="39"/>
    </row>
    <row r="300" ht="15.75" customHeight="1">
      <c r="A300" s="39"/>
      <c r="B300" s="39"/>
      <c r="C300" s="54"/>
      <c r="D300" s="54"/>
      <c r="E300" s="41"/>
      <c r="F300" s="41"/>
      <c r="G300" s="39"/>
    </row>
    <row r="301" ht="15.75" customHeight="1">
      <c r="A301" s="39"/>
      <c r="B301" s="39"/>
      <c r="C301" s="54"/>
      <c r="D301" s="54"/>
      <c r="E301" s="41"/>
      <c r="F301" s="41"/>
      <c r="G301" s="39"/>
    </row>
    <row r="302" ht="15.75" customHeight="1">
      <c r="A302" s="39"/>
      <c r="B302" s="39"/>
      <c r="C302" s="54"/>
      <c r="D302" s="54"/>
      <c r="E302" s="41"/>
      <c r="F302" s="41"/>
      <c r="G302" s="39"/>
    </row>
    <row r="303" ht="15.75" customHeight="1">
      <c r="A303" s="39"/>
      <c r="B303" s="39"/>
      <c r="C303" s="54"/>
      <c r="D303" s="54"/>
      <c r="E303" s="41"/>
      <c r="F303" s="41"/>
      <c r="G303" s="39"/>
    </row>
    <row r="304" ht="15.75" customHeight="1">
      <c r="A304" s="39"/>
      <c r="B304" s="39"/>
      <c r="C304" s="54"/>
      <c r="D304" s="54"/>
      <c r="E304" s="41"/>
      <c r="F304" s="41"/>
      <c r="G304" s="39"/>
    </row>
    <row r="305" ht="15.75" customHeight="1">
      <c r="A305" s="39"/>
      <c r="B305" s="39"/>
      <c r="C305" s="54"/>
      <c r="D305" s="54"/>
      <c r="E305" s="41"/>
      <c r="F305" s="41"/>
      <c r="G305" s="39"/>
    </row>
    <row r="306" ht="15.75" customHeight="1">
      <c r="A306" s="39"/>
      <c r="B306" s="39"/>
      <c r="C306" s="54"/>
      <c r="D306" s="54"/>
      <c r="E306" s="41"/>
      <c r="F306" s="41"/>
      <c r="G306" s="39"/>
    </row>
    <row r="307" ht="15.75" customHeight="1">
      <c r="A307" s="39"/>
      <c r="B307" s="39"/>
      <c r="C307" s="54"/>
      <c r="D307" s="54"/>
      <c r="E307" s="41"/>
      <c r="F307" s="41"/>
      <c r="G307" s="39"/>
    </row>
    <row r="308" ht="15.75" customHeight="1">
      <c r="A308" s="39"/>
      <c r="B308" s="39"/>
      <c r="C308" s="54"/>
      <c r="D308" s="54"/>
      <c r="E308" s="41"/>
      <c r="F308" s="41"/>
      <c r="G308" s="39"/>
    </row>
    <row r="309" ht="15.75" customHeight="1">
      <c r="A309" s="39"/>
      <c r="B309" s="39"/>
      <c r="C309" s="54"/>
      <c r="D309" s="54"/>
      <c r="E309" s="41"/>
      <c r="F309" s="41"/>
      <c r="G309" s="39"/>
    </row>
    <row r="310" ht="15.75" customHeight="1">
      <c r="A310" s="39"/>
      <c r="B310" s="39"/>
      <c r="C310" s="54"/>
      <c r="D310" s="54"/>
      <c r="E310" s="41"/>
      <c r="F310" s="41"/>
      <c r="G310" s="39"/>
    </row>
    <row r="311" ht="15.75" customHeight="1">
      <c r="A311" s="39"/>
      <c r="B311" s="39"/>
      <c r="C311" s="54"/>
      <c r="D311" s="54"/>
      <c r="E311" s="41"/>
      <c r="F311" s="41"/>
      <c r="G311" s="39"/>
    </row>
    <row r="312" ht="15.75" customHeight="1">
      <c r="A312" s="39"/>
      <c r="B312" s="39"/>
      <c r="C312" s="54"/>
      <c r="D312" s="54"/>
      <c r="E312" s="41"/>
      <c r="F312" s="41"/>
      <c r="G312" s="39"/>
    </row>
    <row r="313" ht="15.75" customHeight="1">
      <c r="A313" s="39"/>
      <c r="B313" s="39"/>
      <c r="C313" s="54"/>
      <c r="D313" s="54"/>
      <c r="E313" s="41"/>
      <c r="F313" s="41"/>
      <c r="G313" s="39"/>
    </row>
    <row r="314" ht="15.75" customHeight="1">
      <c r="A314" s="39"/>
      <c r="B314" s="39"/>
      <c r="C314" s="54"/>
      <c r="D314" s="54"/>
      <c r="E314" s="41"/>
      <c r="F314" s="41"/>
      <c r="G314" s="39"/>
    </row>
    <row r="315" ht="15.75" customHeight="1">
      <c r="A315" s="39"/>
      <c r="B315" s="39"/>
      <c r="C315" s="54"/>
      <c r="D315" s="54"/>
      <c r="E315" s="41"/>
      <c r="F315" s="41"/>
      <c r="G315" s="39"/>
    </row>
    <row r="316" ht="15.75" customHeight="1">
      <c r="A316" s="39"/>
      <c r="B316" s="39"/>
      <c r="C316" s="54"/>
      <c r="D316" s="54"/>
      <c r="E316" s="41"/>
      <c r="F316" s="41"/>
      <c r="G316" s="39"/>
    </row>
    <row r="317" ht="15.75" customHeight="1">
      <c r="A317" s="39"/>
      <c r="B317" s="39"/>
      <c r="C317" s="54"/>
      <c r="D317" s="54"/>
      <c r="E317" s="41"/>
      <c r="F317" s="41"/>
      <c r="G317" s="39"/>
    </row>
    <row r="318" ht="15.75" customHeight="1">
      <c r="A318" s="39"/>
      <c r="B318" s="39"/>
      <c r="C318" s="54"/>
      <c r="D318" s="54"/>
      <c r="E318" s="41"/>
      <c r="F318" s="41"/>
      <c r="G318" s="39"/>
    </row>
    <row r="319" ht="15.75" customHeight="1">
      <c r="A319" s="39"/>
      <c r="B319" s="39"/>
      <c r="C319" s="54"/>
      <c r="D319" s="54"/>
      <c r="E319" s="41"/>
      <c r="F319" s="41"/>
      <c r="G319" s="39"/>
    </row>
    <row r="320" ht="15.75" customHeight="1">
      <c r="A320" s="39"/>
      <c r="B320" s="39"/>
      <c r="C320" s="54"/>
      <c r="D320" s="54"/>
      <c r="E320" s="41"/>
      <c r="F320" s="41"/>
      <c r="G320" s="39"/>
    </row>
    <row r="321" ht="15.75" customHeight="1">
      <c r="A321" s="39"/>
      <c r="B321" s="39"/>
      <c r="C321" s="54"/>
      <c r="D321" s="54"/>
      <c r="E321" s="41"/>
      <c r="F321" s="41"/>
      <c r="G321" s="39"/>
    </row>
    <row r="322" ht="15.75" customHeight="1">
      <c r="A322" s="39"/>
      <c r="B322" s="39"/>
      <c r="C322" s="54"/>
      <c r="D322" s="54"/>
      <c r="E322" s="41"/>
      <c r="F322" s="41"/>
      <c r="G322" s="39"/>
    </row>
    <row r="323" ht="15.75" customHeight="1">
      <c r="A323" s="39"/>
      <c r="B323" s="39"/>
      <c r="C323" s="54"/>
      <c r="D323" s="54"/>
      <c r="E323" s="41"/>
      <c r="F323" s="41"/>
      <c r="G323" s="39"/>
    </row>
    <row r="324" ht="15.75" customHeight="1">
      <c r="A324" s="39"/>
      <c r="B324" s="39"/>
      <c r="C324" s="54"/>
      <c r="D324" s="54"/>
      <c r="E324" s="41"/>
      <c r="F324" s="41"/>
      <c r="G324" s="39"/>
    </row>
    <row r="325" ht="15.75" customHeight="1">
      <c r="A325" s="39"/>
      <c r="B325" s="39"/>
      <c r="C325" s="54"/>
      <c r="D325" s="54"/>
      <c r="E325" s="41"/>
      <c r="F325" s="41"/>
      <c r="G325" s="39"/>
    </row>
    <row r="326" ht="15.75" customHeight="1">
      <c r="A326" s="39"/>
      <c r="B326" s="39"/>
      <c r="C326" s="54"/>
      <c r="D326" s="54"/>
      <c r="E326" s="41"/>
      <c r="F326" s="41"/>
      <c r="G326" s="39"/>
    </row>
    <row r="327" ht="15.75" customHeight="1">
      <c r="A327" s="39"/>
      <c r="B327" s="39"/>
      <c r="C327" s="54"/>
      <c r="D327" s="54"/>
      <c r="E327" s="41"/>
      <c r="F327" s="41"/>
      <c r="G327" s="39"/>
    </row>
    <row r="328" ht="15.75" customHeight="1">
      <c r="A328" s="39"/>
      <c r="B328" s="39"/>
      <c r="C328" s="54"/>
      <c r="D328" s="54"/>
      <c r="E328" s="41"/>
      <c r="F328" s="41"/>
      <c r="G328" s="39"/>
    </row>
    <row r="329" ht="15.75" customHeight="1">
      <c r="A329" s="39"/>
      <c r="B329" s="39"/>
      <c r="C329" s="54"/>
      <c r="D329" s="54"/>
      <c r="E329" s="41"/>
      <c r="F329" s="41"/>
      <c r="G329" s="39"/>
    </row>
    <row r="330" ht="15.75" customHeight="1">
      <c r="A330" s="39"/>
      <c r="B330" s="39"/>
      <c r="C330" s="54"/>
      <c r="D330" s="54"/>
      <c r="E330" s="41"/>
      <c r="F330" s="41"/>
      <c r="G330" s="39"/>
    </row>
    <row r="331" ht="15.75" customHeight="1">
      <c r="A331" s="39"/>
      <c r="B331" s="39"/>
      <c r="C331" s="54"/>
      <c r="D331" s="54"/>
      <c r="E331" s="41"/>
      <c r="F331" s="41"/>
      <c r="G331" s="39"/>
    </row>
    <row r="332" ht="15.75" customHeight="1">
      <c r="A332" s="39"/>
      <c r="B332" s="39"/>
      <c r="C332" s="54"/>
      <c r="D332" s="54"/>
      <c r="E332" s="41"/>
      <c r="F332" s="41"/>
      <c r="G332" s="39"/>
    </row>
    <row r="333" ht="15.75" customHeight="1">
      <c r="A333" s="39"/>
      <c r="B333" s="39"/>
      <c r="C333" s="54"/>
      <c r="D333" s="54"/>
      <c r="E333" s="41"/>
      <c r="F333" s="41"/>
      <c r="G333" s="39"/>
    </row>
    <row r="334" ht="15.75" customHeight="1">
      <c r="A334" s="39"/>
      <c r="B334" s="39"/>
      <c r="C334" s="54"/>
      <c r="D334" s="54"/>
      <c r="E334" s="41"/>
      <c r="F334" s="41"/>
      <c r="G334" s="39"/>
    </row>
    <row r="335" ht="15.75" customHeight="1">
      <c r="A335" s="39"/>
      <c r="B335" s="39"/>
      <c r="C335" s="54"/>
      <c r="D335" s="54"/>
      <c r="E335" s="41"/>
      <c r="F335" s="41"/>
      <c r="G335" s="39"/>
    </row>
    <row r="336" ht="15.75" customHeight="1">
      <c r="A336" s="39"/>
      <c r="B336" s="39"/>
      <c r="C336" s="54"/>
      <c r="D336" s="54"/>
      <c r="E336" s="41"/>
      <c r="F336" s="41"/>
      <c r="G336" s="39"/>
    </row>
    <row r="337" ht="15.75" customHeight="1">
      <c r="A337" s="39"/>
      <c r="B337" s="39"/>
      <c r="C337" s="54"/>
      <c r="D337" s="54"/>
      <c r="E337" s="41"/>
      <c r="F337" s="41"/>
      <c r="G337" s="39"/>
    </row>
    <row r="338" ht="15.75" customHeight="1">
      <c r="A338" s="39"/>
      <c r="B338" s="39"/>
      <c r="C338" s="54"/>
      <c r="D338" s="54"/>
      <c r="E338" s="41"/>
      <c r="F338" s="41"/>
      <c r="G338" s="39"/>
    </row>
    <row r="339" ht="15.75" customHeight="1">
      <c r="A339" s="39"/>
      <c r="B339" s="39"/>
      <c r="C339" s="54"/>
      <c r="D339" s="54"/>
      <c r="E339" s="41"/>
      <c r="F339" s="41"/>
      <c r="G339" s="39"/>
    </row>
    <row r="340" ht="15.75" customHeight="1">
      <c r="A340" s="39"/>
      <c r="B340" s="39"/>
      <c r="C340" s="54"/>
      <c r="D340" s="54"/>
      <c r="E340" s="41"/>
      <c r="F340" s="41"/>
      <c r="G340" s="39"/>
    </row>
    <row r="341" ht="15.75" customHeight="1">
      <c r="A341" s="39"/>
      <c r="B341" s="39"/>
      <c r="C341" s="54"/>
      <c r="D341" s="54"/>
      <c r="E341" s="41"/>
      <c r="F341" s="41"/>
      <c r="G341" s="39"/>
    </row>
    <row r="342" ht="15.75" customHeight="1">
      <c r="A342" s="39"/>
      <c r="B342" s="39"/>
      <c r="C342" s="54"/>
      <c r="D342" s="54"/>
      <c r="E342" s="41"/>
      <c r="F342" s="41"/>
      <c r="G342" s="39"/>
    </row>
    <row r="343" ht="15.75" customHeight="1">
      <c r="A343" s="39"/>
      <c r="B343" s="39"/>
      <c r="C343" s="54"/>
      <c r="D343" s="54"/>
      <c r="E343" s="41"/>
      <c r="F343" s="41"/>
      <c r="G343" s="39"/>
    </row>
    <row r="344" ht="15.75" customHeight="1">
      <c r="A344" s="39"/>
      <c r="B344" s="39"/>
      <c r="C344" s="54"/>
      <c r="D344" s="54"/>
      <c r="E344" s="41"/>
      <c r="F344" s="41"/>
      <c r="G344" s="39"/>
    </row>
    <row r="345" ht="15.75" customHeight="1">
      <c r="A345" s="39"/>
      <c r="B345" s="39"/>
      <c r="C345" s="54"/>
      <c r="D345" s="54"/>
      <c r="E345" s="41"/>
      <c r="F345" s="41"/>
      <c r="G345" s="39"/>
    </row>
    <row r="346" ht="15.75" customHeight="1">
      <c r="A346" s="39"/>
      <c r="B346" s="39"/>
      <c r="C346" s="54"/>
      <c r="D346" s="54"/>
      <c r="E346" s="41"/>
      <c r="F346" s="41"/>
      <c r="G346" s="39"/>
    </row>
    <row r="347" ht="15.75" customHeight="1">
      <c r="A347" s="39"/>
      <c r="B347" s="39"/>
      <c r="C347" s="54"/>
      <c r="D347" s="54"/>
      <c r="E347" s="41"/>
      <c r="F347" s="41"/>
      <c r="G347" s="39"/>
    </row>
    <row r="348" ht="15.75" customHeight="1">
      <c r="A348" s="39"/>
      <c r="B348" s="39"/>
      <c r="C348" s="54"/>
      <c r="D348" s="54"/>
      <c r="E348" s="41"/>
      <c r="F348" s="41"/>
      <c r="G348" s="39"/>
    </row>
    <row r="349" ht="15.75" customHeight="1">
      <c r="A349" s="39"/>
      <c r="B349" s="39"/>
      <c r="C349" s="54"/>
      <c r="D349" s="54"/>
      <c r="E349" s="41"/>
      <c r="F349" s="41"/>
      <c r="G349" s="39"/>
    </row>
    <row r="350" ht="15.75" customHeight="1">
      <c r="A350" s="39"/>
      <c r="B350" s="39"/>
      <c r="C350" s="54"/>
      <c r="D350" s="54"/>
      <c r="E350" s="41"/>
      <c r="F350" s="41"/>
      <c r="G350" s="39"/>
    </row>
    <row r="351" ht="15.75" customHeight="1">
      <c r="A351" s="39"/>
      <c r="B351" s="39"/>
      <c r="C351" s="54"/>
      <c r="D351" s="54"/>
      <c r="E351" s="41"/>
      <c r="F351" s="41"/>
      <c r="G351" s="39"/>
    </row>
    <row r="352" ht="15.75" customHeight="1">
      <c r="A352" s="39"/>
      <c r="B352" s="39"/>
      <c r="C352" s="54"/>
      <c r="D352" s="54"/>
      <c r="E352" s="41"/>
      <c r="F352" s="41"/>
      <c r="G352" s="39"/>
    </row>
    <row r="353" ht="15.75" customHeight="1">
      <c r="A353" s="39"/>
      <c r="B353" s="39"/>
      <c r="C353" s="54"/>
      <c r="D353" s="54"/>
      <c r="E353" s="41"/>
      <c r="F353" s="41"/>
      <c r="G353" s="39"/>
    </row>
    <row r="354" ht="15.75" customHeight="1">
      <c r="A354" s="39"/>
      <c r="B354" s="39"/>
      <c r="C354" s="54"/>
      <c r="D354" s="54"/>
      <c r="E354" s="41"/>
      <c r="F354" s="41"/>
      <c r="G354" s="39"/>
    </row>
    <row r="355" ht="15.75" customHeight="1">
      <c r="A355" s="39"/>
      <c r="B355" s="39"/>
      <c r="C355" s="54"/>
      <c r="D355" s="54"/>
      <c r="E355" s="41"/>
      <c r="F355" s="41"/>
      <c r="G355" s="39"/>
    </row>
    <row r="356" ht="15.75" customHeight="1">
      <c r="A356" s="39"/>
      <c r="B356" s="39"/>
      <c r="C356" s="54"/>
      <c r="D356" s="54"/>
      <c r="E356" s="41"/>
      <c r="F356" s="41"/>
      <c r="G356" s="39"/>
    </row>
    <row r="357" ht="15.75" customHeight="1">
      <c r="A357" s="39"/>
      <c r="B357" s="39"/>
      <c r="C357" s="54"/>
      <c r="D357" s="54"/>
      <c r="E357" s="41"/>
      <c r="F357" s="41"/>
      <c r="G357" s="39"/>
    </row>
    <row r="358" ht="15.75" customHeight="1">
      <c r="A358" s="39"/>
      <c r="B358" s="39"/>
      <c r="C358" s="54"/>
      <c r="D358" s="54"/>
      <c r="E358" s="41"/>
      <c r="F358" s="41"/>
      <c r="G358" s="39"/>
    </row>
    <row r="359" ht="15.75" customHeight="1">
      <c r="A359" s="39"/>
      <c r="B359" s="39"/>
      <c r="C359" s="54"/>
      <c r="D359" s="54"/>
      <c r="E359" s="41"/>
      <c r="F359" s="41"/>
      <c r="G359" s="39"/>
    </row>
    <row r="360" ht="15.75" customHeight="1">
      <c r="A360" s="39"/>
      <c r="B360" s="39"/>
      <c r="C360" s="54"/>
      <c r="D360" s="54"/>
      <c r="E360" s="41"/>
      <c r="F360" s="41"/>
      <c r="G360" s="39"/>
    </row>
    <row r="361" ht="15.75" customHeight="1">
      <c r="A361" s="39"/>
      <c r="B361" s="39"/>
      <c r="C361" s="54"/>
      <c r="D361" s="54"/>
      <c r="E361" s="41"/>
      <c r="F361" s="41"/>
      <c r="G361" s="39"/>
    </row>
    <row r="362" ht="15.75" customHeight="1">
      <c r="A362" s="39"/>
      <c r="B362" s="39"/>
      <c r="C362" s="54"/>
      <c r="D362" s="54"/>
      <c r="E362" s="41"/>
      <c r="F362" s="41"/>
      <c r="G362" s="39"/>
    </row>
    <row r="363" ht="15.75" customHeight="1">
      <c r="A363" s="39"/>
      <c r="B363" s="39"/>
      <c r="C363" s="54"/>
      <c r="D363" s="54"/>
      <c r="E363" s="41"/>
      <c r="F363" s="41"/>
      <c r="G363" s="39"/>
    </row>
    <row r="364" ht="15.75" customHeight="1">
      <c r="A364" s="39"/>
      <c r="B364" s="39"/>
      <c r="C364" s="54"/>
      <c r="D364" s="54"/>
      <c r="E364" s="41"/>
      <c r="F364" s="41"/>
      <c r="G364" s="39"/>
    </row>
    <row r="365" ht="15.75" customHeight="1">
      <c r="A365" s="39"/>
      <c r="B365" s="39"/>
      <c r="C365" s="54"/>
      <c r="D365" s="54"/>
      <c r="E365" s="41"/>
      <c r="F365" s="41"/>
      <c r="G365" s="39"/>
    </row>
    <row r="366" ht="15.75" customHeight="1">
      <c r="A366" s="39"/>
      <c r="B366" s="39"/>
      <c r="C366" s="54"/>
      <c r="D366" s="54"/>
      <c r="E366" s="41"/>
      <c r="F366" s="41"/>
      <c r="G366" s="39"/>
    </row>
    <row r="367" ht="15.75" customHeight="1">
      <c r="A367" s="39"/>
      <c r="B367" s="39"/>
      <c r="C367" s="54"/>
      <c r="D367" s="54"/>
      <c r="E367" s="41"/>
      <c r="F367" s="41"/>
      <c r="G367" s="39"/>
    </row>
    <row r="368" ht="15.75" customHeight="1">
      <c r="A368" s="39"/>
      <c r="B368" s="39"/>
      <c r="C368" s="54"/>
      <c r="D368" s="54"/>
      <c r="E368" s="41"/>
      <c r="F368" s="41"/>
      <c r="G368" s="39"/>
    </row>
    <row r="369" ht="15.75" customHeight="1">
      <c r="A369" s="39"/>
      <c r="B369" s="39"/>
      <c r="C369" s="54"/>
      <c r="D369" s="54"/>
      <c r="E369" s="41"/>
      <c r="F369" s="41"/>
      <c r="G369" s="39"/>
    </row>
    <row r="370" ht="15.75" customHeight="1">
      <c r="A370" s="39"/>
      <c r="B370" s="39"/>
      <c r="C370" s="54"/>
      <c r="D370" s="54"/>
      <c r="E370" s="41"/>
      <c r="F370" s="41"/>
      <c r="G370" s="39"/>
    </row>
    <row r="371" ht="15.75" customHeight="1">
      <c r="A371" s="39"/>
      <c r="B371" s="39"/>
      <c r="C371" s="54"/>
      <c r="D371" s="54"/>
      <c r="E371" s="41"/>
      <c r="F371" s="41"/>
      <c r="G371" s="39"/>
    </row>
    <row r="372" ht="15.75" customHeight="1">
      <c r="A372" s="39"/>
      <c r="B372" s="39"/>
      <c r="C372" s="54"/>
      <c r="D372" s="54"/>
      <c r="E372" s="41"/>
      <c r="F372" s="41"/>
      <c r="G372" s="39"/>
    </row>
    <row r="373" ht="15.75" customHeight="1">
      <c r="A373" s="39"/>
      <c r="B373" s="39"/>
      <c r="C373" s="54"/>
      <c r="D373" s="54"/>
      <c r="E373" s="41"/>
      <c r="F373" s="41"/>
      <c r="G373" s="39"/>
    </row>
    <row r="374" ht="15.75" customHeight="1">
      <c r="A374" s="39"/>
      <c r="B374" s="39"/>
      <c r="C374" s="54"/>
      <c r="D374" s="54"/>
      <c r="E374" s="41"/>
      <c r="F374" s="41"/>
      <c r="G374" s="39"/>
    </row>
    <row r="375" ht="15.75" customHeight="1">
      <c r="A375" s="39"/>
      <c r="B375" s="39"/>
      <c r="C375" s="54"/>
      <c r="D375" s="54"/>
      <c r="E375" s="41"/>
      <c r="F375" s="41"/>
      <c r="G375" s="39"/>
    </row>
    <row r="376" ht="15.75" customHeight="1">
      <c r="A376" s="39"/>
      <c r="B376" s="39"/>
      <c r="C376" s="54"/>
      <c r="D376" s="54"/>
      <c r="E376" s="41"/>
      <c r="F376" s="41"/>
      <c r="G376" s="39"/>
    </row>
    <row r="377" ht="15.75" customHeight="1">
      <c r="A377" s="39"/>
      <c r="B377" s="39"/>
      <c r="C377" s="54"/>
      <c r="D377" s="54"/>
      <c r="E377" s="41"/>
      <c r="F377" s="41"/>
      <c r="G377" s="39"/>
    </row>
    <row r="378" ht="15.75" customHeight="1">
      <c r="A378" s="39"/>
      <c r="B378" s="39"/>
      <c r="C378" s="54"/>
      <c r="D378" s="54"/>
      <c r="E378" s="41"/>
      <c r="F378" s="41"/>
      <c r="G378" s="39"/>
    </row>
    <row r="379" ht="15.75" customHeight="1">
      <c r="A379" s="39"/>
      <c r="B379" s="39"/>
      <c r="C379" s="54"/>
      <c r="D379" s="54"/>
      <c r="E379" s="41"/>
      <c r="F379" s="41"/>
      <c r="G379" s="39"/>
    </row>
    <row r="380" ht="15.75" customHeight="1">
      <c r="A380" s="39"/>
      <c r="B380" s="39"/>
      <c r="C380" s="54"/>
      <c r="D380" s="54"/>
      <c r="E380" s="41"/>
      <c r="F380" s="41"/>
      <c r="G380" s="39"/>
    </row>
    <row r="381" ht="15.75" customHeight="1">
      <c r="A381" s="39"/>
      <c r="B381" s="39"/>
      <c r="C381" s="54"/>
      <c r="D381" s="54"/>
      <c r="E381" s="41"/>
      <c r="F381" s="41"/>
      <c r="G381" s="39"/>
    </row>
    <row r="382" ht="15.75" customHeight="1">
      <c r="A382" s="39"/>
      <c r="B382" s="39"/>
      <c r="C382" s="54"/>
      <c r="D382" s="54"/>
      <c r="E382" s="41"/>
      <c r="F382" s="41"/>
      <c r="G382" s="39"/>
    </row>
    <row r="383" ht="15.75" customHeight="1">
      <c r="A383" s="39"/>
      <c r="B383" s="39"/>
      <c r="C383" s="54"/>
      <c r="D383" s="54"/>
      <c r="E383" s="41"/>
      <c r="F383" s="41"/>
      <c r="G383" s="39"/>
    </row>
    <row r="384" ht="15.75" customHeight="1">
      <c r="A384" s="39"/>
      <c r="B384" s="39"/>
      <c r="C384" s="54"/>
      <c r="D384" s="54"/>
      <c r="E384" s="41"/>
      <c r="F384" s="41"/>
      <c r="G384" s="39"/>
    </row>
    <row r="385" ht="15.75" customHeight="1">
      <c r="A385" s="39"/>
      <c r="B385" s="39"/>
      <c r="C385" s="54"/>
      <c r="D385" s="54"/>
      <c r="E385" s="41"/>
      <c r="F385" s="41"/>
      <c r="G385" s="39"/>
    </row>
    <row r="386" ht="15.75" customHeight="1">
      <c r="A386" s="39"/>
      <c r="B386" s="39"/>
      <c r="C386" s="54"/>
      <c r="D386" s="54"/>
      <c r="E386" s="41"/>
      <c r="F386" s="41"/>
      <c r="G386" s="39"/>
    </row>
    <row r="387" ht="15.75" customHeight="1">
      <c r="A387" s="39"/>
      <c r="B387" s="39"/>
      <c r="C387" s="54"/>
      <c r="D387" s="54"/>
      <c r="E387" s="41"/>
      <c r="F387" s="41"/>
      <c r="G387" s="39"/>
    </row>
    <row r="388" ht="15.75" customHeight="1">
      <c r="A388" s="39"/>
      <c r="B388" s="39"/>
      <c r="C388" s="54"/>
      <c r="D388" s="54"/>
      <c r="E388" s="41"/>
      <c r="F388" s="41"/>
      <c r="G388" s="39"/>
    </row>
    <row r="389" ht="15.75" customHeight="1">
      <c r="A389" s="39"/>
      <c r="B389" s="39"/>
      <c r="C389" s="54"/>
      <c r="D389" s="54"/>
      <c r="E389" s="41"/>
      <c r="F389" s="41"/>
      <c r="G389" s="39"/>
    </row>
    <row r="390" ht="15.75" customHeight="1">
      <c r="A390" s="39"/>
      <c r="B390" s="39"/>
      <c r="C390" s="54"/>
      <c r="D390" s="54"/>
      <c r="E390" s="41"/>
      <c r="F390" s="41"/>
      <c r="G390" s="39"/>
    </row>
    <row r="391" ht="15.75" customHeight="1">
      <c r="A391" s="39"/>
      <c r="B391" s="39"/>
      <c r="C391" s="54"/>
      <c r="D391" s="54"/>
      <c r="E391" s="41"/>
      <c r="F391" s="41"/>
      <c r="G391" s="39"/>
    </row>
    <row r="392" ht="15.75" customHeight="1">
      <c r="A392" s="39"/>
      <c r="B392" s="39"/>
      <c r="C392" s="54"/>
      <c r="D392" s="54"/>
      <c r="E392" s="41"/>
      <c r="F392" s="41"/>
      <c r="G392" s="39"/>
    </row>
    <row r="393" ht="15.75" customHeight="1">
      <c r="A393" s="39"/>
      <c r="B393" s="39"/>
      <c r="C393" s="54"/>
      <c r="D393" s="54"/>
      <c r="E393" s="41"/>
      <c r="F393" s="41"/>
      <c r="G393" s="39"/>
    </row>
    <row r="394" ht="15.75" customHeight="1">
      <c r="A394" s="39"/>
      <c r="B394" s="39"/>
      <c r="C394" s="54"/>
      <c r="D394" s="54"/>
      <c r="E394" s="41"/>
      <c r="F394" s="41"/>
      <c r="G394" s="39"/>
    </row>
    <row r="395" ht="15.75" customHeight="1">
      <c r="A395" s="39"/>
      <c r="B395" s="39"/>
      <c r="C395" s="54"/>
      <c r="D395" s="54"/>
      <c r="E395" s="41"/>
      <c r="F395" s="41"/>
      <c r="G395" s="39"/>
    </row>
    <row r="396" ht="15.75" customHeight="1">
      <c r="A396" s="39"/>
      <c r="B396" s="39"/>
      <c r="C396" s="54"/>
      <c r="D396" s="54"/>
      <c r="E396" s="41"/>
      <c r="F396" s="41"/>
      <c r="G396" s="39"/>
    </row>
    <row r="397" ht="15.75" customHeight="1">
      <c r="A397" s="39"/>
      <c r="B397" s="39"/>
      <c r="C397" s="54"/>
      <c r="D397" s="54"/>
      <c r="E397" s="41"/>
      <c r="F397" s="41"/>
      <c r="G397" s="39"/>
    </row>
    <row r="398" ht="15.75" customHeight="1">
      <c r="A398" s="39"/>
      <c r="B398" s="39"/>
      <c r="C398" s="54"/>
      <c r="D398" s="54"/>
      <c r="E398" s="41"/>
      <c r="F398" s="41"/>
      <c r="G398" s="39"/>
    </row>
    <row r="399" ht="15.75" customHeight="1">
      <c r="A399" s="39"/>
      <c r="B399" s="39"/>
      <c r="C399" s="54"/>
      <c r="D399" s="54"/>
      <c r="E399" s="41"/>
      <c r="F399" s="41"/>
      <c r="G399" s="39"/>
    </row>
    <row r="400" ht="15.75" customHeight="1">
      <c r="A400" s="39"/>
      <c r="B400" s="39"/>
      <c r="C400" s="54"/>
      <c r="D400" s="54"/>
      <c r="E400" s="41"/>
      <c r="F400" s="41"/>
      <c r="G400" s="39"/>
    </row>
    <row r="401" ht="15.75" customHeight="1">
      <c r="A401" s="39"/>
      <c r="B401" s="39"/>
      <c r="C401" s="54"/>
      <c r="D401" s="54"/>
      <c r="E401" s="41"/>
      <c r="F401" s="41"/>
      <c r="G401" s="39"/>
    </row>
    <row r="402" ht="15.75" customHeight="1">
      <c r="A402" s="39"/>
      <c r="B402" s="39"/>
      <c r="C402" s="54"/>
      <c r="D402" s="54"/>
      <c r="E402" s="41"/>
      <c r="F402" s="41"/>
      <c r="G402" s="39"/>
    </row>
    <row r="403" ht="15.75" customHeight="1">
      <c r="A403" s="39"/>
      <c r="B403" s="39"/>
      <c r="C403" s="54"/>
      <c r="D403" s="54"/>
      <c r="E403" s="41"/>
      <c r="F403" s="41"/>
      <c r="G403" s="39"/>
    </row>
    <row r="404" ht="15.75" customHeight="1">
      <c r="A404" s="39"/>
      <c r="B404" s="39"/>
      <c r="C404" s="54"/>
      <c r="D404" s="54"/>
      <c r="E404" s="41"/>
      <c r="F404" s="41"/>
      <c r="G404" s="39"/>
    </row>
    <row r="405" ht="15.75" customHeight="1">
      <c r="A405" s="39"/>
      <c r="B405" s="39"/>
      <c r="C405" s="54"/>
      <c r="D405" s="54"/>
      <c r="E405" s="41"/>
      <c r="F405" s="41"/>
      <c r="G405" s="39"/>
    </row>
    <row r="406" ht="15.75" customHeight="1">
      <c r="A406" s="39"/>
      <c r="B406" s="39"/>
      <c r="C406" s="54"/>
      <c r="D406" s="54"/>
      <c r="E406" s="41"/>
      <c r="F406" s="41"/>
      <c r="G406" s="39"/>
    </row>
    <row r="407" ht="15.75" customHeight="1">
      <c r="A407" s="39"/>
      <c r="B407" s="39"/>
      <c r="C407" s="54"/>
      <c r="D407" s="54"/>
      <c r="E407" s="41"/>
      <c r="F407" s="41"/>
      <c r="G407" s="39"/>
    </row>
    <row r="408" ht="15.75" customHeight="1">
      <c r="A408" s="39"/>
      <c r="B408" s="39"/>
      <c r="C408" s="54"/>
      <c r="D408" s="54"/>
      <c r="E408" s="41"/>
      <c r="F408" s="41"/>
      <c r="G408" s="39"/>
    </row>
    <row r="409" ht="15.75" customHeight="1">
      <c r="A409" s="39"/>
      <c r="B409" s="39"/>
      <c r="C409" s="54"/>
      <c r="D409" s="54"/>
      <c r="E409" s="41"/>
      <c r="F409" s="41"/>
      <c r="G409" s="39"/>
    </row>
    <row r="410" ht="15.75" customHeight="1">
      <c r="A410" s="39"/>
      <c r="B410" s="39"/>
      <c r="C410" s="54"/>
      <c r="D410" s="54"/>
      <c r="E410" s="41"/>
      <c r="F410" s="41"/>
      <c r="G410" s="39"/>
    </row>
    <row r="411" ht="15.75" customHeight="1">
      <c r="A411" s="39"/>
      <c r="B411" s="39"/>
      <c r="C411" s="54"/>
      <c r="D411" s="54"/>
      <c r="E411" s="41"/>
      <c r="F411" s="41"/>
      <c r="G411" s="39"/>
    </row>
    <row r="412" ht="15.75" customHeight="1">
      <c r="A412" s="39"/>
      <c r="B412" s="39"/>
      <c r="C412" s="54"/>
      <c r="D412" s="54"/>
      <c r="E412" s="41"/>
      <c r="F412" s="41"/>
      <c r="G412" s="39"/>
    </row>
    <row r="413" ht="15.75" customHeight="1">
      <c r="A413" s="39"/>
      <c r="B413" s="39"/>
      <c r="C413" s="54"/>
      <c r="D413" s="54"/>
      <c r="E413" s="41"/>
      <c r="F413" s="41"/>
      <c r="G413" s="39"/>
    </row>
    <row r="414" ht="15.75" customHeight="1">
      <c r="A414" s="39"/>
      <c r="B414" s="39"/>
      <c r="C414" s="54"/>
      <c r="D414" s="54"/>
      <c r="E414" s="41"/>
      <c r="F414" s="41"/>
      <c r="G414" s="39"/>
    </row>
    <row r="415" ht="15.75" customHeight="1">
      <c r="A415" s="39"/>
      <c r="B415" s="39"/>
      <c r="C415" s="54"/>
      <c r="D415" s="54"/>
      <c r="E415" s="41"/>
      <c r="F415" s="41"/>
      <c r="G415" s="39"/>
    </row>
    <row r="416" ht="15.75" customHeight="1">
      <c r="A416" s="39"/>
      <c r="B416" s="39"/>
      <c r="C416" s="54"/>
      <c r="D416" s="54"/>
      <c r="E416" s="41"/>
      <c r="F416" s="41"/>
      <c r="G416" s="39"/>
    </row>
    <row r="417" ht="15.75" customHeight="1">
      <c r="A417" s="39"/>
      <c r="B417" s="39"/>
      <c r="C417" s="54"/>
      <c r="D417" s="54"/>
      <c r="E417" s="41"/>
      <c r="F417" s="41"/>
      <c r="G417" s="39"/>
    </row>
    <row r="418" ht="15.75" customHeight="1">
      <c r="A418" s="39"/>
      <c r="B418" s="39"/>
      <c r="C418" s="54"/>
      <c r="D418" s="54"/>
      <c r="E418" s="41"/>
      <c r="F418" s="41"/>
      <c r="G418" s="39"/>
    </row>
    <row r="419" ht="15.75" customHeight="1">
      <c r="A419" s="39"/>
      <c r="B419" s="39"/>
      <c r="C419" s="54"/>
      <c r="D419" s="54"/>
      <c r="E419" s="41"/>
      <c r="F419" s="41"/>
      <c r="G419" s="39"/>
    </row>
    <row r="420" ht="15.75" customHeight="1">
      <c r="A420" s="39"/>
      <c r="B420" s="39"/>
      <c r="C420" s="54"/>
      <c r="D420" s="54"/>
      <c r="E420" s="41"/>
      <c r="F420" s="41"/>
      <c r="G420" s="39"/>
    </row>
    <row r="421" ht="15.75" customHeight="1">
      <c r="A421" s="39"/>
      <c r="B421" s="39"/>
      <c r="C421" s="54"/>
      <c r="D421" s="54"/>
      <c r="E421" s="41"/>
      <c r="F421" s="41"/>
      <c r="G421" s="39"/>
    </row>
    <row r="422" ht="15.75" customHeight="1">
      <c r="A422" s="39"/>
      <c r="B422" s="39"/>
      <c r="C422" s="54"/>
      <c r="D422" s="54"/>
      <c r="E422" s="41"/>
      <c r="F422" s="41"/>
      <c r="G422" s="39"/>
    </row>
    <row r="423" ht="15.75" customHeight="1">
      <c r="A423" s="39"/>
      <c r="B423" s="39"/>
      <c r="C423" s="54"/>
      <c r="D423" s="54"/>
      <c r="E423" s="41"/>
      <c r="F423" s="41"/>
      <c r="G423" s="39"/>
    </row>
    <row r="424" ht="15.75" customHeight="1">
      <c r="A424" s="39"/>
      <c r="B424" s="39"/>
      <c r="C424" s="54"/>
      <c r="D424" s="54"/>
      <c r="E424" s="41"/>
      <c r="F424" s="41"/>
      <c r="G424" s="39"/>
    </row>
    <row r="425" ht="15.75" customHeight="1">
      <c r="A425" s="39"/>
      <c r="B425" s="39"/>
      <c r="C425" s="54"/>
      <c r="D425" s="54"/>
      <c r="E425" s="41"/>
      <c r="F425" s="41"/>
      <c r="G425" s="39"/>
    </row>
    <row r="426" ht="15.75" customHeight="1">
      <c r="A426" s="39"/>
      <c r="B426" s="39"/>
      <c r="C426" s="54"/>
      <c r="D426" s="54"/>
      <c r="E426" s="41"/>
      <c r="F426" s="41"/>
      <c r="G426" s="39"/>
    </row>
    <row r="427" ht="15.75" customHeight="1">
      <c r="A427" s="39"/>
      <c r="B427" s="39"/>
      <c r="C427" s="54"/>
      <c r="D427" s="54"/>
      <c r="E427" s="41"/>
      <c r="F427" s="41"/>
      <c r="G427" s="39"/>
    </row>
    <row r="428" ht="15.75" customHeight="1">
      <c r="A428" s="39"/>
      <c r="B428" s="39"/>
      <c r="C428" s="54"/>
      <c r="D428" s="54"/>
      <c r="E428" s="41"/>
      <c r="F428" s="41"/>
      <c r="G428" s="39"/>
    </row>
    <row r="429" ht="15.75" customHeight="1">
      <c r="A429" s="39"/>
      <c r="B429" s="39"/>
      <c r="C429" s="54"/>
      <c r="D429" s="54"/>
      <c r="E429" s="41"/>
      <c r="F429" s="41"/>
      <c r="G429" s="39"/>
    </row>
    <row r="430" ht="15.75" customHeight="1">
      <c r="A430" s="39"/>
      <c r="B430" s="39"/>
      <c r="C430" s="54"/>
      <c r="D430" s="54"/>
      <c r="E430" s="41"/>
      <c r="F430" s="41"/>
      <c r="G430" s="39"/>
    </row>
    <row r="431" ht="15.75" customHeight="1">
      <c r="A431" s="39"/>
      <c r="B431" s="39"/>
      <c r="C431" s="54"/>
      <c r="D431" s="54"/>
      <c r="E431" s="41"/>
      <c r="F431" s="41"/>
      <c r="G431" s="39"/>
    </row>
    <row r="432" ht="15.75" customHeight="1">
      <c r="A432" s="39"/>
      <c r="B432" s="39"/>
      <c r="C432" s="54"/>
      <c r="D432" s="54"/>
      <c r="E432" s="41"/>
      <c r="F432" s="41"/>
      <c r="G432" s="39"/>
    </row>
    <row r="433" ht="15.75" customHeight="1">
      <c r="A433" s="39"/>
      <c r="B433" s="39"/>
      <c r="C433" s="54"/>
      <c r="D433" s="54"/>
      <c r="E433" s="41"/>
      <c r="F433" s="41"/>
      <c r="G433" s="39"/>
    </row>
    <row r="434" ht="15.75" customHeight="1">
      <c r="A434" s="39"/>
      <c r="B434" s="39"/>
      <c r="C434" s="54"/>
      <c r="D434" s="54"/>
      <c r="E434" s="41"/>
      <c r="F434" s="41"/>
      <c r="G434" s="39"/>
    </row>
    <row r="435" ht="15.75" customHeight="1">
      <c r="A435" s="39"/>
      <c r="B435" s="39"/>
      <c r="C435" s="54"/>
      <c r="D435" s="54"/>
      <c r="E435" s="41"/>
      <c r="F435" s="41"/>
      <c r="G435" s="39"/>
    </row>
    <row r="436" ht="15.75" customHeight="1">
      <c r="A436" s="39"/>
      <c r="B436" s="39"/>
      <c r="C436" s="54"/>
      <c r="D436" s="54"/>
      <c r="E436" s="41"/>
      <c r="F436" s="41"/>
      <c r="G436" s="39"/>
    </row>
    <row r="437" ht="15.75" customHeight="1">
      <c r="A437" s="39"/>
      <c r="B437" s="39"/>
      <c r="C437" s="54"/>
      <c r="D437" s="54"/>
      <c r="E437" s="41"/>
      <c r="F437" s="41"/>
      <c r="G437" s="39"/>
    </row>
    <row r="438" ht="15.75" customHeight="1">
      <c r="A438" s="39"/>
      <c r="B438" s="39"/>
      <c r="C438" s="54"/>
      <c r="D438" s="54"/>
      <c r="E438" s="41"/>
      <c r="F438" s="41"/>
      <c r="G438" s="39"/>
    </row>
    <row r="439" ht="15.75" customHeight="1">
      <c r="A439" s="39"/>
      <c r="B439" s="39"/>
      <c r="C439" s="54"/>
      <c r="D439" s="54"/>
      <c r="E439" s="41"/>
      <c r="F439" s="41"/>
      <c r="G439" s="39"/>
    </row>
    <row r="440" ht="15.75" customHeight="1">
      <c r="A440" s="39"/>
      <c r="B440" s="39"/>
      <c r="C440" s="54"/>
      <c r="D440" s="54"/>
      <c r="E440" s="41"/>
      <c r="F440" s="41"/>
      <c r="G440" s="39"/>
    </row>
    <row r="441" ht="15.75" customHeight="1">
      <c r="A441" s="39"/>
      <c r="B441" s="39"/>
      <c r="C441" s="54"/>
      <c r="D441" s="54"/>
      <c r="E441" s="41"/>
      <c r="F441" s="41"/>
      <c r="G441" s="39"/>
    </row>
    <row r="442" ht="15.75" customHeight="1">
      <c r="A442" s="39"/>
      <c r="B442" s="39"/>
      <c r="C442" s="54"/>
      <c r="D442" s="54"/>
      <c r="E442" s="41"/>
      <c r="F442" s="41"/>
      <c r="G442" s="39"/>
    </row>
    <row r="443" ht="15.75" customHeight="1">
      <c r="A443" s="39"/>
      <c r="B443" s="39"/>
      <c r="C443" s="54"/>
      <c r="D443" s="54"/>
      <c r="E443" s="41"/>
      <c r="F443" s="41"/>
      <c r="G443" s="39"/>
    </row>
    <row r="444" ht="15.75" customHeight="1">
      <c r="A444" s="39"/>
      <c r="B444" s="39"/>
      <c r="C444" s="54"/>
      <c r="D444" s="54"/>
      <c r="E444" s="41"/>
      <c r="F444" s="41"/>
      <c r="G444" s="39"/>
    </row>
    <row r="445" ht="15.75" customHeight="1">
      <c r="A445" s="39"/>
      <c r="B445" s="39"/>
      <c r="C445" s="54"/>
      <c r="D445" s="54"/>
      <c r="E445" s="41"/>
      <c r="F445" s="41"/>
      <c r="G445" s="39"/>
    </row>
    <row r="446" ht="15.75" customHeight="1">
      <c r="A446" s="39"/>
      <c r="B446" s="39"/>
      <c r="C446" s="54"/>
      <c r="D446" s="54"/>
      <c r="E446" s="41"/>
      <c r="F446" s="41"/>
      <c r="G446" s="39"/>
    </row>
    <row r="447" ht="15.75" customHeight="1">
      <c r="A447" s="39"/>
      <c r="B447" s="39"/>
      <c r="C447" s="54"/>
      <c r="D447" s="54"/>
      <c r="E447" s="41"/>
      <c r="F447" s="41"/>
      <c r="G447" s="39"/>
    </row>
    <row r="448" ht="15.75" customHeight="1">
      <c r="A448" s="39"/>
      <c r="B448" s="39"/>
      <c r="C448" s="54"/>
      <c r="D448" s="54"/>
      <c r="E448" s="41"/>
      <c r="F448" s="41"/>
      <c r="G448" s="39"/>
    </row>
    <row r="449" ht="15.75" customHeight="1">
      <c r="A449" s="39"/>
      <c r="B449" s="39"/>
      <c r="C449" s="54"/>
      <c r="D449" s="54"/>
      <c r="E449" s="41"/>
      <c r="F449" s="41"/>
      <c r="G449" s="39"/>
    </row>
    <row r="450" ht="15.75" customHeight="1">
      <c r="A450" s="39"/>
      <c r="B450" s="39"/>
      <c r="C450" s="54"/>
      <c r="D450" s="54"/>
      <c r="E450" s="41"/>
      <c r="F450" s="41"/>
      <c r="G450" s="39"/>
    </row>
    <row r="451" ht="15.75" customHeight="1">
      <c r="A451" s="39"/>
      <c r="B451" s="39"/>
      <c r="C451" s="54"/>
      <c r="D451" s="54"/>
      <c r="E451" s="41"/>
      <c r="F451" s="41"/>
      <c r="G451" s="39"/>
    </row>
    <row r="452" ht="15.75" customHeight="1">
      <c r="A452" s="39"/>
      <c r="B452" s="39"/>
      <c r="C452" s="54"/>
      <c r="D452" s="54"/>
      <c r="E452" s="41"/>
      <c r="F452" s="41"/>
      <c r="G452" s="39"/>
    </row>
    <row r="453" ht="15.75" customHeight="1">
      <c r="A453" s="39"/>
      <c r="B453" s="39"/>
      <c r="C453" s="54"/>
      <c r="D453" s="54"/>
      <c r="E453" s="41"/>
      <c r="F453" s="41"/>
      <c r="G453" s="39"/>
    </row>
    <row r="454" ht="15.75" customHeight="1">
      <c r="A454" s="39"/>
      <c r="B454" s="39"/>
      <c r="C454" s="54"/>
      <c r="D454" s="54"/>
      <c r="E454" s="41"/>
      <c r="F454" s="41"/>
      <c r="G454" s="39"/>
    </row>
    <row r="455" ht="15.75" customHeight="1">
      <c r="A455" s="39"/>
      <c r="B455" s="39"/>
      <c r="C455" s="54"/>
      <c r="D455" s="54"/>
      <c r="E455" s="41"/>
      <c r="F455" s="41"/>
      <c r="G455" s="39"/>
    </row>
    <row r="456" ht="15.75" customHeight="1">
      <c r="A456" s="39"/>
      <c r="B456" s="39"/>
      <c r="C456" s="54"/>
      <c r="D456" s="54"/>
      <c r="E456" s="41"/>
      <c r="F456" s="41"/>
      <c r="G456" s="39"/>
    </row>
    <row r="457" ht="15.75" customHeight="1">
      <c r="A457" s="39"/>
      <c r="B457" s="39"/>
      <c r="C457" s="54"/>
      <c r="D457" s="54"/>
      <c r="E457" s="41"/>
      <c r="F457" s="41"/>
      <c r="G457" s="39"/>
    </row>
    <row r="458" ht="15.75" customHeight="1">
      <c r="A458" s="39"/>
      <c r="B458" s="39"/>
      <c r="C458" s="54"/>
      <c r="D458" s="54"/>
      <c r="E458" s="41"/>
      <c r="F458" s="41"/>
      <c r="G458" s="39"/>
    </row>
    <row r="459" ht="15.75" customHeight="1">
      <c r="A459" s="39"/>
      <c r="B459" s="39"/>
      <c r="C459" s="54"/>
      <c r="D459" s="54"/>
      <c r="E459" s="41"/>
      <c r="F459" s="41"/>
      <c r="G459" s="39"/>
    </row>
    <row r="460" ht="15.75" customHeight="1">
      <c r="A460" s="39"/>
      <c r="B460" s="39"/>
      <c r="C460" s="54"/>
      <c r="D460" s="54"/>
      <c r="E460" s="41"/>
      <c r="F460" s="41"/>
      <c r="G460" s="39"/>
    </row>
    <row r="461" ht="15.75" customHeight="1">
      <c r="A461" s="39"/>
      <c r="B461" s="39"/>
      <c r="C461" s="54"/>
      <c r="D461" s="54"/>
      <c r="E461" s="41"/>
      <c r="F461" s="41"/>
      <c r="G461" s="39"/>
    </row>
    <row r="462" ht="15.75" customHeight="1">
      <c r="A462" s="39"/>
      <c r="B462" s="39"/>
      <c r="C462" s="54"/>
      <c r="D462" s="54"/>
      <c r="E462" s="41"/>
      <c r="F462" s="41"/>
      <c r="G462" s="39"/>
    </row>
    <row r="463" ht="15.75" customHeight="1">
      <c r="A463" s="39"/>
      <c r="B463" s="39"/>
      <c r="C463" s="54"/>
      <c r="D463" s="54"/>
      <c r="E463" s="41"/>
      <c r="F463" s="41"/>
      <c r="G463" s="39"/>
    </row>
    <row r="464" ht="15.75" customHeight="1">
      <c r="A464" s="39"/>
      <c r="B464" s="39"/>
      <c r="C464" s="54"/>
      <c r="D464" s="54"/>
      <c r="E464" s="41"/>
      <c r="F464" s="41"/>
      <c r="G464" s="39"/>
    </row>
    <row r="465" ht="15.75" customHeight="1">
      <c r="A465" s="39"/>
      <c r="B465" s="39"/>
      <c r="C465" s="54"/>
      <c r="D465" s="54"/>
      <c r="E465" s="41"/>
      <c r="F465" s="41"/>
      <c r="G465" s="39"/>
    </row>
    <row r="466" ht="15.75" customHeight="1">
      <c r="A466" s="39"/>
      <c r="B466" s="39"/>
      <c r="C466" s="54"/>
      <c r="D466" s="54"/>
      <c r="E466" s="41"/>
      <c r="F466" s="41"/>
      <c r="G466" s="39"/>
    </row>
    <row r="467" ht="15.75" customHeight="1">
      <c r="A467" s="39"/>
      <c r="B467" s="39"/>
      <c r="C467" s="54"/>
      <c r="D467" s="54"/>
      <c r="E467" s="41"/>
      <c r="F467" s="41"/>
      <c r="G467" s="39"/>
    </row>
    <row r="468" ht="15.75" customHeight="1">
      <c r="A468" s="39"/>
      <c r="B468" s="39"/>
      <c r="C468" s="54"/>
      <c r="D468" s="54"/>
      <c r="E468" s="41"/>
      <c r="F468" s="41"/>
      <c r="G468" s="39"/>
    </row>
    <row r="469" ht="15.75" customHeight="1">
      <c r="A469" s="39"/>
      <c r="B469" s="39"/>
      <c r="C469" s="54"/>
      <c r="D469" s="54"/>
      <c r="E469" s="41"/>
      <c r="F469" s="41"/>
      <c r="G469" s="39"/>
    </row>
    <row r="470" ht="15.75" customHeight="1">
      <c r="A470" s="39"/>
      <c r="B470" s="39"/>
      <c r="C470" s="54"/>
      <c r="D470" s="54"/>
      <c r="E470" s="41"/>
      <c r="F470" s="41"/>
      <c r="G470" s="39"/>
    </row>
    <row r="471" ht="15.75" customHeight="1">
      <c r="A471" s="39"/>
      <c r="B471" s="39"/>
      <c r="C471" s="54"/>
      <c r="D471" s="54"/>
      <c r="E471" s="41"/>
      <c r="F471" s="41"/>
      <c r="G471" s="39"/>
    </row>
    <row r="472" ht="15.75" customHeight="1">
      <c r="A472" s="39"/>
      <c r="B472" s="39"/>
      <c r="C472" s="54"/>
      <c r="D472" s="54"/>
      <c r="E472" s="41"/>
      <c r="F472" s="41"/>
      <c r="G472" s="39"/>
    </row>
    <row r="473" ht="15.75" customHeight="1">
      <c r="A473" s="39"/>
      <c r="B473" s="39"/>
      <c r="C473" s="54"/>
      <c r="D473" s="54"/>
      <c r="E473" s="41"/>
      <c r="F473" s="41"/>
      <c r="G473" s="39"/>
    </row>
    <row r="474" ht="15.75" customHeight="1">
      <c r="A474" s="39"/>
      <c r="B474" s="39"/>
      <c r="C474" s="54"/>
      <c r="D474" s="54"/>
      <c r="E474" s="41"/>
      <c r="F474" s="41"/>
      <c r="G474" s="39"/>
    </row>
    <row r="475" ht="15.75" customHeight="1">
      <c r="A475" s="39"/>
      <c r="B475" s="39"/>
      <c r="C475" s="54"/>
      <c r="D475" s="54"/>
      <c r="E475" s="41"/>
      <c r="F475" s="41"/>
      <c r="G475" s="39"/>
    </row>
    <row r="476" ht="15.75" customHeight="1">
      <c r="A476" s="39"/>
      <c r="B476" s="39"/>
      <c r="C476" s="54"/>
      <c r="D476" s="54"/>
      <c r="E476" s="41"/>
      <c r="F476" s="41"/>
      <c r="G476" s="39"/>
    </row>
    <row r="477" ht="15.75" customHeight="1">
      <c r="A477" s="39"/>
      <c r="B477" s="39"/>
      <c r="C477" s="54"/>
      <c r="D477" s="54"/>
      <c r="E477" s="41"/>
      <c r="F477" s="41"/>
      <c r="G477" s="39"/>
    </row>
    <row r="478" ht="15.75" customHeight="1">
      <c r="A478" s="39"/>
      <c r="B478" s="39"/>
      <c r="C478" s="54"/>
      <c r="D478" s="54"/>
      <c r="E478" s="41"/>
      <c r="F478" s="41"/>
      <c r="G478" s="39"/>
    </row>
    <row r="479" ht="15.75" customHeight="1">
      <c r="A479" s="39"/>
      <c r="B479" s="39"/>
      <c r="C479" s="54"/>
      <c r="D479" s="54"/>
      <c r="E479" s="41"/>
      <c r="F479" s="41"/>
      <c r="G479" s="39"/>
    </row>
    <row r="480" ht="15.75" customHeight="1">
      <c r="A480" s="39"/>
      <c r="B480" s="39"/>
      <c r="C480" s="54"/>
      <c r="D480" s="54"/>
      <c r="E480" s="41"/>
      <c r="F480" s="41"/>
      <c r="G480" s="39"/>
    </row>
    <row r="481" ht="15.75" customHeight="1">
      <c r="A481" s="39"/>
      <c r="B481" s="39"/>
      <c r="C481" s="54"/>
      <c r="D481" s="54"/>
      <c r="E481" s="41"/>
      <c r="F481" s="41"/>
      <c r="G481" s="39"/>
    </row>
    <row r="482" ht="15.75" customHeight="1">
      <c r="A482" s="39"/>
      <c r="B482" s="39"/>
      <c r="C482" s="54"/>
      <c r="D482" s="54"/>
      <c r="E482" s="41"/>
      <c r="F482" s="41"/>
      <c r="G482" s="39"/>
    </row>
    <row r="483" ht="15.75" customHeight="1">
      <c r="A483" s="39"/>
      <c r="B483" s="39"/>
      <c r="C483" s="54"/>
      <c r="D483" s="54"/>
      <c r="E483" s="41"/>
      <c r="F483" s="41"/>
      <c r="G483" s="39"/>
    </row>
    <row r="484" ht="15.75" customHeight="1">
      <c r="A484" s="39"/>
      <c r="B484" s="39"/>
      <c r="C484" s="54"/>
      <c r="D484" s="54"/>
      <c r="E484" s="41"/>
      <c r="F484" s="41"/>
      <c r="G484" s="39"/>
    </row>
    <row r="485" ht="15.75" customHeight="1">
      <c r="A485" s="39"/>
      <c r="B485" s="39"/>
      <c r="C485" s="54"/>
      <c r="D485" s="54"/>
      <c r="E485" s="41"/>
      <c r="F485" s="41"/>
      <c r="G485" s="39"/>
    </row>
    <row r="486" ht="15.75" customHeight="1">
      <c r="A486" s="39"/>
      <c r="B486" s="39"/>
      <c r="C486" s="54"/>
      <c r="D486" s="54"/>
      <c r="E486" s="41"/>
      <c r="F486" s="41"/>
      <c r="G486" s="39"/>
    </row>
    <row r="487" ht="15.75" customHeight="1">
      <c r="A487" s="39"/>
      <c r="B487" s="39"/>
      <c r="C487" s="54"/>
      <c r="D487" s="54"/>
      <c r="E487" s="41"/>
      <c r="F487" s="41"/>
      <c r="G487" s="39"/>
    </row>
    <row r="488" ht="15.75" customHeight="1">
      <c r="A488" s="39"/>
      <c r="B488" s="39"/>
      <c r="C488" s="54"/>
      <c r="D488" s="54"/>
      <c r="E488" s="41"/>
      <c r="F488" s="41"/>
      <c r="G488" s="39"/>
    </row>
    <row r="489" ht="15.75" customHeight="1">
      <c r="A489" s="39"/>
      <c r="B489" s="39"/>
      <c r="C489" s="54"/>
      <c r="D489" s="54"/>
      <c r="E489" s="41"/>
      <c r="F489" s="41"/>
      <c r="G489" s="39"/>
    </row>
    <row r="490" ht="15.75" customHeight="1">
      <c r="A490" s="39"/>
      <c r="B490" s="39"/>
      <c r="C490" s="54"/>
      <c r="D490" s="54"/>
      <c r="E490" s="41"/>
      <c r="F490" s="41"/>
      <c r="G490" s="39"/>
    </row>
    <row r="491" ht="15.75" customHeight="1">
      <c r="A491" s="39"/>
      <c r="B491" s="39"/>
      <c r="C491" s="54"/>
      <c r="D491" s="54"/>
      <c r="E491" s="41"/>
      <c r="F491" s="41"/>
      <c r="G491" s="39"/>
    </row>
    <row r="492" ht="15.75" customHeight="1">
      <c r="A492" s="39"/>
      <c r="B492" s="39"/>
      <c r="C492" s="54"/>
      <c r="D492" s="54"/>
      <c r="E492" s="41"/>
      <c r="F492" s="41"/>
      <c r="G492" s="39"/>
    </row>
    <row r="493" ht="15.75" customHeight="1">
      <c r="A493" s="39"/>
      <c r="B493" s="39"/>
      <c r="C493" s="54"/>
      <c r="D493" s="54"/>
      <c r="E493" s="41"/>
      <c r="F493" s="41"/>
      <c r="G493" s="39"/>
    </row>
    <row r="494" ht="15.75" customHeight="1">
      <c r="A494" s="39"/>
      <c r="B494" s="39"/>
      <c r="C494" s="54"/>
      <c r="D494" s="54"/>
      <c r="E494" s="41"/>
      <c r="F494" s="41"/>
      <c r="G494" s="39"/>
    </row>
    <row r="495" ht="15.75" customHeight="1">
      <c r="A495" s="39"/>
      <c r="B495" s="39"/>
      <c r="C495" s="54"/>
      <c r="D495" s="54"/>
      <c r="E495" s="41"/>
      <c r="F495" s="41"/>
      <c r="G495" s="39"/>
    </row>
    <row r="496" ht="15.75" customHeight="1">
      <c r="A496" s="39"/>
      <c r="B496" s="39"/>
      <c r="C496" s="54"/>
      <c r="D496" s="54"/>
      <c r="E496" s="41"/>
      <c r="F496" s="41"/>
      <c r="G496" s="39"/>
    </row>
    <row r="497" ht="15.75" customHeight="1">
      <c r="A497" s="39"/>
      <c r="B497" s="39"/>
      <c r="C497" s="54"/>
      <c r="D497" s="54"/>
      <c r="E497" s="41"/>
      <c r="F497" s="41"/>
      <c r="G497" s="39"/>
    </row>
    <row r="498" ht="15.75" customHeight="1">
      <c r="A498" s="39"/>
      <c r="B498" s="39"/>
      <c r="C498" s="54"/>
      <c r="D498" s="54"/>
      <c r="E498" s="41"/>
      <c r="F498" s="41"/>
      <c r="G498" s="39"/>
    </row>
    <row r="499" ht="15.75" customHeight="1">
      <c r="A499" s="39"/>
      <c r="B499" s="39"/>
      <c r="C499" s="54"/>
      <c r="D499" s="54"/>
      <c r="E499" s="41"/>
      <c r="F499" s="41"/>
      <c r="G499" s="39"/>
    </row>
    <row r="500" ht="15.75" customHeight="1">
      <c r="A500" s="39"/>
      <c r="B500" s="39"/>
      <c r="C500" s="54"/>
      <c r="D500" s="54"/>
      <c r="E500" s="41"/>
      <c r="F500" s="41"/>
      <c r="G500" s="39"/>
    </row>
    <row r="501" ht="15.75" customHeight="1">
      <c r="A501" s="39"/>
      <c r="B501" s="39"/>
      <c r="C501" s="54"/>
      <c r="D501" s="54"/>
      <c r="E501" s="41"/>
      <c r="F501" s="41"/>
      <c r="G501" s="39"/>
    </row>
    <row r="502" ht="15.75" customHeight="1">
      <c r="A502" s="39"/>
      <c r="B502" s="39"/>
      <c r="C502" s="54"/>
      <c r="D502" s="54"/>
      <c r="E502" s="41"/>
      <c r="F502" s="41"/>
      <c r="G502" s="39"/>
    </row>
    <row r="503" ht="15.75" customHeight="1">
      <c r="A503" s="39"/>
      <c r="B503" s="39"/>
      <c r="C503" s="54"/>
      <c r="D503" s="54"/>
      <c r="E503" s="41"/>
      <c r="F503" s="41"/>
      <c r="G503" s="39"/>
    </row>
    <row r="504" ht="15.75" customHeight="1">
      <c r="A504" s="39"/>
      <c r="B504" s="39"/>
      <c r="C504" s="54"/>
      <c r="D504" s="54"/>
      <c r="E504" s="41"/>
      <c r="F504" s="41"/>
      <c r="G504" s="39"/>
    </row>
    <row r="505" ht="15.75" customHeight="1">
      <c r="A505" s="39"/>
      <c r="B505" s="39"/>
      <c r="C505" s="54"/>
      <c r="D505" s="54"/>
      <c r="E505" s="41"/>
      <c r="F505" s="41"/>
      <c r="G505" s="39"/>
    </row>
    <row r="506" ht="15.75" customHeight="1">
      <c r="A506" s="39"/>
      <c r="B506" s="39"/>
      <c r="C506" s="54"/>
      <c r="D506" s="54"/>
      <c r="E506" s="41"/>
      <c r="F506" s="41"/>
      <c r="G506" s="39"/>
    </row>
    <row r="507" ht="15.75" customHeight="1">
      <c r="A507" s="39"/>
      <c r="B507" s="39"/>
      <c r="C507" s="54"/>
      <c r="D507" s="54"/>
      <c r="E507" s="41"/>
      <c r="F507" s="41"/>
      <c r="G507" s="39"/>
    </row>
    <row r="508" ht="15.75" customHeight="1">
      <c r="A508" s="39"/>
      <c r="B508" s="39"/>
      <c r="C508" s="54"/>
      <c r="D508" s="54"/>
      <c r="E508" s="41"/>
      <c r="F508" s="41"/>
      <c r="G508" s="39"/>
    </row>
    <row r="509" ht="15.75" customHeight="1">
      <c r="A509" s="39"/>
      <c r="B509" s="39"/>
      <c r="C509" s="54"/>
      <c r="D509" s="54"/>
      <c r="E509" s="41"/>
      <c r="F509" s="41"/>
      <c r="G509" s="39"/>
    </row>
    <row r="510" ht="15.75" customHeight="1">
      <c r="A510" s="39"/>
      <c r="B510" s="39"/>
      <c r="C510" s="54"/>
      <c r="D510" s="54"/>
      <c r="E510" s="41"/>
      <c r="F510" s="41"/>
      <c r="G510" s="39"/>
    </row>
    <row r="511" ht="15.75" customHeight="1">
      <c r="A511" s="39"/>
      <c r="B511" s="39"/>
      <c r="C511" s="54"/>
      <c r="D511" s="54"/>
      <c r="E511" s="41"/>
      <c r="F511" s="41"/>
      <c r="G511" s="39"/>
    </row>
    <row r="512" ht="15.75" customHeight="1">
      <c r="A512" s="39"/>
      <c r="B512" s="39"/>
      <c r="C512" s="54"/>
      <c r="D512" s="54"/>
      <c r="E512" s="41"/>
      <c r="F512" s="41"/>
      <c r="G512" s="39"/>
    </row>
    <row r="513" ht="15.75" customHeight="1">
      <c r="A513" s="39"/>
      <c r="B513" s="39"/>
      <c r="C513" s="54"/>
      <c r="D513" s="54"/>
      <c r="E513" s="41"/>
      <c r="F513" s="41"/>
      <c r="G513" s="39"/>
    </row>
    <row r="514" ht="15.75" customHeight="1">
      <c r="A514" s="39"/>
      <c r="B514" s="39"/>
      <c r="C514" s="54"/>
      <c r="D514" s="54"/>
      <c r="E514" s="41"/>
      <c r="F514" s="41"/>
      <c r="G514" s="39"/>
    </row>
    <row r="515" ht="15.75" customHeight="1">
      <c r="A515" s="39"/>
      <c r="B515" s="39"/>
      <c r="C515" s="54"/>
      <c r="D515" s="54"/>
      <c r="E515" s="41"/>
      <c r="F515" s="41"/>
      <c r="G515" s="39"/>
    </row>
    <row r="516" ht="15.75" customHeight="1">
      <c r="A516" s="39"/>
      <c r="B516" s="39"/>
      <c r="C516" s="54"/>
      <c r="D516" s="54"/>
      <c r="E516" s="41"/>
      <c r="F516" s="41"/>
      <c r="G516" s="39"/>
    </row>
    <row r="517" ht="15.75" customHeight="1">
      <c r="A517" s="39"/>
      <c r="B517" s="39"/>
      <c r="C517" s="54"/>
      <c r="D517" s="54"/>
      <c r="E517" s="41"/>
      <c r="F517" s="41"/>
      <c r="G517" s="39"/>
    </row>
    <row r="518" ht="15.75" customHeight="1">
      <c r="A518" s="39"/>
      <c r="B518" s="39"/>
      <c r="C518" s="54"/>
      <c r="D518" s="54"/>
      <c r="E518" s="41"/>
      <c r="F518" s="41"/>
      <c r="G518" s="39"/>
    </row>
    <row r="519" ht="15.75" customHeight="1">
      <c r="A519" s="39"/>
      <c r="B519" s="39"/>
      <c r="C519" s="54"/>
      <c r="D519" s="54"/>
      <c r="E519" s="41"/>
      <c r="F519" s="41"/>
      <c r="G519" s="39"/>
    </row>
    <row r="520" ht="15.75" customHeight="1">
      <c r="A520" s="39"/>
      <c r="B520" s="39"/>
      <c r="C520" s="54"/>
      <c r="D520" s="54"/>
      <c r="E520" s="41"/>
      <c r="F520" s="41"/>
      <c r="G520" s="39"/>
    </row>
    <row r="521" ht="15.75" customHeight="1">
      <c r="A521" s="39"/>
      <c r="B521" s="39"/>
      <c r="C521" s="54"/>
      <c r="D521" s="54"/>
      <c r="E521" s="41"/>
      <c r="F521" s="41"/>
      <c r="G521" s="39"/>
    </row>
    <row r="522" ht="15.75" customHeight="1">
      <c r="A522" s="39"/>
      <c r="B522" s="39"/>
      <c r="C522" s="54"/>
      <c r="D522" s="54"/>
      <c r="E522" s="41"/>
      <c r="F522" s="41"/>
      <c r="G522" s="39"/>
    </row>
    <row r="523" ht="15.75" customHeight="1">
      <c r="A523" s="39"/>
      <c r="B523" s="39"/>
      <c r="C523" s="54"/>
      <c r="D523" s="54"/>
      <c r="E523" s="41"/>
      <c r="F523" s="41"/>
      <c r="G523" s="39"/>
    </row>
    <row r="524" ht="15.75" customHeight="1">
      <c r="A524" s="39"/>
      <c r="B524" s="39"/>
      <c r="C524" s="54"/>
      <c r="D524" s="54"/>
      <c r="E524" s="41"/>
      <c r="F524" s="41"/>
      <c r="G524" s="39"/>
    </row>
    <row r="525" ht="15.75" customHeight="1">
      <c r="A525" s="39"/>
      <c r="B525" s="39"/>
      <c r="C525" s="54"/>
      <c r="D525" s="54"/>
      <c r="E525" s="41"/>
      <c r="F525" s="41"/>
      <c r="G525" s="39"/>
    </row>
    <row r="526" ht="15.75" customHeight="1">
      <c r="A526" s="39"/>
      <c r="B526" s="39"/>
      <c r="C526" s="54"/>
      <c r="D526" s="54"/>
      <c r="E526" s="41"/>
      <c r="F526" s="41"/>
      <c r="G526" s="39"/>
    </row>
    <row r="527" ht="15.75" customHeight="1">
      <c r="A527" s="39"/>
      <c r="B527" s="39"/>
      <c r="C527" s="54"/>
      <c r="D527" s="54"/>
      <c r="E527" s="41"/>
      <c r="F527" s="41"/>
      <c r="G527" s="39"/>
    </row>
    <row r="528" ht="15.75" customHeight="1">
      <c r="A528" s="39"/>
      <c r="B528" s="39"/>
      <c r="C528" s="54"/>
      <c r="D528" s="54"/>
      <c r="E528" s="41"/>
      <c r="F528" s="41"/>
      <c r="G528" s="39"/>
    </row>
    <row r="529" ht="15.75" customHeight="1">
      <c r="A529" s="39"/>
      <c r="B529" s="39"/>
      <c r="C529" s="54"/>
      <c r="D529" s="54"/>
      <c r="E529" s="41"/>
      <c r="F529" s="41"/>
      <c r="G529" s="39"/>
    </row>
    <row r="530" ht="15.75" customHeight="1">
      <c r="A530" s="39"/>
      <c r="B530" s="39"/>
      <c r="C530" s="54"/>
      <c r="D530" s="54"/>
      <c r="E530" s="41"/>
      <c r="F530" s="41"/>
      <c r="G530" s="39"/>
    </row>
    <row r="531" ht="15.75" customHeight="1">
      <c r="A531" s="39"/>
      <c r="B531" s="39"/>
      <c r="C531" s="54"/>
      <c r="D531" s="54"/>
      <c r="E531" s="41"/>
      <c r="F531" s="41"/>
      <c r="G531" s="39"/>
    </row>
    <row r="532" ht="15.75" customHeight="1">
      <c r="A532" s="39"/>
      <c r="B532" s="39"/>
      <c r="C532" s="54"/>
      <c r="D532" s="54"/>
      <c r="E532" s="41"/>
      <c r="F532" s="41"/>
      <c r="G532" s="39"/>
    </row>
    <row r="533" ht="15.75" customHeight="1">
      <c r="A533" s="39"/>
      <c r="B533" s="39"/>
      <c r="C533" s="54"/>
      <c r="D533" s="54"/>
      <c r="E533" s="41"/>
      <c r="F533" s="41"/>
      <c r="G533" s="39"/>
    </row>
    <row r="534" ht="15.75" customHeight="1">
      <c r="A534" s="39"/>
      <c r="B534" s="39"/>
      <c r="C534" s="54"/>
      <c r="D534" s="54"/>
      <c r="E534" s="41"/>
      <c r="F534" s="41"/>
      <c r="G534" s="39"/>
    </row>
    <row r="535" ht="15.75" customHeight="1">
      <c r="A535" s="39"/>
      <c r="B535" s="39"/>
      <c r="C535" s="54"/>
      <c r="D535" s="54"/>
      <c r="E535" s="41"/>
      <c r="F535" s="41"/>
      <c r="G535" s="39"/>
    </row>
    <row r="536" ht="15.75" customHeight="1">
      <c r="A536" s="39"/>
      <c r="B536" s="39"/>
      <c r="C536" s="54"/>
      <c r="D536" s="54"/>
      <c r="E536" s="41"/>
      <c r="F536" s="41"/>
      <c r="G536" s="39"/>
    </row>
    <row r="537" ht="15.75" customHeight="1">
      <c r="A537" s="39"/>
      <c r="B537" s="39"/>
      <c r="C537" s="54"/>
      <c r="D537" s="54"/>
      <c r="E537" s="41"/>
      <c r="F537" s="41"/>
      <c r="G537" s="39"/>
    </row>
    <row r="538" ht="15.75" customHeight="1">
      <c r="A538" s="39"/>
      <c r="B538" s="39"/>
      <c r="C538" s="54"/>
      <c r="D538" s="54"/>
      <c r="E538" s="41"/>
      <c r="F538" s="41"/>
      <c r="G538" s="39"/>
    </row>
    <row r="539" ht="15.75" customHeight="1">
      <c r="A539" s="39"/>
      <c r="B539" s="39"/>
      <c r="C539" s="54"/>
      <c r="D539" s="54"/>
      <c r="E539" s="41"/>
      <c r="F539" s="41"/>
      <c r="G539" s="39"/>
    </row>
    <row r="540" ht="15.75" customHeight="1">
      <c r="A540" s="39"/>
      <c r="B540" s="39"/>
      <c r="C540" s="54"/>
      <c r="D540" s="54"/>
      <c r="E540" s="41"/>
      <c r="F540" s="41"/>
      <c r="G540" s="39"/>
    </row>
    <row r="541" ht="15.75" customHeight="1">
      <c r="A541" s="39"/>
      <c r="B541" s="39"/>
      <c r="C541" s="54"/>
      <c r="D541" s="54"/>
      <c r="E541" s="41"/>
      <c r="F541" s="41"/>
      <c r="G541" s="39"/>
    </row>
    <row r="542" ht="15.75" customHeight="1">
      <c r="A542" s="39"/>
      <c r="B542" s="39"/>
      <c r="C542" s="54"/>
      <c r="D542" s="54"/>
      <c r="E542" s="41"/>
      <c r="F542" s="41"/>
      <c r="G542" s="39"/>
    </row>
    <row r="543" ht="15.75" customHeight="1">
      <c r="A543" s="39"/>
      <c r="B543" s="39"/>
      <c r="C543" s="54"/>
      <c r="D543" s="54"/>
      <c r="E543" s="41"/>
      <c r="F543" s="41"/>
      <c r="G543" s="39"/>
    </row>
    <row r="544" ht="15.75" customHeight="1">
      <c r="A544" s="39"/>
      <c r="B544" s="39"/>
      <c r="C544" s="54"/>
      <c r="D544" s="54"/>
      <c r="E544" s="41"/>
      <c r="F544" s="41"/>
      <c r="G544" s="39"/>
    </row>
    <row r="545" ht="15.75" customHeight="1">
      <c r="A545" s="39"/>
      <c r="B545" s="39"/>
      <c r="C545" s="54"/>
      <c r="D545" s="54"/>
      <c r="E545" s="41"/>
      <c r="F545" s="41"/>
      <c r="G545" s="39"/>
    </row>
    <row r="546" ht="15.75" customHeight="1">
      <c r="A546" s="39"/>
      <c r="B546" s="39"/>
      <c r="C546" s="54"/>
      <c r="D546" s="54"/>
      <c r="E546" s="41"/>
      <c r="F546" s="41"/>
      <c r="G546" s="39"/>
    </row>
    <row r="547" ht="15.75" customHeight="1">
      <c r="A547" s="39"/>
      <c r="B547" s="39"/>
      <c r="C547" s="54"/>
      <c r="D547" s="54"/>
      <c r="E547" s="41"/>
      <c r="F547" s="41"/>
      <c r="G547" s="39"/>
    </row>
    <row r="548" ht="15.75" customHeight="1">
      <c r="A548" s="39"/>
      <c r="B548" s="39"/>
      <c r="C548" s="54"/>
      <c r="D548" s="54"/>
      <c r="E548" s="41"/>
      <c r="F548" s="41"/>
      <c r="G548" s="39"/>
    </row>
    <row r="549" ht="15.75" customHeight="1">
      <c r="A549" s="39"/>
      <c r="B549" s="39"/>
      <c r="C549" s="54"/>
      <c r="D549" s="54"/>
      <c r="E549" s="41"/>
      <c r="F549" s="41"/>
      <c r="G549" s="39"/>
    </row>
    <row r="550" ht="15.75" customHeight="1">
      <c r="A550" s="39"/>
      <c r="B550" s="39"/>
      <c r="C550" s="54"/>
      <c r="D550" s="54"/>
      <c r="E550" s="41"/>
      <c r="F550" s="41"/>
      <c r="G550" s="39"/>
    </row>
    <row r="551" ht="15.75" customHeight="1">
      <c r="A551" s="39"/>
      <c r="B551" s="39"/>
      <c r="C551" s="54"/>
      <c r="D551" s="54"/>
      <c r="E551" s="41"/>
      <c r="F551" s="41"/>
      <c r="G551" s="39"/>
    </row>
    <row r="552" ht="15.75" customHeight="1">
      <c r="A552" s="39"/>
      <c r="B552" s="39"/>
      <c r="C552" s="54"/>
      <c r="D552" s="54"/>
      <c r="E552" s="41"/>
      <c r="F552" s="41"/>
      <c r="G552" s="39"/>
    </row>
    <row r="553" ht="15.75" customHeight="1">
      <c r="A553" s="39"/>
      <c r="B553" s="39"/>
      <c r="C553" s="54"/>
      <c r="D553" s="54"/>
      <c r="E553" s="41"/>
      <c r="F553" s="41"/>
      <c r="G553" s="39"/>
    </row>
    <row r="554" ht="15.75" customHeight="1">
      <c r="A554" s="39"/>
      <c r="B554" s="39"/>
      <c r="C554" s="54"/>
      <c r="D554" s="54"/>
      <c r="E554" s="41"/>
      <c r="F554" s="41"/>
      <c r="G554" s="39"/>
    </row>
    <row r="555" ht="15.75" customHeight="1">
      <c r="A555" s="39"/>
      <c r="B555" s="39"/>
      <c r="C555" s="54"/>
      <c r="D555" s="54"/>
      <c r="E555" s="41"/>
      <c r="F555" s="41"/>
      <c r="G555" s="39"/>
    </row>
    <row r="556" ht="15.75" customHeight="1">
      <c r="A556" s="39"/>
      <c r="B556" s="39"/>
      <c r="C556" s="54"/>
      <c r="D556" s="54"/>
      <c r="E556" s="41"/>
      <c r="F556" s="41"/>
      <c r="G556" s="39"/>
    </row>
    <row r="557" ht="15.75" customHeight="1">
      <c r="A557" s="39"/>
      <c r="B557" s="39"/>
      <c r="C557" s="54"/>
      <c r="D557" s="54"/>
      <c r="E557" s="41"/>
      <c r="F557" s="41"/>
      <c r="G557" s="39"/>
    </row>
    <row r="558" ht="15.75" customHeight="1">
      <c r="A558" s="39"/>
      <c r="B558" s="39"/>
      <c r="C558" s="54"/>
      <c r="D558" s="54"/>
      <c r="E558" s="41"/>
      <c r="F558" s="41"/>
      <c r="G558" s="39"/>
    </row>
    <row r="559" ht="15.75" customHeight="1">
      <c r="A559" s="39"/>
      <c r="B559" s="39"/>
      <c r="C559" s="54"/>
      <c r="D559" s="54"/>
      <c r="E559" s="41"/>
      <c r="F559" s="41"/>
      <c r="G559" s="39"/>
    </row>
    <row r="560" ht="15.75" customHeight="1">
      <c r="A560" s="39"/>
      <c r="B560" s="39"/>
      <c r="C560" s="54"/>
      <c r="D560" s="54"/>
      <c r="E560" s="41"/>
      <c r="F560" s="41"/>
      <c r="G560" s="39"/>
    </row>
    <row r="561" ht="15.75" customHeight="1">
      <c r="A561" s="39"/>
      <c r="B561" s="39"/>
      <c r="C561" s="54"/>
      <c r="D561" s="54"/>
      <c r="E561" s="41"/>
      <c r="F561" s="41"/>
      <c r="G561" s="39"/>
    </row>
    <row r="562" ht="15.75" customHeight="1">
      <c r="A562" s="39"/>
      <c r="B562" s="39"/>
      <c r="C562" s="54"/>
      <c r="D562" s="54"/>
      <c r="E562" s="41"/>
      <c r="F562" s="41"/>
      <c r="G562" s="39"/>
    </row>
    <row r="563" ht="15.75" customHeight="1">
      <c r="A563" s="39"/>
      <c r="B563" s="39"/>
      <c r="C563" s="54"/>
      <c r="D563" s="54"/>
      <c r="E563" s="41"/>
      <c r="F563" s="41"/>
      <c r="G563" s="39"/>
    </row>
    <row r="564" ht="15.75" customHeight="1">
      <c r="A564" s="39"/>
      <c r="B564" s="39"/>
      <c r="C564" s="54"/>
      <c r="D564" s="54"/>
      <c r="E564" s="41"/>
      <c r="F564" s="41"/>
      <c r="G564" s="39"/>
    </row>
    <row r="565" ht="15.75" customHeight="1">
      <c r="A565" s="39"/>
      <c r="B565" s="39"/>
      <c r="C565" s="54"/>
      <c r="D565" s="54"/>
      <c r="E565" s="41"/>
      <c r="F565" s="41"/>
      <c r="G565" s="39"/>
    </row>
    <row r="566" ht="15.75" customHeight="1">
      <c r="A566" s="39"/>
      <c r="B566" s="39"/>
      <c r="C566" s="54"/>
      <c r="D566" s="54"/>
      <c r="E566" s="41"/>
      <c r="F566" s="41"/>
      <c r="G566" s="39"/>
    </row>
    <row r="567" ht="15.75" customHeight="1">
      <c r="A567" s="39"/>
      <c r="B567" s="39"/>
      <c r="C567" s="54"/>
      <c r="D567" s="54"/>
      <c r="E567" s="41"/>
      <c r="F567" s="41"/>
      <c r="G567" s="39"/>
    </row>
    <row r="568" ht="15.75" customHeight="1">
      <c r="A568" s="39"/>
      <c r="B568" s="39"/>
      <c r="C568" s="54"/>
      <c r="D568" s="54"/>
      <c r="E568" s="41"/>
      <c r="F568" s="41"/>
      <c r="G568" s="39"/>
    </row>
    <row r="569" ht="15.75" customHeight="1">
      <c r="A569" s="39"/>
      <c r="B569" s="39"/>
      <c r="C569" s="54"/>
      <c r="D569" s="54"/>
      <c r="E569" s="41"/>
      <c r="F569" s="41"/>
      <c r="G569" s="39"/>
    </row>
    <row r="570" ht="15.75" customHeight="1">
      <c r="A570" s="39"/>
      <c r="B570" s="39"/>
      <c r="C570" s="54"/>
      <c r="D570" s="54"/>
      <c r="E570" s="41"/>
      <c r="F570" s="41"/>
      <c r="G570" s="39"/>
    </row>
    <row r="571" ht="15.75" customHeight="1">
      <c r="A571" s="39"/>
      <c r="B571" s="39"/>
      <c r="C571" s="54"/>
      <c r="D571" s="54"/>
      <c r="E571" s="41"/>
      <c r="F571" s="41"/>
      <c r="G571" s="39"/>
    </row>
    <row r="572" ht="15.75" customHeight="1">
      <c r="A572" s="39"/>
      <c r="B572" s="39"/>
      <c r="C572" s="54"/>
      <c r="D572" s="54"/>
      <c r="E572" s="41"/>
      <c r="F572" s="41"/>
      <c r="G572" s="39"/>
    </row>
    <row r="573" ht="15.75" customHeight="1">
      <c r="A573" s="39"/>
      <c r="B573" s="39"/>
      <c r="C573" s="54"/>
      <c r="D573" s="54"/>
      <c r="E573" s="41"/>
      <c r="F573" s="41"/>
      <c r="G573" s="39"/>
    </row>
    <row r="574" ht="15.75" customHeight="1">
      <c r="A574" s="39"/>
      <c r="B574" s="39"/>
      <c r="C574" s="54"/>
      <c r="D574" s="54"/>
      <c r="E574" s="41"/>
      <c r="F574" s="41"/>
      <c r="G574" s="39"/>
    </row>
    <row r="575" ht="15.75" customHeight="1">
      <c r="A575" s="39"/>
      <c r="B575" s="39"/>
      <c r="C575" s="54"/>
      <c r="D575" s="54"/>
      <c r="E575" s="41"/>
      <c r="F575" s="41"/>
      <c r="G575" s="39"/>
    </row>
    <row r="576" ht="15.75" customHeight="1">
      <c r="A576" s="39"/>
      <c r="B576" s="39"/>
      <c r="C576" s="54"/>
      <c r="D576" s="54"/>
      <c r="E576" s="41"/>
      <c r="F576" s="41"/>
      <c r="G576" s="39"/>
    </row>
    <row r="577" ht="15.75" customHeight="1">
      <c r="A577" s="39"/>
      <c r="B577" s="39"/>
      <c r="C577" s="54"/>
      <c r="D577" s="54"/>
      <c r="E577" s="41"/>
      <c r="F577" s="41"/>
      <c r="G577" s="39"/>
    </row>
    <row r="578" ht="15.75" customHeight="1">
      <c r="A578" s="39"/>
      <c r="B578" s="39"/>
      <c r="C578" s="54"/>
      <c r="D578" s="54"/>
      <c r="E578" s="41"/>
      <c r="F578" s="41"/>
      <c r="G578" s="39"/>
    </row>
    <row r="579" ht="15.75" customHeight="1">
      <c r="A579" s="39"/>
      <c r="B579" s="39"/>
      <c r="C579" s="54"/>
      <c r="D579" s="54"/>
      <c r="E579" s="41"/>
      <c r="F579" s="41"/>
      <c r="G579" s="39"/>
    </row>
    <row r="580" ht="15.75" customHeight="1">
      <c r="A580" s="39"/>
      <c r="B580" s="39"/>
      <c r="C580" s="54"/>
      <c r="D580" s="54"/>
      <c r="E580" s="41"/>
      <c r="F580" s="41"/>
      <c r="G580" s="39"/>
    </row>
    <row r="581" ht="15.75" customHeight="1">
      <c r="A581" s="39"/>
      <c r="B581" s="39"/>
      <c r="C581" s="54"/>
      <c r="D581" s="54"/>
      <c r="E581" s="41"/>
      <c r="F581" s="41"/>
      <c r="G581" s="39"/>
    </row>
    <row r="582" ht="15.75" customHeight="1">
      <c r="A582" s="39"/>
      <c r="B582" s="39"/>
      <c r="C582" s="54"/>
      <c r="D582" s="54"/>
      <c r="E582" s="41"/>
      <c r="F582" s="41"/>
      <c r="G582" s="39"/>
    </row>
    <row r="583" ht="15.75" customHeight="1">
      <c r="A583" s="39"/>
      <c r="B583" s="39"/>
      <c r="C583" s="54"/>
      <c r="D583" s="54"/>
      <c r="E583" s="41"/>
      <c r="F583" s="41"/>
      <c r="G583" s="39"/>
    </row>
    <row r="584" ht="15.75" customHeight="1">
      <c r="A584" s="39"/>
      <c r="B584" s="39"/>
      <c r="C584" s="54"/>
      <c r="D584" s="54"/>
      <c r="E584" s="41"/>
      <c r="F584" s="41"/>
      <c r="G584" s="39"/>
    </row>
    <row r="585" ht="15.75" customHeight="1">
      <c r="A585" s="39"/>
      <c r="B585" s="39"/>
      <c r="C585" s="54"/>
      <c r="D585" s="54"/>
      <c r="E585" s="41"/>
      <c r="F585" s="41"/>
      <c r="G585" s="39"/>
    </row>
    <row r="586" ht="15.75" customHeight="1">
      <c r="A586" s="39"/>
      <c r="B586" s="39"/>
      <c r="C586" s="54"/>
      <c r="D586" s="54"/>
      <c r="E586" s="41"/>
      <c r="F586" s="41"/>
      <c r="G586" s="39"/>
    </row>
    <row r="587" ht="15.75" customHeight="1">
      <c r="A587" s="39"/>
      <c r="B587" s="39"/>
      <c r="C587" s="54"/>
      <c r="D587" s="54"/>
      <c r="E587" s="41"/>
      <c r="F587" s="41"/>
      <c r="G587" s="39"/>
    </row>
    <row r="588" ht="15.75" customHeight="1">
      <c r="A588" s="39"/>
      <c r="B588" s="39"/>
      <c r="C588" s="54"/>
      <c r="D588" s="54"/>
      <c r="E588" s="41"/>
      <c r="F588" s="41"/>
      <c r="G588" s="39"/>
    </row>
    <row r="589" ht="15.75" customHeight="1">
      <c r="A589" s="39"/>
      <c r="B589" s="39"/>
      <c r="C589" s="54"/>
      <c r="D589" s="54"/>
      <c r="E589" s="41"/>
      <c r="F589" s="41"/>
      <c r="G589" s="39"/>
    </row>
    <row r="590" ht="15.75" customHeight="1">
      <c r="A590" s="39"/>
      <c r="B590" s="39"/>
      <c r="C590" s="54"/>
      <c r="D590" s="54"/>
      <c r="E590" s="41"/>
      <c r="F590" s="41"/>
      <c r="G590" s="39"/>
    </row>
    <row r="591" ht="15.75" customHeight="1">
      <c r="A591" s="39"/>
      <c r="B591" s="39"/>
      <c r="C591" s="54"/>
      <c r="D591" s="54"/>
      <c r="E591" s="41"/>
      <c r="F591" s="41"/>
      <c r="G591" s="39"/>
    </row>
    <row r="592" ht="15.75" customHeight="1">
      <c r="A592" s="39"/>
      <c r="B592" s="39"/>
      <c r="C592" s="54"/>
      <c r="D592" s="54"/>
      <c r="E592" s="41"/>
      <c r="F592" s="41"/>
      <c r="G592" s="39"/>
    </row>
    <row r="593" ht="15.75" customHeight="1">
      <c r="A593" s="39"/>
      <c r="B593" s="39"/>
      <c r="C593" s="54"/>
      <c r="D593" s="54"/>
      <c r="E593" s="41"/>
      <c r="F593" s="41"/>
      <c r="G593" s="39"/>
    </row>
    <row r="594" ht="15.75" customHeight="1">
      <c r="A594" s="39"/>
      <c r="B594" s="39"/>
      <c r="C594" s="54"/>
      <c r="D594" s="54"/>
      <c r="E594" s="41"/>
      <c r="F594" s="41"/>
      <c r="G594" s="39"/>
    </row>
    <row r="595" ht="15.75" customHeight="1">
      <c r="A595" s="39"/>
      <c r="B595" s="39"/>
      <c r="C595" s="54"/>
      <c r="D595" s="54"/>
      <c r="E595" s="41"/>
      <c r="F595" s="41"/>
      <c r="G595" s="39"/>
    </row>
    <row r="596" ht="15.75" customHeight="1">
      <c r="A596" s="39"/>
      <c r="B596" s="39"/>
      <c r="C596" s="54"/>
      <c r="D596" s="54"/>
      <c r="E596" s="41"/>
      <c r="F596" s="41"/>
      <c r="G596" s="39"/>
    </row>
    <row r="597" ht="15.75" customHeight="1">
      <c r="A597" s="39"/>
      <c r="B597" s="39"/>
      <c r="C597" s="54"/>
      <c r="D597" s="54"/>
      <c r="E597" s="41"/>
      <c r="F597" s="41"/>
      <c r="G597" s="39"/>
    </row>
    <row r="598" ht="15.75" customHeight="1">
      <c r="A598" s="39"/>
      <c r="B598" s="39"/>
      <c r="C598" s="54"/>
      <c r="D598" s="54"/>
      <c r="E598" s="41"/>
      <c r="F598" s="41"/>
      <c r="G598" s="39"/>
    </row>
    <row r="599" ht="15.75" customHeight="1">
      <c r="A599" s="39"/>
      <c r="B599" s="39"/>
      <c r="C599" s="54"/>
      <c r="D599" s="54"/>
      <c r="E599" s="41"/>
      <c r="F599" s="41"/>
      <c r="G599" s="39"/>
    </row>
    <row r="600" ht="15.75" customHeight="1">
      <c r="A600" s="39"/>
      <c r="B600" s="39"/>
      <c r="C600" s="54"/>
      <c r="D600" s="54"/>
      <c r="E600" s="41"/>
      <c r="F600" s="41"/>
      <c r="G600" s="39"/>
    </row>
    <row r="601" ht="15.75" customHeight="1">
      <c r="A601" s="39"/>
      <c r="B601" s="39"/>
      <c r="C601" s="54"/>
      <c r="D601" s="54"/>
      <c r="E601" s="41"/>
      <c r="F601" s="41"/>
      <c r="G601" s="39"/>
    </row>
    <row r="602" ht="15.75" customHeight="1">
      <c r="A602" s="39"/>
      <c r="B602" s="39"/>
      <c r="C602" s="54"/>
      <c r="D602" s="54"/>
      <c r="E602" s="41"/>
      <c r="F602" s="41"/>
      <c r="G602" s="39"/>
    </row>
    <row r="603" ht="15.75" customHeight="1">
      <c r="A603" s="39"/>
      <c r="B603" s="39"/>
      <c r="C603" s="54"/>
      <c r="D603" s="54"/>
      <c r="E603" s="41"/>
      <c r="F603" s="41"/>
      <c r="G603" s="39"/>
    </row>
    <row r="604" ht="15.75" customHeight="1">
      <c r="A604" s="39"/>
      <c r="B604" s="39"/>
      <c r="C604" s="54"/>
      <c r="D604" s="54"/>
      <c r="E604" s="41"/>
      <c r="F604" s="41"/>
      <c r="G604" s="39"/>
    </row>
    <row r="605" ht="15.75" customHeight="1">
      <c r="A605" s="39"/>
      <c r="B605" s="39"/>
      <c r="C605" s="54"/>
      <c r="D605" s="54"/>
      <c r="E605" s="41"/>
      <c r="F605" s="41"/>
      <c r="G605" s="39"/>
    </row>
    <row r="606" ht="15.75" customHeight="1">
      <c r="A606" s="39"/>
      <c r="B606" s="39"/>
      <c r="C606" s="54"/>
      <c r="D606" s="54"/>
      <c r="E606" s="41"/>
      <c r="F606" s="41"/>
      <c r="G606" s="39"/>
    </row>
    <row r="607" ht="15.75" customHeight="1">
      <c r="A607" s="39"/>
      <c r="B607" s="39"/>
      <c r="C607" s="54"/>
      <c r="D607" s="54"/>
      <c r="E607" s="41"/>
      <c r="F607" s="41"/>
      <c r="G607" s="39"/>
    </row>
    <row r="608" ht="15.75" customHeight="1">
      <c r="A608" s="39"/>
      <c r="B608" s="39"/>
      <c r="C608" s="54"/>
      <c r="D608" s="54"/>
      <c r="E608" s="41"/>
      <c r="F608" s="41"/>
      <c r="G608" s="39"/>
    </row>
    <row r="609" ht="15.75" customHeight="1">
      <c r="A609" s="39"/>
      <c r="B609" s="39"/>
      <c r="C609" s="54"/>
      <c r="D609" s="54"/>
      <c r="E609" s="41"/>
      <c r="F609" s="41"/>
      <c r="G609" s="39"/>
    </row>
    <row r="610" ht="15.75" customHeight="1">
      <c r="A610" s="39"/>
      <c r="B610" s="39"/>
      <c r="C610" s="54"/>
      <c r="D610" s="54"/>
      <c r="E610" s="41"/>
      <c r="F610" s="41"/>
      <c r="G610" s="39"/>
    </row>
    <row r="611" ht="15.75" customHeight="1">
      <c r="A611" s="39"/>
      <c r="B611" s="39"/>
      <c r="C611" s="54"/>
      <c r="D611" s="54"/>
      <c r="E611" s="41"/>
      <c r="F611" s="41"/>
      <c r="G611" s="39"/>
    </row>
    <row r="612" ht="15.75" customHeight="1">
      <c r="A612" s="39"/>
      <c r="B612" s="39"/>
      <c r="C612" s="54"/>
      <c r="D612" s="54"/>
      <c r="E612" s="41"/>
      <c r="F612" s="41"/>
      <c r="G612" s="39"/>
    </row>
    <row r="613" ht="15.75" customHeight="1">
      <c r="A613" s="39"/>
      <c r="B613" s="39"/>
      <c r="C613" s="54"/>
      <c r="D613" s="54"/>
      <c r="E613" s="41"/>
      <c r="F613" s="41"/>
      <c r="G613" s="39"/>
    </row>
    <row r="614" ht="15.75" customHeight="1">
      <c r="A614" s="39"/>
      <c r="B614" s="39"/>
      <c r="C614" s="54"/>
      <c r="D614" s="54"/>
      <c r="E614" s="41"/>
      <c r="F614" s="41"/>
      <c r="G614" s="39"/>
    </row>
    <row r="615" ht="15.75" customHeight="1">
      <c r="A615" s="39"/>
      <c r="B615" s="39"/>
      <c r="C615" s="54"/>
      <c r="D615" s="54"/>
      <c r="E615" s="41"/>
      <c r="F615" s="41"/>
      <c r="G615" s="39"/>
    </row>
    <row r="616" ht="15.75" customHeight="1">
      <c r="A616" s="39"/>
      <c r="B616" s="39"/>
      <c r="C616" s="54"/>
      <c r="D616" s="54"/>
      <c r="E616" s="41"/>
      <c r="F616" s="41"/>
      <c r="G616" s="39"/>
    </row>
    <row r="617" ht="15.75" customHeight="1">
      <c r="A617" s="39"/>
      <c r="B617" s="39"/>
      <c r="C617" s="54"/>
      <c r="D617" s="54"/>
      <c r="E617" s="41"/>
      <c r="F617" s="41"/>
      <c r="G617" s="39"/>
    </row>
    <row r="618" ht="15.75" customHeight="1">
      <c r="A618" s="39"/>
      <c r="B618" s="39"/>
      <c r="C618" s="54"/>
      <c r="D618" s="54"/>
      <c r="E618" s="41"/>
      <c r="F618" s="41"/>
      <c r="G618" s="39"/>
    </row>
    <row r="619" ht="15.75" customHeight="1">
      <c r="A619" s="39"/>
      <c r="B619" s="39"/>
      <c r="C619" s="54"/>
      <c r="D619" s="54"/>
      <c r="E619" s="41"/>
      <c r="F619" s="41"/>
      <c r="G619" s="39"/>
    </row>
    <row r="620" ht="15.75" customHeight="1">
      <c r="A620" s="39"/>
      <c r="B620" s="39"/>
      <c r="C620" s="54"/>
      <c r="D620" s="54"/>
      <c r="E620" s="41"/>
      <c r="F620" s="41"/>
      <c r="G620" s="39"/>
    </row>
    <row r="621" ht="15.75" customHeight="1">
      <c r="A621" s="39"/>
      <c r="B621" s="39"/>
      <c r="C621" s="54"/>
      <c r="D621" s="54"/>
      <c r="E621" s="41"/>
      <c r="F621" s="41"/>
      <c r="G621" s="39"/>
    </row>
    <row r="622" ht="15.75" customHeight="1">
      <c r="A622" s="39"/>
      <c r="B622" s="39"/>
      <c r="C622" s="54"/>
      <c r="D622" s="54"/>
      <c r="E622" s="41"/>
      <c r="F622" s="41"/>
      <c r="G622" s="39"/>
    </row>
    <row r="623" ht="15.75" customHeight="1">
      <c r="A623" s="39"/>
      <c r="B623" s="39"/>
      <c r="C623" s="54"/>
      <c r="D623" s="54"/>
      <c r="E623" s="41"/>
      <c r="F623" s="41"/>
      <c r="G623" s="39"/>
    </row>
    <row r="624" ht="15.75" customHeight="1">
      <c r="A624" s="39"/>
      <c r="B624" s="39"/>
      <c r="C624" s="54"/>
      <c r="D624" s="54"/>
      <c r="E624" s="41"/>
      <c r="F624" s="41"/>
      <c r="G624" s="39"/>
    </row>
    <row r="625" ht="15.75" customHeight="1">
      <c r="A625" s="39"/>
      <c r="B625" s="39"/>
      <c r="C625" s="54"/>
      <c r="D625" s="54"/>
      <c r="E625" s="41"/>
      <c r="F625" s="41"/>
      <c r="G625" s="39"/>
    </row>
    <row r="626" ht="15.75" customHeight="1">
      <c r="A626" s="39"/>
      <c r="B626" s="39"/>
      <c r="C626" s="54"/>
      <c r="D626" s="54"/>
      <c r="E626" s="41"/>
      <c r="F626" s="41"/>
      <c r="G626" s="39"/>
    </row>
    <row r="627" ht="15.75" customHeight="1">
      <c r="A627" s="39"/>
      <c r="B627" s="39"/>
      <c r="C627" s="54"/>
      <c r="D627" s="54"/>
      <c r="E627" s="41"/>
      <c r="F627" s="41"/>
      <c r="G627" s="39"/>
    </row>
    <row r="628" ht="15.75" customHeight="1">
      <c r="A628" s="39"/>
      <c r="B628" s="39"/>
      <c r="C628" s="54"/>
      <c r="D628" s="54"/>
      <c r="E628" s="41"/>
      <c r="F628" s="41"/>
      <c r="G628" s="39"/>
    </row>
    <row r="629" ht="15.75" customHeight="1">
      <c r="A629" s="39"/>
      <c r="B629" s="39"/>
      <c r="C629" s="54"/>
      <c r="D629" s="54"/>
      <c r="E629" s="41"/>
      <c r="F629" s="41"/>
      <c r="G629" s="39"/>
    </row>
    <row r="630" ht="15.75" customHeight="1">
      <c r="A630" s="39"/>
      <c r="B630" s="39"/>
      <c r="C630" s="54"/>
      <c r="D630" s="54"/>
      <c r="E630" s="41"/>
      <c r="F630" s="41"/>
      <c r="G630" s="39"/>
    </row>
    <row r="631" ht="15.75" customHeight="1">
      <c r="A631" s="39"/>
      <c r="B631" s="39"/>
      <c r="C631" s="54"/>
      <c r="D631" s="54"/>
      <c r="E631" s="41"/>
      <c r="F631" s="41"/>
      <c r="G631" s="39"/>
    </row>
    <row r="632" ht="15.75" customHeight="1">
      <c r="A632" s="39"/>
      <c r="B632" s="39"/>
      <c r="C632" s="54"/>
      <c r="D632" s="54"/>
      <c r="E632" s="41"/>
      <c r="F632" s="41"/>
      <c r="G632" s="39"/>
    </row>
    <row r="633" ht="15.75" customHeight="1">
      <c r="A633" s="39"/>
      <c r="B633" s="39"/>
      <c r="C633" s="54"/>
      <c r="D633" s="54"/>
      <c r="E633" s="41"/>
      <c r="F633" s="41"/>
      <c r="G633" s="39"/>
    </row>
    <row r="634" ht="15.75" customHeight="1">
      <c r="A634" s="39"/>
      <c r="B634" s="39"/>
      <c r="C634" s="54"/>
      <c r="D634" s="54"/>
      <c r="E634" s="41"/>
      <c r="F634" s="41"/>
      <c r="G634" s="39"/>
    </row>
    <row r="635" ht="15.75" customHeight="1">
      <c r="A635" s="39"/>
      <c r="B635" s="39"/>
      <c r="C635" s="54"/>
      <c r="D635" s="54"/>
      <c r="E635" s="41"/>
      <c r="F635" s="41"/>
      <c r="G635" s="39"/>
    </row>
    <row r="636" ht="15.75" customHeight="1">
      <c r="A636" s="39"/>
      <c r="B636" s="39"/>
      <c r="C636" s="54"/>
      <c r="D636" s="54"/>
      <c r="E636" s="41"/>
      <c r="F636" s="41"/>
      <c r="G636" s="39"/>
    </row>
    <row r="637" ht="15.75" customHeight="1">
      <c r="A637" s="39"/>
      <c r="B637" s="39"/>
      <c r="C637" s="54"/>
      <c r="D637" s="54"/>
      <c r="E637" s="41"/>
      <c r="F637" s="41"/>
      <c r="G637" s="39"/>
    </row>
    <row r="638" ht="15.75" customHeight="1">
      <c r="A638" s="39"/>
      <c r="B638" s="39"/>
      <c r="C638" s="54"/>
      <c r="D638" s="54"/>
      <c r="E638" s="41"/>
      <c r="F638" s="41"/>
      <c r="G638" s="39"/>
    </row>
    <row r="639" ht="15.75" customHeight="1">
      <c r="A639" s="39"/>
      <c r="B639" s="39"/>
      <c r="C639" s="54"/>
      <c r="D639" s="54"/>
      <c r="E639" s="41"/>
      <c r="F639" s="41"/>
      <c r="G639" s="39"/>
    </row>
    <row r="640" ht="15.75" customHeight="1">
      <c r="A640" s="39"/>
      <c r="B640" s="39"/>
      <c r="C640" s="54"/>
      <c r="D640" s="54"/>
      <c r="E640" s="41"/>
      <c r="F640" s="41"/>
      <c r="G640" s="39"/>
    </row>
    <row r="641" ht="15.75" customHeight="1">
      <c r="A641" s="39"/>
      <c r="B641" s="39"/>
      <c r="C641" s="54"/>
      <c r="D641" s="54"/>
      <c r="E641" s="41"/>
      <c r="F641" s="41"/>
      <c r="G641" s="39"/>
    </row>
    <row r="642" ht="15.75" customHeight="1">
      <c r="A642" s="39"/>
      <c r="B642" s="39"/>
      <c r="C642" s="54"/>
      <c r="D642" s="54"/>
      <c r="E642" s="41"/>
      <c r="F642" s="41"/>
      <c r="G642" s="39"/>
    </row>
    <row r="643" ht="15.75" customHeight="1">
      <c r="A643" s="39"/>
      <c r="B643" s="39"/>
      <c r="C643" s="54"/>
      <c r="D643" s="54"/>
      <c r="E643" s="41"/>
      <c r="F643" s="41"/>
      <c r="G643" s="39"/>
    </row>
    <row r="644" ht="15.75" customHeight="1">
      <c r="A644" s="39"/>
      <c r="B644" s="39"/>
      <c r="C644" s="54"/>
      <c r="D644" s="54"/>
      <c r="E644" s="41"/>
      <c r="F644" s="41"/>
      <c r="G644" s="39"/>
    </row>
    <row r="645" ht="15.75" customHeight="1">
      <c r="A645" s="39"/>
      <c r="B645" s="39"/>
      <c r="C645" s="54"/>
      <c r="D645" s="54"/>
      <c r="E645" s="41"/>
      <c r="F645" s="41"/>
      <c r="G645" s="39"/>
    </row>
    <row r="646" ht="15.75" customHeight="1">
      <c r="A646" s="39"/>
      <c r="B646" s="39"/>
      <c r="C646" s="54"/>
      <c r="D646" s="54"/>
      <c r="E646" s="41"/>
      <c r="F646" s="41"/>
      <c r="G646" s="39"/>
    </row>
    <row r="647" ht="15.75" customHeight="1">
      <c r="A647" s="39"/>
      <c r="B647" s="39"/>
      <c r="C647" s="54"/>
      <c r="D647" s="54"/>
      <c r="E647" s="41"/>
      <c r="F647" s="41"/>
      <c r="G647" s="39"/>
    </row>
    <row r="648" ht="15.75" customHeight="1">
      <c r="A648" s="39"/>
      <c r="B648" s="39"/>
      <c r="C648" s="54"/>
      <c r="D648" s="54"/>
      <c r="E648" s="41"/>
      <c r="F648" s="41"/>
      <c r="G648" s="39"/>
    </row>
    <row r="649" ht="15.75" customHeight="1">
      <c r="A649" s="39"/>
      <c r="B649" s="39"/>
      <c r="C649" s="54"/>
      <c r="D649" s="54"/>
      <c r="E649" s="41"/>
      <c r="F649" s="41"/>
      <c r="G649" s="39"/>
    </row>
    <row r="650" ht="15.75" customHeight="1">
      <c r="A650" s="39"/>
      <c r="B650" s="39"/>
      <c r="C650" s="54"/>
      <c r="D650" s="54"/>
      <c r="E650" s="41"/>
      <c r="F650" s="41"/>
      <c r="G650" s="39"/>
    </row>
    <row r="651" ht="15.75" customHeight="1">
      <c r="A651" s="39"/>
      <c r="B651" s="39"/>
      <c r="C651" s="54"/>
      <c r="D651" s="54"/>
      <c r="E651" s="41"/>
      <c r="F651" s="41"/>
      <c r="G651" s="39"/>
    </row>
    <row r="652" ht="15.75" customHeight="1">
      <c r="A652" s="39"/>
      <c r="B652" s="39"/>
      <c r="C652" s="54"/>
      <c r="D652" s="54"/>
      <c r="E652" s="41"/>
      <c r="F652" s="41"/>
      <c r="G652" s="39"/>
    </row>
    <row r="653" ht="15.75" customHeight="1">
      <c r="A653" s="39"/>
      <c r="B653" s="39"/>
      <c r="C653" s="54"/>
      <c r="D653" s="54"/>
      <c r="E653" s="41"/>
      <c r="F653" s="41"/>
      <c r="G653" s="39"/>
    </row>
    <row r="654" ht="15.75" customHeight="1">
      <c r="A654" s="39"/>
      <c r="B654" s="39"/>
      <c r="C654" s="54"/>
      <c r="D654" s="54"/>
      <c r="E654" s="41"/>
      <c r="F654" s="41"/>
      <c r="G654" s="39"/>
    </row>
    <row r="655" ht="15.75" customHeight="1">
      <c r="A655" s="39"/>
      <c r="B655" s="39"/>
      <c r="C655" s="54"/>
      <c r="D655" s="54"/>
      <c r="E655" s="41"/>
      <c r="F655" s="41"/>
      <c r="G655" s="39"/>
    </row>
    <row r="656" ht="15.75" customHeight="1">
      <c r="A656" s="39"/>
      <c r="B656" s="39"/>
      <c r="C656" s="54"/>
      <c r="D656" s="54"/>
      <c r="E656" s="41"/>
      <c r="F656" s="41"/>
      <c r="G656" s="39"/>
    </row>
    <row r="657" ht="15.75" customHeight="1">
      <c r="A657" s="39"/>
      <c r="B657" s="39"/>
      <c r="C657" s="54"/>
      <c r="D657" s="54"/>
      <c r="E657" s="41"/>
      <c r="F657" s="41"/>
      <c r="G657" s="39"/>
    </row>
    <row r="658" ht="15.75" customHeight="1">
      <c r="A658" s="39"/>
      <c r="B658" s="39"/>
      <c r="C658" s="54"/>
      <c r="D658" s="54"/>
      <c r="E658" s="41"/>
      <c r="F658" s="41"/>
      <c r="G658" s="39"/>
    </row>
    <row r="659" ht="15.75" customHeight="1">
      <c r="A659" s="39"/>
      <c r="B659" s="39"/>
      <c r="C659" s="54"/>
      <c r="D659" s="54"/>
      <c r="E659" s="41"/>
      <c r="F659" s="41"/>
      <c r="G659" s="39"/>
    </row>
    <row r="660" ht="15.75" customHeight="1">
      <c r="A660" s="39"/>
      <c r="B660" s="39"/>
      <c r="C660" s="54"/>
      <c r="D660" s="54"/>
      <c r="E660" s="41"/>
      <c r="F660" s="41"/>
      <c r="G660" s="39"/>
    </row>
    <row r="661" ht="15.75" customHeight="1">
      <c r="A661" s="39"/>
      <c r="B661" s="39"/>
      <c r="C661" s="54"/>
      <c r="D661" s="54"/>
      <c r="E661" s="41"/>
      <c r="F661" s="41"/>
      <c r="G661" s="39"/>
    </row>
    <row r="662" ht="15.75" customHeight="1">
      <c r="A662" s="39"/>
      <c r="B662" s="39"/>
      <c r="C662" s="54"/>
      <c r="D662" s="54"/>
      <c r="E662" s="41"/>
      <c r="F662" s="41"/>
      <c r="G662" s="39"/>
    </row>
    <row r="663" ht="15.75" customHeight="1">
      <c r="A663" s="39"/>
      <c r="B663" s="39"/>
      <c r="C663" s="54"/>
      <c r="D663" s="54"/>
      <c r="E663" s="41"/>
      <c r="F663" s="41"/>
      <c r="G663" s="39"/>
    </row>
    <row r="664" ht="15.75" customHeight="1">
      <c r="A664" s="39"/>
      <c r="B664" s="39"/>
      <c r="C664" s="54"/>
      <c r="D664" s="54"/>
      <c r="E664" s="41"/>
      <c r="F664" s="41"/>
      <c r="G664" s="39"/>
    </row>
    <row r="665" ht="15.75" customHeight="1">
      <c r="A665" s="39"/>
      <c r="B665" s="39"/>
      <c r="C665" s="54"/>
      <c r="D665" s="54"/>
      <c r="E665" s="41"/>
      <c r="F665" s="41"/>
      <c r="G665" s="39"/>
    </row>
    <row r="666" ht="15.75" customHeight="1">
      <c r="A666" s="39"/>
      <c r="B666" s="39"/>
      <c r="C666" s="54"/>
      <c r="D666" s="54"/>
      <c r="E666" s="41"/>
      <c r="F666" s="41"/>
      <c r="G666" s="39"/>
    </row>
    <row r="667" ht="15.75" customHeight="1">
      <c r="A667" s="39"/>
      <c r="B667" s="39"/>
      <c r="C667" s="54"/>
      <c r="D667" s="54"/>
      <c r="E667" s="41"/>
      <c r="F667" s="41"/>
      <c r="G667" s="39"/>
    </row>
    <row r="668" ht="15.75" customHeight="1">
      <c r="A668" s="39"/>
      <c r="B668" s="39"/>
      <c r="C668" s="54"/>
      <c r="D668" s="54"/>
      <c r="E668" s="41"/>
      <c r="F668" s="41"/>
      <c r="G668" s="39"/>
    </row>
    <row r="669" ht="15.75" customHeight="1">
      <c r="A669" s="39"/>
      <c r="B669" s="39"/>
      <c r="C669" s="54"/>
      <c r="D669" s="54"/>
      <c r="E669" s="41"/>
      <c r="F669" s="41"/>
      <c r="G669" s="39"/>
    </row>
    <row r="670" ht="15.75" customHeight="1">
      <c r="A670" s="39"/>
      <c r="B670" s="39"/>
      <c r="C670" s="54"/>
      <c r="D670" s="54"/>
      <c r="E670" s="41"/>
      <c r="F670" s="41"/>
      <c r="G670" s="39"/>
    </row>
    <row r="671" ht="15.75" customHeight="1">
      <c r="A671" s="39"/>
      <c r="B671" s="39"/>
      <c r="C671" s="54"/>
      <c r="D671" s="54"/>
      <c r="E671" s="41"/>
      <c r="F671" s="41"/>
      <c r="G671" s="39"/>
    </row>
    <row r="672" ht="15.75" customHeight="1">
      <c r="A672" s="39"/>
      <c r="B672" s="39"/>
      <c r="C672" s="54"/>
      <c r="D672" s="54"/>
      <c r="E672" s="41"/>
      <c r="F672" s="41"/>
      <c r="G672" s="39"/>
    </row>
    <row r="673" ht="15.75" customHeight="1">
      <c r="A673" s="39"/>
      <c r="B673" s="39"/>
      <c r="C673" s="54"/>
      <c r="D673" s="54"/>
      <c r="E673" s="41"/>
      <c r="F673" s="41"/>
      <c r="G673" s="39"/>
    </row>
    <row r="674" ht="15.75" customHeight="1">
      <c r="A674" s="39"/>
      <c r="B674" s="39"/>
      <c r="C674" s="54"/>
      <c r="D674" s="54"/>
      <c r="E674" s="41"/>
      <c r="F674" s="41"/>
      <c r="G674" s="39"/>
    </row>
    <row r="675" ht="15.75" customHeight="1">
      <c r="A675" s="39"/>
      <c r="B675" s="39"/>
      <c r="C675" s="54"/>
      <c r="D675" s="54"/>
      <c r="E675" s="41"/>
      <c r="F675" s="41"/>
      <c r="G675" s="39"/>
    </row>
    <row r="676" ht="15.75" customHeight="1">
      <c r="A676" s="39"/>
      <c r="B676" s="39"/>
      <c r="C676" s="54"/>
      <c r="D676" s="54"/>
      <c r="E676" s="41"/>
      <c r="F676" s="41"/>
      <c r="G676" s="39"/>
    </row>
    <row r="677" ht="15.75" customHeight="1">
      <c r="A677" s="39"/>
      <c r="B677" s="39"/>
      <c r="C677" s="54"/>
      <c r="D677" s="54"/>
      <c r="E677" s="41"/>
      <c r="F677" s="41"/>
      <c r="G677" s="39"/>
    </row>
    <row r="678" ht="15.75" customHeight="1">
      <c r="A678" s="39"/>
      <c r="B678" s="39"/>
      <c r="C678" s="54"/>
      <c r="D678" s="54"/>
      <c r="E678" s="41"/>
      <c r="F678" s="41"/>
      <c r="G678" s="39"/>
    </row>
    <row r="679" ht="15.75" customHeight="1">
      <c r="A679" s="39"/>
      <c r="B679" s="39"/>
      <c r="C679" s="54"/>
      <c r="D679" s="54"/>
      <c r="E679" s="41"/>
      <c r="F679" s="41"/>
      <c r="G679" s="39"/>
    </row>
    <row r="680" ht="15.75" customHeight="1">
      <c r="A680" s="39"/>
      <c r="B680" s="39"/>
      <c r="C680" s="54"/>
      <c r="D680" s="54"/>
      <c r="E680" s="41"/>
      <c r="F680" s="41"/>
      <c r="G680" s="39"/>
    </row>
    <row r="681" ht="15.75" customHeight="1">
      <c r="A681" s="39"/>
      <c r="B681" s="39"/>
      <c r="C681" s="54"/>
      <c r="D681" s="54"/>
      <c r="E681" s="41"/>
      <c r="F681" s="41"/>
      <c r="G681" s="39"/>
    </row>
    <row r="682" ht="15.75" customHeight="1">
      <c r="A682" s="39"/>
      <c r="B682" s="39"/>
      <c r="C682" s="54"/>
      <c r="D682" s="54"/>
      <c r="E682" s="41"/>
      <c r="F682" s="41"/>
      <c r="G682" s="39"/>
    </row>
    <row r="683" ht="15.75" customHeight="1">
      <c r="A683" s="39"/>
      <c r="B683" s="39"/>
      <c r="C683" s="54"/>
      <c r="D683" s="54"/>
      <c r="E683" s="41"/>
      <c r="F683" s="41"/>
      <c r="G683" s="39"/>
    </row>
    <row r="684" ht="15.75" customHeight="1">
      <c r="A684" s="39"/>
      <c r="B684" s="39"/>
      <c r="C684" s="54"/>
      <c r="D684" s="54"/>
      <c r="E684" s="41"/>
      <c r="F684" s="41"/>
      <c r="G684" s="39"/>
    </row>
    <row r="685" ht="15.75" customHeight="1">
      <c r="A685" s="39"/>
      <c r="B685" s="39"/>
      <c r="C685" s="54"/>
      <c r="D685" s="54"/>
      <c r="E685" s="41"/>
      <c r="F685" s="41"/>
      <c r="G685" s="39"/>
    </row>
    <row r="686" ht="15.75" customHeight="1">
      <c r="A686" s="39"/>
      <c r="B686" s="39"/>
      <c r="C686" s="54"/>
      <c r="D686" s="54"/>
      <c r="E686" s="41"/>
      <c r="F686" s="41"/>
      <c r="G686" s="39"/>
    </row>
    <row r="687" ht="15.75" customHeight="1">
      <c r="A687" s="39"/>
      <c r="B687" s="39"/>
      <c r="C687" s="54"/>
      <c r="D687" s="54"/>
      <c r="E687" s="41"/>
      <c r="F687" s="41"/>
      <c r="G687" s="39"/>
    </row>
    <row r="688" ht="15.75" customHeight="1">
      <c r="A688" s="39"/>
      <c r="B688" s="39"/>
      <c r="C688" s="54"/>
      <c r="D688" s="54"/>
      <c r="E688" s="41"/>
      <c r="F688" s="41"/>
      <c r="G688" s="39"/>
    </row>
    <row r="689" ht="15.75" customHeight="1">
      <c r="A689" s="39"/>
      <c r="B689" s="39"/>
      <c r="C689" s="54"/>
      <c r="D689" s="54"/>
      <c r="E689" s="41"/>
      <c r="F689" s="41"/>
      <c r="G689" s="39"/>
    </row>
    <row r="690" ht="15.75" customHeight="1">
      <c r="A690" s="39"/>
      <c r="B690" s="39"/>
      <c r="C690" s="54"/>
      <c r="D690" s="54"/>
      <c r="E690" s="41"/>
      <c r="F690" s="41"/>
      <c r="G690" s="39"/>
    </row>
    <row r="691" ht="15.75" customHeight="1">
      <c r="A691" s="39"/>
      <c r="B691" s="39"/>
      <c r="C691" s="54"/>
      <c r="D691" s="54"/>
      <c r="E691" s="41"/>
      <c r="F691" s="41"/>
      <c r="G691" s="39"/>
    </row>
    <row r="692" ht="15.75" customHeight="1">
      <c r="A692" s="39"/>
      <c r="B692" s="39"/>
      <c r="C692" s="54"/>
      <c r="D692" s="54"/>
      <c r="E692" s="41"/>
      <c r="F692" s="41"/>
      <c r="G692" s="39"/>
    </row>
    <row r="693" ht="15.75" customHeight="1">
      <c r="A693" s="39"/>
      <c r="B693" s="39"/>
      <c r="C693" s="54"/>
      <c r="D693" s="54"/>
      <c r="E693" s="41"/>
      <c r="F693" s="41"/>
      <c r="G693" s="39"/>
    </row>
    <row r="694" ht="15.75" customHeight="1">
      <c r="A694" s="39"/>
      <c r="B694" s="39"/>
      <c r="C694" s="54"/>
      <c r="D694" s="54"/>
      <c r="E694" s="41"/>
      <c r="F694" s="41"/>
      <c r="G694" s="39"/>
    </row>
    <row r="695" ht="15.75" customHeight="1">
      <c r="A695" s="39"/>
      <c r="B695" s="39"/>
      <c r="C695" s="54"/>
      <c r="D695" s="54"/>
      <c r="E695" s="41"/>
      <c r="F695" s="41"/>
      <c r="G695" s="39"/>
    </row>
    <row r="696" ht="15.75" customHeight="1">
      <c r="A696" s="39"/>
      <c r="B696" s="39"/>
      <c r="C696" s="54"/>
      <c r="D696" s="54"/>
      <c r="E696" s="41"/>
      <c r="F696" s="41"/>
      <c r="G696" s="39"/>
    </row>
    <row r="697" ht="15.75" customHeight="1">
      <c r="A697" s="39"/>
      <c r="B697" s="39"/>
      <c r="C697" s="54"/>
      <c r="D697" s="54"/>
      <c r="E697" s="41"/>
      <c r="F697" s="41"/>
      <c r="G697" s="39"/>
    </row>
    <row r="698" ht="15.75" customHeight="1">
      <c r="A698" s="39"/>
      <c r="B698" s="39"/>
      <c r="C698" s="54"/>
      <c r="D698" s="54"/>
      <c r="E698" s="41"/>
      <c r="F698" s="41"/>
      <c r="G698" s="39"/>
    </row>
    <row r="699" ht="15.75" customHeight="1">
      <c r="A699" s="39"/>
      <c r="B699" s="39"/>
      <c r="C699" s="54"/>
      <c r="D699" s="54"/>
      <c r="E699" s="41"/>
      <c r="F699" s="41"/>
      <c r="G699" s="39"/>
    </row>
    <row r="700" ht="15.75" customHeight="1">
      <c r="A700" s="39"/>
      <c r="B700" s="39"/>
      <c r="C700" s="54"/>
      <c r="D700" s="54"/>
      <c r="E700" s="41"/>
      <c r="F700" s="41"/>
      <c r="G700" s="39"/>
    </row>
    <row r="701" ht="15.75" customHeight="1">
      <c r="A701" s="39"/>
      <c r="B701" s="39"/>
      <c r="C701" s="54"/>
      <c r="D701" s="54"/>
      <c r="E701" s="41"/>
      <c r="F701" s="41"/>
      <c r="G701" s="39"/>
    </row>
    <row r="702" ht="15.75" customHeight="1">
      <c r="A702" s="39"/>
      <c r="B702" s="39"/>
      <c r="C702" s="54"/>
      <c r="D702" s="54"/>
      <c r="E702" s="41"/>
      <c r="F702" s="41"/>
      <c r="G702" s="39"/>
    </row>
    <row r="703" ht="15.75" customHeight="1">
      <c r="A703" s="39"/>
      <c r="B703" s="39"/>
      <c r="C703" s="54"/>
      <c r="D703" s="54"/>
      <c r="E703" s="41"/>
      <c r="F703" s="41"/>
      <c r="G703" s="39"/>
    </row>
    <row r="704" ht="15.75" customHeight="1">
      <c r="A704" s="39"/>
      <c r="B704" s="39"/>
      <c r="C704" s="54"/>
      <c r="D704" s="54"/>
      <c r="E704" s="41"/>
      <c r="F704" s="41"/>
      <c r="G704" s="39"/>
    </row>
    <row r="705" ht="15.75" customHeight="1">
      <c r="A705" s="39"/>
      <c r="B705" s="39"/>
      <c r="C705" s="54"/>
      <c r="D705" s="54"/>
      <c r="E705" s="41"/>
      <c r="F705" s="41"/>
      <c r="G705" s="39"/>
    </row>
    <row r="706" ht="15.75" customHeight="1">
      <c r="A706" s="39"/>
      <c r="B706" s="39"/>
      <c r="C706" s="54"/>
      <c r="D706" s="54"/>
      <c r="E706" s="41"/>
      <c r="F706" s="41"/>
      <c r="G706" s="39"/>
    </row>
    <row r="707" ht="15.75" customHeight="1">
      <c r="A707" s="39"/>
      <c r="B707" s="39"/>
      <c r="C707" s="54"/>
      <c r="D707" s="54"/>
      <c r="E707" s="41"/>
      <c r="F707" s="41"/>
      <c r="G707" s="39"/>
    </row>
    <row r="708" ht="15.75" customHeight="1">
      <c r="A708" s="39"/>
      <c r="B708" s="39"/>
      <c r="C708" s="54"/>
      <c r="D708" s="54"/>
      <c r="E708" s="41"/>
      <c r="F708" s="41"/>
      <c r="G708" s="39"/>
    </row>
    <row r="709" ht="15.75" customHeight="1">
      <c r="A709" s="39"/>
      <c r="B709" s="39"/>
      <c r="C709" s="54"/>
      <c r="D709" s="54"/>
      <c r="E709" s="41"/>
      <c r="F709" s="41"/>
      <c r="G709" s="39"/>
    </row>
    <row r="710" ht="15.75" customHeight="1">
      <c r="A710" s="39"/>
      <c r="B710" s="39"/>
      <c r="C710" s="54"/>
      <c r="D710" s="54"/>
      <c r="E710" s="41"/>
      <c r="F710" s="41"/>
      <c r="G710" s="39"/>
    </row>
    <row r="711" ht="15.75" customHeight="1">
      <c r="A711" s="39"/>
      <c r="B711" s="39"/>
      <c r="C711" s="54"/>
      <c r="D711" s="54"/>
      <c r="E711" s="41"/>
      <c r="F711" s="41"/>
      <c r="G711" s="39"/>
    </row>
    <row r="712" ht="15.75" customHeight="1">
      <c r="A712" s="39"/>
      <c r="B712" s="39"/>
      <c r="C712" s="54"/>
      <c r="D712" s="54"/>
      <c r="E712" s="41"/>
      <c r="F712" s="41"/>
      <c r="G712" s="39"/>
    </row>
    <row r="713" ht="15.75" customHeight="1">
      <c r="A713" s="39"/>
      <c r="B713" s="39"/>
      <c r="C713" s="54"/>
      <c r="D713" s="54"/>
      <c r="E713" s="41"/>
      <c r="F713" s="41"/>
      <c r="G713" s="39"/>
    </row>
    <row r="714" ht="15.75" customHeight="1">
      <c r="A714" s="39"/>
      <c r="B714" s="39"/>
      <c r="C714" s="54"/>
      <c r="D714" s="54"/>
      <c r="E714" s="41"/>
      <c r="F714" s="41"/>
      <c r="G714" s="39"/>
    </row>
    <row r="715" ht="15.75" customHeight="1">
      <c r="A715" s="39"/>
      <c r="B715" s="39"/>
      <c r="C715" s="54"/>
      <c r="D715" s="54"/>
      <c r="E715" s="41"/>
      <c r="F715" s="41"/>
      <c r="G715" s="39"/>
    </row>
    <row r="716" ht="15.75" customHeight="1">
      <c r="A716" s="39"/>
      <c r="B716" s="39"/>
      <c r="C716" s="54"/>
      <c r="D716" s="54"/>
      <c r="E716" s="41"/>
      <c r="F716" s="41"/>
      <c r="G716" s="39"/>
    </row>
    <row r="717" ht="15.75" customHeight="1">
      <c r="A717" s="39"/>
      <c r="B717" s="39"/>
      <c r="C717" s="54"/>
      <c r="D717" s="54"/>
      <c r="E717" s="41"/>
      <c r="F717" s="41"/>
      <c r="G717" s="39"/>
    </row>
    <row r="718" ht="15.75" customHeight="1">
      <c r="A718" s="39"/>
      <c r="B718" s="39"/>
      <c r="C718" s="54"/>
      <c r="D718" s="54"/>
      <c r="E718" s="41"/>
      <c r="F718" s="41"/>
      <c r="G718" s="39"/>
    </row>
    <row r="719" ht="15.75" customHeight="1">
      <c r="A719" s="39"/>
      <c r="B719" s="39"/>
      <c r="C719" s="54"/>
      <c r="D719" s="54"/>
      <c r="E719" s="41"/>
      <c r="F719" s="41"/>
      <c r="G719" s="39"/>
    </row>
    <row r="720" ht="15.75" customHeight="1">
      <c r="A720" s="39"/>
      <c r="B720" s="39"/>
      <c r="C720" s="54"/>
      <c r="D720" s="54"/>
      <c r="E720" s="41"/>
      <c r="F720" s="41"/>
      <c r="G720" s="39"/>
    </row>
    <row r="721" ht="15.75" customHeight="1">
      <c r="A721" s="39"/>
      <c r="B721" s="39"/>
      <c r="C721" s="54"/>
      <c r="D721" s="54"/>
      <c r="E721" s="41"/>
      <c r="F721" s="41"/>
      <c r="G721" s="39"/>
    </row>
    <row r="722" ht="15.75" customHeight="1">
      <c r="A722" s="39"/>
      <c r="B722" s="39"/>
      <c r="C722" s="54"/>
      <c r="D722" s="54"/>
      <c r="E722" s="41"/>
      <c r="F722" s="41"/>
      <c r="G722" s="39"/>
    </row>
    <row r="723" ht="15.75" customHeight="1">
      <c r="A723" s="39"/>
      <c r="B723" s="39"/>
      <c r="C723" s="54"/>
      <c r="D723" s="54"/>
      <c r="E723" s="41"/>
      <c r="F723" s="41"/>
      <c r="G723" s="39"/>
    </row>
    <row r="724" ht="15.75" customHeight="1">
      <c r="A724" s="39"/>
      <c r="B724" s="39"/>
      <c r="C724" s="54"/>
      <c r="D724" s="54"/>
      <c r="E724" s="41"/>
      <c r="F724" s="41"/>
      <c r="G724" s="39"/>
    </row>
    <row r="725" ht="15.75" customHeight="1">
      <c r="A725" s="39"/>
      <c r="B725" s="39"/>
      <c r="C725" s="54"/>
      <c r="D725" s="54"/>
      <c r="E725" s="41"/>
      <c r="F725" s="41"/>
      <c r="G725" s="39"/>
    </row>
    <row r="726" ht="15.75" customHeight="1">
      <c r="A726" s="39"/>
      <c r="B726" s="39"/>
      <c r="C726" s="54"/>
      <c r="D726" s="54"/>
      <c r="E726" s="41"/>
      <c r="F726" s="41"/>
      <c r="G726" s="39"/>
    </row>
    <row r="727" ht="15.75" customHeight="1">
      <c r="A727" s="39"/>
      <c r="B727" s="39"/>
      <c r="C727" s="54"/>
      <c r="D727" s="54"/>
      <c r="E727" s="41"/>
      <c r="F727" s="41"/>
      <c r="G727" s="39"/>
    </row>
    <row r="728" ht="15.75" customHeight="1">
      <c r="A728" s="39"/>
      <c r="B728" s="39"/>
      <c r="C728" s="54"/>
      <c r="D728" s="54"/>
      <c r="E728" s="41"/>
      <c r="F728" s="41"/>
      <c r="G728" s="39"/>
    </row>
    <row r="729" ht="15.75" customHeight="1">
      <c r="A729" s="39"/>
      <c r="B729" s="39"/>
      <c r="C729" s="54"/>
      <c r="D729" s="54"/>
      <c r="E729" s="41"/>
      <c r="F729" s="41"/>
      <c r="G729" s="39"/>
    </row>
    <row r="730" ht="15.75" customHeight="1">
      <c r="A730" s="39"/>
      <c r="B730" s="39"/>
      <c r="C730" s="54"/>
      <c r="D730" s="54"/>
      <c r="E730" s="41"/>
      <c r="F730" s="41"/>
      <c r="G730" s="39"/>
    </row>
    <row r="731" ht="15.75" customHeight="1">
      <c r="A731" s="39"/>
      <c r="B731" s="39"/>
      <c r="C731" s="54"/>
      <c r="D731" s="54"/>
      <c r="E731" s="41"/>
      <c r="F731" s="41"/>
      <c r="G731" s="39"/>
    </row>
    <row r="732" ht="15.75" customHeight="1">
      <c r="A732" s="39"/>
      <c r="B732" s="39"/>
      <c r="C732" s="54"/>
      <c r="D732" s="54"/>
      <c r="E732" s="41"/>
      <c r="F732" s="41"/>
      <c r="G732" s="39"/>
    </row>
    <row r="733" ht="15.75" customHeight="1">
      <c r="A733" s="39"/>
      <c r="B733" s="39"/>
      <c r="C733" s="54"/>
      <c r="D733" s="54"/>
      <c r="E733" s="41"/>
      <c r="F733" s="41"/>
      <c r="G733" s="39"/>
    </row>
    <row r="734" ht="15.75" customHeight="1">
      <c r="A734" s="39"/>
      <c r="B734" s="39"/>
      <c r="C734" s="54"/>
      <c r="D734" s="54"/>
      <c r="E734" s="41"/>
      <c r="F734" s="41"/>
      <c r="G734" s="39"/>
    </row>
    <row r="735" ht="15.75" customHeight="1">
      <c r="A735" s="39"/>
      <c r="B735" s="39"/>
      <c r="C735" s="54"/>
      <c r="D735" s="54"/>
      <c r="E735" s="41"/>
      <c r="F735" s="41"/>
      <c r="G735" s="39"/>
    </row>
    <row r="736" ht="15.75" customHeight="1">
      <c r="A736" s="39"/>
      <c r="B736" s="39"/>
      <c r="C736" s="54"/>
      <c r="D736" s="54"/>
      <c r="E736" s="41"/>
      <c r="F736" s="41"/>
      <c r="G736" s="39"/>
    </row>
    <row r="737" ht="15.75" customHeight="1">
      <c r="A737" s="39"/>
      <c r="B737" s="39"/>
      <c r="C737" s="54"/>
      <c r="D737" s="54"/>
      <c r="E737" s="41"/>
      <c r="F737" s="41"/>
      <c r="G737" s="39"/>
    </row>
    <row r="738" ht="15.75" customHeight="1">
      <c r="A738" s="39"/>
      <c r="B738" s="39"/>
      <c r="C738" s="54"/>
      <c r="D738" s="54"/>
      <c r="E738" s="41"/>
      <c r="F738" s="41"/>
      <c r="G738" s="39"/>
    </row>
    <row r="739" ht="15.75" customHeight="1">
      <c r="A739" s="39"/>
      <c r="B739" s="39"/>
      <c r="C739" s="54"/>
      <c r="D739" s="54"/>
      <c r="E739" s="41"/>
      <c r="F739" s="41"/>
      <c r="G739" s="39"/>
    </row>
    <row r="740" ht="15.75" customHeight="1">
      <c r="A740" s="39"/>
      <c r="B740" s="39"/>
      <c r="C740" s="54"/>
      <c r="D740" s="54"/>
      <c r="E740" s="41"/>
      <c r="F740" s="41"/>
      <c r="G740" s="39"/>
    </row>
    <row r="741" ht="15.75" customHeight="1">
      <c r="A741" s="39"/>
      <c r="B741" s="39"/>
      <c r="C741" s="54"/>
      <c r="D741" s="54"/>
      <c r="E741" s="41"/>
      <c r="F741" s="41"/>
      <c r="G741" s="39"/>
    </row>
    <row r="742" ht="15.75" customHeight="1">
      <c r="A742" s="39"/>
      <c r="B742" s="39"/>
      <c r="C742" s="54"/>
      <c r="D742" s="54"/>
      <c r="E742" s="41"/>
      <c r="F742" s="41"/>
      <c r="G742" s="39"/>
    </row>
    <row r="743" ht="15.75" customHeight="1">
      <c r="A743" s="39"/>
      <c r="B743" s="39"/>
      <c r="C743" s="54"/>
      <c r="D743" s="54"/>
      <c r="E743" s="41"/>
      <c r="F743" s="41"/>
      <c r="G743" s="39"/>
    </row>
    <row r="744" ht="15.75" customHeight="1">
      <c r="A744" s="39"/>
      <c r="B744" s="39"/>
      <c r="C744" s="54"/>
      <c r="D744" s="54"/>
      <c r="E744" s="41"/>
      <c r="F744" s="41"/>
      <c r="G744" s="39"/>
    </row>
    <row r="745" ht="15.75" customHeight="1">
      <c r="A745" s="39"/>
      <c r="B745" s="39"/>
      <c r="C745" s="54"/>
      <c r="D745" s="54"/>
      <c r="E745" s="41"/>
      <c r="F745" s="41"/>
      <c r="G745" s="39"/>
    </row>
    <row r="746" ht="15.75" customHeight="1">
      <c r="A746" s="39"/>
      <c r="B746" s="39"/>
      <c r="C746" s="54"/>
      <c r="D746" s="54"/>
      <c r="E746" s="41"/>
      <c r="F746" s="41"/>
      <c r="G746" s="39"/>
    </row>
    <row r="747" ht="15.75" customHeight="1">
      <c r="A747" s="39"/>
      <c r="B747" s="39"/>
      <c r="C747" s="54"/>
      <c r="D747" s="54"/>
      <c r="E747" s="41"/>
      <c r="F747" s="41"/>
      <c r="G747" s="39"/>
    </row>
    <row r="748" ht="15.75" customHeight="1">
      <c r="A748" s="39"/>
      <c r="B748" s="39"/>
      <c r="C748" s="54"/>
      <c r="D748" s="54"/>
      <c r="E748" s="41"/>
      <c r="F748" s="41"/>
      <c r="G748" s="39"/>
    </row>
    <row r="749" ht="15.75" customHeight="1">
      <c r="A749" s="39"/>
      <c r="B749" s="39"/>
      <c r="C749" s="54"/>
      <c r="D749" s="54"/>
      <c r="E749" s="41"/>
      <c r="F749" s="41"/>
      <c r="G749" s="39"/>
    </row>
    <row r="750" ht="15.75" customHeight="1">
      <c r="A750" s="39"/>
      <c r="B750" s="39"/>
      <c r="C750" s="54"/>
      <c r="D750" s="54"/>
      <c r="E750" s="41"/>
      <c r="F750" s="41"/>
      <c r="G750" s="39"/>
    </row>
    <row r="751" ht="15.75" customHeight="1">
      <c r="A751" s="39"/>
      <c r="B751" s="39"/>
      <c r="C751" s="54"/>
      <c r="D751" s="54"/>
      <c r="E751" s="41"/>
      <c r="F751" s="41"/>
      <c r="G751" s="39"/>
    </row>
    <row r="752" ht="15.75" customHeight="1">
      <c r="A752" s="39"/>
      <c r="B752" s="39"/>
      <c r="C752" s="54"/>
      <c r="D752" s="54"/>
      <c r="E752" s="41"/>
      <c r="F752" s="41"/>
      <c r="G752" s="39"/>
    </row>
    <row r="753" ht="15.75" customHeight="1">
      <c r="A753" s="39"/>
      <c r="B753" s="39"/>
      <c r="C753" s="54"/>
      <c r="D753" s="54"/>
      <c r="E753" s="41"/>
      <c r="F753" s="41"/>
      <c r="G753" s="39"/>
    </row>
    <row r="754" ht="15.75" customHeight="1">
      <c r="A754" s="39"/>
      <c r="B754" s="39"/>
      <c r="C754" s="54"/>
      <c r="D754" s="54"/>
      <c r="E754" s="41"/>
      <c r="F754" s="41"/>
      <c r="G754" s="39"/>
    </row>
    <row r="755" ht="15.75" customHeight="1">
      <c r="A755" s="39"/>
      <c r="B755" s="39"/>
      <c r="C755" s="54"/>
      <c r="D755" s="54"/>
      <c r="E755" s="41"/>
      <c r="F755" s="41"/>
      <c r="G755" s="39"/>
    </row>
    <row r="756" ht="15.75" customHeight="1">
      <c r="A756" s="39"/>
      <c r="B756" s="39"/>
      <c r="C756" s="54"/>
      <c r="D756" s="54"/>
      <c r="E756" s="41"/>
      <c r="F756" s="41"/>
      <c r="G756" s="39"/>
    </row>
    <row r="757" ht="15.75" customHeight="1">
      <c r="A757" s="39"/>
      <c r="B757" s="39"/>
      <c r="C757" s="54"/>
      <c r="D757" s="54"/>
      <c r="E757" s="41"/>
      <c r="F757" s="41"/>
      <c r="G757" s="39"/>
    </row>
    <row r="758" ht="15.75" customHeight="1">
      <c r="A758" s="39"/>
      <c r="B758" s="39"/>
      <c r="C758" s="54"/>
      <c r="D758" s="54"/>
      <c r="E758" s="41"/>
      <c r="F758" s="41"/>
      <c r="G758" s="39"/>
    </row>
    <row r="759" ht="15.75" customHeight="1">
      <c r="A759" s="39"/>
      <c r="B759" s="39"/>
      <c r="C759" s="54"/>
      <c r="D759" s="54"/>
      <c r="E759" s="41"/>
      <c r="F759" s="41"/>
      <c r="G759" s="39"/>
    </row>
    <row r="760" ht="15.75" customHeight="1">
      <c r="A760" s="39"/>
      <c r="B760" s="39"/>
      <c r="C760" s="54"/>
      <c r="D760" s="54"/>
      <c r="E760" s="41"/>
      <c r="F760" s="41"/>
      <c r="G760" s="39"/>
    </row>
    <row r="761" ht="15.75" customHeight="1">
      <c r="A761" s="39"/>
      <c r="B761" s="39"/>
      <c r="C761" s="54"/>
      <c r="D761" s="54"/>
      <c r="E761" s="41"/>
      <c r="F761" s="41"/>
      <c r="G761" s="39"/>
    </row>
    <row r="762" ht="15.75" customHeight="1">
      <c r="A762" s="39"/>
      <c r="B762" s="39"/>
      <c r="C762" s="54"/>
      <c r="D762" s="54"/>
      <c r="E762" s="41"/>
      <c r="F762" s="41"/>
      <c r="G762" s="39"/>
    </row>
    <row r="763" ht="15.75" customHeight="1">
      <c r="A763" s="39"/>
      <c r="B763" s="39"/>
      <c r="C763" s="54"/>
      <c r="D763" s="54"/>
      <c r="E763" s="41"/>
      <c r="F763" s="41"/>
      <c r="G763" s="39"/>
    </row>
    <row r="764" ht="15.75" customHeight="1">
      <c r="A764" s="39"/>
      <c r="B764" s="39"/>
      <c r="C764" s="54"/>
      <c r="D764" s="54"/>
      <c r="E764" s="41"/>
      <c r="F764" s="41"/>
      <c r="G764" s="39"/>
    </row>
    <row r="765" ht="15.75" customHeight="1">
      <c r="A765" s="39"/>
      <c r="B765" s="39"/>
      <c r="C765" s="54"/>
      <c r="D765" s="54"/>
      <c r="E765" s="41"/>
      <c r="F765" s="41"/>
      <c r="G765" s="39"/>
    </row>
    <row r="766" ht="15.75" customHeight="1">
      <c r="A766" s="39"/>
      <c r="B766" s="39"/>
      <c r="C766" s="54"/>
      <c r="D766" s="54"/>
      <c r="E766" s="41"/>
      <c r="F766" s="41"/>
      <c r="G766" s="39"/>
    </row>
    <row r="767" ht="15.75" customHeight="1">
      <c r="A767" s="39"/>
      <c r="B767" s="39"/>
      <c r="C767" s="54"/>
      <c r="D767" s="54"/>
      <c r="E767" s="41"/>
      <c r="F767" s="41"/>
      <c r="G767" s="39"/>
    </row>
    <row r="768" ht="15.75" customHeight="1">
      <c r="A768" s="39"/>
      <c r="B768" s="39"/>
      <c r="C768" s="54"/>
      <c r="D768" s="54"/>
      <c r="E768" s="41"/>
      <c r="F768" s="41"/>
      <c r="G768" s="39"/>
    </row>
    <row r="769" ht="15.75" customHeight="1">
      <c r="A769" s="39"/>
      <c r="B769" s="39"/>
      <c r="C769" s="54"/>
      <c r="D769" s="54"/>
      <c r="E769" s="41"/>
      <c r="F769" s="41"/>
      <c r="G769" s="39"/>
    </row>
    <row r="770" ht="15.75" customHeight="1">
      <c r="A770" s="39"/>
      <c r="B770" s="39"/>
      <c r="C770" s="54"/>
      <c r="D770" s="54"/>
      <c r="E770" s="41"/>
      <c r="F770" s="41"/>
      <c r="G770" s="39"/>
    </row>
    <row r="771" ht="15.75" customHeight="1">
      <c r="A771" s="39"/>
      <c r="B771" s="39"/>
      <c r="C771" s="54"/>
      <c r="D771" s="54"/>
      <c r="E771" s="41"/>
      <c r="F771" s="41"/>
      <c r="G771" s="39"/>
    </row>
    <row r="772" ht="15.75" customHeight="1">
      <c r="A772" s="39"/>
      <c r="B772" s="39"/>
      <c r="C772" s="54"/>
      <c r="D772" s="54"/>
      <c r="E772" s="41"/>
      <c r="F772" s="41"/>
      <c r="G772" s="39"/>
    </row>
    <row r="773" ht="15.75" customHeight="1">
      <c r="A773" s="39"/>
      <c r="B773" s="39"/>
      <c r="C773" s="54"/>
      <c r="D773" s="54"/>
      <c r="E773" s="41"/>
      <c r="F773" s="41"/>
      <c r="G773" s="39"/>
    </row>
    <row r="774" ht="15.75" customHeight="1">
      <c r="A774" s="39"/>
      <c r="B774" s="39"/>
      <c r="C774" s="54"/>
      <c r="D774" s="54"/>
      <c r="E774" s="41"/>
      <c r="F774" s="41"/>
      <c r="G774" s="39"/>
    </row>
    <row r="775" ht="15.75" customHeight="1">
      <c r="A775" s="39"/>
      <c r="B775" s="39"/>
      <c r="C775" s="54"/>
      <c r="D775" s="54"/>
      <c r="E775" s="41"/>
      <c r="F775" s="41"/>
      <c r="G775" s="39"/>
    </row>
    <row r="776" ht="15.75" customHeight="1">
      <c r="A776" s="39"/>
      <c r="B776" s="39"/>
      <c r="C776" s="54"/>
      <c r="D776" s="54"/>
      <c r="E776" s="41"/>
      <c r="F776" s="41"/>
      <c r="G776" s="39"/>
    </row>
    <row r="777" ht="15.75" customHeight="1">
      <c r="A777" s="39"/>
      <c r="B777" s="39"/>
      <c r="C777" s="54"/>
      <c r="D777" s="54"/>
      <c r="E777" s="41"/>
      <c r="F777" s="41"/>
      <c r="G777" s="39"/>
    </row>
    <row r="778" ht="15.75" customHeight="1">
      <c r="A778" s="39"/>
      <c r="B778" s="39"/>
      <c r="C778" s="54"/>
      <c r="D778" s="54"/>
      <c r="E778" s="41"/>
      <c r="F778" s="41"/>
      <c r="G778" s="39"/>
    </row>
    <row r="779" ht="15.75" customHeight="1">
      <c r="A779" s="39"/>
      <c r="B779" s="39"/>
      <c r="C779" s="54"/>
      <c r="D779" s="54"/>
      <c r="E779" s="41"/>
      <c r="F779" s="41"/>
      <c r="G779" s="39"/>
    </row>
    <row r="780" ht="15.75" customHeight="1">
      <c r="A780" s="39"/>
      <c r="B780" s="39"/>
      <c r="C780" s="54"/>
      <c r="D780" s="54"/>
      <c r="E780" s="41"/>
      <c r="F780" s="41"/>
      <c r="G780" s="39"/>
    </row>
    <row r="781" ht="15.75" customHeight="1">
      <c r="A781" s="39"/>
      <c r="B781" s="39"/>
      <c r="C781" s="54"/>
      <c r="D781" s="54"/>
      <c r="E781" s="41"/>
      <c r="F781" s="41"/>
      <c r="G781" s="39"/>
    </row>
    <row r="782" ht="15.75" customHeight="1">
      <c r="A782" s="39"/>
      <c r="B782" s="39"/>
      <c r="C782" s="54"/>
      <c r="D782" s="54"/>
      <c r="E782" s="41"/>
      <c r="F782" s="41"/>
      <c r="G782" s="39"/>
    </row>
    <row r="783" ht="15.75" customHeight="1">
      <c r="A783" s="39"/>
      <c r="B783" s="39"/>
      <c r="C783" s="54"/>
      <c r="D783" s="54"/>
      <c r="E783" s="41"/>
      <c r="F783" s="41"/>
      <c r="G783" s="39"/>
    </row>
    <row r="784" ht="15.75" customHeight="1">
      <c r="A784" s="39"/>
      <c r="B784" s="39"/>
      <c r="C784" s="54"/>
      <c r="D784" s="54"/>
      <c r="E784" s="41"/>
      <c r="F784" s="41"/>
      <c r="G784" s="39"/>
    </row>
    <row r="785" ht="15.75" customHeight="1">
      <c r="A785" s="39"/>
      <c r="B785" s="39"/>
      <c r="C785" s="54"/>
      <c r="D785" s="54"/>
      <c r="E785" s="41"/>
      <c r="F785" s="41"/>
      <c r="G785" s="39"/>
    </row>
    <row r="786" ht="15.75" customHeight="1">
      <c r="A786" s="39"/>
      <c r="B786" s="39"/>
      <c r="C786" s="54"/>
      <c r="D786" s="54"/>
      <c r="E786" s="41"/>
      <c r="F786" s="41"/>
      <c r="G786" s="39"/>
    </row>
    <row r="787" ht="15.75" customHeight="1">
      <c r="A787" s="39"/>
      <c r="B787" s="39"/>
      <c r="C787" s="54"/>
      <c r="D787" s="54"/>
      <c r="E787" s="41"/>
      <c r="F787" s="41"/>
      <c r="G787" s="39"/>
    </row>
    <row r="788" ht="15.75" customHeight="1">
      <c r="A788" s="39"/>
      <c r="B788" s="39"/>
      <c r="C788" s="54"/>
      <c r="D788" s="54"/>
      <c r="E788" s="41"/>
      <c r="F788" s="41"/>
      <c r="G788" s="39"/>
    </row>
    <row r="789" ht="15.75" customHeight="1">
      <c r="A789" s="39"/>
      <c r="B789" s="39"/>
      <c r="C789" s="54"/>
      <c r="D789" s="54"/>
      <c r="E789" s="41"/>
      <c r="F789" s="41"/>
      <c r="G789" s="39"/>
    </row>
    <row r="790" ht="15.75" customHeight="1">
      <c r="A790" s="39"/>
      <c r="B790" s="39"/>
      <c r="C790" s="54"/>
      <c r="D790" s="54"/>
      <c r="E790" s="41"/>
      <c r="F790" s="41"/>
      <c r="G790" s="39"/>
    </row>
    <row r="791" ht="15.75" customHeight="1">
      <c r="A791" s="39"/>
      <c r="B791" s="39"/>
      <c r="C791" s="54"/>
      <c r="D791" s="54"/>
      <c r="E791" s="41"/>
      <c r="F791" s="41"/>
      <c r="G791" s="39"/>
    </row>
    <row r="792" ht="15.75" customHeight="1">
      <c r="A792" s="39"/>
      <c r="B792" s="39"/>
      <c r="C792" s="54"/>
      <c r="D792" s="54"/>
      <c r="E792" s="41"/>
      <c r="F792" s="41"/>
      <c r="G792" s="39"/>
    </row>
    <row r="793" ht="15.75" customHeight="1">
      <c r="A793" s="39"/>
      <c r="B793" s="39"/>
      <c r="C793" s="54"/>
      <c r="D793" s="54"/>
      <c r="E793" s="41"/>
      <c r="F793" s="41"/>
      <c r="G793" s="39"/>
    </row>
    <row r="794" ht="15.75" customHeight="1">
      <c r="A794" s="39"/>
      <c r="B794" s="39"/>
      <c r="C794" s="54"/>
      <c r="D794" s="54"/>
      <c r="E794" s="41"/>
      <c r="F794" s="41"/>
      <c r="G794" s="39"/>
    </row>
    <row r="795" ht="15.75" customHeight="1">
      <c r="A795" s="39"/>
      <c r="B795" s="39"/>
      <c r="C795" s="54"/>
      <c r="D795" s="54"/>
      <c r="E795" s="41"/>
      <c r="F795" s="41"/>
      <c r="G795" s="39"/>
    </row>
    <row r="796" ht="15.75" customHeight="1">
      <c r="A796" s="39"/>
      <c r="B796" s="39"/>
      <c r="C796" s="54"/>
      <c r="D796" s="54"/>
      <c r="E796" s="41"/>
      <c r="F796" s="41"/>
      <c r="G796" s="39"/>
    </row>
    <row r="797" ht="15.75" customHeight="1">
      <c r="A797" s="39"/>
      <c r="B797" s="39"/>
      <c r="C797" s="54"/>
      <c r="D797" s="54"/>
      <c r="E797" s="41"/>
      <c r="F797" s="41"/>
      <c r="G797" s="39"/>
    </row>
    <row r="798" ht="15.75" customHeight="1">
      <c r="A798" s="39"/>
      <c r="B798" s="39"/>
      <c r="C798" s="54"/>
      <c r="D798" s="54"/>
      <c r="E798" s="41"/>
      <c r="F798" s="41"/>
      <c r="G798" s="39"/>
    </row>
    <row r="799" ht="15.75" customHeight="1">
      <c r="A799" s="39"/>
      <c r="B799" s="39"/>
      <c r="C799" s="54"/>
      <c r="D799" s="54"/>
      <c r="E799" s="41"/>
      <c r="F799" s="41"/>
      <c r="G799" s="39"/>
    </row>
    <row r="800" ht="15.75" customHeight="1">
      <c r="A800" s="39"/>
      <c r="B800" s="39"/>
      <c r="C800" s="54"/>
      <c r="D800" s="54"/>
      <c r="E800" s="41"/>
      <c r="F800" s="41"/>
      <c r="G800" s="39"/>
    </row>
    <row r="801" ht="15.75" customHeight="1">
      <c r="A801" s="39"/>
      <c r="B801" s="39"/>
      <c r="C801" s="54"/>
      <c r="D801" s="54"/>
      <c r="E801" s="41"/>
      <c r="F801" s="41"/>
      <c r="G801" s="39"/>
    </row>
    <row r="802" ht="15.75" customHeight="1">
      <c r="A802" s="39"/>
      <c r="B802" s="39"/>
      <c r="C802" s="54"/>
      <c r="D802" s="54"/>
      <c r="E802" s="41"/>
      <c r="F802" s="41"/>
      <c r="G802" s="39"/>
    </row>
    <row r="803" ht="15.75" customHeight="1">
      <c r="A803" s="39"/>
      <c r="B803" s="39"/>
      <c r="C803" s="54"/>
      <c r="D803" s="54"/>
      <c r="E803" s="41"/>
      <c r="F803" s="41"/>
      <c r="G803" s="39"/>
    </row>
    <row r="804" ht="15.75" customHeight="1">
      <c r="A804" s="39"/>
      <c r="B804" s="39"/>
      <c r="C804" s="54"/>
      <c r="D804" s="54"/>
      <c r="E804" s="41"/>
      <c r="F804" s="41"/>
      <c r="G804" s="39"/>
    </row>
    <row r="805" ht="15.75" customHeight="1">
      <c r="A805" s="39"/>
      <c r="B805" s="39"/>
      <c r="C805" s="54"/>
      <c r="D805" s="54"/>
      <c r="E805" s="41"/>
      <c r="F805" s="41"/>
      <c r="G805" s="39"/>
    </row>
    <row r="806" ht="15.75" customHeight="1">
      <c r="A806" s="39"/>
      <c r="B806" s="39"/>
      <c r="C806" s="54"/>
      <c r="D806" s="54"/>
      <c r="E806" s="41"/>
      <c r="F806" s="41"/>
      <c r="G806" s="39"/>
    </row>
    <row r="807" ht="15.75" customHeight="1">
      <c r="A807" s="39"/>
      <c r="B807" s="39"/>
      <c r="C807" s="54"/>
      <c r="D807" s="54"/>
      <c r="E807" s="41"/>
      <c r="F807" s="41"/>
      <c r="G807" s="39"/>
    </row>
    <row r="808" ht="15.75" customHeight="1">
      <c r="A808" s="39"/>
      <c r="B808" s="39"/>
      <c r="C808" s="54"/>
      <c r="D808" s="54"/>
      <c r="E808" s="41"/>
      <c r="F808" s="41"/>
      <c r="G808" s="39"/>
    </row>
    <row r="809" ht="15.75" customHeight="1">
      <c r="A809" s="39"/>
      <c r="B809" s="39"/>
      <c r="C809" s="54"/>
      <c r="D809" s="54"/>
      <c r="E809" s="41"/>
      <c r="F809" s="41"/>
      <c r="G809" s="39"/>
    </row>
    <row r="810" ht="15.75" customHeight="1">
      <c r="A810" s="39"/>
      <c r="B810" s="39"/>
      <c r="C810" s="54"/>
      <c r="D810" s="54"/>
      <c r="E810" s="41"/>
      <c r="F810" s="41"/>
      <c r="G810" s="39"/>
    </row>
    <row r="811" ht="15.75" customHeight="1">
      <c r="A811" s="39"/>
      <c r="B811" s="39"/>
      <c r="C811" s="54"/>
      <c r="D811" s="54"/>
      <c r="E811" s="41"/>
      <c r="F811" s="41"/>
      <c r="G811" s="39"/>
    </row>
    <row r="812" ht="15.75" customHeight="1">
      <c r="A812" s="39"/>
      <c r="B812" s="39"/>
      <c r="C812" s="54"/>
      <c r="D812" s="54"/>
      <c r="E812" s="41"/>
      <c r="F812" s="41"/>
      <c r="G812" s="39"/>
    </row>
    <row r="813" ht="15.75" customHeight="1">
      <c r="A813" s="39"/>
      <c r="B813" s="39"/>
      <c r="C813" s="54"/>
      <c r="D813" s="54"/>
      <c r="E813" s="41"/>
      <c r="F813" s="41"/>
      <c r="G813" s="39"/>
    </row>
    <row r="814" ht="15.75" customHeight="1">
      <c r="A814" s="39"/>
      <c r="B814" s="39"/>
      <c r="C814" s="54"/>
      <c r="D814" s="54"/>
      <c r="E814" s="41"/>
      <c r="F814" s="41"/>
      <c r="G814" s="39"/>
    </row>
    <row r="815" ht="15.75" customHeight="1">
      <c r="A815" s="39"/>
      <c r="B815" s="39"/>
      <c r="C815" s="54"/>
      <c r="D815" s="54"/>
      <c r="E815" s="41"/>
      <c r="F815" s="41"/>
      <c r="G815" s="39"/>
    </row>
    <row r="816" ht="15.75" customHeight="1">
      <c r="A816" s="39"/>
      <c r="B816" s="39"/>
      <c r="C816" s="54"/>
      <c r="D816" s="54"/>
      <c r="E816" s="41"/>
      <c r="F816" s="41"/>
      <c r="G816" s="39"/>
    </row>
    <row r="817" ht="15.75" customHeight="1">
      <c r="A817" s="39"/>
      <c r="B817" s="39"/>
      <c r="C817" s="54"/>
      <c r="D817" s="54"/>
      <c r="E817" s="41"/>
      <c r="F817" s="41"/>
      <c r="G817" s="39"/>
    </row>
    <row r="818" ht="15.75" customHeight="1">
      <c r="A818" s="39"/>
      <c r="B818" s="39"/>
      <c r="C818" s="54"/>
      <c r="D818" s="54"/>
      <c r="E818" s="41"/>
      <c r="F818" s="41"/>
      <c r="G818" s="39"/>
    </row>
    <row r="819" ht="15.75" customHeight="1">
      <c r="A819" s="39"/>
      <c r="B819" s="39"/>
      <c r="C819" s="54"/>
      <c r="D819" s="54"/>
      <c r="E819" s="41"/>
      <c r="F819" s="41"/>
      <c r="G819" s="39"/>
    </row>
    <row r="820" ht="15.75" customHeight="1">
      <c r="A820" s="39"/>
      <c r="B820" s="39"/>
      <c r="C820" s="54"/>
      <c r="D820" s="54"/>
      <c r="E820" s="41"/>
      <c r="F820" s="41"/>
      <c r="G820" s="39"/>
    </row>
    <row r="821" ht="15.75" customHeight="1">
      <c r="A821" s="39"/>
      <c r="B821" s="39"/>
      <c r="C821" s="54"/>
      <c r="D821" s="54"/>
      <c r="E821" s="41"/>
      <c r="F821" s="41"/>
      <c r="G821" s="39"/>
    </row>
    <row r="822" ht="15.75" customHeight="1">
      <c r="A822" s="39"/>
      <c r="B822" s="39"/>
      <c r="C822" s="54"/>
      <c r="D822" s="54"/>
      <c r="E822" s="41"/>
      <c r="F822" s="41"/>
      <c r="G822" s="39"/>
    </row>
    <row r="823" ht="15.75" customHeight="1">
      <c r="A823" s="39"/>
      <c r="B823" s="39"/>
      <c r="C823" s="54"/>
      <c r="D823" s="54"/>
      <c r="E823" s="41"/>
      <c r="F823" s="41"/>
      <c r="G823" s="39"/>
    </row>
    <row r="824" ht="15.75" customHeight="1">
      <c r="A824" s="39"/>
      <c r="B824" s="39"/>
      <c r="C824" s="54"/>
      <c r="D824" s="54"/>
      <c r="E824" s="41"/>
      <c r="F824" s="41"/>
      <c r="G824" s="39"/>
    </row>
    <row r="825" ht="15.75" customHeight="1">
      <c r="A825" s="39"/>
      <c r="B825" s="39"/>
      <c r="C825" s="54"/>
      <c r="D825" s="54"/>
      <c r="E825" s="41"/>
      <c r="F825" s="41"/>
      <c r="G825" s="39"/>
    </row>
    <row r="826" ht="15.75" customHeight="1">
      <c r="A826" s="39"/>
      <c r="B826" s="39"/>
      <c r="C826" s="54"/>
      <c r="D826" s="54"/>
      <c r="E826" s="41"/>
      <c r="F826" s="41"/>
      <c r="G826" s="39"/>
    </row>
    <row r="827" ht="15.75" customHeight="1">
      <c r="A827" s="39"/>
      <c r="B827" s="39"/>
      <c r="C827" s="54"/>
      <c r="D827" s="54"/>
      <c r="E827" s="41"/>
      <c r="F827" s="41"/>
      <c r="G827" s="39"/>
    </row>
    <row r="828" ht="15.75" customHeight="1">
      <c r="A828" s="39"/>
      <c r="B828" s="39"/>
      <c r="C828" s="54"/>
      <c r="D828" s="54"/>
      <c r="E828" s="41"/>
      <c r="F828" s="41"/>
      <c r="G828" s="39"/>
    </row>
    <row r="829" ht="15.75" customHeight="1">
      <c r="A829" s="39"/>
      <c r="B829" s="39"/>
      <c r="C829" s="54"/>
      <c r="D829" s="54"/>
      <c r="E829" s="41"/>
      <c r="F829" s="41"/>
      <c r="G829" s="39"/>
    </row>
    <row r="830" ht="15.75" customHeight="1">
      <c r="A830" s="39"/>
      <c r="B830" s="39"/>
      <c r="C830" s="54"/>
      <c r="D830" s="54"/>
      <c r="E830" s="41"/>
      <c r="F830" s="41"/>
      <c r="G830" s="39"/>
    </row>
    <row r="831" ht="15.75" customHeight="1">
      <c r="A831" s="39"/>
      <c r="B831" s="39"/>
      <c r="C831" s="54"/>
      <c r="D831" s="54"/>
      <c r="E831" s="41"/>
      <c r="F831" s="41"/>
      <c r="G831" s="39"/>
    </row>
    <row r="832" ht="15.75" customHeight="1">
      <c r="A832" s="39"/>
      <c r="B832" s="39"/>
      <c r="C832" s="54"/>
      <c r="D832" s="54"/>
      <c r="E832" s="41"/>
      <c r="F832" s="41"/>
      <c r="G832" s="39"/>
    </row>
    <row r="833" ht="15.75" customHeight="1">
      <c r="A833" s="39"/>
      <c r="B833" s="39"/>
      <c r="C833" s="54"/>
      <c r="D833" s="54"/>
      <c r="E833" s="41"/>
      <c r="F833" s="41"/>
      <c r="G833" s="39"/>
    </row>
    <row r="834" ht="15.75" customHeight="1">
      <c r="A834" s="39"/>
      <c r="B834" s="39"/>
      <c r="C834" s="54"/>
      <c r="D834" s="54"/>
      <c r="E834" s="41"/>
      <c r="F834" s="41"/>
      <c r="G834" s="39"/>
    </row>
    <row r="835" ht="15.75" customHeight="1">
      <c r="A835" s="39"/>
      <c r="B835" s="39"/>
      <c r="C835" s="54"/>
      <c r="D835" s="54"/>
      <c r="E835" s="41"/>
      <c r="F835" s="41"/>
      <c r="G835" s="39"/>
    </row>
    <row r="836" ht="15.75" customHeight="1">
      <c r="A836" s="39"/>
      <c r="B836" s="39"/>
      <c r="C836" s="54"/>
      <c r="D836" s="54"/>
      <c r="E836" s="41"/>
      <c r="F836" s="41"/>
      <c r="G836" s="39"/>
    </row>
    <row r="837" ht="15.75" customHeight="1">
      <c r="A837" s="39"/>
      <c r="B837" s="39"/>
      <c r="C837" s="54"/>
      <c r="D837" s="54"/>
      <c r="E837" s="41"/>
      <c r="F837" s="41"/>
      <c r="G837" s="39"/>
    </row>
    <row r="838" ht="15.75" customHeight="1">
      <c r="A838" s="39"/>
      <c r="B838" s="39"/>
      <c r="C838" s="54"/>
      <c r="D838" s="54"/>
      <c r="E838" s="41"/>
      <c r="F838" s="41"/>
      <c r="G838" s="39"/>
    </row>
    <row r="839" ht="15.75" customHeight="1">
      <c r="A839" s="39"/>
      <c r="B839" s="39"/>
      <c r="C839" s="54"/>
      <c r="D839" s="54"/>
      <c r="E839" s="41"/>
      <c r="F839" s="41"/>
      <c r="G839" s="39"/>
    </row>
    <row r="840" ht="15.75" customHeight="1">
      <c r="A840" s="39"/>
      <c r="B840" s="39"/>
      <c r="C840" s="54"/>
      <c r="D840" s="54"/>
      <c r="E840" s="41"/>
      <c r="F840" s="41"/>
      <c r="G840" s="39"/>
    </row>
    <row r="841" ht="15.75" customHeight="1">
      <c r="A841" s="39"/>
      <c r="B841" s="39"/>
      <c r="C841" s="54"/>
      <c r="D841" s="54"/>
      <c r="E841" s="41"/>
      <c r="F841" s="41"/>
      <c r="G841" s="39"/>
    </row>
    <row r="842" ht="15.75" customHeight="1">
      <c r="A842" s="39"/>
      <c r="B842" s="39"/>
      <c r="C842" s="54"/>
      <c r="D842" s="54"/>
      <c r="E842" s="41"/>
      <c r="F842" s="41"/>
      <c r="G842" s="39"/>
    </row>
    <row r="843" ht="15.75" customHeight="1">
      <c r="A843" s="39"/>
      <c r="B843" s="39"/>
      <c r="C843" s="54"/>
      <c r="D843" s="54"/>
      <c r="E843" s="41"/>
      <c r="F843" s="41"/>
      <c r="G843" s="39"/>
    </row>
    <row r="844" ht="15.75" customHeight="1">
      <c r="A844" s="39"/>
      <c r="B844" s="39"/>
      <c r="C844" s="54"/>
      <c r="D844" s="54"/>
      <c r="E844" s="41"/>
      <c r="F844" s="41"/>
      <c r="G844" s="39"/>
    </row>
    <row r="845" ht="15.75" customHeight="1">
      <c r="A845" s="39"/>
      <c r="B845" s="39"/>
      <c r="C845" s="54"/>
      <c r="D845" s="54"/>
      <c r="E845" s="41"/>
      <c r="F845" s="41"/>
      <c r="G845" s="39"/>
    </row>
    <row r="846" ht="15.75" customHeight="1">
      <c r="A846" s="39"/>
      <c r="B846" s="39"/>
      <c r="C846" s="54"/>
      <c r="D846" s="54"/>
      <c r="E846" s="41"/>
      <c r="F846" s="41"/>
      <c r="G846" s="39"/>
    </row>
    <row r="847" ht="15.75" customHeight="1">
      <c r="A847" s="39"/>
      <c r="B847" s="39"/>
      <c r="C847" s="54"/>
      <c r="D847" s="54"/>
      <c r="E847" s="41"/>
      <c r="F847" s="41"/>
      <c r="G847" s="39"/>
    </row>
    <row r="848" ht="15.75" customHeight="1">
      <c r="A848" s="39"/>
      <c r="B848" s="39"/>
      <c r="C848" s="54"/>
      <c r="D848" s="54"/>
      <c r="E848" s="41"/>
      <c r="F848" s="41"/>
      <c r="G848" s="39"/>
    </row>
    <row r="849" ht="15.75" customHeight="1">
      <c r="A849" s="39"/>
      <c r="B849" s="39"/>
      <c r="C849" s="54"/>
      <c r="D849" s="54"/>
      <c r="E849" s="41"/>
      <c r="F849" s="41"/>
      <c r="G849" s="39"/>
    </row>
    <row r="850" ht="15.75" customHeight="1">
      <c r="A850" s="39"/>
      <c r="B850" s="39"/>
      <c r="C850" s="54"/>
      <c r="D850" s="54"/>
      <c r="E850" s="41"/>
      <c r="F850" s="41"/>
      <c r="G850" s="39"/>
    </row>
    <row r="851" ht="15.75" customHeight="1">
      <c r="A851" s="39"/>
      <c r="B851" s="39"/>
      <c r="C851" s="54"/>
      <c r="D851" s="54"/>
      <c r="E851" s="41"/>
      <c r="F851" s="41"/>
      <c r="G851" s="39"/>
    </row>
    <row r="852" ht="15.75" customHeight="1">
      <c r="A852" s="39"/>
      <c r="B852" s="39"/>
      <c r="C852" s="54"/>
      <c r="D852" s="54"/>
      <c r="E852" s="41"/>
      <c r="F852" s="41"/>
      <c r="G852" s="39"/>
    </row>
    <row r="853" ht="15.75" customHeight="1">
      <c r="A853" s="39"/>
      <c r="B853" s="39"/>
      <c r="C853" s="54"/>
      <c r="D853" s="54"/>
      <c r="E853" s="41"/>
      <c r="F853" s="41"/>
      <c r="G853" s="39"/>
    </row>
    <row r="854" ht="15.75" customHeight="1">
      <c r="A854" s="39"/>
      <c r="B854" s="39"/>
      <c r="C854" s="54"/>
      <c r="D854" s="54"/>
      <c r="E854" s="41"/>
      <c r="F854" s="41"/>
      <c r="G854" s="39"/>
    </row>
    <row r="855" ht="15.75" customHeight="1">
      <c r="A855" s="39"/>
      <c r="B855" s="39"/>
      <c r="C855" s="54"/>
      <c r="D855" s="54"/>
      <c r="E855" s="41"/>
      <c r="F855" s="41"/>
      <c r="G855" s="39"/>
    </row>
    <row r="856" ht="15.75" customHeight="1">
      <c r="A856" s="39"/>
      <c r="B856" s="39"/>
      <c r="C856" s="54"/>
      <c r="D856" s="54"/>
      <c r="E856" s="41"/>
      <c r="F856" s="41"/>
      <c r="G856" s="39"/>
    </row>
    <row r="857" ht="15.75" customHeight="1">
      <c r="A857" s="39"/>
      <c r="B857" s="39"/>
      <c r="C857" s="54"/>
      <c r="D857" s="54"/>
      <c r="E857" s="41"/>
      <c r="F857" s="41"/>
      <c r="G857" s="39"/>
    </row>
    <row r="858" ht="15.75" customHeight="1">
      <c r="A858" s="39"/>
      <c r="B858" s="39"/>
      <c r="C858" s="54"/>
      <c r="D858" s="54"/>
      <c r="E858" s="41"/>
      <c r="F858" s="41"/>
      <c r="G858" s="39"/>
    </row>
    <row r="859" ht="15.75" customHeight="1">
      <c r="A859" s="39"/>
      <c r="B859" s="39"/>
      <c r="C859" s="54"/>
      <c r="D859" s="54"/>
      <c r="E859" s="41"/>
      <c r="F859" s="41"/>
      <c r="G859" s="39"/>
    </row>
    <row r="860" ht="15.75" customHeight="1">
      <c r="A860" s="39"/>
      <c r="B860" s="39"/>
      <c r="C860" s="54"/>
      <c r="D860" s="54"/>
      <c r="E860" s="41"/>
      <c r="F860" s="41"/>
      <c r="G860" s="39"/>
    </row>
    <row r="861" ht="15.75" customHeight="1">
      <c r="A861" s="39"/>
      <c r="B861" s="39"/>
      <c r="C861" s="54"/>
      <c r="D861" s="54"/>
      <c r="E861" s="41"/>
      <c r="F861" s="41"/>
      <c r="G861" s="39"/>
    </row>
    <row r="862" ht="15.75" customHeight="1">
      <c r="A862" s="39"/>
      <c r="B862" s="39"/>
      <c r="C862" s="54"/>
      <c r="D862" s="54"/>
      <c r="E862" s="41"/>
      <c r="F862" s="41"/>
      <c r="G862" s="39"/>
    </row>
    <row r="863" ht="15.75" customHeight="1">
      <c r="A863" s="39"/>
      <c r="B863" s="39"/>
      <c r="C863" s="54"/>
      <c r="D863" s="54"/>
      <c r="E863" s="41"/>
      <c r="F863" s="41"/>
      <c r="G863" s="39"/>
    </row>
    <row r="864" ht="15.75" customHeight="1">
      <c r="A864" s="39"/>
      <c r="B864" s="39"/>
      <c r="C864" s="54"/>
      <c r="D864" s="54"/>
      <c r="E864" s="41"/>
      <c r="F864" s="41"/>
      <c r="G864" s="39"/>
    </row>
    <row r="865" ht="15.75" customHeight="1">
      <c r="A865" s="39"/>
      <c r="B865" s="39"/>
      <c r="C865" s="54"/>
      <c r="D865" s="54"/>
      <c r="E865" s="41"/>
      <c r="F865" s="41"/>
      <c r="G865" s="39"/>
    </row>
    <row r="866" ht="15.75" customHeight="1">
      <c r="A866" s="39"/>
      <c r="B866" s="39"/>
      <c r="C866" s="54"/>
      <c r="D866" s="54"/>
      <c r="E866" s="41"/>
      <c r="F866" s="41"/>
      <c r="G866" s="39"/>
    </row>
    <row r="867" ht="15.75" customHeight="1">
      <c r="A867" s="39"/>
      <c r="B867" s="39"/>
      <c r="C867" s="54"/>
      <c r="D867" s="54"/>
      <c r="E867" s="41"/>
      <c r="F867" s="41"/>
      <c r="G867" s="39"/>
    </row>
    <row r="868" ht="15.75" customHeight="1">
      <c r="A868" s="39"/>
      <c r="B868" s="39"/>
      <c r="C868" s="54"/>
      <c r="D868" s="54"/>
      <c r="E868" s="41"/>
      <c r="F868" s="41"/>
      <c r="G868" s="39"/>
    </row>
    <row r="869" ht="15.75" customHeight="1">
      <c r="A869" s="39"/>
      <c r="B869" s="39"/>
      <c r="C869" s="54"/>
      <c r="D869" s="54"/>
      <c r="E869" s="41"/>
      <c r="F869" s="41"/>
      <c r="G869" s="39"/>
    </row>
    <row r="870" ht="15.75" customHeight="1">
      <c r="A870" s="39"/>
      <c r="B870" s="39"/>
      <c r="C870" s="54"/>
      <c r="D870" s="54"/>
      <c r="E870" s="41"/>
      <c r="F870" s="41"/>
      <c r="G870" s="39"/>
    </row>
    <row r="871" ht="15.75" customHeight="1">
      <c r="A871" s="39"/>
      <c r="B871" s="39"/>
      <c r="C871" s="54"/>
      <c r="D871" s="54"/>
      <c r="E871" s="41"/>
      <c r="F871" s="41"/>
      <c r="G871" s="39"/>
    </row>
    <row r="872" ht="15.75" customHeight="1">
      <c r="A872" s="39"/>
      <c r="B872" s="39"/>
      <c r="C872" s="54"/>
      <c r="D872" s="54"/>
      <c r="E872" s="41"/>
      <c r="F872" s="41"/>
      <c r="G872" s="39"/>
    </row>
    <row r="873" ht="15.75" customHeight="1">
      <c r="A873" s="39"/>
      <c r="B873" s="39"/>
      <c r="C873" s="54"/>
      <c r="D873" s="54"/>
      <c r="E873" s="41"/>
      <c r="F873" s="41"/>
      <c r="G873" s="39"/>
    </row>
    <row r="874" ht="15.75" customHeight="1">
      <c r="A874" s="39"/>
      <c r="B874" s="39"/>
      <c r="C874" s="54"/>
      <c r="D874" s="54"/>
      <c r="E874" s="41"/>
      <c r="F874" s="41"/>
      <c r="G874" s="39"/>
    </row>
    <row r="875" ht="15.75" customHeight="1">
      <c r="A875" s="39"/>
      <c r="B875" s="39"/>
      <c r="C875" s="54"/>
      <c r="D875" s="54"/>
      <c r="E875" s="41"/>
      <c r="F875" s="41"/>
      <c r="G875" s="39"/>
    </row>
    <row r="876" ht="15.75" customHeight="1">
      <c r="A876" s="39"/>
      <c r="B876" s="39"/>
      <c r="C876" s="54"/>
      <c r="D876" s="54"/>
      <c r="E876" s="41"/>
      <c r="F876" s="41"/>
      <c r="G876" s="39"/>
    </row>
    <row r="877" ht="15.75" customHeight="1">
      <c r="A877" s="39"/>
      <c r="B877" s="39"/>
      <c r="C877" s="54"/>
      <c r="D877" s="54"/>
      <c r="E877" s="41"/>
      <c r="F877" s="41"/>
      <c r="G877" s="39"/>
    </row>
    <row r="878" ht="15.75" customHeight="1">
      <c r="A878" s="39"/>
      <c r="B878" s="39"/>
      <c r="C878" s="54"/>
      <c r="D878" s="54"/>
      <c r="E878" s="41"/>
      <c r="F878" s="41"/>
      <c r="G878" s="39"/>
    </row>
    <row r="879" ht="15.75" customHeight="1">
      <c r="A879" s="39"/>
      <c r="B879" s="39"/>
      <c r="C879" s="54"/>
      <c r="D879" s="54"/>
      <c r="E879" s="41"/>
      <c r="F879" s="41"/>
      <c r="G879" s="39"/>
    </row>
    <row r="880" ht="15.75" customHeight="1">
      <c r="A880" s="39"/>
      <c r="B880" s="39"/>
      <c r="C880" s="54"/>
      <c r="D880" s="54"/>
      <c r="E880" s="41"/>
      <c r="F880" s="41"/>
      <c r="G880" s="39"/>
    </row>
    <row r="881" ht="15.75" customHeight="1">
      <c r="A881" s="39"/>
      <c r="B881" s="39"/>
      <c r="C881" s="54"/>
      <c r="D881" s="54"/>
      <c r="E881" s="41"/>
      <c r="F881" s="41"/>
      <c r="G881" s="39"/>
    </row>
    <row r="882" ht="15.75" customHeight="1">
      <c r="A882" s="39"/>
      <c r="B882" s="39"/>
      <c r="C882" s="54"/>
      <c r="D882" s="54"/>
      <c r="E882" s="41"/>
      <c r="F882" s="41"/>
      <c r="G882" s="39"/>
    </row>
    <row r="883" ht="15.75" customHeight="1">
      <c r="A883" s="39"/>
      <c r="B883" s="39"/>
      <c r="C883" s="54"/>
      <c r="D883" s="54"/>
      <c r="E883" s="41"/>
      <c r="F883" s="41"/>
      <c r="G883" s="39"/>
    </row>
    <row r="884" ht="15.75" customHeight="1">
      <c r="A884" s="39"/>
      <c r="B884" s="39"/>
      <c r="C884" s="54"/>
      <c r="D884" s="54"/>
      <c r="E884" s="41"/>
      <c r="F884" s="41"/>
      <c r="G884" s="39"/>
    </row>
    <row r="885" ht="15.75" customHeight="1">
      <c r="A885" s="39"/>
      <c r="B885" s="39"/>
      <c r="C885" s="54"/>
      <c r="D885" s="54"/>
      <c r="E885" s="41"/>
      <c r="F885" s="41"/>
      <c r="G885" s="39"/>
    </row>
    <row r="886" ht="15.75" customHeight="1">
      <c r="A886" s="39"/>
      <c r="B886" s="39"/>
      <c r="C886" s="54"/>
      <c r="D886" s="54"/>
      <c r="E886" s="41"/>
      <c r="F886" s="41"/>
      <c r="G886" s="39"/>
    </row>
    <row r="887" ht="15.75" customHeight="1">
      <c r="A887" s="39"/>
      <c r="B887" s="39"/>
      <c r="C887" s="54"/>
      <c r="D887" s="54"/>
      <c r="E887" s="41"/>
      <c r="F887" s="41"/>
      <c r="G887" s="39"/>
    </row>
    <row r="888" ht="15.75" customHeight="1">
      <c r="A888" s="39"/>
      <c r="B888" s="39"/>
      <c r="C888" s="54"/>
      <c r="D888" s="54"/>
      <c r="E888" s="41"/>
      <c r="F888" s="41"/>
      <c r="G888" s="39"/>
    </row>
    <row r="889" ht="15.75" customHeight="1">
      <c r="A889" s="39"/>
      <c r="B889" s="39"/>
      <c r="C889" s="54"/>
      <c r="D889" s="54"/>
      <c r="E889" s="41"/>
      <c r="F889" s="41"/>
      <c r="G889" s="39"/>
    </row>
    <row r="890" ht="15.75" customHeight="1">
      <c r="A890" s="39"/>
      <c r="B890" s="39"/>
      <c r="C890" s="54"/>
      <c r="D890" s="54"/>
      <c r="E890" s="41"/>
      <c r="F890" s="41"/>
      <c r="G890" s="39"/>
    </row>
    <row r="891" ht="15.75" customHeight="1">
      <c r="A891" s="39"/>
      <c r="B891" s="39"/>
      <c r="C891" s="54"/>
      <c r="D891" s="54"/>
      <c r="E891" s="41"/>
      <c r="F891" s="41"/>
      <c r="G891" s="39"/>
    </row>
    <row r="892" ht="15.75" customHeight="1">
      <c r="A892" s="39"/>
      <c r="B892" s="39"/>
      <c r="C892" s="54"/>
      <c r="D892" s="54"/>
      <c r="E892" s="41"/>
      <c r="F892" s="41"/>
      <c r="G892" s="39"/>
    </row>
    <row r="893" ht="15.75" customHeight="1">
      <c r="A893" s="39"/>
      <c r="B893" s="39"/>
      <c r="C893" s="54"/>
      <c r="D893" s="54"/>
      <c r="E893" s="41"/>
      <c r="F893" s="41"/>
      <c r="G893" s="39"/>
    </row>
    <row r="894" ht="15.75" customHeight="1">
      <c r="A894" s="39"/>
      <c r="B894" s="39"/>
      <c r="C894" s="54"/>
      <c r="D894" s="54"/>
      <c r="E894" s="41"/>
      <c r="F894" s="41"/>
      <c r="G894" s="39"/>
    </row>
    <row r="895" ht="15.75" customHeight="1">
      <c r="A895" s="39"/>
      <c r="B895" s="39"/>
      <c r="C895" s="54"/>
      <c r="D895" s="54"/>
      <c r="E895" s="41"/>
      <c r="F895" s="41"/>
      <c r="G895" s="39"/>
    </row>
    <row r="896" ht="15.75" customHeight="1">
      <c r="A896" s="39"/>
      <c r="B896" s="39"/>
      <c r="C896" s="54"/>
      <c r="D896" s="54"/>
      <c r="E896" s="41"/>
      <c r="F896" s="41"/>
      <c r="G896" s="39"/>
    </row>
    <row r="897" ht="15.75" customHeight="1">
      <c r="A897" s="39"/>
      <c r="B897" s="39"/>
      <c r="C897" s="54"/>
      <c r="D897" s="54"/>
      <c r="E897" s="41"/>
      <c r="F897" s="41"/>
      <c r="G897" s="39"/>
    </row>
    <row r="898" ht="15.75" customHeight="1">
      <c r="A898" s="39"/>
      <c r="B898" s="39"/>
      <c r="C898" s="54"/>
      <c r="D898" s="54"/>
      <c r="E898" s="41"/>
      <c r="F898" s="41"/>
      <c r="G898" s="39"/>
    </row>
    <row r="899" ht="15.75" customHeight="1">
      <c r="A899" s="39"/>
      <c r="B899" s="39"/>
      <c r="C899" s="54"/>
      <c r="D899" s="54"/>
      <c r="E899" s="41"/>
      <c r="F899" s="41"/>
      <c r="G899" s="39"/>
    </row>
    <row r="900" ht="15.75" customHeight="1">
      <c r="A900" s="39"/>
      <c r="B900" s="39"/>
      <c r="C900" s="54"/>
      <c r="D900" s="54"/>
      <c r="E900" s="41"/>
      <c r="F900" s="41"/>
      <c r="G900" s="39"/>
    </row>
    <row r="901" ht="15.75" customHeight="1">
      <c r="A901" s="39"/>
      <c r="B901" s="39"/>
      <c r="C901" s="54"/>
      <c r="D901" s="54"/>
      <c r="E901" s="41"/>
      <c r="F901" s="41"/>
      <c r="G901" s="39"/>
    </row>
    <row r="902" ht="15.75" customHeight="1">
      <c r="A902" s="39"/>
      <c r="B902" s="39"/>
      <c r="C902" s="54"/>
      <c r="D902" s="54"/>
      <c r="E902" s="41"/>
      <c r="F902" s="41"/>
      <c r="G902" s="39"/>
    </row>
    <row r="903" ht="15.75" customHeight="1">
      <c r="A903" s="39"/>
      <c r="B903" s="39"/>
      <c r="C903" s="54"/>
      <c r="D903" s="54"/>
      <c r="E903" s="41"/>
      <c r="F903" s="41"/>
      <c r="G903" s="39"/>
    </row>
    <row r="904" ht="15.75" customHeight="1">
      <c r="A904" s="39"/>
      <c r="B904" s="39"/>
      <c r="C904" s="54"/>
      <c r="D904" s="54"/>
      <c r="E904" s="41"/>
      <c r="F904" s="41"/>
      <c r="G904" s="39"/>
    </row>
    <row r="905" ht="15.75" customHeight="1">
      <c r="A905" s="39"/>
      <c r="B905" s="39"/>
      <c r="C905" s="54"/>
      <c r="D905" s="54"/>
      <c r="E905" s="41"/>
      <c r="F905" s="41"/>
      <c r="G905" s="39"/>
    </row>
    <row r="906" ht="15.75" customHeight="1">
      <c r="A906" s="39"/>
      <c r="B906" s="39"/>
      <c r="C906" s="54"/>
      <c r="D906" s="54"/>
      <c r="E906" s="41"/>
      <c r="F906" s="41"/>
      <c r="G906" s="39"/>
    </row>
    <row r="907" ht="15.75" customHeight="1">
      <c r="A907" s="39"/>
      <c r="B907" s="39"/>
      <c r="C907" s="54"/>
      <c r="D907" s="54"/>
      <c r="E907" s="41"/>
      <c r="F907" s="41"/>
      <c r="G907" s="39"/>
    </row>
    <row r="908" ht="15.75" customHeight="1">
      <c r="A908" s="39"/>
      <c r="B908" s="39"/>
      <c r="C908" s="54"/>
      <c r="D908" s="54"/>
      <c r="E908" s="41"/>
      <c r="F908" s="41"/>
      <c r="G908" s="39"/>
    </row>
    <row r="909" ht="15.75" customHeight="1">
      <c r="A909" s="39"/>
      <c r="B909" s="39"/>
      <c r="C909" s="54"/>
      <c r="D909" s="54"/>
      <c r="E909" s="41"/>
      <c r="F909" s="41"/>
      <c r="G909" s="39"/>
    </row>
    <row r="910" ht="15.75" customHeight="1">
      <c r="A910" s="39"/>
      <c r="B910" s="39"/>
      <c r="C910" s="54"/>
      <c r="D910" s="54"/>
      <c r="E910" s="41"/>
      <c r="F910" s="41"/>
      <c r="G910" s="39"/>
    </row>
    <row r="911" ht="15.75" customHeight="1">
      <c r="A911" s="39"/>
      <c r="B911" s="39"/>
      <c r="C911" s="54"/>
      <c r="D911" s="54"/>
      <c r="E911" s="41"/>
      <c r="F911" s="41"/>
      <c r="G911" s="39"/>
    </row>
    <row r="912" ht="15.75" customHeight="1">
      <c r="A912" s="39"/>
      <c r="B912" s="39"/>
      <c r="C912" s="54"/>
      <c r="D912" s="54"/>
      <c r="E912" s="41"/>
      <c r="F912" s="41"/>
      <c r="G912" s="39"/>
    </row>
    <row r="913" ht="15.75" customHeight="1">
      <c r="A913" s="39"/>
      <c r="B913" s="39"/>
      <c r="C913" s="54"/>
      <c r="D913" s="54"/>
      <c r="E913" s="41"/>
      <c r="F913" s="41"/>
      <c r="G913" s="39"/>
    </row>
    <row r="914" ht="15.75" customHeight="1">
      <c r="A914" s="39"/>
      <c r="B914" s="39"/>
      <c r="C914" s="54"/>
      <c r="D914" s="54"/>
      <c r="E914" s="41"/>
      <c r="F914" s="41"/>
      <c r="G914" s="39"/>
    </row>
    <row r="915" ht="15.75" customHeight="1">
      <c r="A915" s="39"/>
      <c r="B915" s="39"/>
      <c r="C915" s="54"/>
      <c r="D915" s="54"/>
      <c r="E915" s="41"/>
      <c r="F915" s="41"/>
      <c r="G915" s="39"/>
    </row>
    <row r="916" ht="15.75" customHeight="1">
      <c r="A916" s="39"/>
      <c r="B916" s="39"/>
      <c r="C916" s="54"/>
      <c r="D916" s="54"/>
      <c r="E916" s="41"/>
      <c r="F916" s="41"/>
      <c r="G916" s="39"/>
    </row>
    <row r="917" ht="15.75" customHeight="1">
      <c r="A917" s="39"/>
      <c r="B917" s="39"/>
      <c r="C917" s="54"/>
      <c r="D917" s="54"/>
      <c r="E917" s="41"/>
      <c r="F917" s="41"/>
      <c r="G917" s="39"/>
    </row>
    <row r="918" ht="15.75" customHeight="1">
      <c r="A918" s="39"/>
      <c r="B918" s="39"/>
      <c r="C918" s="54"/>
      <c r="D918" s="54"/>
      <c r="E918" s="41"/>
      <c r="F918" s="41"/>
      <c r="G918" s="39"/>
    </row>
    <row r="919" ht="15.75" customHeight="1">
      <c r="A919" s="39"/>
      <c r="B919" s="39"/>
      <c r="C919" s="54"/>
      <c r="D919" s="54"/>
      <c r="E919" s="41"/>
      <c r="F919" s="41"/>
      <c r="G919" s="39"/>
    </row>
    <row r="920" ht="15.75" customHeight="1">
      <c r="A920" s="39"/>
      <c r="B920" s="39"/>
      <c r="C920" s="54"/>
      <c r="D920" s="54"/>
      <c r="E920" s="41"/>
      <c r="F920" s="41"/>
      <c r="G920" s="39"/>
    </row>
    <row r="921" ht="15.75" customHeight="1">
      <c r="A921" s="39"/>
      <c r="B921" s="39"/>
      <c r="C921" s="54"/>
      <c r="D921" s="54"/>
      <c r="E921" s="41"/>
      <c r="F921" s="41"/>
      <c r="G921" s="39"/>
    </row>
    <row r="922" ht="15.75" customHeight="1">
      <c r="A922" s="39"/>
      <c r="B922" s="39"/>
      <c r="C922" s="54"/>
      <c r="D922" s="54"/>
      <c r="E922" s="41"/>
      <c r="F922" s="41"/>
      <c r="G922" s="39"/>
    </row>
    <row r="923" ht="15.75" customHeight="1">
      <c r="A923" s="39"/>
      <c r="B923" s="39"/>
      <c r="C923" s="54"/>
      <c r="D923" s="54"/>
      <c r="E923" s="41"/>
      <c r="F923" s="41"/>
      <c r="G923" s="39"/>
    </row>
    <row r="924" ht="15.75" customHeight="1">
      <c r="A924" s="39"/>
      <c r="B924" s="39"/>
      <c r="C924" s="54"/>
      <c r="D924" s="54"/>
      <c r="E924" s="41"/>
      <c r="F924" s="41"/>
      <c r="G924" s="39"/>
    </row>
    <row r="925" ht="15.75" customHeight="1">
      <c r="A925" s="39"/>
      <c r="B925" s="39"/>
      <c r="C925" s="54"/>
      <c r="D925" s="54"/>
      <c r="E925" s="41"/>
      <c r="F925" s="41"/>
      <c r="G925" s="39"/>
    </row>
    <row r="926" ht="15.75" customHeight="1">
      <c r="A926" s="39"/>
      <c r="B926" s="39"/>
      <c r="C926" s="54"/>
      <c r="D926" s="54"/>
      <c r="E926" s="41"/>
      <c r="F926" s="41"/>
      <c r="G926" s="39"/>
    </row>
    <row r="927" ht="15.75" customHeight="1">
      <c r="A927" s="39"/>
      <c r="B927" s="39"/>
      <c r="C927" s="54"/>
      <c r="D927" s="54"/>
      <c r="E927" s="41"/>
      <c r="F927" s="41"/>
      <c r="G927" s="39"/>
    </row>
    <row r="928" ht="15.75" customHeight="1">
      <c r="A928" s="39"/>
      <c r="B928" s="39"/>
      <c r="C928" s="54"/>
      <c r="D928" s="54"/>
      <c r="E928" s="41"/>
      <c r="F928" s="41"/>
      <c r="G928" s="39"/>
    </row>
    <row r="929" ht="15.75" customHeight="1">
      <c r="A929" s="39"/>
      <c r="B929" s="39"/>
      <c r="C929" s="54"/>
      <c r="D929" s="54"/>
      <c r="E929" s="41"/>
      <c r="F929" s="41"/>
      <c r="G929" s="39"/>
    </row>
    <row r="930" ht="15.75" customHeight="1">
      <c r="A930" s="39"/>
      <c r="B930" s="39"/>
      <c r="C930" s="54"/>
      <c r="D930" s="54"/>
      <c r="E930" s="41"/>
      <c r="F930" s="41"/>
      <c r="G930" s="39"/>
    </row>
    <row r="931" ht="15.75" customHeight="1">
      <c r="A931" s="39"/>
      <c r="B931" s="39"/>
      <c r="C931" s="54"/>
      <c r="D931" s="54"/>
      <c r="E931" s="41"/>
      <c r="F931" s="41"/>
      <c r="G931" s="39"/>
    </row>
    <row r="932" ht="15.75" customHeight="1">
      <c r="A932" s="39"/>
      <c r="B932" s="39"/>
      <c r="C932" s="54"/>
      <c r="D932" s="54"/>
      <c r="E932" s="41"/>
      <c r="F932" s="41"/>
      <c r="G932" s="39"/>
    </row>
    <row r="933" ht="15.75" customHeight="1">
      <c r="A933" s="39"/>
      <c r="B933" s="39"/>
      <c r="C933" s="54"/>
      <c r="D933" s="54"/>
      <c r="E933" s="41"/>
      <c r="F933" s="41"/>
      <c r="G933" s="39"/>
    </row>
    <row r="934" ht="15.75" customHeight="1">
      <c r="A934" s="39"/>
      <c r="B934" s="39"/>
      <c r="C934" s="54"/>
      <c r="D934" s="54"/>
      <c r="E934" s="41"/>
      <c r="F934" s="41"/>
      <c r="G934" s="39"/>
    </row>
    <row r="935" ht="15.75" customHeight="1">
      <c r="A935" s="39"/>
      <c r="B935" s="39"/>
      <c r="C935" s="54"/>
      <c r="D935" s="54"/>
      <c r="E935" s="41"/>
      <c r="F935" s="41"/>
      <c r="G935" s="39"/>
    </row>
    <row r="936" ht="15.75" customHeight="1">
      <c r="A936" s="39"/>
      <c r="B936" s="39"/>
      <c r="C936" s="54"/>
      <c r="D936" s="54"/>
      <c r="E936" s="41"/>
      <c r="F936" s="41"/>
      <c r="G936" s="39"/>
    </row>
    <row r="937" ht="15.75" customHeight="1">
      <c r="A937" s="39"/>
      <c r="B937" s="39"/>
      <c r="C937" s="54"/>
      <c r="D937" s="54"/>
      <c r="E937" s="41"/>
      <c r="F937" s="41"/>
      <c r="G937" s="39"/>
    </row>
    <row r="938" ht="15.75" customHeight="1">
      <c r="A938" s="39"/>
      <c r="B938" s="39"/>
      <c r="C938" s="54"/>
      <c r="D938" s="54"/>
      <c r="E938" s="41"/>
      <c r="F938" s="41"/>
      <c r="G938" s="39"/>
    </row>
    <row r="939" ht="15.75" customHeight="1">
      <c r="A939" s="39"/>
      <c r="B939" s="39"/>
      <c r="C939" s="54"/>
      <c r="D939" s="54"/>
      <c r="E939" s="41"/>
      <c r="F939" s="41"/>
      <c r="G939" s="39"/>
    </row>
    <row r="940" ht="15.75" customHeight="1">
      <c r="A940" s="39"/>
      <c r="B940" s="39"/>
      <c r="C940" s="54"/>
      <c r="D940" s="54"/>
      <c r="E940" s="41"/>
      <c r="F940" s="41"/>
      <c r="G940" s="39"/>
    </row>
    <row r="941" ht="15.75" customHeight="1">
      <c r="A941" s="39"/>
      <c r="B941" s="39"/>
      <c r="C941" s="54"/>
      <c r="D941" s="54"/>
      <c r="E941" s="41"/>
      <c r="F941" s="41"/>
      <c r="G941" s="39"/>
    </row>
    <row r="942" ht="15.75" customHeight="1">
      <c r="A942" s="39"/>
      <c r="B942" s="39"/>
      <c r="C942" s="54"/>
      <c r="D942" s="54"/>
      <c r="E942" s="41"/>
      <c r="F942" s="41"/>
      <c r="G942" s="39"/>
    </row>
    <row r="943" ht="15.75" customHeight="1">
      <c r="A943" s="39"/>
      <c r="B943" s="39"/>
      <c r="C943" s="54"/>
      <c r="D943" s="54"/>
      <c r="E943" s="41"/>
      <c r="F943" s="41"/>
      <c r="G943" s="39"/>
    </row>
    <row r="944" ht="15.75" customHeight="1">
      <c r="A944" s="39"/>
      <c r="B944" s="39"/>
      <c r="C944" s="54"/>
      <c r="D944" s="54"/>
      <c r="E944" s="41"/>
      <c r="F944" s="41"/>
      <c r="G944" s="39"/>
    </row>
    <row r="945" ht="15.75" customHeight="1">
      <c r="A945" s="39"/>
      <c r="B945" s="39"/>
      <c r="C945" s="54"/>
      <c r="D945" s="54"/>
      <c r="E945" s="41"/>
      <c r="F945" s="41"/>
      <c r="G945" s="39"/>
    </row>
    <row r="946" ht="15.75" customHeight="1">
      <c r="A946" s="39"/>
      <c r="B946" s="39"/>
      <c r="C946" s="54"/>
      <c r="D946" s="54"/>
      <c r="E946" s="41"/>
      <c r="F946" s="41"/>
      <c r="G946" s="39"/>
    </row>
    <row r="947" ht="15.75" customHeight="1">
      <c r="A947" s="39"/>
      <c r="B947" s="39"/>
      <c r="C947" s="54"/>
      <c r="D947" s="54"/>
      <c r="E947" s="41"/>
      <c r="F947" s="41"/>
      <c r="G947" s="39"/>
    </row>
    <row r="948" ht="15.75" customHeight="1">
      <c r="A948" s="39"/>
      <c r="B948" s="39"/>
      <c r="C948" s="54"/>
      <c r="D948" s="54"/>
      <c r="E948" s="41"/>
      <c r="F948" s="41"/>
      <c r="G948" s="39"/>
    </row>
    <row r="949" ht="15.75" customHeight="1">
      <c r="A949" s="39"/>
      <c r="B949" s="39"/>
      <c r="C949" s="54"/>
      <c r="D949" s="54"/>
      <c r="E949" s="41"/>
      <c r="F949" s="41"/>
      <c r="G949" s="39"/>
    </row>
    <row r="950" ht="15.75" customHeight="1">
      <c r="A950" s="39"/>
      <c r="B950" s="39"/>
      <c r="C950" s="54"/>
      <c r="D950" s="54"/>
      <c r="E950" s="41"/>
      <c r="F950" s="41"/>
      <c r="G950" s="39"/>
    </row>
    <row r="951" ht="15.75" customHeight="1">
      <c r="A951" s="39"/>
      <c r="B951" s="39"/>
      <c r="C951" s="54"/>
      <c r="D951" s="54"/>
      <c r="E951" s="41"/>
      <c r="F951" s="41"/>
      <c r="G951" s="39"/>
    </row>
    <row r="952" ht="15.75" customHeight="1">
      <c r="A952" s="39"/>
      <c r="B952" s="39"/>
      <c r="C952" s="54"/>
      <c r="D952" s="54"/>
      <c r="E952" s="41"/>
      <c r="F952" s="41"/>
      <c r="G952" s="39"/>
    </row>
    <row r="953" ht="15.75" customHeight="1">
      <c r="A953" s="39"/>
      <c r="B953" s="39"/>
      <c r="C953" s="54"/>
      <c r="D953" s="54"/>
      <c r="E953" s="41"/>
      <c r="F953" s="41"/>
      <c r="G953" s="39"/>
    </row>
    <row r="954" ht="15.75" customHeight="1">
      <c r="A954" s="39"/>
      <c r="B954" s="39"/>
      <c r="C954" s="54"/>
      <c r="D954" s="54"/>
      <c r="E954" s="41"/>
      <c r="F954" s="41"/>
      <c r="G954" s="39"/>
    </row>
    <row r="955" ht="15.75" customHeight="1">
      <c r="A955" s="39"/>
      <c r="B955" s="39"/>
      <c r="C955" s="54"/>
      <c r="D955" s="54"/>
      <c r="E955" s="41"/>
      <c r="F955" s="41"/>
      <c r="G955" s="39"/>
    </row>
    <row r="956" ht="15.75" customHeight="1">
      <c r="A956" s="39"/>
      <c r="B956" s="39"/>
      <c r="C956" s="54"/>
      <c r="D956" s="54"/>
      <c r="E956" s="41"/>
      <c r="F956" s="41"/>
      <c r="G956" s="39"/>
    </row>
    <row r="957" ht="15.75" customHeight="1">
      <c r="A957" s="39"/>
      <c r="B957" s="39"/>
      <c r="C957" s="54"/>
      <c r="D957" s="54"/>
      <c r="E957" s="41"/>
      <c r="F957" s="41"/>
      <c r="G957" s="39"/>
    </row>
    <row r="958" ht="15.75" customHeight="1">
      <c r="A958" s="39"/>
      <c r="B958" s="39"/>
      <c r="C958" s="54"/>
      <c r="D958" s="54"/>
      <c r="E958" s="41"/>
      <c r="F958" s="41"/>
      <c r="G958" s="39"/>
    </row>
    <row r="959" ht="15.75" customHeight="1">
      <c r="A959" s="39"/>
      <c r="B959" s="39"/>
      <c r="C959" s="54"/>
      <c r="D959" s="54"/>
      <c r="E959" s="41"/>
      <c r="F959" s="41"/>
      <c r="G959" s="39"/>
    </row>
    <row r="960" ht="15.75" customHeight="1">
      <c r="A960" s="39"/>
      <c r="B960" s="39"/>
      <c r="C960" s="54"/>
      <c r="D960" s="54"/>
      <c r="E960" s="41"/>
      <c r="F960" s="41"/>
      <c r="G960" s="39"/>
    </row>
    <row r="961" ht="15.75" customHeight="1">
      <c r="A961" s="39"/>
      <c r="B961" s="39"/>
      <c r="C961" s="54"/>
      <c r="D961" s="54"/>
      <c r="E961" s="41"/>
      <c r="F961" s="41"/>
      <c r="G961" s="39"/>
    </row>
    <row r="962" ht="15.75" customHeight="1">
      <c r="A962" s="39"/>
      <c r="B962" s="39"/>
      <c r="C962" s="54"/>
      <c r="D962" s="54"/>
      <c r="E962" s="41"/>
      <c r="F962" s="41"/>
      <c r="G962" s="39"/>
    </row>
    <row r="963" ht="15.75" customHeight="1">
      <c r="A963" s="39"/>
      <c r="B963" s="39"/>
      <c r="C963" s="54"/>
      <c r="D963" s="54"/>
      <c r="E963" s="41"/>
      <c r="F963" s="41"/>
      <c r="G963" s="39"/>
    </row>
    <row r="964" ht="15.75" customHeight="1">
      <c r="A964" s="39"/>
      <c r="B964" s="39"/>
      <c r="C964" s="54"/>
      <c r="D964" s="54"/>
      <c r="E964" s="41"/>
      <c r="F964" s="41"/>
      <c r="G964" s="39"/>
    </row>
    <row r="965" ht="15.75" customHeight="1">
      <c r="A965" s="39"/>
      <c r="B965" s="39"/>
      <c r="C965" s="54"/>
      <c r="D965" s="54"/>
      <c r="E965" s="41"/>
      <c r="F965" s="41"/>
      <c r="G965" s="39"/>
    </row>
    <row r="966" ht="15.75" customHeight="1">
      <c r="A966" s="39"/>
      <c r="B966" s="39"/>
      <c r="C966" s="54"/>
      <c r="D966" s="54"/>
      <c r="E966" s="41"/>
      <c r="F966" s="41"/>
      <c r="G966" s="39"/>
    </row>
    <row r="967" ht="15.75" customHeight="1">
      <c r="A967" s="39"/>
      <c r="B967" s="39"/>
      <c r="C967" s="54"/>
      <c r="D967" s="54"/>
      <c r="E967" s="41"/>
      <c r="F967" s="41"/>
      <c r="G967" s="39"/>
    </row>
    <row r="968" ht="15.75" customHeight="1">
      <c r="A968" s="39"/>
      <c r="B968" s="39"/>
      <c r="C968" s="54"/>
      <c r="D968" s="54"/>
      <c r="E968" s="41"/>
      <c r="F968" s="41"/>
      <c r="G968" s="39"/>
    </row>
    <row r="969" ht="15.75" customHeight="1">
      <c r="A969" s="39"/>
      <c r="B969" s="39"/>
      <c r="C969" s="54"/>
      <c r="D969" s="54"/>
      <c r="E969" s="41"/>
      <c r="F969" s="41"/>
      <c r="G969" s="39"/>
    </row>
    <row r="970" ht="15.75" customHeight="1">
      <c r="A970" s="39"/>
      <c r="B970" s="39"/>
      <c r="C970" s="54"/>
      <c r="D970" s="54"/>
      <c r="E970" s="41"/>
      <c r="F970" s="41"/>
      <c r="G970" s="39"/>
    </row>
    <row r="971" ht="15.75" customHeight="1">
      <c r="A971" s="39"/>
      <c r="B971" s="39"/>
      <c r="C971" s="54"/>
      <c r="D971" s="54"/>
      <c r="E971" s="41"/>
      <c r="F971" s="41"/>
      <c r="G971" s="39"/>
    </row>
    <row r="972" ht="15.75" customHeight="1">
      <c r="A972" s="39"/>
      <c r="B972" s="39"/>
      <c r="C972" s="54"/>
      <c r="D972" s="54"/>
      <c r="E972" s="41"/>
      <c r="F972" s="41"/>
      <c r="G972" s="39"/>
    </row>
    <row r="973" ht="15.75" customHeight="1">
      <c r="A973" s="39"/>
      <c r="B973" s="39"/>
      <c r="C973" s="54"/>
      <c r="D973" s="54"/>
      <c r="E973" s="41"/>
      <c r="F973" s="41"/>
      <c r="G973" s="39"/>
    </row>
    <row r="974" ht="15.75" customHeight="1">
      <c r="A974" s="39"/>
      <c r="B974" s="39"/>
      <c r="C974" s="54"/>
      <c r="D974" s="54"/>
      <c r="E974" s="41"/>
      <c r="F974" s="41"/>
      <c r="G974" s="39"/>
    </row>
    <row r="975" ht="15.75" customHeight="1">
      <c r="A975" s="39"/>
      <c r="B975" s="39"/>
      <c r="C975" s="54"/>
      <c r="D975" s="54"/>
      <c r="E975" s="41"/>
      <c r="F975" s="41"/>
      <c r="G975" s="39"/>
    </row>
    <row r="976" ht="15.75" customHeight="1">
      <c r="A976" s="39"/>
      <c r="B976" s="39"/>
      <c r="C976" s="54"/>
      <c r="D976" s="54"/>
      <c r="E976" s="41"/>
      <c r="F976" s="41"/>
      <c r="G976" s="39"/>
    </row>
    <row r="977" ht="15.75" customHeight="1">
      <c r="A977" s="39"/>
      <c r="B977" s="39"/>
      <c r="C977" s="54"/>
      <c r="D977" s="54"/>
      <c r="E977" s="41"/>
      <c r="F977" s="41"/>
      <c r="G977" s="39"/>
    </row>
    <row r="978" ht="15.75" customHeight="1">
      <c r="A978" s="39"/>
      <c r="B978" s="39"/>
      <c r="C978" s="54"/>
      <c r="D978" s="54"/>
      <c r="E978" s="41"/>
      <c r="F978" s="41"/>
      <c r="G978" s="39"/>
    </row>
    <row r="979" ht="15.75" customHeight="1">
      <c r="A979" s="39"/>
      <c r="B979" s="39"/>
      <c r="C979" s="54"/>
      <c r="D979" s="54"/>
      <c r="E979" s="41"/>
      <c r="F979" s="41"/>
      <c r="G979" s="39"/>
    </row>
    <row r="980" ht="15.75" customHeight="1">
      <c r="A980" s="39"/>
      <c r="B980" s="39"/>
      <c r="C980" s="54"/>
      <c r="D980" s="54"/>
      <c r="E980" s="41"/>
      <c r="F980" s="41"/>
      <c r="G980" s="39"/>
    </row>
    <row r="981" ht="15.75" customHeight="1">
      <c r="A981" s="39"/>
      <c r="B981" s="39"/>
      <c r="C981" s="54"/>
      <c r="D981" s="54"/>
      <c r="E981" s="41"/>
      <c r="F981" s="41"/>
      <c r="G981" s="39"/>
    </row>
    <row r="982" ht="15.75" customHeight="1">
      <c r="A982" s="39"/>
      <c r="B982" s="39"/>
      <c r="C982" s="54"/>
      <c r="D982" s="54"/>
      <c r="E982" s="41"/>
      <c r="F982" s="41"/>
      <c r="G982" s="39"/>
    </row>
    <row r="983" ht="15.75" customHeight="1">
      <c r="A983" s="39"/>
      <c r="B983" s="39"/>
      <c r="C983" s="54"/>
      <c r="D983" s="54"/>
      <c r="E983" s="41"/>
      <c r="F983" s="41"/>
      <c r="G983" s="39"/>
    </row>
    <row r="984" ht="15.75" customHeight="1">
      <c r="A984" s="39"/>
      <c r="B984" s="39"/>
      <c r="C984" s="54"/>
      <c r="D984" s="54"/>
      <c r="E984" s="41"/>
      <c r="F984" s="41"/>
      <c r="G984" s="39"/>
    </row>
    <row r="985" ht="15.75" customHeight="1">
      <c r="A985" s="39"/>
      <c r="B985" s="39"/>
      <c r="C985" s="54"/>
      <c r="D985" s="54"/>
      <c r="E985" s="41"/>
      <c r="F985" s="41"/>
      <c r="G985" s="39"/>
    </row>
    <row r="986" ht="15.75" customHeight="1">
      <c r="A986" s="39"/>
      <c r="B986" s="39"/>
      <c r="C986" s="54"/>
      <c r="D986" s="54"/>
      <c r="E986" s="41"/>
      <c r="F986" s="41"/>
      <c r="G986" s="39"/>
    </row>
    <row r="987" ht="15.75" customHeight="1">
      <c r="A987" s="39"/>
      <c r="B987" s="39"/>
      <c r="C987" s="54"/>
      <c r="D987" s="54"/>
      <c r="E987" s="41"/>
      <c r="F987" s="41"/>
      <c r="G987" s="39"/>
    </row>
    <row r="988" ht="15.75" customHeight="1">
      <c r="A988" s="39"/>
      <c r="B988" s="39"/>
      <c r="C988" s="54"/>
      <c r="D988" s="54"/>
      <c r="E988" s="41"/>
      <c r="F988" s="41"/>
      <c r="G988" s="39"/>
    </row>
    <row r="989" ht="15.75" customHeight="1">
      <c r="A989" s="39"/>
      <c r="B989" s="39"/>
      <c r="C989" s="54"/>
      <c r="D989" s="54"/>
      <c r="E989" s="41"/>
      <c r="F989" s="41"/>
      <c r="G989" s="39"/>
    </row>
    <row r="990" ht="15.75" customHeight="1">
      <c r="A990" s="39"/>
      <c r="B990" s="39"/>
      <c r="C990" s="54"/>
      <c r="D990" s="54"/>
      <c r="E990" s="41"/>
      <c r="F990" s="41"/>
      <c r="G990" s="39"/>
    </row>
    <row r="991" ht="15.75" customHeight="1">
      <c r="A991" s="39"/>
      <c r="B991" s="39"/>
      <c r="C991" s="54"/>
      <c r="D991" s="54"/>
      <c r="E991" s="41"/>
      <c r="F991" s="41"/>
      <c r="G991" s="39"/>
    </row>
    <row r="992" ht="15.75" customHeight="1">
      <c r="A992" s="39"/>
      <c r="B992" s="39"/>
      <c r="C992" s="54"/>
      <c r="D992" s="54"/>
      <c r="E992" s="41"/>
      <c r="F992" s="41"/>
      <c r="G992" s="39"/>
    </row>
    <row r="993" ht="15.75" customHeight="1">
      <c r="A993" s="39"/>
      <c r="B993" s="39"/>
      <c r="C993" s="54"/>
      <c r="D993" s="54"/>
      <c r="E993" s="41"/>
      <c r="F993" s="41"/>
      <c r="G993" s="39"/>
    </row>
    <row r="994" ht="15.75" customHeight="1">
      <c r="A994" s="39"/>
      <c r="B994" s="39"/>
      <c r="C994" s="54"/>
      <c r="D994" s="54"/>
      <c r="E994" s="41"/>
      <c r="F994" s="41"/>
      <c r="G994" s="39"/>
    </row>
    <row r="995" ht="15.75" customHeight="1">
      <c r="A995" s="39"/>
      <c r="B995" s="39"/>
      <c r="C995" s="54"/>
      <c r="D995" s="54"/>
      <c r="E995" s="41"/>
      <c r="F995" s="41"/>
      <c r="G995" s="39"/>
    </row>
    <row r="996" ht="15.75" customHeight="1">
      <c r="A996" s="39"/>
      <c r="B996" s="39"/>
      <c r="C996" s="54"/>
      <c r="D996" s="54"/>
      <c r="E996" s="41"/>
      <c r="F996" s="41"/>
      <c r="G996" s="39"/>
    </row>
    <row r="997" ht="15.75" customHeight="1">
      <c r="A997" s="39"/>
      <c r="B997" s="39"/>
      <c r="C997" s="54"/>
      <c r="D997" s="54"/>
      <c r="E997" s="41"/>
      <c r="F997" s="41"/>
      <c r="G997" s="39"/>
    </row>
    <row r="998" ht="15.75" customHeight="1">
      <c r="A998" s="39"/>
      <c r="B998" s="39"/>
      <c r="C998" s="54"/>
      <c r="D998" s="54"/>
      <c r="E998" s="41"/>
      <c r="F998" s="41"/>
      <c r="G998" s="39"/>
    </row>
    <row r="999" ht="15.75" customHeight="1">
      <c r="A999" s="39"/>
      <c r="B999" s="39"/>
      <c r="C999" s="54"/>
      <c r="D999" s="54"/>
      <c r="E999" s="41"/>
      <c r="F999" s="41"/>
      <c r="G999" s="39"/>
    </row>
    <row r="1000" ht="15.75" customHeight="1">
      <c r="A1000" s="39"/>
      <c r="B1000" s="39"/>
      <c r="C1000" s="54"/>
      <c r="D1000" s="54"/>
      <c r="E1000" s="41"/>
      <c r="F1000" s="41"/>
      <c r="G1000" s="39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2022-01-13T22:09:59Z</dcterms:created>
  <dc:creator>ANGELA</dc:creator>
</cp:coreProperties>
</file>