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ngsley nwakaibe\Documents\PHD work\Norway data\Repository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2 (2)" sheetId="3" r:id="rId3"/>
    <sheet name="Sheet2 (3)" sheetId="4" r:id="rId4"/>
  </sheets>
  <definedNames>
    <definedName name="solver_adj" localSheetId="1" hidden="1">Sheet2!$K$4</definedName>
    <definedName name="solver_adj" localSheetId="2" hidden="1">'Sheet2 (2)'!$K$4,'Sheet2 (2)'!$K$6</definedName>
    <definedName name="solver_adj" localSheetId="3" hidden="1">'Sheet2 (3)'!$K$4:$K$6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Sheet2!$H$4</definedName>
    <definedName name="solver_opt" localSheetId="2" hidden="1">'Sheet2 (2)'!$H$4</definedName>
    <definedName name="solver_opt" localSheetId="3" hidden="1">'Sheet2 (3)'!$H$4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3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4" i="1"/>
  <c r="K5" i="3" l="1"/>
  <c r="X3" i="1" l="1"/>
  <c r="AA3" i="1"/>
  <c r="U3" i="1"/>
  <c r="T4" i="1" s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Y3" i="1" l="1"/>
  <c r="X4" i="1" s="1"/>
  <c r="U4" i="1"/>
  <c r="T5" i="1" s="1"/>
  <c r="Y4" i="1" l="1"/>
  <c r="X5" i="1" s="1"/>
  <c r="Y5" i="1" s="1"/>
  <c r="X6" i="1"/>
  <c r="Y6" i="1" s="1"/>
  <c r="U5" i="1"/>
  <c r="T6" i="1" s="1"/>
  <c r="X7" i="1" l="1"/>
  <c r="Y7" i="1" s="1"/>
  <c r="U6" i="1"/>
  <c r="T7" i="1" s="1"/>
  <c r="U7" i="1" s="1"/>
  <c r="T8" i="1" s="1"/>
  <c r="U8" i="1" s="1"/>
  <c r="T9" i="1" s="1"/>
  <c r="X8" i="1" l="1"/>
  <c r="Y8" i="1" s="1"/>
  <c r="U9" i="1"/>
  <c r="T10" i="1" s="1"/>
  <c r="U10" i="1" s="1"/>
  <c r="T11" i="1" s="1"/>
  <c r="X9" i="1" l="1"/>
  <c r="Y9" i="1" s="1"/>
  <c r="U11" i="1"/>
  <c r="T12" i="1" s="1"/>
  <c r="X10" i="1" l="1"/>
  <c r="Y10" i="1" s="1"/>
  <c r="U12" i="1"/>
  <c r="T13" i="1" s="1"/>
  <c r="X11" i="1" l="1"/>
  <c r="Y11" i="1" s="1"/>
  <c r="U13" i="1"/>
  <c r="T14" i="1" s="1"/>
  <c r="X12" i="1" l="1"/>
  <c r="Y12" i="1" s="1"/>
  <c r="U14" i="1"/>
  <c r="T15" i="1"/>
  <c r="X13" i="1" l="1"/>
  <c r="Y13" i="1" s="1"/>
  <c r="U15" i="1"/>
  <c r="T16" i="1" s="1"/>
  <c r="X14" i="1" l="1"/>
  <c r="Y14" i="1" s="1"/>
  <c r="U16" i="1"/>
  <c r="T17" i="1" s="1"/>
  <c r="X15" i="1" l="1"/>
  <c r="Y15" i="1" s="1"/>
  <c r="U17" i="1"/>
  <c r="T18" i="1" s="1"/>
  <c r="X16" i="1" l="1"/>
  <c r="Y16" i="1" s="1"/>
  <c r="U18" i="1"/>
  <c r="S3" i="1"/>
  <c r="X17" i="1" l="1"/>
  <c r="Y17" i="1" s="1"/>
  <c r="X18" i="1" l="1"/>
  <c r="Y18" i="1" l="1"/>
  <c r="Z6" i="1"/>
  <c r="D14" i="4" l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F3" i="4"/>
  <c r="G3" i="4" s="1"/>
  <c r="E3" i="4" l="1"/>
  <c r="F4" i="4" s="1"/>
  <c r="D12" i="3"/>
  <c r="F3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G4" i="4" l="1"/>
  <c r="E4" i="4"/>
  <c r="F5" i="4" s="1"/>
  <c r="E3" i="3"/>
  <c r="F4" i="3" s="1"/>
  <c r="G4" i="3" s="1"/>
  <c r="G3" i="3"/>
  <c r="E5" i="4" l="1"/>
  <c r="F6" i="4" s="1"/>
  <c r="G5" i="4"/>
  <c r="E4" i="3"/>
  <c r="F5" i="3" s="1"/>
  <c r="G5" i="3" s="1"/>
  <c r="E6" i="4" l="1"/>
  <c r="F7" i="4" s="1"/>
  <c r="G6" i="4"/>
  <c r="E5" i="3"/>
  <c r="F6" i="3" s="1"/>
  <c r="G6" i="3" s="1"/>
  <c r="E7" i="4" l="1"/>
  <c r="F8" i="4" s="1"/>
  <c r="G7" i="4"/>
  <c r="E6" i="3"/>
  <c r="F7" i="3" s="1"/>
  <c r="G7" i="3" s="1"/>
  <c r="E8" i="4" l="1"/>
  <c r="F9" i="4" s="1"/>
  <c r="G8" i="4"/>
  <c r="E7" i="3"/>
  <c r="F8" i="3" s="1"/>
  <c r="G8" i="3" s="1"/>
  <c r="E9" i="4" l="1"/>
  <c r="F10" i="4" s="1"/>
  <c r="G9" i="4"/>
  <c r="E8" i="3"/>
  <c r="F9" i="3" s="1"/>
  <c r="G9" i="3" s="1"/>
  <c r="E10" i="4" l="1"/>
  <c r="F11" i="4" s="1"/>
  <c r="G10" i="4"/>
  <c r="E9" i="3"/>
  <c r="F10" i="3" s="1"/>
  <c r="G10" i="3" s="1"/>
  <c r="E11" i="4" l="1"/>
  <c r="F12" i="4" s="1"/>
  <c r="G11" i="4"/>
  <c r="E10" i="3"/>
  <c r="F11" i="3" s="1"/>
  <c r="G11" i="3" s="1"/>
  <c r="G12" i="4" l="1"/>
  <c r="E12" i="4"/>
  <c r="F13" i="4" s="1"/>
  <c r="E11" i="3"/>
  <c r="F12" i="3" s="1"/>
  <c r="G12" i="3" s="1"/>
  <c r="G13" i="4" l="1"/>
  <c r="E13" i="4"/>
  <c r="F14" i="4" s="1"/>
  <c r="I7" i="4" s="1"/>
  <c r="E12" i="3"/>
  <c r="F13" i="3" s="1"/>
  <c r="G13" i="3" s="1"/>
  <c r="G14" i="4" l="1"/>
  <c r="H4" i="4" s="1"/>
  <c r="E14" i="4"/>
  <c r="F15" i="4" s="1"/>
  <c r="E13" i="3"/>
  <c r="F14" i="3" s="1"/>
  <c r="G14" i="3" s="1"/>
  <c r="H4" i="3" s="1"/>
  <c r="E15" i="4" l="1"/>
  <c r="F16" i="4" s="1"/>
  <c r="I7" i="3"/>
  <c r="E14" i="3"/>
  <c r="F15" i="3" s="1"/>
  <c r="E15" i="3" s="1"/>
  <c r="F16" i="3" s="1"/>
  <c r="E16" i="4" l="1"/>
  <c r="F17" i="4" s="1"/>
  <c r="E16" i="3"/>
  <c r="F17" i="3" s="1"/>
  <c r="E17" i="4" l="1"/>
  <c r="F18" i="4" s="1"/>
  <c r="E17" i="3"/>
  <c r="F18" i="3" s="1"/>
  <c r="E18" i="4" l="1"/>
  <c r="F19" i="4" s="1"/>
  <c r="E18" i="3"/>
  <c r="F19" i="3" s="1"/>
  <c r="E19" i="4" l="1"/>
  <c r="F20" i="4" s="1"/>
  <c r="E19" i="3"/>
  <c r="F20" i="3" s="1"/>
  <c r="E20" i="4" l="1"/>
  <c r="F21" i="4" s="1"/>
  <c r="E20" i="3"/>
  <c r="F21" i="3" s="1"/>
  <c r="E21" i="4" l="1"/>
  <c r="F22" i="4" s="1"/>
  <c r="E21" i="3"/>
  <c r="F22" i="3" s="1"/>
  <c r="E22" i="4" l="1"/>
  <c r="F23" i="4" s="1"/>
  <c r="E22" i="3"/>
  <c r="F23" i="3" s="1"/>
  <c r="E23" i="4" l="1"/>
  <c r="F24" i="4" s="1"/>
  <c r="E23" i="3"/>
  <c r="F24" i="3" s="1"/>
  <c r="E24" i="4" l="1"/>
  <c r="F25" i="4" s="1"/>
  <c r="E24" i="3"/>
  <c r="F25" i="3" s="1"/>
  <c r="E25" i="4" l="1"/>
  <c r="F26" i="4" s="1"/>
  <c r="E25" i="3"/>
  <c r="F26" i="3" s="1"/>
  <c r="E26" i="4" l="1"/>
  <c r="F27" i="4" s="1"/>
  <c r="E26" i="3"/>
  <c r="F27" i="3" s="1"/>
  <c r="E27" i="4" l="1"/>
  <c r="F28" i="4" s="1"/>
  <c r="E27" i="3"/>
  <c r="F28" i="3" s="1"/>
  <c r="E28" i="4" l="1"/>
  <c r="F29" i="4" s="1"/>
  <c r="E28" i="3"/>
  <c r="F29" i="3" s="1"/>
  <c r="E29" i="4" l="1"/>
  <c r="F30" i="4" s="1"/>
  <c r="E29" i="3"/>
  <c r="F30" i="3" s="1"/>
  <c r="E30" i="4" l="1"/>
  <c r="F31" i="4" s="1"/>
  <c r="E30" i="3"/>
  <c r="F31" i="3" s="1"/>
  <c r="E31" i="4" l="1"/>
  <c r="F32" i="4" s="1"/>
  <c r="E31" i="3"/>
  <c r="F32" i="3" s="1"/>
  <c r="E32" i="4" l="1"/>
  <c r="F33" i="4" s="1"/>
  <c r="E32" i="3"/>
  <c r="F33" i="3" s="1"/>
  <c r="E33" i="4" l="1"/>
  <c r="F34" i="4" s="1"/>
  <c r="E33" i="3"/>
  <c r="F34" i="3" s="1"/>
  <c r="E34" i="4" l="1"/>
  <c r="F35" i="4" s="1"/>
  <c r="E34" i="3"/>
  <c r="F35" i="3" s="1"/>
  <c r="E35" i="4" l="1"/>
  <c r="F36" i="4" s="1"/>
  <c r="E35" i="3"/>
  <c r="F36" i="3" s="1"/>
  <c r="E36" i="4" l="1"/>
  <c r="F37" i="4" s="1"/>
  <c r="E36" i="3"/>
  <c r="F37" i="3" s="1"/>
  <c r="E37" i="4" l="1"/>
  <c r="F38" i="4" s="1"/>
  <c r="E37" i="3"/>
  <c r="F38" i="3" s="1"/>
  <c r="E38" i="4" l="1"/>
  <c r="F39" i="4" s="1"/>
  <c r="E38" i="3"/>
  <c r="F39" i="3" s="1"/>
  <c r="E39" i="4" l="1"/>
  <c r="F40" i="4" s="1"/>
  <c r="E39" i="3"/>
  <c r="F40" i="3" s="1"/>
  <c r="E40" i="4" l="1"/>
  <c r="F41" i="4" s="1"/>
  <c r="E40" i="3"/>
  <c r="F41" i="3" s="1"/>
  <c r="E41" i="4" l="1"/>
  <c r="F42" i="4" s="1"/>
  <c r="E41" i="3"/>
  <c r="F42" i="3" s="1"/>
  <c r="E42" i="4" l="1"/>
  <c r="F43" i="4" s="1"/>
  <c r="E42" i="3"/>
  <c r="F43" i="3" s="1"/>
  <c r="E43" i="4" l="1"/>
  <c r="F44" i="4" s="1"/>
  <c r="E43" i="3"/>
  <c r="F44" i="3" s="1"/>
  <c r="E44" i="4" l="1"/>
  <c r="F45" i="4" s="1"/>
  <c r="E45" i="4" s="1"/>
  <c r="E44" i="3"/>
  <c r="F45" i="3" s="1"/>
  <c r="E45" i="3" s="1"/>
  <c r="C4" i="2" l="1"/>
  <c r="G4" i="2"/>
  <c r="E4" i="2"/>
  <c r="F5" i="2" s="1"/>
  <c r="E5" i="2" s="1"/>
  <c r="F6" i="2" s="1"/>
  <c r="G6" i="2" s="1"/>
  <c r="F4" i="2"/>
  <c r="G5" i="2" l="1"/>
  <c r="E6" i="2"/>
  <c r="F7" i="2" s="1"/>
  <c r="G7" i="2" l="1"/>
  <c r="E7" i="2"/>
  <c r="F8" i="2" s="1"/>
  <c r="G8" i="2" s="1"/>
  <c r="E8" i="2" l="1"/>
  <c r="F9" i="2" s="1"/>
  <c r="G9" i="2" s="1"/>
  <c r="E9" i="2" l="1"/>
  <c r="F10" i="2" s="1"/>
  <c r="G10" i="2" l="1"/>
  <c r="E10" i="2"/>
  <c r="F11" i="2" s="1"/>
  <c r="G11" i="2" s="1"/>
  <c r="E11" i="2" l="1"/>
  <c r="F12" i="2" s="1"/>
  <c r="G12" i="2" s="1"/>
  <c r="E12" i="2" l="1"/>
  <c r="F13" i="2" s="1"/>
  <c r="G13" i="2" s="1"/>
  <c r="E13" i="2" l="1"/>
  <c r="F14" i="2" s="1"/>
  <c r="I7" i="2" s="1"/>
  <c r="E14" i="2" l="1"/>
  <c r="F15" i="2" s="1"/>
  <c r="G14" i="2"/>
  <c r="H4" i="2" s="1"/>
  <c r="E15" i="2" l="1"/>
  <c r="F16" i="2"/>
  <c r="E16" i="2" l="1"/>
  <c r="F17" i="2"/>
  <c r="E17" i="2" s="1"/>
  <c r="F18" i="2" s="1"/>
  <c r="E18" i="2" s="1"/>
  <c r="F19" i="2" s="1"/>
  <c r="E19" i="2" s="1"/>
  <c r="F20" i="2" s="1"/>
  <c r="E20" i="2" s="1"/>
  <c r="F21" i="2" s="1"/>
  <c r="E21" i="2" s="1"/>
  <c r="F22" i="2" s="1"/>
  <c r="E22" i="2" s="1"/>
  <c r="F23" i="2" s="1"/>
  <c r="E23" i="2" s="1"/>
  <c r="F24" i="2" s="1"/>
  <c r="E24" i="2" s="1"/>
  <c r="F25" i="2" s="1"/>
  <c r="E25" i="2" s="1"/>
  <c r="F26" i="2" s="1"/>
  <c r="E26" i="2" s="1"/>
  <c r="F27" i="2" s="1"/>
  <c r="E27" i="2" l="1"/>
  <c r="F28" i="2" s="1"/>
  <c r="E28" i="2" l="1"/>
  <c r="F29" i="2" s="1"/>
  <c r="E29" i="2" l="1"/>
  <c r="F30" i="2" s="1"/>
  <c r="E30" i="2" l="1"/>
  <c r="F31" i="2" s="1"/>
  <c r="E31" i="2" l="1"/>
  <c r="F32" i="2" s="1"/>
  <c r="E32" i="2" l="1"/>
  <c r="F33" i="2" s="1"/>
  <c r="E33" i="2" l="1"/>
  <c r="F34" i="2" s="1"/>
  <c r="E34" i="2" l="1"/>
  <c r="F35" i="2" s="1"/>
  <c r="E35" i="2" l="1"/>
  <c r="F36" i="2" s="1"/>
  <c r="E36" i="2" l="1"/>
  <c r="F37" i="2" s="1"/>
  <c r="E37" i="2" l="1"/>
  <c r="F38" i="2" s="1"/>
  <c r="E38" i="2" l="1"/>
  <c r="F39" i="2" s="1"/>
  <c r="E39" i="2" l="1"/>
  <c r="F40" i="2" s="1"/>
  <c r="E40" i="2" l="1"/>
  <c r="F41" i="2" s="1"/>
  <c r="E41" i="2" l="1"/>
  <c r="F42" i="2" s="1"/>
  <c r="E42" i="2" l="1"/>
  <c r="F43" i="2" s="1"/>
  <c r="E43" i="2" l="1"/>
  <c r="F44" i="2" s="1"/>
  <c r="E44" i="2" l="1"/>
  <c r="F45" i="2" s="1"/>
  <c r="E45" i="2" s="1"/>
  <c r="K5" i="2" l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</calcChain>
</file>

<file path=xl/sharedStrings.xml><?xml version="1.0" encoding="utf-8"?>
<sst xmlns="http://schemas.openxmlformats.org/spreadsheetml/2006/main" count="46" uniqueCount="32">
  <si>
    <t>Year</t>
  </si>
  <si>
    <t>Population (People)</t>
  </si>
  <si>
    <t>Hist Sales</t>
  </si>
  <si>
    <t>Hist Discards</t>
  </si>
  <si>
    <t>Hist Vehicle stock (Cars)</t>
  </si>
  <si>
    <t xml:space="preserve">Hist: EV Market Share </t>
  </si>
  <si>
    <t xml:space="preserve">Hist: ICV Market Share </t>
  </si>
  <si>
    <t>New ICV sales share (Hist)</t>
  </si>
  <si>
    <t>Market EV sales share (Hist)</t>
  </si>
  <si>
    <t>GDP per Capita (USD$/Person)</t>
  </si>
  <si>
    <t>EV Final price USD (Excl Taxes)</t>
  </si>
  <si>
    <t>ICV Final price USD (Incl Taxes)</t>
  </si>
  <si>
    <t>Hist No. of Chargers</t>
  </si>
  <si>
    <t>Hist No. of Refuelling Stations</t>
  </si>
  <si>
    <t xml:space="preserve">Time to change </t>
  </si>
  <si>
    <t xml:space="preserve">Initial Price </t>
  </si>
  <si>
    <t xml:space="preserve">Limit </t>
  </si>
  <si>
    <t xml:space="preserve">Historical EVPrice </t>
  </si>
  <si>
    <t>EV Price Change</t>
  </si>
  <si>
    <t xml:space="preserve">Simulated EV Price </t>
  </si>
  <si>
    <t xml:space="preserve">Assumed </t>
  </si>
  <si>
    <t xml:space="preserve">Historical ICV Price </t>
  </si>
  <si>
    <t>ICV Price Change</t>
  </si>
  <si>
    <t xml:space="preserve">Simulated ICV Price </t>
  </si>
  <si>
    <t>Historical EV Range</t>
  </si>
  <si>
    <t>EV Range  Change</t>
  </si>
  <si>
    <t xml:space="preserve">Simulated EV Range </t>
  </si>
  <si>
    <t>Hist. Charger to EV ratio</t>
  </si>
  <si>
    <t>Hist. staion to EV ratio</t>
  </si>
  <si>
    <t xml:space="preserve">EV Population </t>
  </si>
  <si>
    <t>Simulated charger to EV ratio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</si>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</sst>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?_-;_-@_-"/>
    <numFmt numFmtId="166" formatCode="_-* #,##0.00000_-;\-* #,##0.00000_-;_-* &quot;-&quot;??_-;_-@_-"/>
    <numFmt numFmtId="167" formatCode="_-* #,##0.0000000_-;\-* #,##0.000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43" fontId="0" fillId="0" borderId="0" xfId="1" applyFont="1"/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0" fontId="0" fillId="2" borderId="0" xfId="0" applyFill="1"/>
    <xf numFmtId="43" fontId="0" fillId="2" borderId="0" xfId="1" applyFont="1" applyFill="1"/>
    <xf numFmtId="3" fontId="0" fillId="0" borderId="0" xfId="0" applyNumberFormat="1"/>
    <xf numFmtId="3" fontId="3" fillId="0" borderId="0" xfId="0" applyNumberFormat="1" applyFont="1"/>
    <xf numFmtId="165" fontId="0" fillId="0" borderId="0" xfId="0" applyNumberFormat="1"/>
    <xf numFmtId="43" fontId="0" fillId="0" borderId="0" xfId="0" applyNumberFormat="1"/>
    <xf numFmtId="9" fontId="0" fillId="0" borderId="0" xfId="2" applyFont="1"/>
    <xf numFmtId="166" fontId="0" fillId="0" borderId="0" xfId="0" applyNumberFormat="1"/>
    <xf numFmtId="167" fontId="0" fillId="0" borderId="0" xfId="0" applyNumberForma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Simulated charger to EV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Sheet1!$T$3:$T$18</c:f>
              <c:numCache>
                <c:formatCode>_(* #,##0.00_);_(* \(#,##0.00\);_(* "-"??_);_(@_)</c:formatCode>
                <c:ptCount val="16"/>
                <c:pt idx="0">
                  <c:v>1.6538688718251624</c:v>
                </c:pt>
                <c:pt idx="1">
                  <c:v>1.1159125812167749</c:v>
                </c:pt>
                <c:pt idx="2">
                  <c:v>0.75727505414451657</c:v>
                </c:pt>
                <c:pt idx="3">
                  <c:v>0.51818336942967769</c:v>
                </c:pt>
                <c:pt idx="4">
                  <c:v>0.35878891295311843</c:v>
                </c:pt>
                <c:pt idx="5">
                  <c:v>0.25252594196874562</c:v>
                </c:pt>
                <c:pt idx="6">
                  <c:v>0.18168396131249709</c:v>
                </c:pt>
                <c:pt idx="7">
                  <c:v>0.13445597420833139</c:v>
                </c:pt>
                <c:pt idx="8">
                  <c:v>0.10297064947222093</c:v>
                </c:pt>
                <c:pt idx="9">
                  <c:v>8.1980432981480625E-2</c:v>
                </c:pt>
                <c:pt idx="10">
                  <c:v>6.7986955320987086E-2</c:v>
                </c:pt>
                <c:pt idx="11">
                  <c:v>5.8657970213991391E-2</c:v>
                </c:pt>
                <c:pt idx="12">
                  <c:v>5.2438646809327596E-2</c:v>
                </c:pt>
                <c:pt idx="13">
                  <c:v>4.82924312062184E-2</c:v>
                </c:pt>
                <c:pt idx="14">
                  <c:v>4.5528287470812265E-2</c:v>
                </c:pt>
                <c:pt idx="15">
                  <c:v>4.3685524980541512E-2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7-4395-A414-6EE92AF142CF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Hist. Charger to EV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Sheet1!$Q$3:$Q$18</c:f>
              <c:numCache>
                <c:formatCode>_(* #,##0.00_);_(* \(#,##0.00\);_(* "-"??_);_(@_)</c:formatCode>
                <c:ptCount val="16"/>
                <c:pt idx="0">
                  <c:v>1.6538688718251624</c:v>
                </c:pt>
                <c:pt idx="1">
                  <c:v>1.5765800893945121</c:v>
                </c:pt>
                <c:pt idx="2">
                  <c:v>1.3539516943690604</c:v>
                </c:pt>
                <c:pt idx="3">
                  <c:v>0.79763806574240492</c:v>
                </c:pt>
                <c:pt idx="4">
                  <c:v>0.46794038448981601</c:v>
                </c:pt>
                <c:pt idx="5">
                  <c:v>0.25863691286685792</c:v>
                </c:pt>
                <c:pt idx="6">
                  <c:v>0.13737948070843908</c:v>
                </c:pt>
                <c:pt idx="7">
                  <c:v>7.9989677372523035E-2</c:v>
                </c:pt>
                <c:pt idx="8">
                  <c:v>7.6898358454263877E-2</c:v>
                </c:pt>
                <c:pt idx="9">
                  <c:v>6.6339731721561407E-2</c:v>
                </c:pt>
                <c:pt idx="10">
                  <c:v>5.3749522105975105E-2</c:v>
                </c:pt>
                <c:pt idx="11">
                  <c:v>5.3703834152287806E-2</c:v>
                </c:pt>
                <c:pt idx="12">
                  <c:v>5.0882614878562438E-2</c:v>
                </c:pt>
                <c:pt idx="13">
                  <c:v>4.2758542703641648E-2</c:v>
                </c:pt>
                <c:pt idx="14">
                  <c:v>4.0223287826268626E-2</c:v>
                </c:pt>
                <c:pt idx="15">
                  <c:v>3.9178190043405357E-2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7-4395-A414-6EE92AF14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017728"/>
        <c:axId val="480016480"/>
      </c:lineChart>
      <c:catAx>
        <c:axId val="4800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16480"/>
        <c:crosses val="autoZero"/>
        <c:auto val="1"/>
        <c:lblAlgn val="ctr"/>
        <c:lblOffset val="100"/>
        <c:noMultiLvlLbl val="0"/>
      </c:catAx>
      <c:valAx>
        <c:axId val="4800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1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Hist. staion to EV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Sheet1!$R$3:$R$18</c:f>
              <c:numCache>
                <c:formatCode>_-* #,##0.0000000_-;\-* #,##0.0000000_-;_-* "-"??_-;_-@_-</c:formatCode>
                <c:ptCount val="16"/>
                <c:pt idx="0">
                  <c:v>8.194033249829196E-4</c:v>
                </c:pt>
                <c:pt idx="1">
                  <c:v>8.0053231913195227E-4</c:v>
                </c:pt>
                <c:pt idx="2">
                  <c:v>7.7043039435609065E-4</c:v>
                </c:pt>
                <c:pt idx="3">
                  <c:v>7.6668823208536358E-4</c:v>
                </c:pt>
                <c:pt idx="4">
                  <c:v>7.4704895258677437E-4</c:v>
                </c:pt>
                <c:pt idx="5">
                  <c:v>7.1782277400261993E-4</c:v>
                </c:pt>
                <c:pt idx="6">
                  <c:v>6.8181955274508642E-4</c:v>
                </c:pt>
                <c:pt idx="7">
                  <c:v>6.70938880296022E-4</c:v>
                </c:pt>
                <c:pt idx="8">
                  <c:v>6.6150542765517685E-4</c:v>
                </c:pt>
                <c:pt idx="9">
                  <c:v>6.987328242987886E-4</c:v>
                </c:pt>
                <c:pt idx="10">
                  <c:v>7.1775254403062491E-4</c:v>
                </c:pt>
                <c:pt idx="11">
                  <c:v>7.2190883710257904E-4</c:v>
                </c:pt>
                <c:pt idx="12">
                  <c:v>7.439952890256012E-4</c:v>
                </c:pt>
                <c:pt idx="13">
                  <c:v>7.6193690205494545E-4</c:v>
                </c:pt>
                <c:pt idx="14">
                  <c:v>7.898809952645642E-4</c:v>
                </c:pt>
                <c:pt idx="15">
                  <c:v>8.3294531926007918E-4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2-47B1-8E44-EEDC54898714}"/>
            </c:ext>
          </c:extLst>
        </c:ser>
        <c:ser>
          <c:idx val="1"/>
          <c:order val="1"/>
          <c:tx>
            <c:strRef>
              <c:f>Sheet1!$X$2</c:f>
              <c:strCache>
                <c:ptCount val="1"/>
                <c:pt idx="0">
                  <c:v>Simulated charger to EV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Sheet1!$X$3:$X$18</c:f>
              <c:numCache>
                <c:formatCode>_-* #,##0.00000_-;\-* #,##0.00000_-;_-* "-"??_-;_-@_-</c:formatCode>
                <c:ptCount val="16"/>
                <c:pt idx="0">
                  <c:v>6.6150542765517685E-4</c:v>
                </c:pt>
                <c:pt idx="1">
                  <c:v>6.7579208528891865E-4</c:v>
                </c:pt>
                <c:pt idx="2">
                  <c:v>6.8888818811984871E-4</c:v>
                </c:pt>
                <c:pt idx="3">
                  <c:v>7.008929490482013E-4</c:v>
                </c:pt>
                <c:pt idx="4">
                  <c:v>7.1189731323252441E-4</c:v>
                </c:pt>
                <c:pt idx="5">
                  <c:v>7.21984647068154E-4</c:v>
                </c:pt>
                <c:pt idx="6">
                  <c:v>7.3123136975081443E-4</c:v>
                </c:pt>
                <c:pt idx="7">
                  <c:v>7.3970753220991984E-4</c:v>
                </c:pt>
                <c:pt idx="8">
                  <c:v>7.4747734779743308E-4</c:v>
                </c:pt>
                <c:pt idx="9">
                  <c:v>7.5459967875265359E-4</c:v>
                </c:pt>
                <c:pt idx="10">
                  <c:v>7.6112848212827244E-4</c:v>
                </c:pt>
                <c:pt idx="11">
                  <c:v>7.6711321855592297E-4</c:v>
                </c:pt>
                <c:pt idx="12">
                  <c:v>7.7259922694793604E-4</c:v>
                </c:pt>
                <c:pt idx="13">
                  <c:v>7.7762806797394791E-4</c:v>
                </c:pt>
                <c:pt idx="14">
                  <c:v>7.8223783891445881E-4</c:v>
                </c:pt>
                <c:pt idx="15">
                  <c:v>7.8646346227659379E-4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A2-47B1-8E44-EEDC54898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17584"/>
        <c:axId val="306905104"/>
      </c:lineChart>
      <c:catAx>
        <c:axId val="3069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05104"/>
        <c:crosses val="autoZero"/>
        <c:auto val="1"/>
        <c:lblAlgn val="ctr"/>
        <c:lblOffset val="100"/>
        <c:noMultiLvlLbl val="0"/>
      </c:catAx>
      <c:valAx>
        <c:axId val="3069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0_-;\-* #,##0.00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1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Historical ICV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Sheet2!$C$4:$C$45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Sheet2!$D$4:$D$14</c:f>
              <c:numCache>
                <c:formatCode>#,##0</c:formatCode>
                <c:ptCount val="11"/>
                <c:pt idx="0">
                  <c:v>125000</c:v>
                </c:pt>
                <c:pt idx="1">
                  <c:v>119900</c:v>
                </c:pt>
                <c:pt idx="2">
                  <c:v>120000</c:v>
                </c:pt>
                <c:pt idx="3">
                  <c:v>122400</c:v>
                </c:pt>
                <c:pt idx="4">
                  <c:v>123300</c:v>
                </c:pt>
                <c:pt idx="5">
                  <c:v>155600</c:v>
                </c:pt>
                <c:pt idx="6">
                  <c:v>175828</c:v>
                </c:pt>
                <c:pt idx="7">
                  <c:v>159000</c:v>
                </c:pt>
                <c:pt idx="8">
                  <c:v>165100</c:v>
                </c:pt>
                <c:pt idx="9">
                  <c:v>173700</c:v>
                </c:pt>
                <c:pt idx="10">
                  <c:v>183700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1-477F-B1FD-922545865AB0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Simulated ICV Price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Sheet2!$C$4:$C$45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Sheet2!$F$4:$F$45</c:f>
              <c:numCache>
                <c:formatCode>#,##0</c:formatCode>
                <c:ptCount val="42"/>
                <c:pt idx="0">
                  <c:v>125000</c:v>
                </c:pt>
                <c:pt idx="1">
                  <c:v>131904.76190476189</c:v>
                </c:pt>
                <c:pt idx="2">
                  <c:v>138480.72562358275</c:v>
                </c:pt>
                <c:pt idx="3">
                  <c:v>144743.54821293594</c:v>
                </c:pt>
                <c:pt idx="4">
                  <c:v>150708.14115517709</c:v>
                </c:pt>
                <c:pt idx="5">
                  <c:v>156388.7058620734</c:v>
                </c:pt>
                <c:pt idx="6">
                  <c:v>161798.76748768895</c:v>
                </c:pt>
                <c:pt idx="7">
                  <c:v>166951.20713113234</c:v>
                </c:pt>
                <c:pt idx="8">
                  <c:v>171858.29250584033</c:v>
                </c:pt>
                <c:pt idx="9">
                  <c:v>176531.70714841937</c:v>
                </c:pt>
                <c:pt idx="10">
                  <c:v>180982.57823658988</c:v>
                </c:pt>
                <c:pt idx="11">
                  <c:v>185221.50308246654</c:v>
                </c:pt>
                <c:pt idx="12">
                  <c:v>189258.57436425384</c:v>
                </c:pt>
                <c:pt idx="13">
                  <c:v>193103.40415643223</c:v>
                </c:pt>
                <c:pt idx="14">
                  <c:v>196765.14681564973</c:v>
                </c:pt>
                <c:pt idx="15">
                  <c:v>200252.52077680925</c:v>
                </c:pt>
                <c:pt idx="16">
                  <c:v>203573.8293112469</c:v>
                </c:pt>
                <c:pt idx="17">
                  <c:v>206736.98029642561</c:v>
                </c:pt>
                <c:pt idx="18">
                  <c:v>209749.50504421486</c:v>
                </c:pt>
                <c:pt idx="19">
                  <c:v>212618.57623258559</c:v>
                </c:pt>
                <c:pt idx="20">
                  <c:v>215351.02498341486</c:v>
                </c:pt>
                <c:pt idx="21">
                  <c:v>217953.35712706175</c:v>
                </c:pt>
                <c:pt idx="22">
                  <c:v>220431.76869243977</c:v>
                </c:pt>
                <c:pt idx="23">
                  <c:v>222792.16065946646</c:v>
                </c:pt>
                <c:pt idx="24">
                  <c:v>225040.15300901569</c:v>
                </c:pt>
                <c:pt idx="25">
                  <c:v>227181.09810382448</c:v>
                </c:pt>
                <c:pt idx="26">
                  <c:v>229220.09343221379</c:v>
                </c:pt>
                <c:pt idx="27">
                  <c:v>231161.99374496553</c:v>
                </c:pt>
                <c:pt idx="28">
                  <c:v>233011.42261425289</c:v>
                </c:pt>
                <c:pt idx="29">
                  <c:v>234772.78344214562</c:v>
                </c:pt>
                <c:pt idx="30">
                  <c:v>236450.26994490059</c:v>
                </c:pt>
                <c:pt idx="31">
                  <c:v>238047.87613800057</c:v>
                </c:pt>
                <c:pt idx="32">
                  <c:v>239569.40584571482</c:v>
                </c:pt>
                <c:pt idx="33">
                  <c:v>241018.48175782364</c:v>
                </c:pt>
                <c:pt idx="34">
                  <c:v>242398.55405507013</c:v>
                </c:pt>
                <c:pt idx="35">
                  <c:v>243712.90862387631</c:v>
                </c:pt>
                <c:pt idx="36">
                  <c:v>244964.67487988219</c:v>
                </c:pt>
                <c:pt idx="37">
                  <c:v>246156.83321893541</c:v>
                </c:pt>
                <c:pt idx="38">
                  <c:v>247292.22211327183</c:v>
                </c:pt>
                <c:pt idx="39">
                  <c:v>248373.54486978269</c:v>
                </c:pt>
                <c:pt idx="40">
                  <c:v>249403.37606645972</c:v>
                </c:pt>
                <c:pt idx="41">
                  <c:v>250384.16768234258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01-477F-B1FD-922545865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313071"/>
        <c:axId val="691315151"/>
      </c:lineChart>
      <c:catAx>
        <c:axId val="69131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15151"/>
        <c:crosses val="autoZero"/>
        <c:auto val="1"/>
        <c:lblAlgn val="ctr"/>
        <c:lblOffset val="100"/>
        <c:noMultiLvlLbl val="0"/>
      </c:catAx>
      <c:valAx>
        <c:axId val="6913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1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ICV Price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Sheet2!$E$4:$E$45</c:f>
              <c:numCache>
                <c:formatCode>General</c:formatCode>
                <c:ptCount val="42"/>
                <c:pt idx="0">
                  <c:v>6904.7619047619046</c:v>
                </c:pt>
                <c:pt idx="1">
                  <c:v>6575.9637188208626</c:v>
                </c:pt>
                <c:pt idx="2">
                  <c:v>6262.8225893532026</c:v>
                </c:pt>
                <c:pt idx="3">
                  <c:v>5964.5929422411455</c:v>
                </c:pt>
                <c:pt idx="4">
                  <c:v>5680.564706896329</c:v>
                </c:pt>
                <c:pt idx="5">
                  <c:v>5410.0616256155527</c:v>
                </c:pt>
                <c:pt idx="6">
                  <c:v>5152.4396434433829</c:v>
                </c:pt>
                <c:pt idx="7">
                  <c:v>4907.0853747079836</c:v>
                </c:pt>
                <c:pt idx="8">
                  <c:v>4673.4146425790314</c:v>
                </c:pt>
                <c:pt idx="9">
                  <c:v>4450.8710881705065</c:v>
                </c:pt>
                <c:pt idx="10">
                  <c:v>4238.9248458766724</c:v>
                </c:pt>
                <c:pt idx="11">
                  <c:v>4037.0712817873073</c:v>
                </c:pt>
                <c:pt idx="12">
                  <c:v>3844.8297921783883</c:v>
                </c:pt>
                <c:pt idx="13">
                  <c:v>3661.7426592175129</c:v>
                </c:pt>
                <c:pt idx="14">
                  <c:v>3487.3739611595365</c:v>
                </c:pt>
                <c:pt idx="15">
                  <c:v>3321.3085344376545</c:v>
                </c:pt>
                <c:pt idx="16">
                  <c:v>3163.1509851787191</c:v>
                </c:pt>
                <c:pt idx="17">
                  <c:v>3012.5247477892567</c:v>
                </c:pt>
                <c:pt idx="18">
                  <c:v>2869.0711883707208</c:v>
                </c:pt>
                <c:pt idx="19">
                  <c:v>2732.4487508292577</c:v>
                </c:pt>
                <c:pt idx="20">
                  <c:v>2602.3321436469114</c:v>
                </c:pt>
                <c:pt idx="21">
                  <c:v>2478.4115653780118</c:v>
                </c:pt>
                <c:pt idx="22">
                  <c:v>2360.3919670266778</c:v>
                </c:pt>
                <c:pt idx="23">
                  <c:v>2247.9923495492162</c:v>
                </c:pt>
                <c:pt idx="24">
                  <c:v>2140.945094808777</c:v>
                </c:pt>
                <c:pt idx="25">
                  <c:v>2038.9953283893105</c:v>
                </c:pt>
                <c:pt idx="26">
                  <c:v>1941.9003127517242</c:v>
                </c:pt>
                <c:pt idx="27">
                  <c:v>1849.4288692873558</c:v>
                </c:pt>
                <c:pt idx="28">
                  <c:v>1761.3608278927193</c:v>
                </c:pt>
                <c:pt idx="29">
                  <c:v>1677.4865027549704</c:v>
                </c:pt>
                <c:pt idx="30">
                  <c:v>1597.606193099972</c:v>
                </c:pt>
                <c:pt idx="31">
                  <c:v>1521.5297077142584</c:v>
                </c:pt>
                <c:pt idx="32">
                  <c:v>1449.0759121088181</c:v>
                </c:pt>
                <c:pt idx="33">
                  <c:v>1380.0722972464932</c:v>
                </c:pt>
                <c:pt idx="34">
                  <c:v>1314.3545688061845</c:v>
                </c:pt>
                <c:pt idx="35">
                  <c:v>1251.76625600589</c:v>
                </c:pt>
                <c:pt idx="36">
                  <c:v>1192.1583390532289</c:v>
                </c:pt>
                <c:pt idx="37">
                  <c:v>1135.3888943364091</c:v>
                </c:pt>
                <c:pt idx="38">
                  <c:v>1081.3227565108655</c:v>
                </c:pt>
                <c:pt idx="39">
                  <c:v>1029.8311966770145</c:v>
                </c:pt>
                <c:pt idx="40">
                  <c:v>980.79161588287047</c:v>
                </c:pt>
                <c:pt idx="41">
                  <c:v>934.08725322178191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E-4245-BD75-63F45D3D3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188719"/>
        <c:axId val="888189551"/>
      </c:lineChart>
      <c:catAx>
        <c:axId val="88818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89551"/>
        <c:crosses val="autoZero"/>
        <c:auto val="1"/>
        <c:lblAlgn val="ctr"/>
        <c:lblOffset val="100"/>
        <c:noMultiLvlLbl val="0"/>
      </c:catAx>
      <c:valAx>
        <c:axId val="88818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8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(2)'!$D$2</c:f>
              <c:strCache>
                <c:ptCount val="1"/>
                <c:pt idx="0">
                  <c:v>Historical EVPrice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'Sheet2 (2)'!$C$3:$C$45</c:f>
              <c:numCache>
                <c:formatCode>General</c:formatCode>
                <c:ptCount val="4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cat>
          <c:val>
            <c:numRef>
              <c:f>'Sheet2 (2)'!$D$3:$D$14</c:f>
              <c:numCache>
                <c:formatCode>#,##0</c:formatCode>
                <c:ptCount val="12"/>
                <c:pt idx="0">
                  <c:v>285000</c:v>
                </c:pt>
                <c:pt idx="1">
                  <c:v>285000</c:v>
                </c:pt>
                <c:pt idx="2">
                  <c:v>244000</c:v>
                </c:pt>
                <c:pt idx="3">
                  <c:v>240000</c:v>
                </c:pt>
                <c:pt idx="4">
                  <c:v>192500</c:v>
                </c:pt>
                <c:pt idx="5">
                  <c:v>151900</c:v>
                </c:pt>
                <c:pt idx="6">
                  <c:v>189300</c:v>
                </c:pt>
                <c:pt idx="7">
                  <c:v>191100</c:v>
                </c:pt>
                <c:pt idx="8">
                  <c:v>199800</c:v>
                </c:pt>
                <c:pt idx="9">
                  <c:v>185450</c:v>
                </c:pt>
                <c:pt idx="10">
                  <c:v>171100</c:v>
                </c:pt>
                <c:pt idx="11">
                  <c:v>202300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0-44E1-BCF2-0A2A01B987F7}"/>
            </c:ext>
          </c:extLst>
        </c:ser>
        <c:ser>
          <c:idx val="1"/>
          <c:order val="1"/>
          <c:tx>
            <c:strRef>
              <c:f>'Sheet2 (2)'!$F$2</c:f>
              <c:strCache>
                <c:ptCount val="1"/>
                <c:pt idx="0">
                  <c:v>Simulated EV Price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'Sheet2 (2)'!$C$3:$C$45</c:f>
              <c:numCache>
                <c:formatCode>General</c:formatCode>
                <c:ptCount val="4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cat>
          <c:val>
            <c:numRef>
              <c:f>'Sheet2 (2)'!$F$3:$F$45</c:f>
              <c:numCache>
                <c:formatCode>#,##0</c:formatCode>
                <c:ptCount val="43"/>
                <c:pt idx="0">
                  <c:v>285000</c:v>
                </c:pt>
                <c:pt idx="1">
                  <c:v>263461.13564543234</c:v>
                </c:pt>
                <c:pt idx="2">
                  <c:v>246230.04416177821</c:v>
                </c:pt>
                <c:pt idx="3">
                  <c:v>232445.1709748549</c:v>
                </c:pt>
                <c:pt idx="4">
                  <c:v>221417.27242531627</c:v>
                </c:pt>
                <c:pt idx="5">
                  <c:v>212594.95358568535</c:v>
                </c:pt>
                <c:pt idx="6">
                  <c:v>205537.09851398063</c:v>
                </c:pt>
                <c:pt idx="7">
                  <c:v>199890.81445661685</c:v>
                </c:pt>
                <c:pt idx="8">
                  <c:v>195373.78721072583</c:v>
                </c:pt>
                <c:pt idx="9">
                  <c:v>191760.165414013</c:v>
                </c:pt>
                <c:pt idx="10">
                  <c:v>188869.26797664273</c:v>
                </c:pt>
                <c:pt idx="11">
                  <c:v>186556.55002674652</c:v>
                </c:pt>
                <c:pt idx="12">
                  <c:v>184706.37566682955</c:v>
                </c:pt>
                <c:pt idx="13">
                  <c:v>183226.23617889598</c:v>
                </c:pt>
                <c:pt idx="14">
                  <c:v>182042.12458854914</c:v>
                </c:pt>
                <c:pt idx="15">
                  <c:v>181094.83531627164</c:v>
                </c:pt>
                <c:pt idx="16">
                  <c:v>180337.00389844965</c:v>
                </c:pt>
                <c:pt idx="17">
                  <c:v>179730.73876419206</c:v>
                </c:pt>
                <c:pt idx="18">
                  <c:v>179245.72665678599</c:v>
                </c:pt>
                <c:pt idx="19">
                  <c:v>178857.71697086113</c:v>
                </c:pt>
                <c:pt idx="20">
                  <c:v>178547.30922212126</c:v>
                </c:pt>
                <c:pt idx="21">
                  <c:v>178298.98302312935</c:v>
                </c:pt>
                <c:pt idx="22">
                  <c:v>178100.3220639358</c:v>
                </c:pt>
                <c:pt idx="23">
                  <c:v>177941.39329658099</c:v>
                </c:pt>
                <c:pt idx="24">
                  <c:v>177814.25028269715</c:v>
                </c:pt>
                <c:pt idx="25">
                  <c:v>177712.53587159005</c:v>
                </c:pt>
                <c:pt idx="26">
                  <c:v>177631.16434270437</c:v>
                </c:pt>
                <c:pt idx="27">
                  <c:v>177566.06711959583</c:v>
                </c:pt>
                <c:pt idx="28">
                  <c:v>177513.989341109</c:v>
                </c:pt>
                <c:pt idx="29">
                  <c:v>177472.32711831955</c:v>
                </c:pt>
                <c:pt idx="30">
                  <c:v>177438.99734008798</c:v>
                </c:pt>
                <c:pt idx="31">
                  <c:v>177412.33351750273</c:v>
                </c:pt>
                <c:pt idx="32">
                  <c:v>177391.00245943453</c:v>
                </c:pt>
                <c:pt idx="33">
                  <c:v>177373.93761297996</c:v>
                </c:pt>
                <c:pt idx="34">
                  <c:v>177360.28573581632</c:v>
                </c:pt>
                <c:pt idx="35">
                  <c:v>177349.3642340854</c:v>
                </c:pt>
                <c:pt idx="36">
                  <c:v>177340.62703270066</c:v>
                </c:pt>
                <c:pt idx="37">
                  <c:v>177333.63727159286</c:v>
                </c:pt>
                <c:pt idx="38">
                  <c:v>177328.04546270662</c:v>
                </c:pt>
                <c:pt idx="39">
                  <c:v>177323.57201559763</c:v>
                </c:pt>
                <c:pt idx="40">
                  <c:v>177319.99325791045</c:v>
                </c:pt>
                <c:pt idx="41">
                  <c:v>177317.13025176071</c:v>
                </c:pt>
                <c:pt idx="42">
                  <c:v>177314.83984684091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0-44E1-BCF2-0A2A01B98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313071"/>
        <c:axId val="691315151"/>
      </c:lineChart>
      <c:catAx>
        <c:axId val="69131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15151"/>
        <c:crosses val="autoZero"/>
        <c:auto val="1"/>
        <c:lblAlgn val="ctr"/>
        <c:lblOffset val="100"/>
        <c:noMultiLvlLbl val="0"/>
      </c:catAx>
      <c:valAx>
        <c:axId val="6913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1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(2)'!$E$2</c:f>
              <c:strCache>
                <c:ptCount val="1"/>
                <c:pt idx="0">
                  <c:v>EV Price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'Sheet2 (2)'!$E$4:$E$45</c:f>
              <c:numCache>
                <c:formatCode>General</c:formatCode>
                <c:ptCount val="42"/>
                <c:pt idx="0">
                  <c:v>-17231.091483654127</c:v>
                </c:pt>
                <c:pt idx="1">
                  <c:v>-13784.873186923302</c:v>
                </c:pt>
                <c:pt idx="2">
                  <c:v>-11027.898549538641</c:v>
                </c:pt>
                <c:pt idx="3">
                  <c:v>-8822.318839630916</c:v>
                </c:pt>
                <c:pt idx="4">
                  <c:v>-7057.8550717047301</c:v>
                </c:pt>
                <c:pt idx="5">
                  <c:v>-5646.2840573637859</c:v>
                </c:pt>
                <c:pt idx="6">
                  <c:v>-4517.0272458910304</c:v>
                </c:pt>
                <c:pt idx="7">
                  <c:v>-3613.6217967128264</c:v>
                </c:pt>
                <c:pt idx="8">
                  <c:v>-2890.8974373702599</c:v>
                </c:pt>
                <c:pt idx="9">
                  <c:v>-2312.7179498962068</c:v>
                </c:pt>
                <c:pt idx="10">
                  <c:v>-1850.1743599169654</c:v>
                </c:pt>
                <c:pt idx="11">
                  <c:v>-1480.1394879335712</c:v>
                </c:pt>
                <c:pt idx="12">
                  <c:v>-1184.1115903468569</c:v>
                </c:pt>
                <c:pt idx="13">
                  <c:v>-947.28927227748795</c:v>
                </c:pt>
                <c:pt idx="14">
                  <c:v>-757.831417821988</c:v>
                </c:pt>
                <c:pt idx="15">
                  <c:v>-606.26513425759038</c:v>
                </c:pt>
                <c:pt idx="16">
                  <c:v>-485.01210740607348</c:v>
                </c:pt>
                <c:pt idx="17">
                  <c:v>-388.00968592485879</c:v>
                </c:pt>
                <c:pt idx="18">
                  <c:v>-310.40774873988704</c:v>
                </c:pt>
                <c:pt idx="19">
                  <c:v>-248.32619899191195</c:v>
                </c:pt>
                <c:pt idx="20">
                  <c:v>-198.66095919352955</c:v>
                </c:pt>
                <c:pt idx="21">
                  <c:v>-158.92876735482133</c:v>
                </c:pt>
                <c:pt idx="22">
                  <c:v>-127.14301388385938</c:v>
                </c:pt>
                <c:pt idx="23">
                  <c:v>-101.71441110708983</c:v>
                </c:pt>
                <c:pt idx="24">
                  <c:v>-81.371528885670699</c:v>
                </c:pt>
                <c:pt idx="25">
                  <c:v>-65.097223108535403</c:v>
                </c:pt>
                <c:pt idx="26">
                  <c:v>-52.077778486825991</c:v>
                </c:pt>
                <c:pt idx="27">
                  <c:v>-41.662222789460792</c:v>
                </c:pt>
                <c:pt idx="28">
                  <c:v>-33.329778231569797</c:v>
                </c:pt>
                <c:pt idx="29">
                  <c:v>-26.663822585257002</c:v>
                </c:pt>
                <c:pt idx="30">
                  <c:v>-21.331058068206765</c:v>
                </c:pt>
                <c:pt idx="31">
                  <c:v>-17.064846454566577</c:v>
                </c:pt>
                <c:pt idx="32">
                  <c:v>-13.651877163653262</c:v>
                </c:pt>
                <c:pt idx="33">
                  <c:v>-10.921501730923774</c:v>
                </c:pt>
                <c:pt idx="34">
                  <c:v>-8.7372013847401835</c:v>
                </c:pt>
                <c:pt idx="35">
                  <c:v>-6.9897611077933108</c:v>
                </c:pt>
                <c:pt idx="36">
                  <c:v>-5.5918088862323199</c:v>
                </c:pt>
                <c:pt idx="37">
                  <c:v>-4.4734471089846917</c:v>
                </c:pt>
                <c:pt idx="38">
                  <c:v>-3.5787576871865894</c:v>
                </c:pt>
                <c:pt idx="39">
                  <c:v>-2.8630061497504355</c:v>
                </c:pt>
                <c:pt idx="40">
                  <c:v>-2.2904049198026768</c:v>
                </c:pt>
                <c:pt idx="41">
                  <c:v>-1.8323239358433057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1-487F-AD6F-897F2981B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188719"/>
        <c:axId val="888189551"/>
      </c:lineChart>
      <c:catAx>
        <c:axId val="88818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89551"/>
        <c:crosses val="autoZero"/>
        <c:auto val="1"/>
        <c:lblAlgn val="ctr"/>
        <c:lblOffset val="100"/>
        <c:noMultiLvlLbl val="0"/>
      </c:catAx>
      <c:valAx>
        <c:axId val="88818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8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(3)'!$D$2</c:f>
              <c:strCache>
                <c:ptCount val="1"/>
                <c:pt idx="0">
                  <c:v>Historical EV 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'Sheet2 (3)'!$C$3:$C$45</c:f>
              <c:numCache>
                <c:formatCode>General</c:formatCode>
                <c:ptCount val="4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cat>
          <c:val>
            <c:numRef>
              <c:f>'Sheet2 (3)'!$D$3:$D$14</c:f>
              <c:numCache>
                <c:formatCode>#,##0</c:formatCode>
                <c:ptCount val="12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4-4288-99D1-AF2744288E39}"/>
            </c:ext>
          </c:extLst>
        </c:ser>
        <c:ser>
          <c:idx val="1"/>
          <c:order val="1"/>
          <c:tx>
            <c:strRef>
              <c:f>'Sheet2 (3)'!$F$2</c:f>
              <c:strCache>
                <c:ptCount val="1"/>
                <c:pt idx="0">
                  <c:v>Simulated EV Range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'Sheet2 (3)'!$C$3:$C$45</c:f>
              <c:numCache>
                <c:formatCode>General</c:formatCode>
                <c:ptCount val="4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</c:numCache>
            </c:numRef>
          </c:cat>
          <c:val>
            <c:numRef>
              <c:f>'Sheet2 (3)'!$F$3:$F$45</c:f>
              <c:numCache>
                <c:formatCode>#,##0</c:formatCode>
                <c:ptCount val="43"/>
                <c:pt idx="0">
                  <c:v>125</c:v>
                </c:pt>
                <c:pt idx="1">
                  <c:v>136.25</c:v>
                </c:pt>
                <c:pt idx="2">
                  <c:v>146.9375</c:v>
                </c:pt>
                <c:pt idx="3">
                  <c:v>157.09062499999999</c:v>
                </c:pt>
                <c:pt idx="4">
                  <c:v>166.73609374999998</c:v>
                </c:pt>
                <c:pt idx="5">
                  <c:v>175.89928906249997</c:v>
                </c:pt>
                <c:pt idx="6">
                  <c:v>184.60432460937497</c:v>
                </c:pt>
                <c:pt idx="7">
                  <c:v>192.87410837890621</c:v>
                </c:pt>
                <c:pt idx="8">
                  <c:v>200.73040295996091</c:v>
                </c:pt>
                <c:pt idx="9">
                  <c:v>208.19388281196288</c:v>
                </c:pt>
                <c:pt idx="10">
                  <c:v>215.28418867136475</c:v>
                </c:pt>
                <c:pt idx="11">
                  <c:v>222.01997923779652</c:v>
                </c:pt>
                <c:pt idx="12">
                  <c:v>228.4189802759067</c:v>
                </c:pt>
                <c:pt idx="13">
                  <c:v>234.49803126211137</c:v>
                </c:pt>
                <c:pt idx="14">
                  <c:v>240.27312969900581</c:v>
                </c:pt>
                <c:pt idx="15">
                  <c:v>245.7594732140555</c:v>
                </c:pt>
                <c:pt idx="16">
                  <c:v>250.97149955335271</c:v>
                </c:pt>
                <c:pt idx="17">
                  <c:v>255.92292457568507</c:v>
                </c:pt>
                <c:pt idx="18">
                  <c:v>260.62677834690084</c:v>
                </c:pt>
                <c:pt idx="19">
                  <c:v>265.09543942955577</c:v>
                </c:pt>
                <c:pt idx="20">
                  <c:v>269.34066745807797</c:v>
                </c:pt>
                <c:pt idx="21">
                  <c:v>273.3736340851741</c:v>
                </c:pt>
                <c:pt idx="22">
                  <c:v>277.20495238091542</c:v>
                </c:pt>
                <c:pt idx="23">
                  <c:v>280.84470476186965</c:v>
                </c:pt>
                <c:pt idx="24">
                  <c:v>284.30246952377615</c:v>
                </c:pt>
                <c:pt idx="25">
                  <c:v>287.58734604758735</c:v>
                </c:pt>
                <c:pt idx="26">
                  <c:v>290.70797874520798</c:v>
                </c:pt>
                <c:pt idx="27">
                  <c:v>293.67257980794756</c:v>
                </c:pt>
                <c:pt idx="28">
                  <c:v>296.48895081755018</c:v>
                </c:pt>
                <c:pt idx="29">
                  <c:v>299.16450327667269</c:v>
                </c:pt>
                <c:pt idx="30">
                  <c:v>301.70627811283907</c:v>
                </c:pt>
                <c:pt idx="31">
                  <c:v>304.12096420719712</c:v>
                </c:pt>
                <c:pt idx="32">
                  <c:v>306.41491599683724</c:v>
                </c:pt>
                <c:pt idx="33">
                  <c:v>308.59417019699538</c:v>
                </c:pt>
                <c:pt idx="34">
                  <c:v>310.6644616871456</c:v>
                </c:pt>
                <c:pt idx="35">
                  <c:v>312.6312386027883</c:v>
                </c:pt>
                <c:pt idx="36">
                  <c:v>314.49967667264889</c:v>
                </c:pt>
                <c:pt idx="37">
                  <c:v>316.27469283901644</c:v>
                </c:pt>
                <c:pt idx="38">
                  <c:v>317.96095819706562</c:v>
                </c:pt>
                <c:pt idx="39">
                  <c:v>319.56291028721233</c:v>
                </c:pt>
                <c:pt idx="40">
                  <c:v>321.08476477285171</c:v>
                </c:pt>
                <c:pt idx="41">
                  <c:v>322.53052653420912</c:v>
                </c:pt>
                <c:pt idx="42">
                  <c:v>323.90400020749865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4-4288-99D1-AF2744288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313071"/>
        <c:axId val="691315151"/>
      </c:lineChart>
      <c:catAx>
        <c:axId val="69131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15151"/>
        <c:crosses val="autoZero"/>
        <c:auto val="1"/>
        <c:lblAlgn val="ctr"/>
        <c:lblOffset val="100"/>
        <c:noMultiLvlLbl val="0"/>
      </c:catAx>
      <c:valAx>
        <c:axId val="6913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1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(3)'!$E$2</c:f>
              <c:strCache>
                <c:ptCount val="1"/>
                <c:pt idx="0">
                  <c:v>EV Range 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'Sheet2 (3)'!$E$4:$E$45</c:f>
              <c:numCache>
                <c:formatCode>General</c:formatCode>
                <c:ptCount val="42"/>
                <c:pt idx="0">
                  <c:v>10.6875</c:v>
                </c:pt>
                <c:pt idx="1">
                  <c:v>10.153124999999999</c:v>
                </c:pt>
                <c:pt idx="2">
                  <c:v>9.6454687500000009</c:v>
                </c:pt>
                <c:pt idx="3">
                  <c:v>9.163195312500001</c:v>
                </c:pt>
                <c:pt idx="4">
                  <c:v>8.7050355468750009</c:v>
                </c:pt>
                <c:pt idx="5">
                  <c:v>8.2697837695312515</c:v>
                </c:pt>
                <c:pt idx="6">
                  <c:v>7.8562945810546889</c:v>
                </c:pt>
                <c:pt idx="7">
                  <c:v>7.4634798520019547</c:v>
                </c:pt>
                <c:pt idx="8">
                  <c:v>7.0903058594018562</c:v>
                </c:pt>
                <c:pt idx="9">
                  <c:v>6.7357905664317625</c:v>
                </c:pt>
                <c:pt idx="10">
                  <c:v>6.3990010381101738</c:v>
                </c:pt>
                <c:pt idx="11">
                  <c:v>6.0790509862046651</c:v>
                </c:pt>
                <c:pt idx="12">
                  <c:v>5.7750984368944316</c:v>
                </c:pt>
                <c:pt idx="13">
                  <c:v>5.4863435150497093</c:v>
                </c:pt>
                <c:pt idx="14">
                  <c:v>5.2120263392972248</c:v>
                </c:pt>
                <c:pt idx="15">
                  <c:v>4.9514250223323639</c:v>
                </c:pt>
                <c:pt idx="16">
                  <c:v>4.703853771215746</c:v>
                </c:pt>
                <c:pt idx="17">
                  <c:v>4.4686610826549584</c:v>
                </c:pt>
                <c:pt idx="18">
                  <c:v>4.2452280285222113</c:v>
                </c:pt>
                <c:pt idx="19">
                  <c:v>4.0329666270961013</c:v>
                </c:pt>
                <c:pt idx="20">
                  <c:v>3.831318295741295</c:v>
                </c:pt>
                <c:pt idx="21">
                  <c:v>3.6397523809542291</c:v>
                </c:pt>
                <c:pt idx="22">
                  <c:v>3.4577647619065175</c:v>
                </c:pt>
                <c:pt idx="23">
                  <c:v>3.2848765238111923</c:v>
                </c:pt>
                <c:pt idx="24">
                  <c:v>3.1206326976206329</c:v>
                </c:pt>
                <c:pt idx="25">
                  <c:v>2.9646010627396011</c:v>
                </c:pt>
                <c:pt idx="26">
                  <c:v>2.816371009602622</c:v>
                </c:pt>
                <c:pt idx="27">
                  <c:v>2.6755524591224913</c:v>
                </c:pt>
                <c:pt idx="28">
                  <c:v>2.5417748361663657</c:v>
                </c:pt>
                <c:pt idx="29">
                  <c:v>2.4146860943580464</c:v>
                </c:pt>
                <c:pt idx="30">
                  <c:v>2.2939517896401442</c:v>
                </c:pt>
                <c:pt idx="31">
                  <c:v>2.1792542001581383</c:v>
                </c:pt>
                <c:pt idx="32">
                  <c:v>2.0702914901502312</c:v>
                </c:pt>
                <c:pt idx="33">
                  <c:v>1.9667769156427197</c:v>
                </c:pt>
                <c:pt idx="34">
                  <c:v>1.8684380698605849</c:v>
                </c:pt>
                <c:pt idx="35">
                  <c:v>1.7750161663675557</c:v>
                </c:pt>
                <c:pt idx="36">
                  <c:v>1.686265358049178</c:v>
                </c:pt>
                <c:pt idx="37">
                  <c:v>1.6019520901467188</c:v>
                </c:pt>
                <c:pt idx="38">
                  <c:v>1.5218544856393834</c:v>
                </c:pt>
                <c:pt idx="39">
                  <c:v>1.4457617613574143</c:v>
                </c:pt>
                <c:pt idx="40">
                  <c:v>1.3734736732895443</c:v>
                </c:pt>
                <c:pt idx="41">
                  <c:v>1.3047999896250673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9-49BC-97FE-114B724A4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188719"/>
        <c:axId val="888189551"/>
      </c:lineChart>
      <c:catAx>
        <c:axId val="88818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89551"/>
        <c:crosses val="autoZero"/>
        <c:auto val="1"/>
        <c:lblAlgn val="ctr"/>
        <c:lblOffset val="100"/>
        <c:noMultiLvlLbl val="0"/>
      </c:catAx>
      <c:valAx>
        <c:axId val="88818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8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520573</xdr:colOff>
      <xdr:row>18</xdr:row>
      <xdr:rowOff>163716</xdr:rowOff>
    </xdr:from>
    <xdr:to>
      <xdr:col>24</xdr:col>
      <xdr:colOff>430038</xdr:colOff>
      <xdr:row>34</xdr:row>
      <xdr:rowOff>9807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1229761</xdr:colOff>
      <xdr:row>9</xdr:row>
      <xdr:rowOff>12826</xdr:rowOff>
    </xdr:from>
    <xdr:to>
      <xdr:col>23</xdr:col>
      <xdr:colOff>452672</xdr:colOff>
      <xdr:row>24</xdr:row>
      <xdr:rowOff>39986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906780</xdr:colOff>
      <xdr:row>8</xdr:row>
      <xdr:rowOff>125730</xdr:rowOff>
    </xdr:from>
    <xdr:to>
      <xdr:col>17</xdr:col>
      <xdr:colOff>0</xdr:colOff>
      <xdr:row>23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</xdr:colOff>
      <xdr:row>32</xdr:row>
      <xdr:rowOff>11430</xdr:rowOff>
    </xdr:from>
    <xdr:to>
      <xdr:col>18</xdr:col>
      <xdr:colOff>373380</xdr:colOff>
      <xdr:row>47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906780</xdr:colOff>
      <xdr:row>8</xdr:row>
      <xdr:rowOff>125730</xdr:rowOff>
    </xdr:from>
    <xdr:to>
      <xdr:col>17</xdr:col>
      <xdr:colOff>0</xdr:colOff>
      <xdr:row>23</xdr:row>
      <xdr:rowOff>125730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</xdr:colOff>
      <xdr:row>32</xdr:row>
      <xdr:rowOff>11430</xdr:rowOff>
    </xdr:from>
    <xdr:to>
      <xdr:col>18</xdr:col>
      <xdr:colOff>373380</xdr:colOff>
      <xdr:row>47</xdr:row>
      <xdr:rowOff>11430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906780</xdr:colOff>
      <xdr:row>8</xdr:row>
      <xdr:rowOff>125730</xdr:rowOff>
    </xdr:from>
    <xdr:to>
      <xdr:col>17</xdr:col>
      <xdr:colOff>0</xdr:colOff>
      <xdr:row>23</xdr:row>
      <xdr:rowOff>125730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</xdr:colOff>
      <xdr:row>32</xdr:row>
      <xdr:rowOff>11430</xdr:rowOff>
    </xdr:from>
    <xdr:to>
      <xdr:col>18</xdr:col>
      <xdr:colOff>373380</xdr:colOff>
      <xdr:row>47</xdr:row>
      <xdr:rowOff>11430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tabSelected="1" zoomScale="101" workbookViewId="0">
      <selection activeCell="A21" sqref="A21"/>
    </sheetView>
  </sheetViews>
  <sheetFormatPr defaultRowHeight="14.4" x14ac:dyDescent="0.3"/>
  <cols>
    <col min="3" max="3" width="19.21875" customWidth="1"/>
    <col min="4" max="4" width="12.5546875" customWidth="1"/>
    <col min="5" max="5" width="16.6640625" customWidth="1"/>
    <col min="6" max="7" width="15.6640625" customWidth="1"/>
    <col min="8" max="8" width="16" customWidth="1"/>
    <col min="9" max="9" width="19.5546875" customWidth="1"/>
    <col min="10" max="10" width="15.44140625" customWidth="1"/>
    <col min="11" max="11" width="22.5546875" customWidth="1"/>
    <col min="12" max="12" width="15.5546875" customWidth="1"/>
    <col min="13" max="13" width="16" customWidth="1"/>
    <col min="14" max="14" width="18.21875" customWidth="1"/>
    <col min="15" max="15" width="14.5546875" customWidth="1"/>
    <col min="16" max="16" width="17" customWidth="1"/>
    <col min="17" max="17" width="16.44140625" customWidth="1"/>
    <col min="18" max="18" width="18.88671875" customWidth="1"/>
    <col min="20" max="20" width="15" customWidth="1"/>
    <col min="22" max="22" width="17.33203125" customWidth="1"/>
    <col min="24" max="24" width="12.109375" customWidth="1"/>
    <col min="25" max="25" width="11.33203125" customWidth="1"/>
    <col min="27" max="27" width="11.6640625" bestFit="1" customWidth="1"/>
  </cols>
  <sheetData>
    <row r="1" spans="1:27" x14ac:dyDescent="0.3">
      <c r="K1" s="1"/>
    </row>
    <row r="2" spans="1:27" s="4" customFormat="1" ht="43.2" x14ac:dyDescent="0.3">
      <c r="B2" s="4" t="s">
        <v>0</v>
      </c>
      <c r="C2" s="4" t="s">
        <v>1</v>
      </c>
      <c r="D2" s="4" t="s">
        <v>4</v>
      </c>
      <c r="E2" s="4" t="s">
        <v>2</v>
      </c>
      <c r="F2" s="4" t="s">
        <v>3</v>
      </c>
      <c r="G2" s="4" t="s">
        <v>29</v>
      </c>
      <c r="H2" s="4" t="s">
        <v>5</v>
      </c>
      <c r="I2" s="4" t="s">
        <v>6</v>
      </c>
      <c r="J2" s="5" t="s">
        <v>8</v>
      </c>
      <c r="K2" s="4" t="s">
        <v>7</v>
      </c>
      <c r="L2" s="5" t="s">
        <v>9</v>
      </c>
      <c r="M2" s="5" t="s">
        <v>10</v>
      </c>
      <c r="N2" s="4" t="s">
        <v>11</v>
      </c>
      <c r="O2" s="4" t="s">
        <v>12</v>
      </c>
      <c r="P2" s="4" t="s">
        <v>13</v>
      </c>
      <c r="Q2" s="4" t="s">
        <v>27</v>
      </c>
      <c r="R2" s="4" t="s">
        <v>28</v>
      </c>
      <c r="T2" s="4" t="s">
        <v>30</v>
      </c>
      <c r="X2" s="4" t="s">
        <v>30</v>
      </c>
    </row>
    <row r="3" spans="1:27" x14ac:dyDescent="0.3">
      <c r="B3">
        <v>2008</v>
      </c>
      <c r="C3">
        <v>4737170</v>
      </c>
      <c r="D3">
        <v>2197193</v>
      </c>
      <c r="E3">
        <v>144415</v>
      </c>
      <c r="F3">
        <v>98552</v>
      </c>
      <c r="G3" s="10">
        <f>D3*H3</f>
        <v>1693</v>
      </c>
      <c r="H3" s="2">
        <v>7.7052857896416018E-4</v>
      </c>
      <c r="I3" s="2">
        <v>0.9992294714210358</v>
      </c>
      <c r="J3" s="3">
        <v>0.14121755205792486</v>
      </c>
      <c r="K3" s="3">
        <v>99.858782447942076</v>
      </c>
      <c r="L3" s="3">
        <v>87823.804999999993</v>
      </c>
      <c r="M3" s="3">
        <v>46672.2</v>
      </c>
      <c r="N3">
        <v>56709.4</v>
      </c>
      <c r="O3">
        <v>2800</v>
      </c>
      <c r="P3">
        <v>1799</v>
      </c>
      <c r="Q3" s="11">
        <f>O3/G3</f>
        <v>1.6538688718251624</v>
      </c>
      <c r="R3" s="14">
        <f>P3/(D3-G3)</f>
        <v>8.194033249829196E-4</v>
      </c>
      <c r="S3" s="12">
        <f>CORREL(Q3:Q18,T3:T18)</f>
        <v>0.9592184980791828</v>
      </c>
      <c r="T3" s="11">
        <f>Q3</f>
        <v>1.6538688718251624</v>
      </c>
      <c r="U3">
        <f>($W$3-T3)/$W$4</f>
        <v>-0.53795629060838746</v>
      </c>
      <c r="V3" t="s">
        <v>31</v>
      </c>
      <c r="W3">
        <v>0.04</v>
      </c>
      <c r="X3" s="13">
        <f>R11</f>
        <v>6.6150542765517685E-4</v>
      </c>
      <c r="Y3" s="13">
        <f>($AA$3-X3)/$AA$4</f>
        <v>1.4286657633741861E-5</v>
      </c>
      <c r="Z3" t="s">
        <v>31</v>
      </c>
      <c r="AA3" s="14">
        <f>R18</f>
        <v>8.3294531926007918E-4</v>
      </c>
    </row>
    <row r="4" spans="1:27" x14ac:dyDescent="0.3">
      <c r="A4" s="12">
        <f>(D4-D3)/D3</f>
        <v>2.1318564186213956E-2</v>
      </c>
      <c r="B4">
        <v>2009</v>
      </c>
      <c r="C4">
        <v>4792520</v>
      </c>
      <c r="D4">
        <v>2244034</v>
      </c>
      <c r="E4">
        <v>127662</v>
      </c>
      <c r="F4">
        <v>87137</v>
      </c>
      <c r="G4" s="10">
        <f t="shared" ref="G4:G18" si="0">D4*H4</f>
        <v>1775.9960428495226</v>
      </c>
      <c r="H4" s="2">
        <v>7.9143009546625521E-4</v>
      </c>
      <c r="I4" s="2">
        <v>0.99920856990453377</v>
      </c>
      <c r="J4" s="3">
        <v>0.10762156344780353</v>
      </c>
      <c r="K4" s="3">
        <v>99.892378436552193</v>
      </c>
      <c r="L4" s="3">
        <v>87823.804999999993</v>
      </c>
      <c r="M4" s="3">
        <v>42713</v>
      </c>
      <c r="N4">
        <v>51898.8</v>
      </c>
      <c r="O4">
        <v>2800</v>
      </c>
      <c r="P4">
        <v>1795</v>
      </c>
      <c r="Q4" s="11">
        <f t="shared" ref="Q4:Q18" si="1">O4/G4</f>
        <v>1.5765800893945121</v>
      </c>
      <c r="R4" s="14">
        <f t="shared" ref="R4:R18" si="2">P4/(D4-G4)</f>
        <v>8.0053231913195227E-4</v>
      </c>
      <c r="T4" s="11">
        <f>T3+U3</f>
        <v>1.1159125812167749</v>
      </c>
      <c r="U4">
        <f t="shared" ref="U4:U18" si="3">($W$3-T4)/$W$4</f>
        <v>-0.35863752707225832</v>
      </c>
      <c r="V4" t="s">
        <v>14</v>
      </c>
      <c r="W4">
        <v>3</v>
      </c>
      <c r="X4" s="13">
        <f>X3+Y3</f>
        <v>6.7579208528891865E-4</v>
      </c>
      <c r="Y4" s="13">
        <f t="shared" ref="Y4:Y18" si="4">($AA$3-X4)/$AA$4</f>
        <v>1.3096102830930043E-5</v>
      </c>
      <c r="Z4" t="s">
        <v>14</v>
      </c>
      <c r="AA4">
        <v>12</v>
      </c>
    </row>
    <row r="5" spans="1:27" x14ac:dyDescent="0.3">
      <c r="A5" s="12">
        <f t="shared" ref="A5:A18" si="5">(D5-D4)/D4</f>
        <v>2.8759368173565999E-2</v>
      </c>
      <c r="B5">
        <v>2010</v>
      </c>
      <c r="C5">
        <v>4852540</v>
      </c>
      <c r="D5">
        <v>2308571</v>
      </c>
      <c r="E5">
        <v>160957</v>
      </c>
      <c r="F5">
        <v>90758</v>
      </c>
      <c r="G5" s="10">
        <f t="shared" si="0"/>
        <v>2068.0206034269163</v>
      </c>
      <c r="H5" s="2">
        <v>8.9580117025940119E-4</v>
      </c>
      <c r="I5" s="2">
        <v>0.99910419882974055</v>
      </c>
      <c r="J5" s="3">
        <v>0.28000000000000003</v>
      </c>
      <c r="K5" s="3">
        <v>99.72</v>
      </c>
      <c r="L5" s="3">
        <v>87823.804999999993</v>
      </c>
      <c r="M5" s="3">
        <v>45270.9</v>
      </c>
      <c r="N5">
        <v>55006.8</v>
      </c>
      <c r="O5">
        <v>2800</v>
      </c>
      <c r="P5">
        <v>1777</v>
      </c>
      <c r="Q5" s="11">
        <f t="shared" si="1"/>
        <v>1.3539516943690604</v>
      </c>
      <c r="R5" s="14">
        <f t="shared" si="2"/>
        <v>7.7043039435609065E-4</v>
      </c>
      <c r="T5" s="11">
        <f t="shared" ref="T5:T18" si="6">T4+U4</f>
        <v>0.75727505414451657</v>
      </c>
      <c r="U5">
        <f t="shared" si="3"/>
        <v>-0.23909168471483885</v>
      </c>
      <c r="X5" s="13">
        <f t="shared" ref="X5:X18" si="7">X4+Y4</f>
        <v>6.8888818811984871E-4</v>
      </c>
      <c r="Y5" s="13">
        <f t="shared" si="4"/>
        <v>1.2004760928352538E-5</v>
      </c>
    </row>
    <row r="6" spans="1:27" x14ac:dyDescent="0.3">
      <c r="A6" s="12">
        <f t="shared" si="5"/>
        <v>2.940347080509978E-2</v>
      </c>
      <c r="B6">
        <v>2011</v>
      </c>
      <c r="C6">
        <v>4917370</v>
      </c>
      <c r="D6">
        <v>2376451</v>
      </c>
      <c r="E6">
        <v>169341</v>
      </c>
      <c r="F6">
        <v>107787</v>
      </c>
      <c r="G6" s="10">
        <f t="shared" si="0"/>
        <v>3909.0411226775</v>
      </c>
      <c r="H6" s="2">
        <v>1.6449070999896484E-3</v>
      </c>
      <c r="I6" s="2">
        <v>0.99835509290001034</v>
      </c>
      <c r="J6" s="3">
        <v>1.4</v>
      </c>
      <c r="K6" s="3">
        <v>98.6</v>
      </c>
      <c r="L6" s="3">
        <v>100815.931</v>
      </c>
      <c r="M6" s="3">
        <v>49782.400000000001</v>
      </c>
      <c r="N6">
        <v>60488.5</v>
      </c>
      <c r="O6">
        <v>3118</v>
      </c>
      <c r="P6">
        <v>1819</v>
      </c>
      <c r="Q6" s="11">
        <f t="shared" si="1"/>
        <v>0.79763806574240492</v>
      </c>
      <c r="R6" s="14">
        <f t="shared" si="2"/>
        <v>7.6668823208536358E-4</v>
      </c>
      <c r="T6" s="11">
        <f t="shared" si="6"/>
        <v>0.51818336942967769</v>
      </c>
      <c r="U6">
        <f t="shared" si="3"/>
        <v>-0.15939445647655923</v>
      </c>
      <c r="X6" s="13">
        <f t="shared" si="7"/>
        <v>7.008929490482013E-4</v>
      </c>
      <c r="Y6" s="13">
        <f t="shared" si="4"/>
        <v>1.1004364184323157E-5</v>
      </c>
      <c r="Z6">
        <f>CORREL(X3:X18,R3:R18)</f>
        <v>-0.21281319442363603</v>
      </c>
    </row>
    <row r="7" spans="1:27" x14ac:dyDescent="0.3">
      <c r="A7" s="12">
        <f t="shared" si="5"/>
        <v>2.7980379145204341E-2</v>
      </c>
      <c r="B7">
        <v>2012</v>
      </c>
      <c r="C7">
        <v>4979080</v>
      </c>
      <c r="D7">
        <v>2442945</v>
      </c>
      <c r="E7">
        <v>171155</v>
      </c>
      <c r="F7">
        <v>107373</v>
      </c>
      <c r="G7" s="10">
        <f t="shared" si="0"/>
        <v>8030.9375393988612</v>
      </c>
      <c r="H7" s="2">
        <v>3.2874000599272032E-3</v>
      </c>
      <c r="I7" s="2">
        <v>0.99671259994007277</v>
      </c>
      <c r="J7" s="3">
        <v>3.1</v>
      </c>
      <c r="K7" s="3">
        <v>96.9</v>
      </c>
      <c r="L7" s="3">
        <v>101779.186</v>
      </c>
      <c r="M7" s="3">
        <v>48914.7</v>
      </c>
      <c r="N7">
        <v>59434.3</v>
      </c>
      <c r="O7">
        <v>3758</v>
      </c>
      <c r="P7">
        <v>1819</v>
      </c>
      <c r="Q7" s="11">
        <f t="shared" si="1"/>
        <v>0.46794038448981601</v>
      </c>
      <c r="R7" s="14">
        <f t="shared" si="2"/>
        <v>7.4704895258677437E-4</v>
      </c>
      <c r="T7" s="11">
        <f t="shared" si="6"/>
        <v>0.35878891295311843</v>
      </c>
      <c r="U7">
        <f t="shared" si="3"/>
        <v>-0.10626297098437282</v>
      </c>
      <c r="X7" s="13">
        <f t="shared" si="7"/>
        <v>7.1189731323252441E-4</v>
      </c>
      <c r="Y7" s="13">
        <f t="shared" si="4"/>
        <v>1.0087333835629564E-5</v>
      </c>
    </row>
    <row r="8" spans="1:27" x14ac:dyDescent="0.3">
      <c r="A8" s="12">
        <f t="shared" si="5"/>
        <v>2.346839572728817E-2</v>
      </c>
      <c r="B8">
        <v>2013</v>
      </c>
      <c r="C8">
        <v>5037540</v>
      </c>
      <c r="D8">
        <v>2500277</v>
      </c>
      <c r="E8">
        <v>173794</v>
      </c>
      <c r="F8">
        <v>137239</v>
      </c>
      <c r="G8" s="10">
        <f t="shared" si="0"/>
        <v>17770.085286959584</v>
      </c>
      <c r="H8" s="2">
        <v>7.1072466318570235E-3</v>
      </c>
      <c r="I8" s="2">
        <v>0.99289275336814298</v>
      </c>
      <c r="J8" s="3">
        <v>5.8</v>
      </c>
      <c r="K8" s="3">
        <v>94.2</v>
      </c>
      <c r="L8" s="3">
        <v>103214.973</v>
      </c>
      <c r="M8" s="3">
        <v>49419.3</v>
      </c>
      <c r="N8">
        <v>60047.4</v>
      </c>
      <c r="O8">
        <v>4596</v>
      </c>
      <c r="P8">
        <v>1782</v>
      </c>
      <c r="Q8" s="11">
        <f t="shared" si="1"/>
        <v>0.25863691286685792</v>
      </c>
      <c r="R8" s="14">
        <f t="shared" si="2"/>
        <v>7.1782277400261993E-4</v>
      </c>
      <c r="T8" s="11">
        <f t="shared" si="6"/>
        <v>0.25252594196874562</v>
      </c>
      <c r="U8">
        <f t="shared" si="3"/>
        <v>-7.084198065624854E-2</v>
      </c>
      <c r="X8" s="13">
        <f t="shared" si="7"/>
        <v>7.21984647068154E-4</v>
      </c>
      <c r="Y8" s="13">
        <f t="shared" si="4"/>
        <v>9.2467226826604314E-6</v>
      </c>
    </row>
    <row r="9" spans="1:27" x14ac:dyDescent="0.3">
      <c r="A9" s="12">
        <f t="shared" si="5"/>
        <v>2.2065555136490878E-2</v>
      </c>
      <c r="B9">
        <v>2014</v>
      </c>
      <c r="C9">
        <v>5092600</v>
      </c>
      <c r="D9">
        <v>2555447</v>
      </c>
      <c r="E9">
        <v>169308</v>
      </c>
      <c r="F9">
        <v>130966</v>
      </c>
      <c r="G9" s="10">
        <f t="shared" si="0"/>
        <v>38652.060501447304</v>
      </c>
      <c r="H9" s="2">
        <v>1.5125361825718673E-2</v>
      </c>
      <c r="I9" s="2">
        <v>0.98487463817428134</v>
      </c>
      <c r="J9" s="3">
        <v>15</v>
      </c>
      <c r="K9" s="3">
        <v>85</v>
      </c>
      <c r="L9" s="3">
        <v>97302.705000000002</v>
      </c>
      <c r="M9" s="3">
        <v>47007.4</v>
      </c>
      <c r="N9">
        <v>57116.7</v>
      </c>
      <c r="O9">
        <v>5310</v>
      </c>
      <c r="P9">
        <v>1716</v>
      </c>
      <c r="Q9" s="11">
        <f t="shared" si="1"/>
        <v>0.13737948070843908</v>
      </c>
      <c r="R9" s="14">
        <f t="shared" si="2"/>
        <v>6.8181955274508642E-4</v>
      </c>
      <c r="T9" s="11">
        <f t="shared" si="6"/>
        <v>0.18168396131249709</v>
      </c>
      <c r="U9">
        <f t="shared" si="3"/>
        <v>-4.7227987104165696E-2</v>
      </c>
      <c r="X9" s="13">
        <f t="shared" si="7"/>
        <v>7.3123136975081443E-4</v>
      </c>
      <c r="Y9" s="13">
        <f t="shared" si="4"/>
        <v>8.476162459105396E-6</v>
      </c>
    </row>
    <row r="10" spans="1:27" x14ac:dyDescent="0.3">
      <c r="A10" s="12">
        <f t="shared" si="5"/>
        <v>2.1484303920214349E-2</v>
      </c>
      <c r="B10">
        <v>2015</v>
      </c>
      <c r="C10">
        <v>5144140</v>
      </c>
      <c r="D10">
        <v>2610349</v>
      </c>
      <c r="E10">
        <v>172728</v>
      </c>
      <c r="F10">
        <v>122566</v>
      </c>
      <c r="G10" s="10">
        <f t="shared" si="0"/>
        <v>69133.92054634777</v>
      </c>
      <c r="H10" s="2">
        <v>2.6484550742581842E-2</v>
      </c>
      <c r="I10" s="2">
        <v>0.97351544925741818</v>
      </c>
      <c r="J10" s="3">
        <v>22</v>
      </c>
      <c r="K10" s="3">
        <v>78</v>
      </c>
      <c r="L10" s="3">
        <v>74568.135999999999</v>
      </c>
      <c r="M10" s="3">
        <v>37424.400000000001</v>
      </c>
      <c r="N10">
        <v>45472.800000000003</v>
      </c>
      <c r="O10">
        <v>5530</v>
      </c>
      <c r="P10">
        <v>1705</v>
      </c>
      <c r="Q10" s="11">
        <f t="shared" si="1"/>
        <v>7.9989677372523035E-2</v>
      </c>
      <c r="R10" s="14">
        <f t="shared" si="2"/>
        <v>6.70938880296022E-4</v>
      </c>
      <c r="T10" s="11">
        <f t="shared" si="6"/>
        <v>0.13445597420833139</v>
      </c>
      <c r="U10">
        <f t="shared" si="3"/>
        <v>-3.1485324736110459E-2</v>
      </c>
      <c r="X10" s="13">
        <f t="shared" si="7"/>
        <v>7.3970753220991984E-4</v>
      </c>
      <c r="Y10" s="13">
        <f t="shared" si="4"/>
        <v>7.7698155875132779E-6</v>
      </c>
    </row>
    <row r="11" spans="1:27" x14ac:dyDescent="0.3">
      <c r="A11" s="12">
        <f t="shared" si="5"/>
        <v>2.0128726082221191E-2</v>
      </c>
      <c r="B11">
        <v>2016</v>
      </c>
      <c r="C11">
        <v>5192040</v>
      </c>
      <c r="D11">
        <v>2662892</v>
      </c>
      <c r="E11">
        <v>171243</v>
      </c>
      <c r="F11">
        <v>121484</v>
      </c>
      <c r="G11" s="10">
        <f t="shared" si="0"/>
        <v>97531.340730253753</v>
      </c>
      <c r="H11" s="2">
        <v>3.6626097014168711E-2</v>
      </c>
      <c r="I11" s="2">
        <v>0.96337390298583125</v>
      </c>
      <c r="J11" s="3">
        <v>29</v>
      </c>
      <c r="K11" s="3">
        <v>71</v>
      </c>
      <c r="L11" s="3">
        <v>70629.25</v>
      </c>
      <c r="M11" s="3">
        <v>36696.6</v>
      </c>
      <c r="N11">
        <v>44588.5</v>
      </c>
      <c r="O11">
        <v>7500</v>
      </c>
      <c r="P11">
        <v>1697</v>
      </c>
      <c r="Q11" s="11">
        <f t="shared" si="1"/>
        <v>7.6898358454263877E-2</v>
      </c>
      <c r="R11" s="14">
        <f t="shared" si="2"/>
        <v>6.6150542765517685E-4</v>
      </c>
      <c r="T11" s="11">
        <f t="shared" si="6"/>
        <v>0.10297064947222093</v>
      </c>
      <c r="U11">
        <f t="shared" si="3"/>
        <v>-2.0990216490740305E-2</v>
      </c>
      <c r="X11" s="13">
        <f t="shared" si="7"/>
        <v>7.4747734779743308E-4</v>
      </c>
      <c r="Y11" s="13">
        <f t="shared" si="4"/>
        <v>7.1223309552205082E-6</v>
      </c>
    </row>
    <row r="12" spans="1:27" x14ac:dyDescent="0.3">
      <c r="A12" s="12">
        <f t="shared" si="5"/>
        <v>2.120814512943071E-2</v>
      </c>
      <c r="B12">
        <v>2017</v>
      </c>
      <c r="C12">
        <v>5236180</v>
      </c>
      <c r="D12">
        <v>2719367</v>
      </c>
      <c r="E12">
        <v>179866</v>
      </c>
      <c r="F12">
        <v>121385</v>
      </c>
      <c r="G12" s="10">
        <f t="shared" si="0"/>
        <v>138981.56897434907</v>
      </c>
      <c r="H12" s="2">
        <v>5.110805896164404E-2</v>
      </c>
      <c r="I12" s="2">
        <v>0.94889194103835595</v>
      </c>
      <c r="J12" s="3">
        <v>39</v>
      </c>
      <c r="K12" s="3">
        <v>61</v>
      </c>
      <c r="L12" s="3">
        <v>75940.175000000003</v>
      </c>
      <c r="M12" s="3">
        <v>38045.199999999997</v>
      </c>
      <c r="N12">
        <v>46227.199999999997</v>
      </c>
      <c r="O12">
        <v>9220</v>
      </c>
      <c r="P12">
        <v>1803</v>
      </c>
      <c r="Q12" s="11">
        <f t="shared" si="1"/>
        <v>6.6339731721561407E-2</v>
      </c>
      <c r="R12" s="14">
        <f t="shared" si="2"/>
        <v>6.987328242987886E-4</v>
      </c>
      <c r="T12" s="11">
        <f t="shared" si="6"/>
        <v>8.1980432981480625E-2</v>
      </c>
      <c r="U12">
        <f t="shared" si="3"/>
        <v>-1.3993477660493541E-2</v>
      </c>
      <c r="X12" s="13">
        <f t="shared" si="7"/>
        <v>7.5459967875265359E-4</v>
      </c>
      <c r="Y12" s="13">
        <f t="shared" si="4"/>
        <v>6.5288033756187992E-6</v>
      </c>
    </row>
    <row r="13" spans="1:27" x14ac:dyDescent="0.3">
      <c r="A13" s="12">
        <f t="shared" si="5"/>
        <v>1.1978890675660917E-2</v>
      </c>
      <c r="B13">
        <v>2018</v>
      </c>
      <c r="C13">
        <v>5276450</v>
      </c>
      <c r="D13">
        <v>2751942</v>
      </c>
      <c r="E13">
        <v>169555</v>
      </c>
      <c r="F13">
        <v>121838</v>
      </c>
      <c r="G13" s="10">
        <f t="shared" si="0"/>
        <v>195350.57408134165</v>
      </c>
      <c r="H13" s="2">
        <v>7.0986443057790338E-2</v>
      </c>
      <c r="I13" s="2">
        <v>0.92901355694220966</v>
      </c>
      <c r="J13" s="3">
        <v>49</v>
      </c>
      <c r="K13" s="3">
        <v>51</v>
      </c>
      <c r="L13" s="3">
        <v>82605.918999999994</v>
      </c>
      <c r="M13" s="3">
        <v>39422.6</v>
      </c>
      <c r="N13">
        <v>47900.7</v>
      </c>
      <c r="O13">
        <v>10500</v>
      </c>
      <c r="P13">
        <v>1835</v>
      </c>
      <c r="Q13" s="11">
        <f t="shared" si="1"/>
        <v>5.3749522105975105E-2</v>
      </c>
      <c r="R13" s="14">
        <f t="shared" si="2"/>
        <v>7.1775254403062491E-4</v>
      </c>
      <c r="T13" s="11">
        <f t="shared" si="6"/>
        <v>6.7986955320987086E-2</v>
      </c>
      <c r="U13">
        <f t="shared" si="3"/>
        <v>-9.328985106995695E-3</v>
      </c>
      <c r="X13" s="13">
        <f t="shared" si="7"/>
        <v>7.6112848212827244E-4</v>
      </c>
      <c r="Y13" s="13">
        <f t="shared" si="4"/>
        <v>5.9847364276505617E-6</v>
      </c>
    </row>
    <row r="14" spans="1:27" x14ac:dyDescent="0.3">
      <c r="A14" s="12">
        <f t="shared" si="5"/>
        <v>1.7890638683518766E-2</v>
      </c>
      <c r="B14">
        <v>2019</v>
      </c>
      <c r="C14">
        <v>5312760</v>
      </c>
      <c r="D14">
        <v>2801176</v>
      </c>
      <c r="E14">
        <v>155901</v>
      </c>
      <c r="F14">
        <v>122386</v>
      </c>
      <c r="G14" s="10">
        <f t="shared" si="0"/>
        <v>260689.02194767399</v>
      </c>
      <c r="H14" s="2">
        <v>9.3064135187390581E-2</v>
      </c>
      <c r="I14" s="2">
        <v>0.90693586481260946</v>
      </c>
      <c r="J14" s="3">
        <v>56</v>
      </c>
      <c r="K14" s="3">
        <v>44</v>
      </c>
      <c r="L14" s="3">
        <v>76303.683000000005</v>
      </c>
      <c r="M14" s="3">
        <v>37151.199999999997</v>
      </c>
      <c r="N14">
        <v>45140.9</v>
      </c>
      <c r="O14">
        <v>14000</v>
      </c>
      <c r="P14">
        <v>1834</v>
      </c>
      <c r="Q14" s="11">
        <f t="shared" si="1"/>
        <v>5.3703834152287806E-2</v>
      </c>
      <c r="R14" s="14">
        <f t="shared" si="2"/>
        <v>7.2190883710257904E-4</v>
      </c>
      <c r="T14" s="11">
        <f t="shared" si="6"/>
        <v>5.8657970213991391E-2</v>
      </c>
      <c r="U14">
        <f t="shared" si="3"/>
        <v>-6.219323404663797E-3</v>
      </c>
      <c r="X14" s="13">
        <f t="shared" si="7"/>
        <v>7.6711321855592297E-4</v>
      </c>
      <c r="Y14" s="13">
        <f t="shared" si="4"/>
        <v>5.4860083920130177E-6</v>
      </c>
    </row>
    <row r="15" spans="1:27" x14ac:dyDescent="0.3">
      <c r="A15" s="12">
        <f t="shared" si="5"/>
        <v>3.3086103836388716E-3</v>
      </c>
      <c r="B15">
        <v>2020</v>
      </c>
      <c r="C15">
        <v>5345020</v>
      </c>
      <c r="D15">
        <v>2810444</v>
      </c>
      <c r="E15">
        <v>153846</v>
      </c>
      <c r="F15">
        <v>115882</v>
      </c>
      <c r="G15" s="10">
        <f t="shared" si="0"/>
        <v>339998.24972219998</v>
      </c>
      <c r="H15" s="2">
        <v>0.12097670322632295</v>
      </c>
      <c r="I15" s="2">
        <v>0.87902329677367708</v>
      </c>
      <c r="J15" s="3">
        <v>75</v>
      </c>
      <c r="K15" s="3">
        <v>25</v>
      </c>
      <c r="L15" s="3">
        <v>68275.277000000002</v>
      </c>
      <c r="M15" s="3">
        <v>35488.9</v>
      </c>
      <c r="N15">
        <v>43121.1</v>
      </c>
      <c r="O15">
        <v>17300</v>
      </c>
      <c r="P15">
        <v>1838</v>
      </c>
      <c r="Q15" s="11">
        <f t="shared" si="1"/>
        <v>5.0882614878562438E-2</v>
      </c>
      <c r="R15" s="14">
        <f t="shared" si="2"/>
        <v>7.439952890256012E-4</v>
      </c>
      <c r="T15" s="11">
        <f t="shared" si="6"/>
        <v>5.2438646809327596E-2</v>
      </c>
      <c r="U15">
        <f t="shared" si="3"/>
        <v>-4.1462156031091988E-3</v>
      </c>
      <c r="X15" s="13">
        <f t="shared" si="7"/>
        <v>7.7259922694793604E-4</v>
      </c>
      <c r="Y15" s="13">
        <f t="shared" si="4"/>
        <v>5.0288410260119283E-6</v>
      </c>
    </row>
    <row r="16" spans="1:27" x14ac:dyDescent="0.3">
      <c r="A16" s="12">
        <f t="shared" si="5"/>
        <v>2.5527283233538901E-2</v>
      </c>
      <c r="B16">
        <v>2021</v>
      </c>
      <c r="C16">
        <v>5373150</v>
      </c>
      <c r="D16">
        <v>2882187</v>
      </c>
      <c r="E16">
        <v>194617</v>
      </c>
      <c r="F16">
        <v>105181</v>
      </c>
      <c r="G16" s="10">
        <f t="shared" si="0"/>
        <v>460726.6467554844</v>
      </c>
      <c r="H16" s="2">
        <v>0.15985314164399617</v>
      </c>
      <c r="I16" s="2">
        <v>0.84014685835600389</v>
      </c>
      <c r="J16" s="3">
        <v>86</v>
      </c>
      <c r="K16" s="3">
        <v>14</v>
      </c>
      <c r="L16" s="3">
        <v>92955.206000000006</v>
      </c>
      <c r="M16" s="3">
        <v>39571.800000000003</v>
      </c>
      <c r="N16">
        <v>48082.1</v>
      </c>
      <c r="O16">
        <v>19700</v>
      </c>
      <c r="P16">
        <v>1845</v>
      </c>
      <c r="Q16" s="11">
        <f t="shared" si="1"/>
        <v>4.2758542703641648E-2</v>
      </c>
      <c r="R16" s="14">
        <f t="shared" si="2"/>
        <v>7.6193690205494545E-4</v>
      </c>
      <c r="T16" s="11">
        <f t="shared" si="6"/>
        <v>4.82924312062184E-2</v>
      </c>
      <c r="U16">
        <f t="shared" si="3"/>
        <v>-2.7641437354061333E-3</v>
      </c>
      <c r="X16" s="13">
        <f t="shared" si="7"/>
        <v>7.7762806797394791E-4</v>
      </c>
      <c r="Y16" s="13">
        <f t="shared" si="4"/>
        <v>4.6097709405109391E-6</v>
      </c>
    </row>
    <row r="17" spans="1:25" x14ac:dyDescent="0.3">
      <c r="A17" s="12">
        <f t="shared" si="5"/>
        <v>8.6430894317405492E-3</v>
      </c>
      <c r="B17">
        <v>2022</v>
      </c>
      <c r="C17">
        <v>5413350</v>
      </c>
      <c r="D17">
        <v>2907098</v>
      </c>
      <c r="E17">
        <v>192847</v>
      </c>
      <c r="F17">
        <v>100402</v>
      </c>
      <c r="G17" s="10">
        <f t="shared" si="0"/>
        <v>599155.39734325279</v>
      </c>
      <c r="H17" s="2">
        <v>0.20610085980701467</v>
      </c>
      <c r="I17" s="2">
        <v>0.79389914019298535</v>
      </c>
      <c r="J17" s="3">
        <v>89</v>
      </c>
      <c r="K17" s="3">
        <v>11</v>
      </c>
      <c r="L17" s="3">
        <v>108438.54700000001</v>
      </c>
      <c r="M17" s="3">
        <v>36062.9</v>
      </c>
      <c r="N17">
        <v>43818.6</v>
      </c>
      <c r="O17">
        <v>24100</v>
      </c>
      <c r="P17">
        <v>1823</v>
      </c>
      <c r="Q17" s="11">
        <f t="shared" si="1"/>
        <v>4.0223287826268626E-2</v>
      </c>
      <c r="R17" s="14">
        <f t="shared" si="2"/>
        <v>7.898809952645642E-4</v>
      </c>
      <c r="T17" s="11">
        <f t="shared" si="6"/>
        <v>4.5528287470812265E-2</v>
      </c>
      <c r="U17">
        <f t="shared" si="3"/>
        <v>-1.8427624902707547E-3</v>
      </c>
      <c r="X17" s="13">
        <f t="shared" si="7"/>
        <v>7.8223783891445881E-4</v>
      </c>
      <c r="Y17" s="13">
        <f t="shared" si="4"/>
        <v>4.2256233621350303E-6</v>
      </c>
    </row>
    <row r="18" spans="1:25" x14ac:dyDescent="0.3">
      <c r="A18" s="12">
        <f t="shared" si="5"/>
        <v>-1.0085659306978988E-2</v>
      </c>
      <c r="B18">
        <v>2023</v>
      </c>
      <c r="C18">
        <v>5465850</v>
      </c>
      <c r="D18">
        <v>2877778</v>
      </c>
      <c r="E18">
        <v>131049</v>
      </c>
      <c r="F18">
        <v>90495</v>
      </c>
      <c r="G18" s="10">
        <f t="shared" si="0"/>
        <v>689158.94200540683</v>
      </c>
      <c r="H18" s="2">
        <v>0.23947606174117908</v>
      </c>
      <c r="I18" s="2">
        <v>0.76052393825882092</v>
      </c>
      <c r="J18" s="3">
        <v>93</v>
      </c>
      <c r="K18" s="3">
        <v>7</v>
      </c>
      <c r="L18" s="3">
        <v>87702.850999999995</v>
      </c>
      <c r="M18" s="7">
        <v>33510.6</v>
      </c>
      <c r="N18" s="6">
        <v>40717.300000000003</v>
      </c>
      <c r="O18">
        <v>27000</v>
      </c>
      <c r="P18">
        <v>1823</v>
      </c>
      <c r="Q18" s="11">
        <f t="shared" si="1"/>
        <v>3.9178190043405357E-2</v>
      </c>
      <c r="R18" s="14">
        <f t="shared" si="2"/>
        <v>8.3294531926007918E-4</v>
      </c>
      <c r="T18" s="11">
        <f t="shared" si="6"/>
        <v>4.3685524980541512E-2</v>
      </c>
      <c r="U18">
        <f t="shared" si="3"/>
        <v>-1.2285083268471705E-3</v>
      </c>
      <c r="X18" s="13">
        <f t="shared" si="7"/>
        <v>7.8646346227659379E-4</v>
      </c>
      <c r="Y18" s="13">
        <f t="shared" si="4"/>
        <v>3.8734880819571156E-6</v>
      </c>
    </row>
    <row r="21" spans="1:25" x14ac:dyDescent="0.3">
      <c r="A21" s="15">
        <f>AVERAGE(A4:A18)</f>
        <v>1.8205317427123224E-2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5"/>
  <sheetViews>
    <sheetView workbookViewId="0">
      <selection activeCell="K4" sqref="K4"/>
    </sheetView>
  </sheetViews>
  <sheetFormatPr defaultRowHeight="14.4" x14ac:dyDescent="0.3"/>
  <cols>
    <col min="7" max="7" width="11.33203125" customWidth="1"/>
    <col min="8" max="8" width="12.33203125" bestFit="1" customWidth="1"/>
    <col min="10" max="10" width="15.21875" customWidth="1"/>
    <col min="11" max="11" width="12.77734375" bestFit="1" customWidth="1"/>
  </cols>
  <sheetData>
    <row r="2" spans="3:11" x14ac:dyDescent="0.3">
      <c r="C2" t="s">
        <v>0</v>
      </c>
      <c r="D2" t="s">
        <v>21</v>
      </c>
      <c r="E2" t="s">
        <v>22</v>
      </c>
      <c r="F2" t="s">
        <v>23</v>
      </c>
    </row>
    <row r="3" spans="3:11" x14ac:dyDescent="0.3">
      <c r="C3">
        <v>2008</v>
      </c>
    </row>
    <row r="4" spans="3:11" x14ac:dyDescent="0.3">
      <c r="C4">
        <f>C3+1</f>
        <v>2009</v>
      </c>
      <c r="D4" s="8">
        <v>125000</v>
      </c>
      <c r="E4">
        <f>($K$6-F4)/$K$4</f>
        <v>6904.7619047619046</v>
      </c>
      <c r="F4" s="8">
        <f>K5</f>
        <v>125000</v>
      </c>
      <c r="G4" s="8">
        <f>(F4-D4)^2</f>
        <v>0</v>
      </c>
      <c r="H4" s="9">
        <f>SUM(G4:G14)</f>
        <v>2057832456.9627616</v>
      </c>
      <c r="J4" t="s">
        <v>14</v>
      </c>
      <c r="K4">
        <v>21</v>
      </c>
    </row>
    <row r="5" spans="3:11" x14ac:dyDescent="0.3">
      <c r="C5">
        <f>C4+1</f>
        <v>2010</v>
      </c>
      <c r="D5" s="8">
        <v>119900</v>
      </c>
      <c r="E5">
        <f t="shared" ref="E5:E45" si="0">($K$6-F5)/$K$4</f>
        <v>6575.9637188208626</v>
      </c>
      <c r="F5" s="8">
        <f>F4+E4</f>
        <v>131904.76190476189</v>
      </c>
      <c r="G5" s="8">
        <f t="shared" ref="G5:G14" si="1">(F5-D5)^2</f>
        <v>144114308.3900224</v>
      </c>
      <c r="H5" s="8"/>
      <c r="J5" t="s">
        <v>15</v>
      </c>
      <c r="K5" s="8">
        <f>D4</f>
        <v>125000</v>
      </c>
    </row>
    <row r="6" spans="3:11" x14ac:dyDescent="0.3">
      <c r="C6">
        <f t="shared" ref="C6:C45" si="2">C5+1</f>
        <v>2011</v>
      </c>
      <c r="D6" s="8">
        <v>120000</v>
      </c>
      <c r="E6">
        <f t="shared" si="0"/>
        <v>6262.8225893532026</v>
      </c>
      <c r="F6" s="8">
        <f t="shared" ref="F6:F45" si="3">F5+E5</f>
        <v>138480.72562358275</v>
      </c>
      <c r="G6" s="8">
        <f t="shared" si="1"/>
        <v>341537219.57414806</v>
      </c>
      <c r="H6" s="8"/>
      <c r="J6" t="s">
        <v>16</v>
      </c>
      <c r="K6" s="3">
        <v>270000</v>
      </c>
    </row>
    <row r="7" spans="3:11" x14ac:dyDescent="0.3">
      <c r="C7">
        <f t="shared" si="2"/>
        <v>2012</v>
      </c>
      <c r="D7" s="8">
        <v>122400</v>
      </c>
      <c r="E7">
        <f t="shared" si="0"/>
        <v>5964.5929422411455</v>
      </c>
      <c r="F7" s="8">
        <f t="shared" si="3"/>
        <v>144743.54821293594</v>
      </c>
      <c r="G7" s="8">
        <f t="shared" si="1"/>
        <v>499234146.74379301</v>
      </c>
      <c r="H7" s="8"/>
      <c r="I7">
        <f>CORREL(F4:F14,D4:D14)</f>
        <v>0.89942296291527779</v>
      </c>
    </row>
    <row r="8" spans="3:11" x14ac:dyDescent="0.3">
      <c r="C8">
        <f t="shared" si="2"/>
        <v>2013</v>
      </c>
      <c r="D8" s="8">
        <v>123300</v>
      </c>
      <c r="E8">
        <f t="shared" si="0"/>
        <v>5680.564706896329</v>
      </c>
      <c r="F8" s="8">
        <f t="shared" si="3"/>
        <v>150708.14115517709</v>
      </c>
      <c r="G8" s="8">
        <f t="shared" si="1"/>
        <v>751206201.58211195</v>
      </c>
      <c r="H8" s="8"/>
    </row>
    <row r="9" spans="3:11" x14ac:dyDescent="0.3">
      <c r="C9">
        <f t="shared" si="2"/>
        <v>2014</v>
      </c>
      <c r="D9" s="8">
        <v>155600</v>
      </c>
      <c r="E9">
        <f t="shared" si="0"/>
        <v>5410.0616256155527</v>
      </c>
      <c r="F9" s="8">
        <f t="shared" si="3"/>
        <v>156388.7058620734</v>
      </c>
      <c r="G9" s="8">
        <f t="shared" si="1"/>
        <v>622056.93686894886</v>
      </c>
      <c r="H9" s="8"/>
    </row>
    <row r="10" spans="3:11" x14ac:dyDescent="0.3">
      <c r="C10">
        <f t="shared" si="2"/>
        <v>2015</v>
      </c>
      <c r="D10" s="8">
        <v>175828</v>
      </c>
      <c r="E10">
        <f t="shared" si="0"/>
        <v>5152.4396434433829</v>
      </c>
      <c r="F10" s="8">
        <f t="shared" si="3"/>
        <v>161798.76748768895</v>
      </c>
      <c r="G10" s="8">
        <f t="shared" si="1"/>
        <v>196819364.88448539</v>
      </c>
      <c r="H10" s="8"/>
    </row>
    <row r="11" spans="3:11" x14ac:dyDescent="0.3">
      <c r="C11">
        <f t="shared" si="2"/>
        <v>2016</v>
      </c>
      <c r="D11" s="8">
        <v>159000</v>
      </c>
      <c r="E11">
        <f t="shared" si="0"/>
        <v>4907.0853747079836</v>
      </c>
      <c r="F11" s="8">
        <f t="shared" si="3"/>
        <v>166951.20713113234</v>
      </c>
      <c r="G11" s="8">
        <f t="shared" si="1"/>
        <v>63221694.842169747</v>
      </c>
      <c r="H11" s="8"/>
    </row>
    <row r="12" spans="3:11" x14ac:dyDescent="0.3">
      <c r="C12">
        <f t="shared" si="2"/>
        <v>2017</v>
      </c>
      <c r="D12" s="8">
        <v>165100</v>
      </c>
      <c r="E12">
        <f t="shared" si="0"/>
        <v>4673.4146425790314</v>
      </c>
      <c r="F12" s="8">
        <f t="shared" si="3"/>
        <v>171858.29250584033</v>
      </c>
      <c r="G12" s="8">
        <f t="shared" si="1"/>
        <v>45674517.594497629</v>
      </c>
      <c r="H12" s="8"/>
    </row>
    <row r="13" spans="3:11" x14ac:dyDescent="0.3">
      <c r="C13">
        <f t="shared" si="2"/>
        <v>2018</v>
      </c>
      <c r="D13" s="8">
        <v>173700</v>
      </c>
      <c r="E13">
        <f t="shared" si="0"/>
        <v>4450.8710881705065</v>
      </c>
      <c r="F13" s="8">
        <f t="shared" si="3"/>
        <v>176531.70714841937</v>
      </c>
      <c r="G13" s="8">
        <f t="shared" si="1"/>
        <v>8018565.3744093766</v>
      </c>
      <c r="H13" s="8"/>
    </row>
    <row r="14" spans="3:11" x14ac:dyDescent="0.3">
      <c r="C14">
        <f t="shared" si="2"/>
        <v>2019</v>
      </c>
      <c r="D14" s="8">
        <v>183700</v>
      </c>
      <c r="E14">
        <f t="shared" si="0"/>
        <v>4238.9248458766724</v>
      </c>
      <c r="F14" s="8">
        <f t="shared" si="3"/>
        <v>180982.57823658988</v>
      </c>
      <c r="G14" s="8">
        <f t="shared" si="1"/>
        <v>7384381.0402549794</v>
      </c>
      <c r="H14" s="8"/>
    </row>
    <row r="15" spans="3:11" x14ac:dyDescent="0.3">
      <c r="C15">
        <f t="shared" si="2"/>
        <v>2020</v>
      </c>
      <c r="D15" s="8"/>
      <c r="E15">
        <f t="shared" si="0"/>
        <v>4037.0712817873073</v>
      </c>
      <c r="F15" s="8">
        <f t="shared" si="3"/>
        <v>185221.50308246654</v>
      </c>
    </row>
    <row r="16" spans="3:11" x14ac:dyDescent="0.3">
      <c r="C16">
        <f t="shared" si="2"/>
        <v>2021</v>
      </c>
      <c r="E16">
        <f t="shared" si="0"/>
        <v>3844.8297921783883</v>
      </c>
      <c r="F16" s="8">
        <f t="shared" si="3"/>
        <v>189258.57436425384</v>
      </c>
    </row>
    <row r="17" spans="3:6" x14ac:dyDescent="0.3">
      <c r="C17">
        <f t="shared" si="2"/>
        <v>2022</v>
      </c>
      <c r="E17">
        <f t="shared" si="0"/>
        <v>3661.7426592175129</v>
      </c>
      <c r="F17" s="8">
        <f t="shared" si="3"/>
        <v>193103.40415643223</v>
      </c>
    </row>
    <row r="18" spans="3:6" x14ac:dyDescent="0.3">
      <c r="C18">
        <f t="shared" si="2"/>
        <v>2023</v>
      </c>
      <c r="E18">
        <f t="shared" si="0"/>
        <v>3487.3739611595365</v>
      </c>
      <c r="F18" s="8">
        <f t="shared" si="3"/>
        <v>196765.14681564973</v>
      </c>
    </row>
    <row r="19" spans="3:6" x14ac:dyDescent="0.3">
      <c r="C19">
        <f t="shared" si="2"/>
        <v>2024</v>
      </c>
      <c r="E19">
        <f t="shared" si="0"/>
        <v>3321.3085344376545</v>
      </c>
      <c r="F19" s="8">
        <f t="shared" si="3"/>
        <v>200252.52077680925</v>
      </c>
    </row>
    <row r="20" spans="3:6" x14ac:dyDescent="0.3">
      <c r="C20">
        <f t="shared" si="2"/>
        <v>2025</v>
      </c>
      <c r="E20">
        <f t="shared" si="0"/>
        <v>3163.1509851787191</v>
      </c>
      <c r="F20" s="8">
        <f t="shared" si="3"/>
        <v>203573.8293112469</v>
      </c>
    </row>
    <row r="21" spans="3:6" x14ac:dyDescent="0.3">
      <c r="C21">
        <f t="shared" si="2"/>
        <v>2026</v>
      </c>
      <c r="E21">
        <f t="shared" si="0"/>
        <v>3012.5247477892567</v>
      </c>
      <c r="F21" s="8">
        <f t="shared" si="3"/>
        <v>206736.98029642561</v>
      </c>
    </row>
    <row r="22" spans="3:6" x14ac:dyDescent="0.3">
      <c r="C22">
        <f t="shared" si="2"/>
        <v>2027</v>
      </c>
      <c r="E22">
        <f t="shared" si="0"/>
        <v>2869.0711883707208</v>
      </c>
      <c r="F22" s="8">
        <f t="shared" si="3"/>
        <v>209749.50504421486</v>
      </c>
    </row>
    <row r="23" spans="3:6" x14ac:dyDescent="0.3">
      <c r="C23">
        <f t="shared" si="2"/>
        <v>2028</v>
      </c>
      <c r="E23">
        <f t="shared" si="0"/>
        <v>2732.4487508292577</v>
      </c>
      <c r="F23" s="8">
        <f t="shared" si="3"/>
        <v>212618.57623258559</v>
      </c>
    </row>
    <row r="24" spans="3:6" x14ac:dyDescent="0.3">
      <c r="C24">
        <f t="shared" si="2"/>
        <v>2029</v>
      </c>
      <c r="E24">
        <f t="shared" si="0"/>
        <v>2602.3321436469114</v>
      </c>
      <c r="F24" s="8">
        <f t="shared" si="3"/>
        <v>215351.02498341486</v>
      </c>
    </row>
    <row r="25" spans="3:6" x14ac:dyDescent="0.3">
      <c r="C25">
        <f t="shared" si="2"/>
        <v>2030</v>
      </c>
      <c r="E25">
        <f t="shared" si="0"/>
        <v>2478.4115653780118</v>
      </c>
      <c r="F25" s="8">
        <f t="shared" si="3"/>
        <v>217953.35712706175</v>
      </c>
    </row>
    <row r="26" spans="3:6" x14ac:dyDescent="0.3">
      <c r="C26">
        <f t="shared" si="2"/>
        <v>2031</v>
      </c>
      <c r="E26">
        <f t="shared" si="0"/>
        <v>2360.3919670266778</v>
      </c>
      <c r="F26" s="8">
        <f t="shared" si="3"/>
        <v>220431.76869243977</v>
      </c>
    </row>
    <row r="27" spans="3:6" x14ac:dyDescent="0.3">
      <c r="C27">
        <f t="shared" si="2"/>
        <v>2032</v>
      </c>
      <c r="E27">
        <f t="shared" si="0"/>
        <v>2247.9923495492162</v>
      </c>
      <c r="F27" s="8">
        <f t="shared" si="3"/>
        <v>222792.16065946646</v>
      </c>
    </row>
    <row r="28" spans="3:6" x14ac:dyDescent="0.3">
      <c r="C28">
        <f t="shared" si="2"/>
        <v>2033</v>
      </c>
      <c r="E28">
        <f t="shared" si="0"/>
        <v>2140.945094808777</v>
      </c>
      <c r="F28" s="8">
        <f t="shared" si="3"/>
        <v>225040.15300901569</v>
      </c>
    </row>
    <row r="29" spans="3:6" x14ac:dyDescent="0.3">
      <c r="C29">
        <f t="shared" si="2"/>
        <v>2034</v>
      </c>
      <c r="E29">
        <f t="shared" si="0"/>
        <v>2038.9953283893105</v>
      </c>
      <c r="F29" s="8">
        <f t="shared" si="3"/>
        <v>227181.09810382448</v>
      </c>
    </row>
    <row r="30" spans="3:6" x14ac:dyDescent="0.3">
      <c r="C30">
        <f t="shared" si="2"/>
        <v>2035</v>
      </c>
      <c r="E30">
        <f t="shared" si="0"/>
        <v>1941.9003127517242</v>
      </c>
      <c r="F30" s="8">
        <f t="shared" si="3"/>
        <v>229220.09343221379</v>
      </c>
    </row>
    <row r="31" spans="3:6" x14ac:dyDescent="0.3">
      <c r="C31">
        <f t="shared" si="2"/>
        <v>2036</v>
      </c>
      <c r="E31">
        <f t="shared" si="0"/>
        <v>1849.4288692873558</v>
      </c>
      <c r="F31" s="8">
        <f t="shared" si="3"/>
        <v>231161.99374496553</v>
      </c>
    </row>
    <row r="32" spans="3:6" x14ac:dyDescent="0.3">
      <c r="C32">
        <f t="shared" si="2"/>
        <v>2037</v>
      </c>
      <c r="E32">
        <f t="shared" si="0"/>
        <v>1761.3608278927193</v>
      </c>
      <c r="F32" s="8">
        <f t="shared" si="3"/>
        <v>233011.42261425289</v>
      </c>
    </row>
    <row r="33" spans="3:6" x14ac:dyDescent="0.3">
      <c r="C33">
        <f t="shared" si="2"/>
        <v>2038</v>
      </c>
      <c r="E33">
        <f t="shared" si="0"/>
        <v>1677.4865027549704</v>
      </c>
      <c r="F33" s="8">
        <f t="shared" si="3"/>
        <v>234772.78344214562</v>
      </c>
    </row>
    <row r="34" spans="3:6" x14ac:dyDescent="0.3">
      <c r="C34">
        <f t="shared" si="2"/>
        <v>2039</v>
      </c>
      <c r="E34">
        <f t="shared" si="0"/>
        <v>1597.606193099972</v>
      </c>
      <c r="F34" s="8">
        <f t="shared" si="3"/>
        <v>236450.26994490059</v>
      </c>
    </row>
    <row r="35" spans="3:6" x14ac:dyDescent="0.3">
      <c r="C35">
        <f t="shared" si="2"/>
        <v>2040</v>
      </c>
      <c r="E35">
        <f t="shared" si="0"/>
        <v>1521.5297077142584</v>
      </c>
      <c r="F35" s="8">
        <f t="shared" si="3"/>
        <v>238047.87613800057</v>
      </c>
    </row>
    <row r="36" spans="3:6" x14ac:dyDescent="0.3">
      <c r="C36">
        <f t="shared" si="2"/>
        <v>2041</v>
      </c>
      <c r="E36">
        <f t="shared" si="0"/>
        <v>1449.0759121088181</v>
      </c>
      <c r="F36" s="8">
        <f t="shared" si="3"/>
        <v>239569.40584571482</v>
      </c>
    </row>
    <row r="37" spans="3:6" x14ac:dyDescent="0.3">
      <c r="C37">
        <f t="shared" si="2"/>
        <v>2042</v>
      </c>
      <c r="E37">
        <f t="shared" si="0"/>
        <v>1380.0722972464932</v>
      </c>
      <c r="F37" s="8">
        <f t="shared" si="3"/>
        <v>241018.48175782364</v>
      </c>
    </row>
    <row r="38" spans="3:6" x14ac:dyDescent="0.3">
      <c r="C38">
        <f t="shared" si="2"/>
        <v>2043</v>
      </c>
      <c r="E38">
        <f t="shared" si="0"/>
        <v>1314.3545688061845</v>
      </c>
      <c r="F38" s="8">
        <f t="shared" si="3"/>
        <v>242398.55405507013</v>
      </c>
    </row>
    <row r="39" spans="3:6" x14ac:dyDescent="0.3">
      <c r="C39">
        <f t="shared" si="2"/>
        <v>2044</v>
      </c>
      <c r="E39">
        <f t="shared" si="0"/>
        <v>1251.76625600589</v>
      </c>
      <c r="F39" s="8">
        <f t="shared" si="3"/>
        <v>243712.90862387631</v>
      </c>
    </row>
    <row r="40" spans="3:6" x14ac:dyDescent="0.3">
      <c r="C40">
        <f t="shared" si="2"/>
        <v>2045</v>
      </c>
      <c r="E40">
        <f t="shared" si="0"/>
        <v>1192.1583390532289</v>
      </c>
      <c r="F40" s="8">
        <f t="shared" si="3"/>
        <v>244964.67487988219</v>
      </c>
    </row>
    <row r="41" spans="3:6" x14ac:dyDescent="0.3">
      <c r="C41">
        <f t="shared" si="2"/>
        <v>2046</v>
      </c>
      <c r="E41">
        <f t="shared" si="0"/>
        <v>1135.3888943364091</v>
      </c>
      <c r="F41" s="8">
        <f t="shared" si="3"/>
        <v>246156.83321893541</v>
      </c>
    </row>
    <row r="42" spans="3:6" x14ac:dyDescent="0.3">
      <c r="C42">
        <f t="shared" si="2"/>
        <v>2047</v>
      </c>
      <c r="E42">
        <f t="shared" si="0"/>
        <v>1081.3227565108655</v>
      </c>
      <c r="F42" s="8">
        <f t="shared" si="3"/>
        <v>247292.22211327183</v>
      </c>
    </row>
    <row r="43" spans="3:6" x14ac:dyDescent="0.3">
      <c r="C43">
        <f t="shared" si="2"/>
        <v>2048</v>
      </c>
      <c r="E43">
        <f t="shared" si="0"/>
        <v>1029.8311966770145</v>
      </c>
      <c r="F43" s="8">
        <f t="shared" si="3"/>
        <v>248373.54486978269</v>
      </c>
    </row>
    <row r="44" spans="3:6" x14ac:dyDescent="0.3">
      <c r="C44">
        <f t="shared" si="2"/>
        <v>2049</v>
      </c>
      <c r="E44">
        <f t="shared" si="0"/>
        <v>980.79161588287047</v>
      </c>
      <c r="F44" s="8">
        <f t="shared" si="3"/>
        <v>249403.37606645972</v>
      </c>
    </row>
    <row r="45" spans="3:6" x14ac:dyDescent="0.3">
      <c r="C45">
        <f t="shared" si="2"/>
        <v>2050</v>
      </c>
      <c r="E45">
        <f t="shared" si="0"/>
        <v>934.08725322178191</v>
      </c>
      <c r="F45" s="8">
        <f t="shared" si="3"/>
        <v>250384.16768234258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45"/>
  <sheetViews>
    <sheetView workbookViewId="0">
      <selection activeCell="K5" sqref="K5"/>
    </sheetView>
  </sheetViews>
  <sheetFormatPr defaultRowHeight="14.4" x14ac:dyDescent="0.3"/>
  <cols>
    <col min="7" max="7" width="11.33203125" customWidth="1"/>
    <col min="8" max="8" width="13.44140625" bestFit="1" customWidth="1"/>
    <col min="10" max="10" width="15.21875" customWidth="1"/>
    <col min="11" max="11" width="12.77734375" bestFit="1" customWidth="1"/>
  </cols>
  <sheetData>
    <row r="2" spans="3:12" x14ac:dyDescent="0.3">
      <c r="C2" t="s">
        <v>0</v>
      </c>
      <c r="D2" t="s">
        <v>17</v>
      </c>
      <c r="E2" t="s">
        <v>18</v>
      </c>
      <c r="F2" t="s">
        <v>19</v>
      </c>
    </row>
    <row r="3" spans="3:12" x14ac:dyDescent="0.3">
      <c r="C3">
        <v>2008</v>
      </c>
      <c r="D3" s="8">
        <v>285000</v>
      </c>
      <c r="E3">
        <f>($K$6-F3)/$K$4</f>
        <v>-21538.86435456766</v>
      </c>
      <c r="F3" s="8">
        <f>K5</f>
        <v>285000</v>
      </c>
      <c r="G3" s="8">
        <f t="shared" ref="G3:G14" si="0">(F3-D3)^2</f>
        <v>0</v>
      </c>
    </row>
    <row r="4" spans="3:12" x14ac:dyDescent="0.3">
      <c r="C4">
        <f>C3+1</f>
        <v>2009</v>
      </c>
      <c r="D4" s="8">
        <v>285000</v>
      </c>
      <c r="E4">
        <f>($K$6-F4)/$K$4</f>
        <v>-17231.091483654127</v>
      </c>
      <c r="F4" s="8">
        <f>F3+E3</f>
        <v>263461.13564543234</v>
      </c>
      <c r="G4" s="8">
        <f t="shared" si="0"/>
        <v>463922677.68446535</v>
      </c>
      <c r="H4" s="9">
        <f>SUM(G3:G14)</f>
        <v>6009991687.1931696</v>
      </c>
      <c r="J4" t="s">
        <v>14</v>
      </c>
      <c r="K4">
        <v>5</v>
      </c>
    </row>
    <row r="5" spans="3:12" x14ac:dyDescent="0.3">
      <c r="C5">
        <f>C4+1</f>
        <v>2010</v>
      </c>
      <c r="D5" s="8">
        <v>244000</v>
      </c>
      <c r="E5">
        <f t="shared" ref="E5:E45" si="1">($K$6-F5)/$K$4</f>
        <v>-13784.873186923302</v>
      </c>
      <c r="F5" s="8">
        <f>F4+E4</f>
        <v>246230.04416177821</v>
      </c>
      <c r="G5" s="8">
        <f t="shared" si="0"/>
        <v>4973096.9634810584</v>
      </c>
      <c r="H5" s="8"/>
      <c r="J5" t="s">
        <v>15</v>
      </c>
      <c r="K5" s="8">
        <f>D4</f>
        <v>285000</v>
      </c>
    </row>
    <row r="6" spans="3:12" x14ac:dyDescent="0.3">
      <c r="C6">
        <f t="shared" ref="C6:C45" si="2">C5+1</f>
        <v>2011</v>
      </c>
      <c r="D6" s="8">
        <v>240000</v>
      </c>
      <c r="E6">
        <f t="shared" si="1"/>
        <v>-11027.898549538641</v>
      </c>
      <c r="F6" s="8">
        <f t="shared" ref="F6:F45" si="3">F5+E5</f>
        <v>232445.1709748549</v>
      </c>
      <c r="G6" s="8">
        <f t="shared" si="0"/>
        <v>57075441.599174805</v>
      </c>
      <c r="H6" s="8"/>
      <c r="J6" t="s">
        <v>16</v>
      </c>
      <c r="K6" s="3">
        <v>177305.6782271617</v>
      </c>
      <c r="L6" t="s">
        <v>20</v>
      </c>
    </row>
    <row r="7" spans="3:12" x14ac:dyDescent="0.3">
      <c r="C7">
        <f t="shared" si="2"/>
        <v>2012</v>
      </c>
      <c r="D7" s="8">
        <v>192500</v>
      </c>
      <c r="E7">
        <f t="shared" si="1"/>
        <v>-8822.318839630916</v>
      </c>
      <c r="F7" s="8">
        <f t="shared" si="3"/>
        <v>221417.27242531627</v>
      </c>
      <c r="G7" s="8">
        <f t="shared" si="0"/>
        <v>836208644.51995695</v>
      </c>
      <c r="H7" s="8"/>
      <c r="I7">
        <f>CORREL(F4:F14,D4:D14)</f>
        <v>0.80384723744797404</v>
      </c>
    </row>
    <row r="8" spans="3:12" x14ac:dyDescent="0.3">
      <c r="C8">
        <f t="shared" si="2"/>
        <v>2013</v>
      </c>
      <c r="D8" s="8">
        <v>151900</v>
      </c>
      <c r="E8">
        <f t="shared" si="1"/>
        <v>-7057.8550717047301</v>
      </c>
      <c r="F8" s="8">
        <f t="shared" si="3"/>
        <v>212594.95358568535</v>
      </c>
      <c r="G8" s="8">
        <f t="shared" si="0"/>
        <v>3683877390.7684984</v>
      </c>
      <c r="H8" s="8"/>
    </row>
    <row r="9" spans="3:12" x14ac:dyDescent="0.3">
      <c r="C9">
        <f t="shared" si="2"/>
        <v>2014</v>
      </c>
      <c r="D9" s="8">
        <v>189300</v>
      </c>
      <c r="E9">
        <f t="shared" si="1"/>
        <v>-5646.2840573637859</v>
      </c>
      <c r="F9" s="8">
        <f t="shared" si="3"/>
        <v>205537.09851398063</v>
      </c>
      <c r="G9" s="8">
        <f t="shared" si="0"/>
        <v>263643368.15271196</v>
      </c>
      <c r="H9" s="8"/>
    </row>
    <row r="10" spans="3:12" x14ac:dyDescent="0.3">
      <c r="C10">
        <f t="shared" si="2"/>
        <v>2015</v>
      </c>
      <c r="D10" s="8">
        <v>191100</v>
      </c>
      <c r="E10">
        <f t="shared" si="1"/>
        <v>-4517.0272458910304</v>
      </c>
      <c r="F10" s="8">
        <f t="shared" si="3"/>
        <v>199890.81445661685</v>
      </c>
      <c r="G10" s="8">
        <f t="shared" si="0"/>
        <v>77278418.810663775</v>
      </c>
      <c r="H10" s="8"/>
    </row>
    <row r="11" spans="3:12" x14ac:dyDescent="0.3">
      <c r="C11">
        <f t="shared" si="2"/>
        <v>2016</v>
      </c>
      <c r="D11" s="8">
        <v>199800</v>
      </c>
      <c r="E11">
        <f t="shared" si="1"/>
        <v>-3613.6217967128264</v>
      </c>
      <c r="F11" s="8">
        <f t="shared" si="3"/>
        <v>195373.78721072583</v>
      </c>
      <c r="G11" s="8">
        <f t="shared" si="0"/>
        <v>19591359.655934229</v>
      </c>
      <c r="H11" s="8"/>
    </row>
    <row r="12" spans="3:12" x14ac:dyDescent="0.3">
      <c r="C12">
        <f t="shared" si="2"/>
        <v>2017</v>
      </c>
      <c r="D12" s="8">
        <f>D11+(D13-D11)/2</f>
        <v>185450</v>
      </c>
      <c r="E12">
        <f t="shared" si="1"/>
        <v>-2890.8974373702599</v>
      </c>
      <c r="F12" s="8">
        <f t="shared" si="3"/>
        <v>191760.165414013</v>
      </c>
      <c r="G12" s="8">
        <f t="shared" si="0"/>
        <v>39818187.552205823</v>
      </c>
      <c r="H12" s="8"/>
    </row>
    <row r="13" spans="3:12" x14ac:dyDescent="0.3">
      <c r="C13">
        <f t="shared" si="2"/>
        <v>2018</v>
      </c>
      <c r="D13" s="8">
        <v>171100</v>
      </c>
      <c r="E13">
        <f t="shared" si="1"/>
        <v>-2312.7179498962068</v>
      </c>
      <c r="F13" s="8">
        <f t="shared" si="3"/>
        <v>188869.26797664273</v>
      </c>
      <c r="G13" s="8">
        <f t="shared" si="0"/>
        <v>315746884.4257409</v>
      </c>
      <c r="H13" s="8"/>
    </row>
    <row r="14" spans="3:12" x14ac:dyDescent="0.3">
      <c r="C14">
        <f t="shared" si="2"/>
        <v>2019</v>
      </c>
      <c r="D14" s="8">
        <v>202300</v>
      </c>
      <c r="E14">
        <f t="shared" si="1"/>
        <v>-1850.1743599169654</v>
      </c>
      <c r="F14" s="8">
        <f t="shared" si="3"/>
        <v>186556.55002674652</v>
      </c>
      <c r="G14" s="8">
        <f t="shared" si="0"/>
        <v>247856217.06033483</v>
      </c>
      <c r="H14" s="8"/>
    </row>
    <row r="15" spans="3:12" x14ac:dyDescent="0.3">
      <c r="C15">
        <f t="shared" si="2"/>
        <v>2020</v>
      </c>
      <c r="D15" s="8"/>
      <c r="E15">
        <f t="shared" si="1"/>
        <v>-1480.1394879335712</v>
      </c>
      <c r="F15" s="8">
        <f t="shared" si="3"/>
        <v>184706.37566682955</v>
      </c>
    </row>
    <row r="16" spans="3:12" x14ac:dyDescent="0.3">
      <c r="C16">
        <f t="shared" si="2"/>
        <v>2021</v>
      </c>
      <c r="E16">
        <f t="shared" si="1"/>
        <v>-1184.1115903468569</v>
      </c>
      <c r="F16" s="8">
        <f t="shared" si="3"/>
        <v>183226.23617889598</v>
      </c>
    </row>
    <row r="17" spans="3:6" x14ac:dyDescent="0.3">
      <c r="C17">
        <f t="shared" si="2"/>
        <v>2022</v>
      </c>
      <c r="E17">
        <f t="shared" si="1"/>
        <v>-947.28927227748795</v>
      </c>
      <c r="F17" s="8">
        <f t="shared" si="3"/>
        <v>182042.12458854914</v>
      </c>
    </row>
    <row r="18" spans="3:6" x14ac:dyDescent="0.3">
      <c r="C18">
        <f t="shared" si="2"/>
        <v>2023</v>
      </c>
      <c r="E18">
        <f t="shared" si="1"/>
        <v>-757.831417821988</v>
      </c>
      <c r="F18" s="8">
        <f t="shared" si="3"/>
        <v>181094.83531627164</v>
      </c>
    </row>
    <row r="19" spans="3:6" x14ac:dyDescent="0.3">
      <c r="C19">
        <f t="shared" si="2"/>
        <v>2024</v>
      </c>
      <c r="E19">
        <f t="shared" si="1"/>
        <v>-606.26513425759038</v>
      </c>
      <c r="F19" s="8">
        <f t="shared" si="3"/>
        <v>180337.00389844965</v>
      </c>
    </row>
    <row r="20" spans="3:6" x14ac:dyDescent="0.3">
      <c r="C20">
        <f t="shared" si="2"/>
        <v>2025</v>
      </c>
      <c r="E20">
        <f t="shared" si="1"/>
        <v>-485.01210740607348</v>
      </c>
      <c r="F20" s="8">
        <f t="shared" si="3"/>
        <v>179730.73876419206</v>
      </c>
    </row>
    <row r="21" spans="3:6" x14ac:dyDescent="0.3">
      <c r="C21">
        <f t="shared" si="2"/>
        <v>2026</v>
      </c>
      <c r="E21">
        <f t="shared" si="1"/>
        <v>-388.00968592485879</v>
      </c>
      <c r="F21" s="8">
        <f t="shared" si="3"/>
        <v>179245.72665678599</v>
      </c>
    </row>
    <row r="22" spans="3:6" x14ac:dyDescent="0.3">
      <c r="C22">
        <f t="shared" si="2"/>
        <v>2027</v>
      </c>
      <c r="E22">
        <f t="shared" si="1"/>
        <v>-310.40774873988704</v>
      </c>
      <c r="F22" s="8">
        <f t="shared" si="3"/>
        <v>178857.71697086113</v>
      </c>
    </row>
    <row r="23" spans="3:6" x14ac:dyDescent="0.3">
      <c r="C23">
        <f t="shared" si="2"/>
        <v>2028</v>
      </c>
      <c r="E23">
        <f t="shared" si="1"/>
        <v>-248.32619899191195</v>
      </c>
      <c r="F23" s="8">
        <f t="shared" si="3"/>
        <v>178547.30922212126</v>
      </c>
    </row>
    <row r="24" spans="3:6" x14ac:dyDescent="0.3">
      <c r="C24">
        <f t="shared" si="2"/>
        <v>2029</v>
      </c>
      <c r="E24">
        <f t="shared" si="1"/>
        <v>-198.66095919352955</v>
      </c>
      <c r="F24" s="8">
        <f t="shared" si="3"/>
        <v>178298.98302312935</v>
      </c>
    </row>
    <row r="25" spans="3:6" x14ac:dyDescent="0.3">
      <c r="C25">
        <f t="shared" si="2"/>
        <v>2030</v>
      </c>
      <c r="E25">
        <f t="shared" si="1"/>
        <v>-158.92876735482133</v>
      </c>
      <c r="F25" s="8">
        <f t="shared" si="3"/>
        <v>178100.3220639358</v>
      </c>
    </row>
    <row r="26" spans="3:6" x14ac:dyDescent="0.3">
      <c r="C26">
        <f t="shared" si="2"/>
        <v>2031</v>
      </c>
      <c r="E26">
        <f t="shared" si="1"/>
        <v>-127.14301388385938</v>
      </c>
      <c r="F26" s="8">
        <f t="shared" si="3"/>
        <v>177941.39329658099</v>
      </c>
    </row>
    <row r="27" spans="3:6" x14ac:dyDescent="0.3">
      <c r="C27">
        <f t="shared" si="2"/>
        <v>2032</v>
      </c>
      <c r="E27">
        <f t="shared" si="1"/>
        <v>-101.71441110708983</v>
      </c>
      <c r="F27" s="8">
        <f t="shared" si="3"/>
        <v>177814.25028269715</v>
      </c>
    </row>
    <row r="28" spans="3:6" x14ac:dyDescent="0.3">
      <c r="C28">
        <f t="shared" si="2"/>
        <v>2033</v>
      </c>
      <c r="E28">
        <f t="shared" si="1"/>
        <v>-81.371528885670699</v>
      </c>
      <c r="F28" s="8">
        <f t="shared" si="3"/>
        <v>177712.53587159005</v>
      </c>
    </row>
    <row r="29" spans="3:6" x14ac:dyDescent="0.3">
      <c r="C29">
        <f t="shared" si="2"/>
        <v>2034</v>
      </c>
      <c r="E29">
        <f t="shared" si="1"/>
        <v>-65.097223108535403</v>
      </c>
      <c r="F29" s="8">
        <f t="shared" si="3"/>
        <v>177631.16434270437</v>
      </c>
    </row>
    <row r="30" spans="3:6" x14ac:dyDescent="0.3">
      <c r="C30">
        <f t="shared" si="2"/>
        <v>2035</v>
      </c>
      <c r="E30">
        <f t="shared" si="1"/>
        <v>-52.077778486825991</v>
      </c>
      <c r="F30" s="8">
        <f t="shared" si="3"/>
        <v>177566.06711959583</v>
      </c>
    </row>
    <row r="31" spans="3:6" x14ac:dyDescent="0.3">
      <c r="C31">
        <f t="shared" si="2"/>
        <v>2036</v>
      </c>
      <c r="E31">
        <f t="shared" si="1"/>
        <v>-41.662222789460792</v>
      </c>
      <c r="F31" s="8">
        <f t="shared" si="3"/>
        <v>177513.989341109</v>
      </c>
    </row>
    <row r="32" spans="3:6" x14ac:dyDescent="0.3">
      <c r="C32">
        <f t="shared" si="2"/>
        <v>2037</v>
      </c>
      <c r="E32">
        <f t="shared" si="1"/>
        <v>-33.329778231569797</v>
      </c>
      <c r="F32" s="8">
        <f t="shared" si="3"/>
        <v>177472.32711831955</v>
      </c>
    </row>
    <row r="33" spans="3:6" x14ac:dyDescent="0.3">
      <c r="C33">
        <f t="shared" si="2"/>
        <v>2038</v>
      </c>
      <c r="E33">
        <f t="shared" si="1"/>
        <v>-26.663822585257002</v>
      </c>
      <c r="F33" s="8">
        <f t="shared" si="3"/>
        <v>177438.99734008798</v>
      </c>
    </row>
    <row r="34" spans="3:6" x14ac:dyDescent="0.3">
      <c r="C34">
        <f t="shared" si="2"/>
        <v>2039</v>
      </c>
      <c r="E34">
        <f t="shared" si="1"/>
        <v>-21.331058068206765</v>
      </c>
      <c r="F34" s="8">
        <f t="shared" si="3"/>
        <v>177412.33351750273</v>
      </c>
    </row>
    <row r="35" spans="3:6" x14ac:dyDescent="0.3">
      <c r="C35">
        <f t="shared" si="2"/>
        <v>2040</v>
      </c>
      <c r="E35">
        <f t="shared" si="1"/>
        <v>-17.064846454566577</v>
      </c>
      <c r="F35" s="8">
        <f t="shared" si="3"/>
        <v>177391.00245943453</v>
      </c>
    </row>
    <row r="36" spans="3:6" x14ac:dyDescent="0.3">
      <c r="C36">
        <f t="shared" si="2"/>
        <v>2041</v>
      </c>
      <c r="E36">
        <f t="shared" si="1"/>
        <v>-13.651877163653262</v>
      </c>
      <c r="F36" s="8">
        <f t="shared" si="3"/>
        <v>177373.93761297996</v>
      </c>
    </row>
    <row r="37" spans="3:6" x14ac:dyDescent="0.3">
      <c r="C37">
        <f t="shared" si="2"/>
        <v>2042</v>
      </c>
      <c r="E37">
        <f t="shared" si="1"/>
        <v>-10.921501730923774</v>
      </c>
      <c r="F37" s="8">
        <f t="shared" si="3"/>
        <v>177360.28573581632</v>
      </c>
    </row>
    <row r="38" spans="3:6" x14ac:dyDescent="0.3">
      <c r="C38">
        <f t="shared" si="2"/>
        <v>2043</v>
      </c>
      <c r="E38">
        <f t="shared" si="1"/>
        <v>-8.7372013847401835</v>
      </c>
      <c r="F38" s="8">
        <f t="shared" si="3"/>
        <v>177349.3642340854</v>
      </c>
    </row>
    <row r="39" spans="3:6" x14ac:dyDescent="0.3">
      <c r="C39">
        <f t="shared" si="2"/>
        <v>2044</v>
      </c>
      <c r="E39">
        <f t="shared" si="1"/>
        <v>-6.9897611077933108</v>
      </c>
      <c r="F39" s="8">
        <f t="shared" si="3"/>
        <v>177340.62703270066</v>
      </c>
    </row>
    <row r="40" spans="3:6" x14ac:dyDescent="0.3">
      <c r="C40">
        <f t="shared" si="2"/>
        <v>2045</v>
      </c>
      <c r="E40">
        <f t="shared" si="1"/>
        <v>-5.5918088862323199</v>
      </c>
      <c r="F40" s="8">
        <f t="shared" si="3"/>
        <v>177333.63727159286</v>
      </c>
    </row>
    <row r="41" spans="3:6" x14ac:dyDescent="0.3">
      <c r="C41">
        <f t="shared" si="2"/>
        <v>2046</v>
      </c>
      <c r="E41">
        <f t="shared" si="1"/>
        <v>-4.4734471089846917</v>
      </c>
      <c r="F41" s="8">
        <f t="shared" si="3"/>
        <v>177328.04546270662</v>
      </c>
    </row>
    <row r="42" spans="3:6" x14ac:dyDescent="0.3">
      <c r="C42">
        <f t="shared" si="2"/>
        <v>2047</v>
      </c>
      <c r="E42">
        <f t="shared" si="1"/>
        <v>-3.5787576871865894</v>
      </c>
      <c r="F42" s="8">
        <f t="shared" si="3"/>
        <v>177323.57201559763</v>
      </c>
    </row>
    <row r="43" spans="3:6" x14ac:dyDescent="0.3">
      <c r="C43">
        <f t="shared" si="2"/>
        <v>2048</v>
      </c>
      <c r="E43">
        <f t="shared" si="1"/>
        <v>-2.8630061497504355</v>
      </c>
      <c r="F43" s="8">
        <f t="shared" si="3"/>
        <v>177319.99325791045</v>
      </c>
    </row>
    <row r="44" spans="3:6" x14ac:dyDescent="0.3">
      <c r="C44">
        <f t="shared" si="2"/>
        <v>2049</v>
      </c>
      <c r="E44">
        <f t="shared" si="1"/>
        <v>-2.2904049198026768</v>
      </c>
      <c r="F44" s="8">
        <f t="shared" si="3"/>
        <v>177317.13025176071</v>
      </c>
    </row>
    <row r="45" spans="3:6" x14ac:dyDescent="0.3">
      <c r="C45">
        <f t="shared" si="2"/>
        <v>2050</v>
      </c>
      <c r="E45">
        <f t="shared" si="1"/>
        <v>-1.8323239358433057</v>
      </c>
      <c r="F45" s="8">
        <f t="shared" si="3"/>
        <v>177314.83984684091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45"/>
  <sheetViews>
    <sheetView workbookViewId="0">
      <selection activeCell="D10" sqref="D10"/>
    </sheetView>
  </sheetViews>
  <sheetFormatPr defaultRowHeight="14.4" x14ac:dyDescent="0.3"/>
  <cols>
    <col min="7" max="7" width="11.33203125" customWidth="1"/>
    <col min="8" max="8" width="13.44140625" bestFit="1" customWidth="1"/>
    <col min="10" max="10" width="15.21875" customWidth="1"/>
    <col min="11" max="11" width="12.77734375" bestFit="1" customWidth="1"/>
  </cols>
  <sheetData>
    <row r="2" spans="3:12" x14ac:dyDescent="0.3">
      <c r="C2" t="s">
        <v>0</v>
      </c>
      <c r="D2" t="s">
        <v>24</v>
      </c>
      <c r="E2" t="s">
        <v>25</v>
      </c>
      <c r="F2" t="s">
        <v>26</v>
      </c>
    </row>
    <row r="3" spans="3:12" x14ac:dyDescent="0.3">
      <c r="C3">
        <v>2008</v>
      </c>
      <c r="D3" s="8">
        <v>125</v>
      </c>
      <c r="E3">
        <f>($K$6-F3)/$K$4</f>
        <v>11.25</v>
      </c>
      <c r="F3" s="8">
        <f>K5</f>
        <v>125</v>
      </c>
      <c r="G3" s="8">
        <f t="shared" ref="G3:G14" si="0">(F3-D3)^2</f>
        <v>0</v>
      </c>
    </row>
    <row r="4" spans="3:12" x14ac:dyDescent="0.3">
      <c r="C4">
        <f>C3+1</f>
        <v>2009</v>
      </c>
      <c r="D4" s="8">
        <v>125</v>
      </c>
      <c r="E4">
        <f>($K$6-F4)/$K$4</f>
        <v>10.6875</v>
      </c>
      <c r="F4" s="8">
        <f>F3+E3</f>
        <v>136.25</v>
      </c>
      <c r="G4" s="8">
        <f t="shared" si="0"/>
        <v>126.5625</v>
      </c>
      <c r="H4" s="9">
        <f>SUM(G3:G14)</f>
        <v>49223.843854440434</v>
      </c>
      <c r="J4" t="s">
        <v>14</v>
      </c>
      <c r="K4">
        <v>20</v>
      </c>
    </row>
    <row r="5" spans="3:12" x14ac:dyDescent="0.3">
      <c r="C5">
        <f>C4+1</f>
        <v>2010</v>
      </c>
      <c r="D5" s="8">
        <v>125</v>
      </c>
      <c r="E5">
        <f t="shared" ref="E5:E45" si="1">($K$6-F5)/$K$4</f>
        <v>10.153124999999999</v>
      </c>
      <c r="F5" s="8">
        <f>F4+E4</f>
        <v>146.9375</v>
      </c>
      <c r="G5" s="8">
        <f t="shared" si="0"/>
        <v>481.25390625</v>
      </c>
      <c r="H5" s="8"/>
      <c r="J5" t="s">
        <v>15</v>
      </c>
      <c r="K5" s="8">
        <v>125</v>
      </c>
    </row>
    <row r="6" spans="3:12" x14ac:dyDescent="0.3">
      <c r="C6">
        <f t="shared" ref="C6:C45" si="2">C5+1</f>
        <v>2011</v>
      </c>
      <c r="D6" s="8">
        <v>105</v>
      </c>
      <c r="E6">
        <f t="shared" si="1"/>
        <v>9.6454687500000009</v>
      </c>
      <c r="F6" s="8">
        <f t="shared" ref="F6:F45" si="3">F5+E5</f>
        <v>157.09062499999999</v>
      </c>
      <c r="G6" s="8">
        <f t="shared" si="0"/>
        <v>2713.433212890624</v>
      </c>
      <c r="H6" s="8"/>
      <c r="J6" t="s">
        <v>16</v>
      </c>
      <c r="K6" s="3">
        <v>350</v>
      </c>
      <c r="L6" t="s">
        <v>20</v>
      </c>
    </row>
    <row r="7" spans="3:12" x14ac:dyDescent="0.3">
      <c r="C7">
        <f t="shared" si="2"/>
        <v>2012</v>
      </c>
      <c r="D7" s="8">
        <v>105</v>
      </c>
      <c r="E7">
        <f t="shared" si="1"/>
        <v>9.163195312500001</v>
      </c>
      <c r="F7" s="8">
        <f t="shared" si="3"/>
        <v>166.73609374999998</v>
      </c>
      <c r="G7" s="8">
        <f t="shared" si="0"/>
        <v>3811.3452715087865</v>
      </c>
      <c r="H7" s="8"/>
      <c r="I7">
        <f>CORREL(F3:F14,D3:D14)</f>
        <v>0.35240951458082398</v>
      </c>
    </row>
    <row r="8" spans="3:12" x14ac:dyDescent="0.3">
      <c r="C8">
        <f t="shared" si="2"/>
        <v>2013</v>
      </c>
      <c r="D8" s="8">
        <v>105</v>
      </c>
      <c r="E8">
        <f t="shared" si="1"/>
        <v>8.7050355468750009</v>
      </c>
      <c r="F8" s="8">
        <f t="shared" si="3"/>
        <v>175.89928906249997</v>
      </c>
      <c r="G8" s="8">
        <f t="shared" si="0"/>
        <v>5026.7091895679287</v>
      </c>
      <c r="H8" s="8"/>
    </row>
    <row r="9" spans="3:12" x14ac:dyDescent="0.3">
      <c r="C9">
        <f t="shared" si="2"/>
        <v>2014</v>
      </c>
      <c r="D9" s="8">
        <v>115</v>
      </c>
      <c r="E9">
        <f t="shared" si="1"/>
        <v>8.2697837695312515</v>
      </c>
      <c r="F9" s="8">
        <f t="shared" si="3"/>
        <v>184.60432460937497</v>
      </c>
      <c r="G9" s="8">
        <f t="shared" si="0"/>
        <v>4844.7620043272418</v>
      </c>
      <c r="H9" s="8"/>
    </row>
    <row r="10" spans="3:12" x14ac:dyDescent="0.3">
      <c r="C10">
        <f t="shared" si="2"/>
        <v>2015</v>
      </c>
      <c r="D10" s="8">
        <v>115</v>
      </c>
      <c r="E10">
        <f t="shared" si="1"/>
        <v>7.8562945810546889</v>
      </c>
      <c r="F10" s="8">
        <f t="shared" si="3"/>
        <v>192.87410837890621</v>
      </c>
      <c r="G10" s="8">
        <f t="shared" si="0"/>
        <v>6064.3767558096315</v>
      </c>
      <c r="H10" s="8"/>
    </row>
    <row r="11" spans="3:12" x14ac:dyDescent="0.3">
      <c r="C11">
        <f t="shared" si="2"/>
        <v>2016</v>
      </c>
      <c r="D11" s="8">
        <v>115</v>
      </c>
      <c r="E11">
        <f t="shared" si="1"/>
        <v>7.4634798520019547</v>
      </c>
      <c r="F11" s="8">
        <f t="shared" si="3"/>
        <v>200.73040295996091</v>
      </c>
      <c r="G11" s="8">
        <f t="shared" si="0"/>
        <v>7349.7019916772751</v>
      </c>
      <c r="H11" s="8"/>
    </row>
    <row r="12" spans="3:12" x14ac:dyDescent="0.3">
      <c r="C12">
        <f t="shared" si="2"/>
        <v>2017</v>
      </c>
      <c r="D12" s="8">
        <v>115</v>
      </c>
      <c r="E12">
        <f t="shared" si="1"/>
        <v>7.0903058594018562</v>
      </c>
      <c r="F12" s="8">
        <f t="shared" si="3"/>
        <v>208.19388281196288</v>
      </c>
      <c r="G12" s="8">
        <f t="shared" si="0"/>
        <v>8685.0997935698706</v>
      </c>
      <c r="H12" s="8"/>
    </row>
    <row r="13" spans="3:12" x14ac:dyDescent="0.3">
      <c r="C13">
        <f t="shared" si="2"/>
        <v>2018</v>
      </c>
      <c r="D13" s="8">
        <v>115</v>
      </c>
      <c r="E13">
        <f t="shared" si="1"/>
        <v>6.7357905664317625</v>
      </c>
      <c r="F13" s="8">
        <f t="shared" si="3"/>
        <v>215.28418867136475</v>
      </c>
      <c r="G13" s="8">
        <f t="shared" si="0"/>
        <v>10056.918497473882</v>
      </c>
      <c r="H13" s="8"/>
    </row>
    <row r="14" spans="3:12" x14ac:dyDescent="0.3">
      <c r="C14">
        <f t="shared" si="2"/>
        <v>2019</v>
      </c>
      <c r="D14" s="8">
        <f>AVERAGE(180,280)</f>
        <v>230</v>
      </c>
      <c r="E14">
        <f t="shared" si="1"/>
        <v>6.3990010381101738</v>
      </c>
      <c r="F14" s="8">
        <f t="shared" si="3"/>
        <v>222.01997923779652</v>
      </c>
      <c r="G14" s="8">
        <f t="shared" si="0"/>
        <v>63.680731365198618</v>
      </c>
      <c r="H14" s="8"/>
    </row>
    <row r="15" spans="3:12" x14ac:dyDescent="0.3">
      <c r="C15">
        <f t="shared" si="2"/>
        <v>2020</v>
      </c>
      <c r="D15" s="8"/>
      <c r="E15">
        <f t="shared" si="1"/>
        <v>6.0790509862046651</v>
      </c>
      <c r="F15" s="8">
        <f t="shared" si="3"/>
        <v>228.4189802759067</v>
      </c>
    </row>
    <row r="16" spans="3:12" x14ac:dyDescent="0.3">
      <c r="C16">
        <f t="shared" si="2"/>
        <v>2021</v>
      </c>
      <c r="E16">
        <f t="shared" si="1"/>
        <v>5.7750984368944316</v>
      </c>
      <c r="F16" s="8">
        <f t="shared" si="3"/>
        <v>234.49803126211137</v>
      </c>
    </row>
    <row r="17" spans="3:6" x14ac:dyDescent="0.3">
      <c r="C17">
        <f t="shared" si="2"/>
        <v>2022</v>
      </c>
      <c r="E17">
        <f t="shared" si="1"/>
        <v>5.4863435150497093</v>
      </c>
      <c r="F17" s="8">
        <f t="shared" si="3"/>
        <v>240.27312969900581</v>
      </c>
    </row>
    <row r="18" spans="3:6" x14ac:dyDescent="0.3">
      <c r="C18">
        <f t="shared" si="2"/>
        <v>2023</v>
      </c>
      <c r="E18">
        <f t="shared" si="1"/>
        <v>5.2120263392972248</v>
      </c>
      <c r="F18" s="8">
        <f t="shared" si="3"/>
        <v>245.7594732140555</v>
      </c>
    </row>
    <row r="19" spans="3:6" x14ac:dyDescent="0.3">
      <c r="C19">
        <f t="shared" si="2"/>
        <v>2024</v>
      </c>
      <c r="E19">
        <f t="shared" si="1"/>
        <v>4.9514250223323639</v>
      </c>
      <c r="F19" s="8">
        <f t="shared" si="3"/>
        <v>250.97149955335271</v>
      </c>
    </row>
    <row r="20" spans="3:6" x14ac:dyDescent="0.3">
      <c r="C20">
        <f t="shared" si="2"/>
        <v>2025</v>
      </c>
      <c r="E20">
        <f t="shared" si="1"/>
        <v>4.703853771215746</v>
      </c>
      <c r="F20" s="8">
        <f t="shared" si="3"/>
        <v>255.92292457568507</v>
      </c>
    </row>
    <row r="21" spans="3:6" x14ac:dyDescent="0.3">
      <c r="C21">
        <f t="shared" si="2"/>
        <v>2026</v>
      </c>
      <c r="E21">
        <f t="shared" si="1"/>
        <v>4.4686610826549584</v>
      </c>
      <c r="F21" s="8">
        <f t="shared" si="3"/>
        <v>260.62677834690084</v>
      </c>
    </row>
    <row r="22" spans="3:6" x14ac:dyDescent="0.3">
      <c r="C22">
        <f t="shared" si="2"/>
        <v>2027</v>
      </c>
      <c r="E22">
        <f t="shared" si="1"/>
        <v>4.2452280285222113</v>
      </c>
      <c r="F22" s="8">
        <f t="shared" si="3"/>
        <v>265.09543942955577</v>
      </c>
    </row>
    <row r="23" spans="3:6" x14ac:dyDescent="0.3">
      <c r="C23">
        <f t="shared" si="2"/>
        <v>2028</v>
      </c>
      <c r="E23">
        <f t="shared" si="1"/>
        <v>4.0329666270961013</v>
      </c>
      <c r="F23" s="8">
        <f t="shared" si="3"/>
        <v>269.34066745807797</v>
      </c>
    </row>
    <row r="24" spans="3:6" x14ac:dyDescent="0.3">
      <c r="C24">
        <f t="shared" si="2"/>
        <v>2029</v>
      </c>
      <c r="E24">
        <f t="shared" si="1"/>
        <v>3.831318295741295</v>
      </c>
      <c r="F24" s="8">
        <f t="shared" si="3"/>
        <v>273.3736340851741</v>
      </c>
    </row>
    <row r="25" spans="3:6" x14ac:dyDescent="0.3">
      <c r="C25">
        <f t="shared" si="2"/>
        <v>2030</v>
      </c>
      <c r="E25">
        <f t="shared" si="1"/>
        <v>3.6397523809542291</v>
      </c>
      <c r="F25" s="8">
        <f t="shared" si="3"/>
        <v>277.20495238091542</v>
      </c>
    </row>
    <row r="26" spans="3:6" x14ac:dyDescent="0.3">
      <c r="C26">
        <f t="shared" si="2"/>
        <v>2031</v>
      </c>
      <c r="E26">
        <f t="shared" si="1"/>
        <v>3.4577647619065175</v>
      </c>
      <c r="F26" s="8">
        <f t="shared" si="3"/>
        <v>280.84470476186965</v>
      </c>
    </row>
    <row r="27" spans="3:6" x14ac:dyDescent="0.3">
      <c r="C27">
        <f t="shared" si="2"/>
        <v>2032</v>
      </c>
      <c r="E27">
        <f t="shared" si="1"/>
        <v>3.2848765238111923</v>
      </c>
      <c r="F27" s="8">
        <f t="shared" si="3"/>
        <v>284.30246952377615</v>
      </c>
    </row>
    <row r="28" spans="3:6" x14ac:dyDescent="0.3">
      <c r="C28">
        <f t="shared" si="2"/>
        <v>2033</v>
      </c>
      <c r="E28">
        <f t="shared" si="1"/>
        <v>3.1206326976206329</v>
      </c>
      <c r="F28" s="8">
        <f t="shared" si="3"/>
        <v>287.58734604758735</v>
      </c>
    </row>
    <row r="29" spans="3:6" x14ac:dyDescent="0.3">
      <c r="C29">
        <f t="shared" si="2"/>
        <v>2034</v>
      </c>
      <c r="E29">
        <f t="shared" si="1"/>
        <v>2.9646010627396011</v>
      </c>
      <c r="F29" s="8">
        <f t="shared" si="3"/>
        <v>290.70797874520798</v>
      </c>
    </row>
    <row r="30" spans="3:6" x14ac:dyDescent="0.3">
      <c r="C30">
        <f t="shared" si="2"/>
        <v>2035</v>
      </c>
      <c r="E30">
        <f t="shared" si="1"/>
        <v>2.816371009602622</v>
      </c>
      <c r="F30" s="8">
        <f t="shared" si="3"/>
        <v>293.67257980794756</v>
      </c>
    </row>
    <row r="31" spans="3:6" x14ac:dyDescent="0.3">
      <c r="C31">
        <f t="shared" si="2"/>
        <v>2036</v>
      </c>
      <c r="E31">
        <f t="shared" si="1"/>
        <v>2.6755524591224913</v>
      </c>
      <c r="F31" s="8">
        <f t="shared" si="3"/>
        <v>296.48895081755018</v>
      </c>
    </row>
    <row r="32" spans="3:6" x14ac:dyDescent="0.3">
      <c r="C32">
        <f t="shared" si="2"/>
        <v>2037</v>
      </c>
      <c r="E32">
        <f t="shared" si="1"/>
        <v>2.5417748361663657</v>
      </c>
      <c r="F32" s="8">
        <f t="shared" si="3"/>
        <v>299.16450327667269</v>
      </c>
    </row>
    <row r="33" spans="3:6" x14ac:dyDescent="0.3">
      <c r="C33">
        <f t="shared" si="2"/>
        <v>2038</v>
      </c>
      <c r="E33">
        <f t="shared" si="1"/>
        <v>2.4146860943580464</v>
      </c>
      <c r="F33" s="8">
        <f t="shared" si="3"/>
        <v>301.70627811283907</v>
      </c>
    </row>
    <row r="34" spans="3:6" x14ac:dyDescent="0.3">
      <c r="C34">
        <f t="shared" si="2"/>
        <v>2039</v>
      </c>
      <c r="E34">
        <f t="shared" si="1"/>
        <v>2.2939517896401442</v>
      </c>
      <c r="F34" s="8">
        <f t="shared" si="3"/>
        <v>304.12096420719712</v>
      </c>
    </row>
    <row r="35" spans="3:6" x14ac:dyDescent="0.3">
      <c r="C35">
        <f t="shared" si="2"/>
        <v>2040</v>
      </c>
      <c r="E35">
        <f t="shared" si="1"/>
        <v>2.1792542001581383</v>
      </c>
      <c r="F35" s="8">
        <f t="shared" si="3"/>
        <v>306.41491599683724</v>
      </c>
    </row>
    <row r="36" spans="3:6" x14ac:dyDescent="0.3">
      <c r="C36">
        <f t="shared" si="2"/>
        <v>2041</v>
      </c>
      <c r="E36">
        <f t="shared" si="1"/>
        <v>2.0702914901502312</v>
      </c>
      <c r="F36" s="8">
        <f t="shared" si="3"/>
        <v>308.59417019699538</v>
      </c>
    </row>
    <row r="37" spans="3:6" x14ac:dyDescent="0.3">
      <c r="C37">
        <f t="shared" si="2"/>
        <v>2042</v>
      </c>
      <c r="E37">
        <f t="shared" si="1"/>
        <v>1.9667769156427197</v>
      </c>
      <c r="F37" s="8">
        <f t="shared" si="3"/>
        <v>310.6644616871456</v>
      </c>
    </row>
    <row r="38" spans="3:6" x14ac:dyDescent="0.3">
      <c r="C38">
        <f t="shared" si="2"/>
        <v>2043</v>
      </c>
      <c r="E38">
        <f t="shared" si="1"/>
        <v>1.8684380698605849</v>
      </c>
      <c r="F38" s="8">
        <f t="shared" si="3"/>
        <v>312.6312386027883</v>
      </c>
    </row>
    <row r="39" spans="3:6" x14ac:dyDescent="0.3">
      <c r="C39">
        <f t="shared" si="2"/>
        <v>2044</v>
      </c>
      <c r="E39">
        <f t="shared" si="1"/>
        <v>1.7750161663675557</v>
      </c>
      <c r="F39" s="8">
        <f t="shared" si="3"/>
        <v>314.49967667264889</v>
      </c>
    </row>
    <row r="40" spans="3:6" x14ac:dyDescent="0.3">
      <c r="C40">
        <f t="shared" si="2"/>
        <v>2045</v>
      </c>
      <c r="E40">
        <f t="shared" si="1"/>
        <v>1.686265358049178</v>
      </c>
      <c r="F40" s="8">
        <f t="shared" si="3"/>
        <v>316.27469283901644</v>
      </c>
    </row>
    <row r="41" spans="3:6" x14ac:dyDescent="0.3">
      <c r="C41">
        <f t="shared" si="2"/>
        <v>2046</v>
      </c>
      <c r="E41">
        <f t="shared" si="1"/>
        <v>1.6019520901467188</v>
      </c>
      <c r="F41" s="8">
        <f t="shared" si="3"/>
        <v>317.96095819706562</v>
      </c>
    </row>
    <row r="42" spans="3:6" x14ac:dyDescent="0.3">
      <c r="C42">
        <f t="shared" si="2"/>
        <v>2047</v>
      </c>
      <c r="E42">
        <f t="shared" si="1"/>
        <v>1.5218544856393834</v>
      </c>
      <c r="F42" s="8">
        <f t="shared" si="3"/>
        <v>319.56291028721233</v>
      </c>
    </row>
    <row r="43" spans="3:6" x14ac:dyDescent="0.3">
      <c r="C43">
        <f t="shared" si="2"/>
        <v>2048</v>
      </c>
      <c r="E43">
        <f t="shared" si="1"/>
        <v>1.4457617613574143</v>
      </c>
      <c r="F43" s="8">
        <f t="shared" si="3"/>
        <v>321.08476477285171</v>
      </c>
    </row>
    <row r="44" spans="3:6" x14ac:dyDescent="0.3">
      <c r="C44">
        <f t="shared" si="2"/>
        <v>2049</v>
      </c>
      <c r="E44">
        <f t="shared" si="1"/>
        <v>1.3734736732895443</v>
      </c>
      <c r="F44" s="8">
        <f t="shared" si="3"/>
        <v>322.53052653420912</v>
      </c>
    </row>
    <row r="45" spans="3:6" x14ac:dyDescent="0.3">
      <c r="C45">
        <f t="shared" si="2"/>
        <v>2050</v>
      </c>
      <c r="E45">
        <f t="shared" si="1"/>
        <v>1.3047999896250673</v>
      </c>
      <c r="F45" s="8">
        <f t="shared" si="3"/>
        <v>323.90400020749865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 Moses Aba</dc:creator>
  <cp:lastModifiedBy>Michael  Moses Aba</cp:lastModifiedBy>
  <dcterms:created xsi:type="dcterms:W3CDTF">2025-03-26T18:48:36Z</dcterms:created>
  <dcterms:modified xsi:type="dcterms:W3CDTF">2025-06-30T14:21:54Z</dcterms:modified>
</cp:coreProperties>
</file>