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alex-bartella-schoolwork\2A04\"/>
    </mc:Choice>
  </mc:AlternateContent>
  <xr:revisionPtr revIDLastSave="0" documentId="13_ncr:1_{2104F14D-4F44-4D6C-B978-B2CE6247F417}" xr6:coauthVersionLast="47" xr6:coauthVersionMax="47" xr10:uidLastSave="{00000000-0000-0000-0000-000000000000}"/>
  <bookViews>
    <workbookView xWindow="15630" yWindow="1970" windowWidth="14400" windowHeight="8260" xr2:uid="{7ACD99C8-48EF-4DF9-8E1C-B44F45E207C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I2" i="3" s="1"/>
  <c r="F3" i="3"/>
  <c r="F4" i="3"/>
  <c r="G4" i="3" s="1"/>
  <c r="I4" i="3" s="1"/>
  <c r="F5" i="3"/>
  <c r="F2" i="3"/>
  <c r="D3" i="3"/>
  <c r="D4" i="3"/>
  <c r="D5" i="3"/>
  <c r="D2" i="3"/>
  <c r="A12" i="3"/>
  <c r="A13" i="3"/>
  <c r="A14" i="3"/>
  <c r="A11" i="3"/>
  <c r="G3" i="3"/>
  <c r="I3" i="3" s="1"/>
  <c r="G5" i="3"/>
  <c r="I5" i="3" s="1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C11" i="1"/>
  <c r="C12" i="1"/>
  <c r="C13" i="1"/>
  <c r="C14" i="1"/>
  <c r="C15" i="1"/>
  <c r="C10" i="1"/>
  <c r="B8" i="1"/>
  <c r="B7" i="1"/>
  <c r="B6" i="1"/>
  <c r="B5" i="1"/>
  <c r="B4" i="1"/>
  <c r="B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<sst xmlns="http://schemas.openxmlformats.org/spreadsheetml/2006/main" count="18" uniqueCount="16">
  <si>
    <t>V</t>
  </si>
  <si>
    <t>r</t>
  </si>
  <si>
    <t>I</t>
  </si>
  <si>
    <t>B^-1 (t)</t>
  </si>
  <si>
    <t>B^-1 (e)</t>
  </si>
  <si>
    <t>Mass (mg)</t>
  </si>
  <si>
    <t>Telescope reading (mm)</t>
  </si>
  <si>
    <t>Current (A)</t>
  </si>
  <si>
    <t>Reverse Current (A)</t>
  </si>
  <si>
    <r>
      <t xml:space="preserve">F = </t>
    </r>
    <r>
      <rPr>
        <sz val="11"/>
        <color theme="1"/>
        <rFont val="Symbol"/>
        <family val="1"/>
        <charset val="2"/>
      </rPr>
      <t>m</t>
    </r>
    <r>
      <rPr>
        <sz val="7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li</t>
    </r>
    <r>
      <rPr>
        <sz val="7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>/ 2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Times New Roman"/>
        <family val="1"/>
      </rPr>
      <t>d</t>
    </r>
  </si>
  <si>
    <t>F</t>
  </si>
  <si>
    <t>d</t>
  </si>
  <si>
    <t>d = (telescope reading * pivot to rod distance)/ (2xMirror to scale distance)</t>
  </si>
  <si>
    <t>i^2</t>
  </si>
  <si>
    <t xml:space="preserve">dF (r) </t>
  </si>
  <si>
    <t>dF 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</si>
</sst>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78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Radius vs √(𝑉_𝑎𝑐𝑐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06364829396325"/>
                  <c:y val="0.18013888888888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Sheet1!$B$3:$B$8</c:f>
              <c:numCache>
                <c:formatCode>General</c:formatCode>
                <c:ptCount val="6"/>
                <c:pt idx="0">
                  <c:v>11.401754250991379</c:v>
                </c:pt>
                <c:pt idx="1">
                  <c:v>12.165525060596439</c:v>
                </c:pt>
                <c:pt idx="2">
                  <c:v>13.416407864998739</c:v>
                </c:pt>
                <c:pt idx="3">
                  <c:v>14.387494569938159</c:v>
                </c:pt>
                <c:pt idx="4">
                  <c:v>16.673332000533065</c:v>
                </c:pt>
                <c:pt idx="5">
                  <c:v>17.349351572897472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1.6E-2</c:v>
                </c:pt>
                <c:pt idx="1">
                  <c:v>1.8000000000000002E-2</c:v>
                </c:pt>
                <c:pt idx="2">
                  <c:v>0.02</c:v>
                </c:pt>
                <c:pt idx="3">
                  <c:v>2.2000000000000002E-2</c:v>
                </c:pt>
                <c:pt idx="4">
                  <c:v>2.6000000000000002E-2</c:v>
                </c:pt>
                <c:pt idx="5">
                  <c:v>2.7999999999999997E-2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0-4385-B44C-93917A5D2BF6}"/>
            </c:ext>
          </c:extLst>
        </c:ser>
        <c:ser>
          <c:idx val="1"/>
          <c:order val="1"/>
          <c:tx>
            <c:strRef>
              <c:f>Sheet1!$C$10:$C$15</c:f>
              <c:strCache>
                <c:ptCount val="6"/>
                <c:pt idx="0">
                  <c:v>7.679529157</c:v>
                </c:pt>
                <c:pt idx="1">
                  <c:v>8.639470301</c:v>
                </c:pt>
                <c:pt idx="2">
                  <c:v>9.599411446</c:v>
                </c:pt>
                <c:pt idx="3">
                  <c:v>10.55935259</c:v>
                </c:pt>
                <c:pt idx="4">
                  <c:v>12.47923488</c:v>
                </c:pt>
                <c:pt idx="5">
                  <c:v>13.43917602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60673665791778E-2"/>
                  <c:y val="3.662037037037037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Sheet1!$C$10:$C$15</c:f>
              <c:numCache>
                <c:formatCode>General</c:formatCode>
                <c:ptCount val="6"/>
                <c:pt idx="0">
                  <c:v>7.6795291568000001</c:v>
                </c:pt>
                <c:pt idx="1">
                  <c:v>8.6394703014000012</c:v>
                </c:pt>
                <c:pt idx="2">
                  <c:v>9.5994114460000013</c:v>
                </c:pt>
                <c:pt idx="3">
                  <c:v>10.559352590600001</c:v>
                </c:pt>
                <c:pt idx="4">
                  <c:v>12.479234879800002</c:v>
                </c:pt>
                <c:pt idx="5">
                  <c:v>13.439176024399998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1.6E-2</c:v>
                </c:pt>
                <c:pt idx="1">
                  <c:v>1.8000000000000002E-2</c:v>
                </c:pt>
                <c:pt idx="2">
                  <c:v>0.02</c:v>
                </c:pt>
                <c:pt idx="3">
                  <c:v>2.2000000000000002E-2</c:v>
                </c:pt>
                <c:pt idx="4">
                  <c:v>2.6000000000000002E-2</c:v>
                </c:pt>
                <c:pt idx="5">
                  <c:v>2.7999999999999997E-2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0-4385-B44C-93917A5D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985583"/>
        <c:axId val="1569985167"/>
      </c:scatterChart>
      <c:valAx>
        <c:axId val="156998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0" i="0" baseline="0">
                    <a:effectLst/>
                  </a:rPr>
                  <a:t>√(Acceleration Volage)  (√V)</a:t>
                </a:r>
                <a:endParaRPr lang="en-CA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019335083114617"/>
              <c:y val="0.8758333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85167"/>
        <c:crosses val="autoZero"/>
        <c:crossBetween val="midCat"/>
      </c:valAx>
      <c:valAx>
        <c:axId val="15699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Radius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8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Radius vs 1/Magnetic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671916010498741E-2"/>
                  <c:y val="1.81018518518518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Theoretical</a:t>
                    </a:r>
                    <a:br>
                      <a:rPr lang="en-US" baseline="0"/>
                    </a:br>
                    <a:r>
                      <a:rPr lang="en-US" baseline="0"/>
                      <a:t>y = 4E-05x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3.0000000000000009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Sheet2!$E$2:$E$9</c:f>
              <c:numCache>
                <c:formatCode>General</c:formatCode>
                <c:ptCount val="8"/>
                <c:pt idx="0">
                  <c:v>382.8</c:v>
                </c:pt>
                <c:pt idx="1">
                  <c:v>459.36000000000007</c:v>
                </c:pt>
                <c:pt idx="2">
                  <c:v>510.40000000000003</c:v>
                </c:pt>
                <c:pt idx="3">
                  <c:v>561.44000000000005</c:v>
                </c:pt>
                <c:pt idx="4">
                  <c:v>638</c:v>
                </c:pt>
                <c:pt idx="5">
                  <c:v>663.5200000000001</c:v>
                </c:pt>
                <c:pt idx="6">
                  <c:v>765.6</c:v>
                </c:pt>
                <c:pt idx="7">
                  <c:v>791.12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1.8000000000000002E-2</c:v>
                </c:pt>
                <c:pt idx="2">
                  <c:v>0.02</c:v>
                </c:pt>
                <c:pt idx="3">
                  <c:v>2.2000000000000002E-2</c:v>
                </c:pt>
                <c:pt idx="4">
                  <c:v>2.5000000000000001E-2</c:v>
                </c:pt>
                <c:pt idx="5">
                  <c:v>2.6000000000000002E-2</c:v>
                </c:pt>
                <c:pt idx="6">
                  <c:v>0.03</c:v>
                </c:pt>
                <c:pt idx="7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E-4CCC-92CB-1AD2D860ED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507217847769032E-2"/>
                  <c:y val="0.180138888888888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Experimental</a:t>
                    </a:r>
                    <a:br>
                      <a:rPr lang="en-US" baseline="0"/>
                    </a:br>
                    <a:r>
                      <a:rPr lang="en-US" baseline="0"/>
                      <a:t>y = 3E-05x - 0.0003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1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2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Sheet2!$F$2:$F$9</c:f>
              <c:numCache>
                <c:formatCode>General</c:formatCode>
                <c:ptCount val="8"/>
                <c:pt idx="0">
                  <c:v>559.42152917505041</c:v>
                </c:pt>
                <c:pt idx="1">
                  <c:v>656.89899586532783</c:v>
                </c:pt>
                <c:pt idx="2">
                  <c:v>713.36112892880055</c:v>
                </c:pt>
                <c:pt idx="3">
                  <c:v>780.44210526315794</c:v>
                </c:pt>
                <c:pt idx="4">
                  <c:v>883.34392374900733</c:v>
                </c:pt>
                <c:pt idx="5">
                  <c:v>945.68877551020421</c:v>
                </c:pt>
                <c:pt idx="6">
                  <c:v>1045.234962406015</c:v>
                </c:pt>
                <c:pt idx="7">
                  <c:v>1144.1666666666667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1.8000000000000002E-2</c:v>
                </c:pt>
                <c:pt idx="2">
                  <c:v>0.02</c:v>
                </c:pt>
                <c:pt idx="3">
                  <c:v>2.2000000000000002E-2</c:v>
                </c:pt>
                <c:pt idx="4">
                  <c:v>2.5000000000000001E-2</c:v>
                </c:pt>
                <c:pt idx="5">
                  <c:v>2.6000000000000002E-2</c:v>
                </c:pt>
                <c:pt idx="6">
                  <c:v>0.03</c:v>
                </c:pt>
                <c:pt idx="7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E-4CCC-92CB-1AD2D860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04943"/>
        <c:axId val="1424905775"/>
      </c:scatterChart>
      <c:valAx>
        <c:axId val="14249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1/Magnetic Field (1/T)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05775"/>
        <c:crosses val="autoZero"/>
        <c:crossBetween val="midCat"/>
      </c:valAx>
      <c:valAx>
        <c:axId val="14249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Radius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Magnetic</a:t>
            </a:r>
            <a:r>
              <a:rPr lang="en-CA" baseline="0"/>
              <a:t> Force vs Current Squared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047025371828522E-2"/>
                  <c:y val="3.016987459900845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1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Sheet3!$I$2:$I$5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9.9694995295573471E-6</c:v>
                  </c:pt>
                  <c:pt idx="2">
                    <c:v>1.9739312036022365E-5</c:v>
                  </c:pt>
                  <c:pt idx="3">
                    <c:v>2.4432372900770601E-5</c:v>
                  </c:pt>
                </c:numCache>
              </c:numRef>
            </c:plus>
            <c:minus>
              <c:numRef>
                <c:f>Sheet3!$I$2:$I$5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9.9694995295573471E-6</c:v>
                  </c:pt>
                  <c:pt idx="2">
                    <c:v>1.9739312036022365E-5</c:v>
                  </c:pt>
                  <c:pt idx="3">
                    <c:v>2.4432372900770601E-5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30.25</c:v>
                </c:pt>
                <c:pt idx="2">
                  <c:v>63.680400000000006</c:v>
                </c:pt>
                <c:pt idx="3">
                  <c:v>81.180099999999996</c:v>
                </c:pt>
              </c:numCache>
            </c:numRef>
          </c:xVal>
          <c:yVal>
            <c:numRef>
              <c:f>Sheet3!$G$2:$G$5</c:f>
              <c:numCache>
                <c:formatCode>0.000E+00</c:formatCode>
                <c:ptCount val="4"/>
                <c:pt idx="0">
                  <c:v>0</c:v>
                </c:pt>
                <c:pt idx="1">
                  <c:v>1.3831329150841166E-4</c:v>
                </c:pt>
                <c:pt idx="2">
                  <c:v>2.7857738556306277E-4</c:v>
                </c:pt>
                <c:pt idx="3">
                  <c:v>3.4761585901767731E-4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7-49A4-A3B6-C4909DE7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292176"/>
        <c:axId val="1969290096"/>
      </c:scatterChart>
      <c:valAx>
        <c:axId val="19692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I^2 (A^2)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90096"/>
        <c:crosses val="autoZero"/>
        <c:crossBetween val="midCat"/>
      </c:valAx>
      <c:valAx>
        <c:axId val="19692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Magnetic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1</xdr:row>
      <xdr:rowOff>155575</xdr:rowOff>
    </xdr:from>
    <xdr:to>
      <xdr:col>12</xdr:col>
      <xdr:colOff>434975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54089-1EA6-4D0E-A6A3-F1758CBF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473075</xdr:colOff>
      <xdr:row>9</xdr:row>
      <xdr:rowOff>76200</xdr:rowOff>
    </xdr:from>
    <xdr:to>
      <xdr:col>9</xdr:col>
      <xdr:colOff>168275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68936-37B0-45B5-BCA7-27E566D52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669925</xdr:colOff>
      <xdr:row>5</xdr:row>
      <xdr:rowOff>85725</xdr:rowOff>
    </xdr:from>
    <xdr:to>
      <xdr:col>14</xdr:col>
      <xdr:colOff>53975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6DB3D-5EBF-49C5-B2C7-8DB7F30D9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3E14-9601-4CD4-B7B7-398A4F4D48AD}">
  <dimension ref="B2:C15"/>
  <sheetViews>
    <sheetView tabSelected="1" topLeftCell="F1" workbookViewId="0">
      <selection activeCell="C4" sqref="C4"/>
    </sheetView>
  </sheetViews>
  <sheetFormatPr defaultRowHeight="14.5" x14ac:dyDescent="0.35"/>
  <cols>
    <col min="2" max="2" width="11.36328125" bestFit="1" customWidth="1"/>
  </cols>
  <sheetData>
    <row r="2" spans="2:3" ht="15" thickBot="1" x14ac:dyDescent="0.4">
      <c r="B2" t="s">
        <v>0</v>
      </c>
      <c r="C2" t="s">
        <v>1</v>
      </c>
    </row>
    <row r="3" spans="2:3" ht="15" thickBot="1" x14ac:dyDescent="0.4">
      <c r="B3" s="1">
        <f>SQRT(130)</f>
        <v>11.401754250991379</v>
      </c>
      <c r="C3" s="2">
        <f>1.6/100</f>
        <v>1.6E-2</v>
      </c>
    </row>
    <row r="4" spans="2:3" ht="15" thickBot="1" x14ac:dyDescent="0.4">
      <c r="B4" s="3">
        <f>SQRT(148)</f>
        <v>12.165525060596439</v>
      </c>
      <c r="C4" s="4">
        <f>1.8/100</f>
        <v>1.8000000000000002E-2</v>
      </c>
    </row>
    <row r="5" spans="2:3" ht="15" thickBot="1" x14ac:dyDescent="0.4">
      <c r="B5" s="3">
        <f>SQRT(180)</f>
        <v>13.416407864998739</v>
      </c>
      <c r="C5" s="4">
        <f>2/100</f>
        <v>0.02</v>
      </c>
    </row>
    <row r="6" spans="2:3" ht="15" thickBot="1" x14ac:dyDescent="0.4">
      <c r="B6" s="3">
        <f>SQRT(207)</f>
        <v>14.387494569938159</v>
      </c>
      <c r="C6" s="4">
        <f>2.2/100</f>
        <v>2.2000000000000002E-2</v>
      </c>
    </row>
    <row r="7" spans="2:3" ht="15" thickBot="1" x14ac:dyDescent="0.4">
      <c r="B7" s="3">
        <f>SQRT(278)</f>
        <v>16.673332000533065</v>
      </c>
      <c r="C7" s="4">
        <f>2.6/100</f>
        <v>2.6000000000000002E-2</v>
      </c>
    </row>
    <row r="8" spans="2:3" ht="15" thickBot="1" x14ac:dyDescent="0.4">
      <c r="B8" s="3">
        <f>SQRT(301)</f>
        <v>17.349351572897472</v>
      </c>
      <c r="C8" s="4">
        <f>2.8/100</f>
        <v>2.7999999999999997E-2</v>
      </c>
    </row>
    <row r="10" spans="2:3" x14ac:dyDescent="0.35">
      <c r="C10">
        <f>479.9705723*C3</f>
        <v>7.6795291568000001</v>
      </c>
    </row>
    <row r="11" spans="2:3" x14ac:dyDescent="0.35">
      <c r="C11">
        <f t="shared" ref="C11:C15" si="0">479.9705723*C4</f>
        <v>8.6394703014000012</v>
      </c>
    </row>
    <row r="12" spans="2:3" x14ac:dyDescent="0.35">
      <c r="C12">
        <f t="shared" si="0"/>
        <v>9.5994114460000013</v>
      </c>
    </row>
    <row r="13" spans="2:3" x14ac:dyDescent="0.35">
      <c r="C13">
        <f t="shared" si="0"/>
        <v>10.559352590600001</v>
      </c>
    </row>
    <row r="14" spans="2:3" x14ac:dyDescent="0.35">
      <c r="C14">
        <f t="shared" si="0"/>
        <v>12.479234879800002</v>
      </c>
    </row>
    <row r="15" spans="2:3" x14ac:dyDescent="0.35">
      <c r="C15">
        <f t="shared" si="0"/>
        <v>13.439176024399998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F0A2-E650-4225-BD8C-B1586B27EAC7}">
  <dimension ref="B1:F9"/>
  <sheetViews>
    <sheetView topLeftCell="A7" workbookViewId="0">
      <selection activeCell="O25" sqref="O25"/>
    </sheetView>
  </sheetViews>
  <sheetFormatPr defaultRowHeight="14.5" x14ac:dyDescent="0.35"/>
  <cols>
    <col min="3" max="3" width="0" hidden="1" customWidth="1"/>
  </cols>
  <sheetData>
    <row r="1" spans="2:6" ht="15" thickBot="1" x14ac:dyDescent="0.4">
      <c r="B1" t="s">
        <v>2</v>
      </c>
      <c r="C1" t="s">
        <v>1</v>
      </c>
      <c r="D1" t="s">
        <v>1</v>
      </c>
      <c r="E1" t="s">
        <v>3</v>
      </c>
      <c r="F1" t="s">
        <v>4</v>
      </c>
    </row>
    <row r="2" spans="2:6" ht="15" thickBot="1" x14ac:dyDescent="0.4">
      <c r="B2" s="1">
        <v>1.988</v>
      </c>
      <c r="C2" s="2">
        <v>1.5</v>
      </c>
      <c r="D2">
        <f>C2/100</f>
        <v>1.4999999999999999E-2</v>
      </c>
      <c r="E2">
        <f>25520*D2</f>
        <v>382.8</v>
      </c>
      <c r="F2">
        <f>1112.13/B2</f>
        <v>559.42152917505041</v>
      </c>
    </row>
    <row r="3" spans="2:6" ht="15" thickBot="1" x14ac:dyDescent="0.4">
      <c r="B3" s="3">
        <v>1.6930000000000001</v>
      </c>
      <c r="C3" s="4">
        <v>1.8</v>
      </c>
      <c r="D3">
        <f t="shared" ref="D3:D9" si="0">C3/100</f>
        <v>1.8000000000000002E-2</v>
      </c>
      <c r="E3">
        <f t="shared" ref="E3:E9" si="1">25520*D3</f>
        <v>459.36000000000007</v>
      </c>
      <c r="F3">
        <f t="shared" ref="F3:F9" si="2">1112.13/B3</f>
        <v>656.89899586532783</v>
      </c>
    </row>
    <row r="4" spans="2:6" ht="15" thickBot="1" x14ac:dyDescent="0.4">
      <c r="B4" s="3">
        <v>1.5589999999999999</v>
      </c>
      <c r="C4" s="4">
        <v>2</v>
      </c>
      <c r="D4">
        <f t="shared" si="0"/>
        <v>0.02</v>
      </c>
      <c r="E4">
        <f t="shared" si="1"/>
        <v>510.40000000000003</v>
      </c>
      <c r="F4">
        <f t="shared" si="2"/>
        <v>713.36112892880055</v>
      </c>
    </row>
    <row r="5" spans="2:6" ht="15" thickBot="1" x14ac:dyDescent="0.4">
      <c r="B5" s="3">
        <v>1.425</v>
      </c>
      <c r="C5" s="4">
        <v>2.2000000000000002</v>
      </c>
      <c r="D5">
        <f t="shared" si="0"/>
        <v>2.2000000000000002E-2</v>
      </c>
      <c r="E5">
        <f t="shared" si="1"/>
        <v>561.44000000000005</v>
      </c>
      <c r="F5">
        <f t="shared" si="2"/>
        <v>780.44210526315794</v>
      </c>
    </row>
    <row r="6" spans="2:6" ht="15" thickBot="1" x14ac:dyDescent="0.4">
      <c r="B6" s="3">
        <v>1.2589999999999999</v>
      </c>
      <c r="C6" s="4">
        <v>2.5</v>
      </c>
      <c r="D6">
        <f t="shared" si="0"/>
        <v>2.5000000000000001E-2</v>
      </c>
      <c r="E6">
        <f t="shared" si="1"/>
        <v>638</v>
      </c>
      <c r="F6">
        <f t="shared" si="2"/>
        <v>883.34392374900733</v>
      </c>
    </row>
    <row r="7" spans="2:6" ht="15" thickBot="1" x14ac:dyDescent="0.4">
      <c r="B7" s="3">
        <v>1.1759999999999999</v>
      </c>
      <c r="C7" s="4">
        <v>2.6</v>
      </c>
      <c r="D7">
        <f t="shared" si="0"/>
        <v>2.6000000000000002E-2</v>
      </c>
      <c r="E7">
        <f t="shared" si="1"/>
        <v>663.5200000000001</v>
      </c>
      <c r="F7">
        <f t="shared" si="2"/>
        <v>945.68877551020421</v>
      </c>
    </row>
    <row r="8" spans="2:6" ht="15" thickBot="1" x14ac:dyDescent="0.4">
      <c r="B8" s="3">
        <v>1.0640000000000001</v>
      </c>
      <c r="C8" s="4">
        <v>3</v>
      </c>
      <c r="D8">
        <f t="shared" si="0"/>
        <v>0.03</v>
      </c>
      <c r="E8">
        <f t="shared" si="1"/>
        <v>765.6</v>
      </c>
      <c r="F8">
        <f t="shared" si="2"/>
        <v>1045.234962406015</v>
      </c>
    </row>
    <row r="9" spans="2:6" ht="15" thickBot="1" x14ac:dyDescent="0.4">
      <c r="B9" s="3">
        <v>0.97199999999999998</v>
      </c>
      <c r="C9" s="4">
        <v>3.1</v>
      </c>
      <c r="D9">
        <f t="shared" si="0"/>
        <v>3.1E-2</v>
      </c>
      <c r="E9">
        <f t="shared" si="1"/>
        <v>791.12</v>
      </c>
      <c r="F9">
        <f t="shared" si="2"/>
        <v>1144.1666666666667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46F8-14DF-43D1-A4C6-5CE0C3C33EFD}">
  <dimension ref="A1:I14"/>
  <sheetViews>
    <sheetView workbookViewId="0">
      <selection activeCell="I3" sqref="I3"/>
    </sheetView>
  </sheetViews>
  <sheetFormatPr defaultRowHeight="14.5" x14ac:dyDescent="0.35"/>
  <cols>
    <col min="6" max="6" width="11.36328125" bestFit="1" customWidth="1"/>
    <col min="7" max="7" width="12.54296875" customWidth="1"/>
    <col min="9" max="9" width="9.36328125" bestFit="1" customWidth="1"/>
  </cols>
  <sheetData>
    <row r="1" spans="1:9" ht="60.5" thickBot="1" x14ac:dyDescent="0.4">
      <c r="A1" s="5" t="s">
        <v>5</v>
      </c>
      <c r="B1" s="6" t="s">
        <v>6</v>
      </c>
      <c r="C1" s="6" t="s">
        <v>7</v>
      </c>
      <c r="D1" s="6" t="s">
        <v>13</v>
      </c>
      <c r="E1" s="6" t="s">
        <v>8</v>
      </c>
      <c r="F1" s="11" t="s">
        <v>11</v>
      </c>
      <c r="G1" s="10" t="s">
        <v>10</v>
      </c>
      <c r="H1" s="10" t="s">
        <v>14</v>
      </c>
      <c r="I1" s="10" t="s">
        <v>15</v>
      </c>
    </row>
    <row r="2" spans="1:9" ht="15" thickBot="1" x14ac:dyDescent="0.4">
      <c r="A2" s="7">
        <v>0</v>
      </c>
      <c r="B2" s="8">
        <v>17</v>
      </c>
      <c r="C2" s="8">
        <v>0</v>
      </c>
      <c r="D2" s="8">
        <f>POWER(C2, 2)</f>
        <v>0</v>
      </c>
      <c r="E2" s="8">
        <v>0</v>
      </c>
      <c r="F2" s="12">
        <f>(B2/100*21.5/100)/(2*150/100)</f>
        <v>1.2183333333333332E-2</v>
      </c>
      <c r="G2" s="13">
        <f>0.00000125664*29/100*POWER(C2, 2)/(2*PI()*F2)</f>
        <v>0</v>
      </c>
      <c r="H2" s="14">
        <v>7.3242291303048879E-2</v>
      </c>
      <c r="I2" s="13">
        <f>H2*G2</f>
        <v>0</v>
      </c>
    </row>
    <row r="3" spans="1:9" ht="15" thickBot="1" x14ac:dyDescent="0.4">
      <c r="A3" s="7">
        <v>12.5</v>
      </c>
      <c r="B3" s="8">
        <v>17.7</v>
      </c>
      <c r="C3" s="8">
        <v>5.5</v>
      </c>
      <c r="D3" s="8">
        <f t="shared" ref="D3:D5" si="0">POWER(C3, 2)</f>
        <v>30.25</v>
      </c>
      <c r="E3" s="8">
        <v>5.47</v>
      </c>
      <c r="F3" s="12">
        <f t="shared" ref="F3:F5" si="1">(B3/100*21.5/100)/(2*150/100)</f>
        <v>1.2685E-2</v>
      </c>
      <c r="G3" s="13">
        <f>0.00000125664*29/100*POWER(C3, 2)/(2*PI()*F3)</f>
        <v>1.3831329150841166E-4</v>
      </c>
      <c r="H3" s="14">
        <v>7.2079114167788005E-2</v>
      </c>
      <c r="I3" s="13">
        <f t="shared" ref="I3:I5" si="2">H3*G3</f>
        <v>9.9694995295573471E-6</v>
      </c>
    </row>
    <row r="4" spans="1:9" ht="15" thickBot="1" x14ac:dyDescent="0.4">
      <c r="A4" s="7">
        <v>25</v>
      </c>
      <c r="B4" s="8">
        <v>18.5</v>
      </c>
      <c r="C4" s="8">
        <v>7.98</v>
      </c>
      <c r="D4" s="8">
        <f t="shared" si="0"/>
        <v>63.680400000000006</v>
      </c>
      <c r="E4" s="8">
        <v>7.98</v>
      </c>
      <c r="F4" s="12">
        <f t="shared" si="1"/>
        <v>1.3258333333333332E-2</v>
      </c>
      <c r="G4" s="13">
        <f>0.00000125664*29/100*POWER(C4, 2)/(2*PI()*F4)</f>
        <v>2.7857738556306277E-4</v>
      </c>
      <c r="H4" s="14">
        <v>7.0857553624193562E-2</v>
      </c>
      <c r="I4" s="13">
        <f t="shared" si="2"/>
        <v>1.9739312036022365E-5</v>
      </c>
    </row>
    <row r="5" spans="1:9" ht="15" thickBot="1" x14ac:dyDescent="0.4">
      <c r="A5" s="7">
        <v>31.25</v>
      </c>
      <c r="B5" s="8">
        <v>18.899999999999999</v>
      </c>
      <c r="C5" s="8">
        <v>9.01</v>
      </c>
      <c r="D5" s="8">
        <f t="shared" si="0"/>
        <v>81.180099999999996</v>
      </c>
      <c r="E5" s="8">
        <v>9.01</v>
      </c>
      <c r="F5" s="12">
        <f t="shared" si="1"/>
        <v>1.3545E-2</v>
      </c>
      <c r="G5" s="13">
        <f>0.00000125664*29/100*POWER(C5, 2)/(2*PI()*F5)</f>
        <v>3.4761585901767731E-4</v>
      </c>
      <c r="H5" s="14">
        <v>7.0285553052193001E-2</v>
      </c>
      <c r="I5" s="13">
        <f t="shared" si="2"/>
        <v>2.4432372900770601E-5</v>
      </c>
    </row>
    <row r="8" spans="1:9" x14ac:dyDescent="0.35">
      <c r="A8" s="9" t="s">
        <v>9</v>
      </c>
    </row>
    <row r="9" spans="1:9" x14ac:dyDescent="0.35">
      <c r="A9" t="s">
        <v>12</v>
      </c>
    </row>
    <row r="11" spans="1:9" x14ac:dyDescent="0.35">
      <c r="A11">
        <f>0.5/B2+0.5/150+0.5/21.5+0.5/29</f>
        <v>7.3242291303048879E-2</v>
      </c>
    </row>
    <row r="12" spans="1:9" x14ac:dyDescent="0.35">
      <c r="A12">
        <f t="shared" ref="A12:A14" si="3">0.5/B3+0.5/150+0.5/21.5+0.5/29</f>
        <v>7.2079114167788005E-2</v>
      </c>
    </row>
    <row r="13" spans="1:9" x14ac:dyDescent="0.35">
      <c r="A13">
        <f t="shared" si="3"/>
        <v>7.0857553624193562E-2</v>
      </c>
    </row>
    <row r="14" spans="1:9" x14ac:dyDescent="0.35">
      <c r="A14">
        <f t="shared" si="3"/>
        <v>7.0285553052193001E-2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Bartella</dc:creator>
  <cp:lastModifiedBy>Alex Bartella</cp:lastModifiedBy>
  <dcterms:created xsi:type="dcterms:W3CDTF">2022-03-22T00:30:00Z</dcterms:created>
  <dcterms:modified xsi:type="dcterms:W3CDTF">2022-03-22T23:21:22Z</dcterms:modified>
</cp:coreProperties>
</file>