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Override PartName="/xl/drawings/drawing4.xml" ContentType="application/vnd.openxmlformats-officedocument.drawing+xml"/>
  <Override PartName="/xl/drawings/drawing14.xml" ContentType="application/vnd.openxmlformats-officedocument.drawing+xml"/>
  <Default Extension="png" ContentType="image/png"/>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4" autoFilterDateGrouping="true" firstSheet="0" minimized="false" showHorizontalScroll="true" showSheetTabs="true" showVerticalScroll="true" tabRatio="837" visibility="visible"/>
  </bookViews>
  <sheets>
    <sheet name="Форма" sheetId="1" state="hidden" r:id="rId4"/>
    <sheet name="Предупреждение НАМ 1экз" sheetId="2" r:id="rId5"/>
    <sheet name="Акт документы 2экз" sheetId="3" r:id="rId6"/>
    <sheet name="Заявление на АК от собствен" sheetId="4" r:id="rId7"/>
    <sheet name="НеПриложение 1экз (клиенту)" sheetId="5" r:id="rId8"/>
    <sheet name="Приложение 2экз" sheetId="6" r:id="rId9"/>
    <sheet name="НеДоговор 1экз (клиенту)" sheetId="7" r:id="rId10"/>
    <sheet name="Договор 3экз" sheetId="8" r:id="rId11"/>
    <sheet name="Приложение 2экз (если сумма мен" sheetId="9" r:id="rId12"/>
    <sheet name="Приложение 2экз (ПАРТНЕРЫ)" sheetId="10" r:id="rId13"/>
    <sheet name="Обложка 1экз" sheetId="11" r:id="rId14"/>
    <sheet name="Уведомление НАМ 2экз" sheetId="12" r:id="rId15"/>
    <sheet name="Акт деньги" sheetId="13" r:id="rId16"/>
    <sheet name="Заявление в СК (ПХ)" sheetId="14" r:id="rId17"/>
    <sheet name="Заявление в СК по доверке" sheetId="15" r:id="rId18"/>
  </sheets>
  <definedNames/>
  <calcPr calcId="999999" calcMode="auto" calcCompleted="1" fullCalcOnLoad="0" forceFullCalc="0"/>
</workbook>
</file>

<file path=xl/sharedStrings.xml><?xml version="1.0" encoding="utf-8"?>
<sst xmlns="http://schemas.openxmlformats.org/spreadsheetml/2006/main" uniqueCount="247">
  <si>
    <t>Краткое наименование</t>
  </si>
  <si>
    <t>Полное наименование</t>
  </si>
  <si>
    <t>ФИО</t>
  </si>
  <si>
    <t>Дата рождения</t>
  </si>
  <si>
    <t>Паспорт</t>
  </si>
  <si>
    <t>Прописка</t>
  </si>
  <si>
    <t>Телефон</t>
  </si>
  <si>
    <t>Платежные реквизиты</t>
  </si>
  <si>
    <t>ФИО краткое</t>
  </si>
  <si>
    <t>Подпись</t>
  </si>
  <si>
    <t>Краткое наименование 2</t>
  </si>
  <si>
    <t>Цессионарий</t>
  </si>
  <si>
    <t>Менеджер по работе с клиентами
Капчинская Е.А.</t>
  </si>
  <si>
    <t>Общество с ограниченной ответственностью "Правовой холдинг", в лице Менеджера по работе с клиентами Капчинской Елизаветы Андреевны, действующей на основании доверенности</t>
  </si>
  <si>
    <t>Общество с ограниченной ответственностью "Правовой холдинг"</t>
  </si>
  <si>
    <t>г.Владивосток ул.Зейская д.12</t>
  </si>
  <si>
    <t>ООО "Правовой холдинг"
ИНН: 2536327570, КПП: 253601001
Юр., почтовый адрес:
690005, г.Владивосток, ул.Зейская д.12 оф.5
Адрес об. подр.: г. Чита, ул. Горького, д. 43, стр. 1, этаж 1, пом. 6 (на поэтажном плане)
КПП об. подр.: 750045001
Р/сч: 40702810401500145649
Банк: ООО "Банк Точка"
БИК: 044525104
К/сч: 30101810745374525104</t>
  </si>
  <si>
    <t>Капчинская Е.А.</t>
  </si>
  <si>
    <t>Менеджер по работе с клиентами
__________________ Капчинская Е.А.</t>
  </si>
  <si>
    <t>Менеджер по работе с клиентами ООО "Правовой холдинг" Капчинская Е.А.</t>
  </si>
  <si>
    <t>Город заключения договора</t>
  </si>
  <si>
    <t>г. Артем</t>
  </si>
  <si>
    <t>Дата заключения договора</t>
  </si>
  <si>
    <t>11.09.2023</t>
  </si>
  <si>
    <t>Клиент: ФИО</t>
  </si>
  <si>
    <t>Иванов Иван Иванович</t>
  </si>
  <si>
    <t>Клиент: Дата рождения</t>
  </si>
  <si>
    <t>01.01.1980</t>
  </si>
  <si>
    <t>Клиент: Паспорт серия</t>
  </si>
  <si>
    <t>0501</t>
  </si>
  <si>
    <t>Клиент: Паспорт номер</t>
  </si>
  <si>
    <t>000001</t>
  </si>
  <si>
    <t>Клиент: Кем выдан</t>
  </si>
  <si>
    <t>УМВД РФ по ПК</t>
  </si>
  <si>
    <t>Клиент: Дата выдачи</t>
  </si>
  <si>
    <t>01.01.2020</t>
  </si>
  <si>
    <t>Клиент: Код подразделения</t>
  </si>
  <si>
    <t>250-059</t>
  </si>
  <si>
    <t>Клиент: Прописка</t>
  </si>
  <si>
    <t>г. Владивосток, ул. Пушкина, д. Колотушкино</t>
  </si>
  <si>
    <t>ДТП: Адрес места</t>
  </si>
  <si>
    <t>г. Артем, ул. теста, д. 3</t>
  </si>
  <si>
    <t>ДТП: Дата</t>
  </si>
  <si>
    <t>10.10.2024</t>
  </si>
  <si>
    <t>ДТП: Время</t>
  </si>
  <si>
    <t>22:22</t>
  </si>
  <si>
    <t>ДТП: Какими документами оформлялось</t>
  </si>
  <si>
    <t>извещение о ДТП от 10.10.2022</t>
  </si>
  <si>
    <t>Страховая компания: наименование</t>
  </si>
  <si>
    <t>ПАО СК "Росгосстрах"</t>
  </si>
  <si>
    <t>Страховая компания: адрес</t>
  </si>
  <si>
    <t>119991, г. Москва – 59, ГСП-1, ул. Киевская, д. 7</t>
  </si>
  <si>
    <t>Машина на ходу</t>
  </si>
  <si>
    <t>Адрес или город осмотра ТС</t>
  </si>
  <si>
    <t>г. Находка</t>
  </si>
  <si>
    <t>Своя компания или компания виновника</t>
  </si>
  <si>
    <t>Виновник: Серия и номер полиса</t>
  </si>
  <si>
    <t>ХХХ 101010</t>
  </si>
  <si>
    <t>Виновник: Полис действителен до</t>
  </si>
  <si>
    <t>02.12.2022</t>
  </si>
  <si>
    <t>Виновник: Марка и модель автомобиля</t>
  </si>
  <si>
    <t>toyota aqua</t>
  </si>
  <si>
    <t>Виновник: Гос. номер автомобиля</t>
  </si>
  <si>
    <t>х621мх125</t>
  </si>
  <si>
    <t>Пострадавший: Серия и номер полиса</t>
  </si>
  <si>
    <t>ТТТ 202020</t>
  </si>
  <si>
    <t>Пострадавший: Полис действителен до</t>
  </si>
  <si>
    <t>01.01.2023</t>
  </si>
  <si>
    <t>Пострадавший: Марка и модель автомобиля</t>
  </si>
  <si>
    <t>Toyota Harrier</t>
  </si>
  <si>
    <t>Пострадавший: VIN</t>
  </si>
  <si>
    <t>отсутствует</t>
  </si>
  <si>
    <t>Пострадавший: Год выпуска авто</t>
  </si>
  <si>
    <t>Пострадавший: Наименование документа (СОР/ПТС)</t>
  </si>
  <si>
    <t>СОР</t>
  </si>
  <si>
    <t>Пострадавший: Данные документа (СОР/ПТС)</t>
  </si>
  <si>
    <t>9923 № 995522 выдан 03.08.2022</t>
  </si>
  <si>
    <t>Пострадавший: Гос. номер автомобиля</t>
  </si>
  <si>
    <t>Х111ХХ125</t>
  </si>
  <si>
    <t>Водитель управлявший ТС</t>
  </si>
  <si>
    <t>Петров Петр Петрович</t>
  </si>
  <si>
    <t>Двигался / стоял / отсутствовал</t>
  </si>
  <si>
    <t>Обстоятельства ДТП</t>
  </si>
  <si>
    <t>УВЕДОМЛЕНИЕ</t>
  </si>
  <si>
    <t>настоящим письмом подтверждаю, что:</t>
  </si>
  <si>
    <t>- указанное ДТП не является фиктивным и не является проишествием, которое было умышленно совершено;</t>
  </si>
  <si>
    <t>- у меня отсутствует цель хищения чужого имущества путем обмана относительно наступления страхового случая по указанному случаю ДТП;</t>
  </si>
  <si>
    <t>- все указанные повреждения в документах подтверждающие факт ДТП возникли от ДТП;</t>
  </si>
  <si>
    <t>- дополнительных повреждений деталей и запасных частей Автомобиля после наступления ДТП мною не наносились;</t>
  </si>
  <si>
    <t>- достоверность представленных Цессионирию сведений о факте ДТП;</t>
  </si>
  <si>
    <t>- отсутствие умысла ввести в заблуждение Цессионария и страховую компанию;</t>
  </si>
  <si>
    <t>- об ответственности по ст.159 УК РФ и 306 УК РФ я предупрежден (-а).</t>
  </si>
  <si>
    <t>Текст настоящего уведомления мною прочитан, смысл настоящего уведомления мне понятен:</t>
  </si>
  <si>
    <t>____________________/____________________________/</t>
  </si>
  <si>
    <t xml:space="preserve">АКТ </t>
  </si>
  <si>
    <t>приема-передачи ДОКУМЕНТОВ</t>
  </si>
  <si>
    <t>Цедент передал, а Цессионарий получил:</t>
  </si>
  <si>
    <t>Документ</t>
  </si>
  <si>
    <t>вид</t>
  </si>
  <si>
    <t>кол-во
страниц</t>
  </si>
  <si>
    <t xml:space="preserve">Паспорт Цедента </t>
  </si>
  <si>
    <t>копия</t>
  </si>
  <si>
    <t>Свидетельство о регистрации ТС</t>
  </si>
  <si>
    <t>Водительское удостоверение</t>
  </si>
  <si>
    <t>Полис ОСАГО</t>
  </si>
  <si>
    <t>Извещение о ДТП (Администр. материал ГИБДД)</t>
  </si>
  <si>
    <t>оригинал</t>
  </si>
  <si>
    <t>Настоящий акт приема-передачи документов составлен в двух экземплярах, по одному для каждой из Сторон . Каждый экземпляр имеет одинаковую юридическую силу.</t>
  </si>
  <si>
    <r>
      <rPr>
        <rFont val="Arial"/>
        <b val="true"/>
        <i val="false"/>
        <strike val="false"/>
        <color rgb="FF000000"/>
        <sz val="12"/>
        <u val="none"/>
      </rPr>
      <t xml:space="preserve">ООО "Правовой холдинг"</t>
    </r>
    <r>
      <rPr>
        <rFont val="Arial"/>
        <b val="false"/>
        <i val="false"/>
        <strike val="false"/>
        <color rgb="FF000000"/>
        <sz val="12"/>
        <u val="none"/>
      </rPr>
      <t xml:space="preserve">
690005 г.Владивосток ул.Зейская д.12 оф.5
</t>
    </r>
    <r>
      <rPr>
        <rFont val="Arial"/>
        <b val="true"/>
        <i val="false"/>
        <strike val="false"/>
        <color rgb="FF000000"/>
        <sz val="12"/>
        <u val="none"/>
      </rPr>
      <t xml:space="preserve">тел. +7 (423) 297 37 47    /    What`s App +7 (904) 627 37 47      </t>
    </r>
  </si>
  <si>
    <t>от Клиента</t>
  </si>
  <si>
    <t>фамилия имя отчество:</t>
  </si>
  <si>
    <t>адрес регистрации:</t>
  </si>
  <si>
    <t>дата рождения:</t>
  </si>
  <si>
    <t>Указанные выше данные подтверждаю:</t>
  </si>
  <si>
    <t>подпись</t>
  </si>
  <si>
    <t>Клиенту потребовалась услуга "Аварийный комиссар" в связи с:</t>
  </si>
  <si>
    <t>необходимостью получению консультации по оформлению ДТП</t>
  </si>
  <si>
    <t xml:space="preserve">отсутствием бланков извещения о ДТП у водителей </t>
  </si>
  <si>
    <t>отсутствием аварийного комиссара в страховой компании</t>
  </si>
  <si>
    <t>отсутствие специальных знаний, необходимых для оформления ДТП у участников ДТП</t>
  </si>
  <si>
    <t>отсутствие технических средств фиксации обстоятельств ДТП</t>
  </si>
  <si>
    <t>иное __________________________________________________</t>
  </si>
  <si>
    <t>Настоящая заявка является акцептом (согласием Клиента) со всеми условиями оферты, изложенными в условиях Договора о предоставлении услуги "Аварийный комиссар" ООО "Правовой холдинг", которая мной получена, и я с ней ознакомлен(-а) до подписания настоящей заявки путем прочтения их на бумажном носителе.</t>
  </si>
  <si>
    <t>Фамилия И.О., подпись</t>
  </si>
  <si>
    <t>Акт приемки оказанных услуг по Договору:</t>
  </si>
  <si>
    <t>Клиент подтверждает получения рекомендации оформления ДТП сотрудниками ГИБДД ________________</t>
  </si>
  <si>
    <t>Настоящим подтверждается, что Компания оказала, а Заявитель принял услугу, соответствующую договору на услуги "Аварийный комиссар". Услуга была оказана непосредственно после получения вышеуказанной заявки и заключалась в предоставлении услуг "Аварийный комиссар".
Стоимость оказанной услуги согласно прейскуранту цен от 01.04.2022 года на услугу "Аварийный комиссар" составила 11050 (одиннадцать тысяч пятьдесят) руб.</t>
  </si>
  <si>
    <t>Приложение №1 к Памятке по организации осмотра ТС (Условия исключения из акта некоторых повреждений запчастей)</t>
  </si>
  <si>
    <t>В случае если на момент дорожно-транспортного происшествия на детали имелась сквозная коррозия либо площадь повреждения лакокрасочного покрытия детали превышала 25 процентов общей площади наружной поверхности детали, либо цвет окраски поврежденной детали не соответствовал основному цвету кузова транспортного средства (за исключением случаев специального цветографического оформления), окраска такой детали не назначается.</t>
  </si>
  <si>
    <t>В случае когда в ходе осмотра транспортного средства сделано заключение о полной гибели такого транспортного средства по техническим показателям или предположение об экономической нецелесообразности проведения его восстановительного ремонта, в акте осмотра (или в приложении к нему) должны быть отражены перечень и состояние неповрежденных деталей (узлов, агрегатов) транспортного средства в целях определения их стоимости в качестве годных остатков и зафиксированы эти показатели для определения стоимости транспортного средства до дорожно-транспортного происшествия.</t>
  </si>
  <si>
    <t>НЕКОТОРЫЕ ПОЛОЖЕНИЯ</t>
  </si>
  <si>
    <t>расчета стоимости годных остатков в случае полной гибели транспортного средства</t>
  </si>
  <si>
    <t>Стоимость годных остатков транспортного средства (стоимость, по которой они могут быть реализованы, учитывая затраты на их демонтаж, дефектовку, ремонт, хранение и продажу) должна определяться по данным специализированных торгов, осуществляющих реализацию поврежденных транспортных средств без их разборки и вычленения годных остатков. В отсутствие специализированных торгов допускается применение расчетных методов: использование и обработка данных универсальных площадок (сайтов в информационно-телекоммуникационной сети "Интернет")</t>
  </si>
  <si>
    <t>Справочники формируются и утверждаются профессиональным объединением страховщиков, созданным в соответствии с Федеральным законом "Об обязательном страховании гражданской ответственности владельцев транспортных средств" (далее - профессиональное объединение страховщиков), с учетом установленных границ региональных товарных рынков.</t>
  </si>
  <si>
    <t>Ознакомлен (-а):</t>
  </si>
  <si>
    <t xml:space="preserve"> ____________________/_____________________________/</t>
  </si>
  <si>
    <t>В случае, если Должником будет принято решение о проведении восстановительного ремонта по направлению Должника, денежные средства Цеденту не передаются, а транспортное средство направляется ремонтную организацию, по направлению Должника.</t>
  </si>
  <si>
    <t>Настоящее Приложение составлено в двух экземплярах, по одному экземпляру для каждой из сторон.</t>
  </si>
  <si>
    <t>СОГЛАСИЕ</t>
  </si>
  <si>
    <t>на обработку персональных данных</t>
  </si>
  <si>
    <t>на обработку и хранения моих персональных данных (в электронном и бумажном виде), а именно: фамилия, имя, отчество, дата рождения, данные документа, удостоверяющего личность, пол, адрес регистрации (проживания), номер контактного телефона, данных водительского удостоверения, регистрационных данных транспортного средства
то   есть   на   совершение   действий,     предусмотренных  п.  3   ст.  3 Федерального закона от 27.07.2006 N 152-ФЗ "О персональных данных".
Настоящее  согласие  действует  со  дня  его подписания до дня отзыва в письменной форме.</t>
  </si>
  <si>
    <t>Субъект персональных данных:</t>
  </si>
  <si>
    <t>ПАМЯТКА ПО ОРГАНИЗАЦИИ ОСМОТРА ТС*</t>
  </si>
  <si>
    <t xml:space="preserve">Осмотр транспортного средства является этапом исследования, проводимым непосредственно экспертом-техником или страховщиком (представителем страховщика) с использованием его специальных знаний 
1. Обязательным приложением к акту осмотра транспортного средства являются фотоматериалы. Фотографирование поврежденного транспортного средства должно осуществляться в соответствии с требованиями, установленными в приложении 1 к настоящему Положению. Дополнительным приложением к акту осмотра является видеоматериал (при наличии).
1.1.1 При первичном осмотре повреждения транспортного средства фиксируются по результатам внешнего осмотра органолептическим методом, без проведения демонтажных работ.
1.1.2 В случае необходимости при первичном осмотре транспортного средства применяются инструментальные методы с использованием технических средств измерения и контроля или диагностического оборудования в соответствии с технической документацией и инструкциями по эксплуатации и применению указанных технических средств и оборудования, а также осуществляется проведение демонтажных работ.
1.1.3 С целью определения причин повреждений узлов, агрегатов, систем пассивной и активной безопасности, мультимедийных, электронных устройств, электронных блоков управления системами транспортного средства и их соответствия заявленным обстоятельствам должны применяться инструментальные методы с использованием диагностического оборудования.
1.1.4 В случаях, когда осмотр транспортного средства невозможен (например, если транспортное средство находится в отдаленном или труднодоступном месте), установление повреждений транспортного средства допускается без его непосредственного осмотра - на основании представленных потерпевшим фотоматериалов (видеоматериалов - при их наличии), на которых зафиксированы повреждения транспортного средства, и документов, указанных в абзаце третьем пункта 2.1 настоящего Положения, при наличии письменного согласия потерпевшего и страховщика. В указанном случае в экспертном заключении должно быть указано, что транспортное средство не осматривалось (с указанием причин), а определение повреждений проводилось по представленным потерпевшим материалам (документам), с указанием их перечня и источника получения, полным описанием процедуры установления повреждений и их причин.
</t>
  </si>
  <si>
    <t xml:space="preserve">2.4. Для характеристики повреждений деталей кузова транспортного средства должны использоваться следующие показатели, в зависимости от которых определяются методы и трудоемкость устранения повреждений:
площадь повреждения либо отношение площади повреждения к общей площади части, детали (в процентном соотношении или частях) и (или) глубина (объем) повреждения, в отдельных случаях - длина повреждения (количественные показатели);
вид (характеристика) деформации детали транспортного средства в зоне повреждения (качественные показатели) с учетом типовых характеристик повреждений транспортного средства согласно приложению 2 к настоящему Положению;
конструктивные характеристики детали транспортного средства в зоне повреждения;
локализация (место расположения) повреждений транспортного средства для определения доступности ремонтного воздействия.
2.6. В ходе осмотра транспортного средства должно проводиться описание повреждений исходя из следующих положений.
При наименовании в акте осмотра частей, узлов, агрегатов и деталей должен использоваться следующий порядок: наименование, расположение относительно стороны транспортного средства (например, дверь задняя левая). При наличии возможности нумерации (кодирования) частей, узлов, агрегатов и деталей производится такая нумерация (такое кодирование) с указанием источника информации (печатного издания или расчетно-программного комплекса)
</t>
  </si>
  <si>
    <t>СОГЛАШЕНИЕ*</t>
  </si>
  <si>
    <t>УСЛОВИЯ о размере выплачиваемой денежной суммы</t>
  </si>
  <si>
    <t>В случае, если Должником будет принято решение о проведении восстановительного ремонта по направлению Должника, денежные средства Цеденту не передаются, а транспортное средство направляется в ремонтную организацию, по направлению Должника.</t>
  </si>
  <si>
    <t>Фамилия:</t>
  </si>
  <si>
    <t>Авто:</t>
  </si>
  <si>
    <t>СК:</t>
  </si>
  <si>
    <t>Дата подачи в СК:</t>
  </si>
  <si>
    <t>"______"________________202__ года</t>
  </si>
  <si>
    <t>Вид подачи в СК:</t>
  </si>
  <si>
    <t>[  ]</t>
  </si>
  <si>
    <t>Цессия Сафонов</t>
  </si>
  <si>
    <t>Цессия ПХ</t>
  </si>
  <si>
    <t>Доверка</t>
  </si>
  <si>
    <t>Вид вывода денег:</t>
  </si>
  <si>
    <t>с карты Сафонова</t>
  </si>
  <si>
    <t>со счета ПХ (по цессии с ПХ)</t>
  </si>
  <si>
    <t>о переходе права требования</t>
  </si>
  <si>
    <t>АКТ ПРИЕМА-ПЕРЕДАЧИ ДЕНЕЖНЫХ СРЕДСТВ</t>
  </si>
  <si>
    <t>2. Настоящим актом приема-передачи денежных средств Цедент подтверждает, что Цессионарий исполнил свои обязательства по выплате Цеденту причитающихся денежных средств в рамках Договора цессии в полном объеме.
3. Настоящий акт приема-передачи денежных средств составлен в трех экземплярах, по одному для каждой из Сторон и один экземпляр для Должника. Каждый экземпляр имеет одинаковую юридическую силу.</t>
  </si>
  <si>
    <t xml:space="preserve">От имени «Цедента»     </t>
  </si>
  <si>
    <t>____________________/_____________________________/</t>
  </si>
  <si>
    <t xml:space="preserve">От имени «Цессионария» </t>
  </si>
  <si>
    <r>
      <rPr>
        <rFont val="Arial"/>
        <b val="true"/>
        <i val="false"/>
        <strike val="false"/>
        <color rgb="FF000000"/>
        <sz val="12"/>
        <u val="none"/>
      </rPr>
      <t xml:space="preserve">ООО "Правовой холдинг"</t>
    </r>
    <r>
      <rPr>
        <rFont val="Arial"/>
        <b val="false"/>
        <i val="false"/>
        <strike val="false"/>
        <color rgb="FF000000"/>
        <sz val="12"/>
        <u val="none"/>
      </rPr>
      <t xml:space="preserve">
690005 г.Владивосток ул.Зейская д.12 оф.5
</t>
    </r>
    <r>
      <rPr>
        <rFont val="Arial"/>
        <b val="true"/>
        <i val="false"/>
        <strike val="false"/>
        <color rgb="FF000000"/>
        <sz val="12"/>
        <u val="none"/>
      </rPr>
      <t xml:space="preserve">тел. +7 (423) 297 37 47 / What`sApp +7 (904) 627 37 47      </t>
    </r>
  </si>
  <si>
    <t>№ убытка__________________________</t>
  </si>
  <si>
    <t>(наименование страховщика)</t>
  </si>
  <si>
    <t>от "___"______________________ 2023 г.</t>
  </si>
  <si>
    <t>ЗАЯВЛЕНИЕ
о страховом возмещении или прямом возмещении убытков по договору ОСАГО</t>
  </si>
  <si>
    <t>1. Выгодоприобретатель:</t>
  </si>
  <si>
    <t>Наименование организации:</t>
  </si>
  <si>
    <t>Общество с ограниченной ответственностью 
"Правовой холдинг"</t>
  </si>
  <si>
    <t>ИНН/КПП: 2536327570 / 25360001          ОГРН: 1212500008786</t>
  </si>
  <si>
    <t>Юр.адрес:</t>
  </si>
  <si>
    <t>Телефон:</t>
  </si>
  <si>
    <t xml:space="preserve"> +7 904 6273747     +7 423 2973747</t>
  </si>
  <si>
    <r>
      <rPr>
        <rFont val="Times New Roman"/>
        <b val="true"/>
        <i val="false"/>
        <strike val="false"/>
        <color rgb="FF000000"/>
        <sz val="12"/>
        <u val="none"/>
      </rPr>
      <t xml:space="preserve">Электронная почта:</t>
    </r>
    <r>
      <rPr>
        <rFont val="Times New Roman"/>
        <b val="false"/>
        <i val="false"/>
        <strike val="false"/>
        <color rgb="FF000000"/>
        <sz val="12"/>
        <u val="none"/>
      </rPr>
      <t xml:space="preserve">
</t>
    </r>
    <r>
      <rPr>
        <rFont val="Times New Roman"/>
        <b val="false"/>
        <i val="true"/>
        <strike val="false"/>
        <color rgb="FF000000"/>
        <sz val="12"/>
        <u val="none"/>
      </rPr>
      <t xml:space="preserve">(для направлений на осмотр и заключения соглашений)</t>
    </r>
  </si>
  <si>
    <t>vl2973747@mail.ru</t>
  </si>
  <si>
    <t>Адрес для корреспонденции:</t>
  </si>
  <si>
    <t>690005 г.Владивосток ул.Зейская д.12 (нижний ярус), офис 5</t>
  </si>
  <si>
    <t>2. Поврежденное имущество:</t>
  </si>
  <si>
    <t>ФИО собственника ТС:</t>
  </si>
  <si>
    <t>Дата рождения:</t>
  </si>
  <si>
    <t>Адрес регистрации собственника:</t>
  </si>
  <si>
    <t>Сведения о поврежденном транспортном средстве:</t>
  </si>
  <si>
    <t>Марка, модель ТС:</t>
  </si>
  <si>
    <t>Идентификационный номер ТС:</t>
  </si>
  <si>
    <t>Год изготовления ТС:</t>
  </si>
  <si>
    <t>Документ о регистрации ТС:</t>
  </si>
  <si>
    <t>Гос. регистрационный знак ТС:</t>
  </si>
  <si>
    <t>Сведения об ином поврежденном имуществе</t>
  </si>
  <si>
    <t>Вид поврежденного имущества:</t>
  </si>
  <si>
    <t>Имеются ли дополнительные расходы на лечение, восстановление здоровья:</t>
  </si>
  <si>
    <t xml:space="preserve"> [ ] да,  [х] нет</t>
  </si>
  <si>
    <t>Имеется ли утраченный заработок (доход):</t>
  </si>
  <si>
    <t xml:space="preserve">Отношение к погибшему лицу (степень родства): </t>
  </si>
  <si>
    <t>3. Сведения о страховом случае:</t>
  </si>
  <si>
    <t>Дата и время страхового случая:</t>
  </si>
  <si>
    <t>Адрес места ДТП:</t>
  </si>
  <si>
    <t>ФИО водителя пострадавшего в ДТП:</t>
  </si>
  <si>
    <t>Обстоятельства страхового случая:</t>
  </si>
  <si>
    <r>
      <t xml:space="preserve">ПРОШУ:</t>
    </r>
    <r>
      <rPr>
        <rFont val="Times New Roman"/>
        <b val="true"/>
        <i val="false"/>
        <strike val="false"/>
        <color rgb="FF000000"/>
        <sz val="12"/>
        <u val="none"/>
      </rPr>
      <t xml:space="preserve"> выдать направление на осмотр</t>
    </r>
    <r>
      <rPr>
        <rFont val="Times New Roman"/>
        <b val="false"/>
        <i val="false"/>
        <strike val="false"/>
        <color rgb="FF000000"/>
        <sz val="12"/>
        <u val="none"/>
      </rPr>
      <t xml:space="preserve"> (направление направить на электроную почту </t>
    </r>
    <r>
      <rPr>
        <rFont val="Times New Roman"/>
        <b val="true"/>
        <i val="false"/>
        <strike val="false"/>
        <color rgb="FF000000"/>
        <sz val="12"/>
        <u val="none"/>
      </rPr>
      <t xml:space="preserve">vl2973747@mail.ru</t>
    </r>
    <r>
      <rPr>
        <rFont val="Times New Roman"/>
        <b val="false"/>
        <i val="false"/>
        <strike val="false"/>
        <color rgb="FF000000"/>
        <sz val="12"/>
        <u val="none"/>
      </rPr>
      <t xml:space="preserve"> или телеграммой по адресу 690005 г.Владивосток ул.Зейская д.12 оф.5 ООО "Правовой холдинг").</t>
    </r>
  </si>
  <si>
    <r>
      <t xml:space="preserve">ПРОШУ: расходы за услуги аварийного комиссара, а также расходы на эвакуатор (</t>
    </r>
    <r>
      <rPr>
        <rFont val="Times New Roman"/>
        <b val="false"/>
        <i val="true"/>
        <strike val="false"/>
        <color rgb="FF000000"/>
        <sz val="12"/>
        <u val="none"/>
      </rPr>
      <t xml:space="preserve">в случае наличия документального подтверждения несения указанных расходов</t>
    </r>
    <r>
      <rPr>
        <rFont val="Times New Roman"/>
        <b val="false"/>
        <i val="false"/>
        <strike val="false"/>
        <color rgb="FF000000"/>
        <sz val="12"/>
        <u val="none"/>
      </rPr>
      <t xml:space="preserve">) перечислить по реквизитам ниже.
ПРОШУ: В случае причинения вреда жизни или здоровью потерпевшего, а также наличия оснований перечисленных в п.16.1 ст.12 ФЗ от 25.04.002г. № 40-ФЗ «Об обязательном страховании гражданской ответственности владельцев транспортных средств» </t>
    </r>
    <r>
      <rPr>
        <rFont val="Times New Roman"/>
        <b val="true"/>
        <i val="false"/>
        <strike val="false"/>
        <color rgb="FF000000"/>
        <sz val="12"/>
        <u val="none"/>
      </rPr>
      <t xml:space="preserve">перечислить страховое возмещение на следующие реквизиты</t>
    </r>
    <r>
      <rPr>
        <rFont val="Times New Roman"/>
        <b val="false"/>
        <i val="false"/>
        <strike val="false"/>
        <color rgb="FF000000"/>
        <sz val="12"/>
        <u val="none"/>
      </rPr>
      <t xml:space="preserve">:</t>
    </r>
  </si>
  <si>
    <r>
      <t xml:space="preserve">ПРОШУ: </t>
    </r>
    <r>
      <rPr>
        <rFont val="Times New Roman"/>
        <b val="true"/>
        <i val="false"/>
        <strike val="false"/>
        <color rgb="FF000000"/>
        <sz val="12"/>
        <u val="none"/>
      </rPr>
      <t xml:space="preserve">направить</t>
    </r>
    <r>
      <rPr>
        <rFont val="Times New Roman"/>
        <b val="false"/>
        <i val="false"/>
        <strike val="false"/>
        <color rgb="FF000000"/>
        <sz val="12"/>
        <u val="none"/>
      </rPr>
      <t xml:space="preserve"> </t>
    </r>
    <r>
      <rPr>
        <rFont val="Times New Roman"/>
        <b val="true"/>
        <i val="false"/>
        <strike val="false"/>
        <color rgb="FF000000"/>
        <sz val="12"/>
        <u val="none"/>
      </rPr>
      <t xml:space="preserve">акт осмотра</t>
    </r>
    <r>
      <rPr>
        <rFont val="Times New Roman"/>
        <b val="false"/>
        <i val="false"/>
        <strike val="false"/>
        <color rgb="FF000000"/>
        <sz val="12"/>
        <u val="none"/>
      </rPr>
      <t xml:space="preserve"> поврежденного ТС</t>
    </r>
    <r>
      <rPr>
        <rFont val="Times New Roman"/>
        <b val="true"/>
        <i val="false"/>
        <strike val="false"/>
        <color rgb="FF000000"/>
        <sz val="12"/>
        <u val="none"/>
      </rPr>
      <t xml:space="preserve"> на электронную почту: vl2973747@mail.ru</t>
    </r>
    <r>
      <rPr>
        <rFont val="Times New Roman"/>
        <b val="false"/>
        <i val="false"/>
        <strike val="false"/>
        <color rgb="FF000000"/>
        <sz val="12"/>
        <u val="none"/>
      </rPr>
      <t xml:space="preserve"> (</t>
    </r>
    <r>
      <rPr>
        <rFont val="Times New Roman"/>
        <b val="false"/>
        <i val="true"/>
        <strike val="false"/>
        <color rgb="FF000000"/>
        <sz val="12"/>
        <u val="none"/>
      </rPr>
      <t xml:space="preserve">после проведения осмотра поврежденного ТС</t>
    </r>
    <r>
      <rPr>
        <rFont val="Times New Roman"/>
        <b val="false"/>
        <i val="false"/>
        <strike val="false"/>
        <color rgb="FF000000"/>
        <sz val="12"/>
        <u val="none"/>
      </rPr>
      <t xml:space="preserve">)</t>
    </r>
  </si>
  <si>
    <r>
      <t xml:space="preserve">ПРОШУ:</t>
    </r>
    <r>
      <rPr>
        <rFont val="Times New Roman"/>
        <b val="true"/>
        <i val="false"/>
        <strike val="false"/>
        <color rgb="FF000000"/>
        <sz val="12"/>
        <u val="none"/>
      </rPr>
      <t xml:space="preserve"> направить расчет стомости причиненного ущерба</t>
    </r>
    <r>
      <rPr>
        <rFont val="Times New Roman"/>
        <b val="false"/>
        <i val="false"/>
        <strike val="false"/>
        <color rgb="FF000000"/>
        <sz val="12"/>
        <u val="none"/>
      </rPr>
      <t xml:space="preserve"> (калькуляцию)</t>
    </r>
    <r>
      <rPr>
        <rFont val="Times New Roman"/>
        <b val="true"/>
        <i val="false"/>
        <strike val="false"/>
        <color rgb="FF000000"/>
        <sz val="12"/>
        <u val="none"/>
      </rPr>
      <t xml:space="preserve"> на электронную почту: vl2973747@mail.ru</t>
    </r>
    <r>
      <rPr>
        <rFont val="Times New Roman"/>
        <b val="false"/>
        <i val="false"/>
        <strike val="false"/>
        <color rgb="FF000000"/>
        <sz val="12"/>
        <u val="none"/>
      </rPr>
      <t xml:space="preserve"> (</t>
    </r>
    <r>
      <rPr>
        <rFont val="Times New Roman"/>
        <b val="false"/>
        <i val="true"/>
        <strike val="false"/>
        <color rgb="FF000000"/>
        <sz val="12"/>
        <u val="none"/>
      </rPr>
      <t xml:space="preserve">после проведения расчета размера причиенного ущерба ТС</t>
    </r>
    <r>
      <rPr>
        <rFont val="Times New Roman"/>
        <b val="false"/>
        <i val="false"/>
        <strike val="false"/>
        <color rgb="FF000000"/>
        <sz val="12"/>
        <u val="none"/>
      </rPr>
      <t xml:space="preserve">)</t>
    </r>
  </si>
  <si>
    <t>Настоящим подтверждаю своё согласие на обработку персональных данных, направление уведомления о выплате и получение чека на указанные в разделе 1 настоящего заявления контактные данные.</t>
  </si>
  <si>
    <t>4. К настоящему заявлению прилагаю следующие документы:</t>
  </si>
  <si>
    <t>Наименование документа:</t>
  </si>
  <si>
    <t>Количество листов</t>
  </si>
  <si>
    <t>Извещение о ДТП (администр.материал ГИБДД)</t>
  </si>
  <si>
    <t>(оригинал)</t>
  </si>
  <si>
    <t>Документ удостоверяющий личность собственника</t>
  </si>
  <si>
    <t>(заверенная копия)</t>
  </si>
  <si>
    <t>Выписка из ЕГРЮЛ</t>
  </si>
  <si>
    <t>Документ удостоверяющий личность заявителя</t>
  </si>
  <si>
    <t>Приказ о приеме на работу</t>
  </si>
  <si>
    <t>Доверенность на представление интересов Общества</t>
  </si>
  <si>
    <t>(копия)</t>
  </si>
  <si>
    <t xml:space="preserve">Банковские реквизиты </t>
  </si>
  <si>
    <t xml:space="preserve">Договор цессии </t>
  </si>
  <si>
    <t>Уведомление о переходе долга</t>
  </si>
  <si>
    <t xml:space="preserve">Выписка с сайта РСА </t>
  </si>
  <si>
    <t>Заявка на услугу аварийного комиссара, акт выполненных работ</t>
  </si>
  <si>
    <t>Договор-оферта (на услугу аварийного комиссара)</t>
  </si>
  <si>
    <t xml:space="preserve">Прочие документы: </t>
  </si>
  <si>
    <t>(оригинал / копия)</t>
  </si>
  <si>
    <t>Подписи сторон</t>
  </si>
  <si>
    <t>Страховщик (представитель страховщика):
___________/______________________/</t>
  </si>
  <si>
    <t>«_____» ____________________ 20___ г.</t>
  </si>
  <si>
    <t xml:space="preserve">ФИО: </t>
  </si>
  <si>
    <t>Зарегистрированный (-ая):</t>
  </si>
  <si>
    <t>Представитель выгодоприобретателя:</t>
  </si>
  <si>
    <t>Сафонов Владислав Юрьевич   12.03.1995 г.р.</t>
  </si>
  <si>
    <t>документ, удостоверяющий личность: паспорт 0520 №800293 выдан: УМВД России по Приморскому краю 02.09.2020</t>
  </si>
  <si>
    <t>Зарегистрированный:</t>
  </si>
  <si>
    <t>690034 г.Владивосток, ул.Громова д.12 кв.89</t>
  </si>
  <si>
    <t xml:space="preserve">Телефон: </t>
  </si>
  <si>
    <t>690034 г.Владивосток ул.Громова д.12 кв.89</t>
  </si>
  <si>
    <t>Банк-получатель:  АО «Тинькофф Банк»
Корр. счет:  30101810145250000974
БИК:  044525974
Получатель:  Сафонов Владислав Юрьевич
Счет получателя:  40817810100006195852
ИНН получателя: 253610459327</t>
  </si>
  <si>
    <t>(нотариал.копия)</t>
  </si>
  <si>
    <t xml:space="preserve">Паспорт ТС </t>
  </si>
  <si>
    <t xml:space="preserve">Доверенность  </t>
  </si>
  <si>
    <t>Представитель выгодоприобретателя:
___________/ Сафонов В.Ю. /</t>
  </si>
  <si>
    <t>Страховщик (представитель страховщика):
___________/______________________/</t>
  </si>
</sst>
</file>

<file path=xl/styles.xml><?xml version="1.0" encoding="utf-8"?>
<styleSheet xmlns="http://schemas.openxmlformats.org/spreadsheetml/2006/main" xml:space="preserve">
  <numFmts count="0"/>
  <fonts count="18">
    <font>
      <b val="0"/>
      <i val="0"/>
      <strike val="0"/>
      <u val="none"/>
      <sz val="11"/>
      <color rgb="FF000000"/>
      <name val="Calibri"/>
    </font>
    <font>
      <b val="0"/>
      <i val="0"/>
      <strike val="0"/>
      <u val="none"/>
      <sz val="15"/>
      <color rgb="FF000000"/>
      <name val="Times New Roman"/>
    </font>
    <font>
      <b val="0"/>
      <i val="0"/>
      <strike val="0"/>
      <u val="none"/>
      <sz val="12"/>
      <color rgb="FF000000"/>
      <name val="Times New Roman"/>
    </font>
    <font>
      <b val="1"/>
      <i val="0"/>
      <strike val="0"/>
      <u val="none"/>
      <sz val="12"/>
      <color rgb="FF000000"/>
      <name val="Times New Roman"/>
    </font>
    <font>
      <b val="0"/>
      <i val="0"/>
      <strike val="0"/>
      <u val="none"/>
      <sz val="10"/>
      <color rgb="FF000000"/>
      <name val="Times New Roman"/>
    </font>
    <font>
      <b val="0"/>
      <i val="0"/>
      <strike val="0"/>
      <u val="none"/>
      <sz val="14"/>
      <color rgb="FF000000"/>
      <name val="Arial"/>
    </font>
    <font>
      <b val="1"/>
      <i val="0"/>
      <strike val="0"/>
      <u val="none"/>
      <sz val="14"/>
      <color rgb="FF000000"/>
      <name val="Arial"/>
    </font>
    <font>
      <b val="0"/>
      <i val="0"/>
      <strike val="0"/>
      <u val="none"/>
      <sz val="14"/>
      <color rgb="FF000000"/>
      <name val="Times New Roman"/>
    </font>
    <font>
      <b val="0"/>
      <i val="1"/>
      <strike val="0"/>
      <u val="none"/>
      <sz val="12"/>
      <color rgb="FF000000"/>
      <name val="Times New Roman"/>
    </font>
    <font>
      <b val="0"/>
      <i val="0"/>
      <strike val="0"/>
      <u val="none"/>
      <sz val="10"/>
      <color rgb="FF000000"/>
      <name val="Calibri"/>
    </font>
    <font>
      <b val="1"/>
      <i val="0"/>
      <strike val="0"/>
      <u val="none"/>
      <sz val="15"/>
      <color rgb="FF000000"/>
      <name val="Times New Roman"/>
    </font>
    <font>
      <b val="0"/>
      <i val="0"/>
      <strike val="0"/>
      <u val="none"/>
      <sz val="12"/>
      <color rgb="FF000000"/>
      <name val="Arial"/>
    </font>
    <font>
      <b val="0"/>
      <i val="0"/>
      <strike val="0"/>
      <u val="none"/>
      <sz val="11"/>
      <color rgb="FF000000"/>
      <name val="Times New Roman"/>
    </font>
    <font>
      <b val="1"/>
      <i val="0"/>
      <strike val="0"/>
      <u val="none"/>
      <sz val="20"/>
      <color rgb="FF000000"/>
      <name val="Arial"/>
    </font>
    <font>
      <b val="1"/>
      <i val="0"/>
      <strike val="0"/>
      <u val="none"/>
      <sz val="26"/>
      <color rgb="FF000000"/>
      <name val="Arial"/>
    </font>
    <font>
      <b val="0"/>
      <i val="0"/>
      <strike val="0"/>
      <u val="none"/>
      <sz val="26"/>
      <color rgb="FF000000"/>
      <name val="Arial"/>
    </font>
    <font>
      <b val="1"/>
      <i val="0"/>
      <strike val="0"/>
      <u val="none"/>
      <sz val="14"/>
      <color rgb="FF000000"/>
      <name val="Times New Roman"/>
    </font>
    <font>
      <b val="0"/>
      <i val="0"/>
      <strike val="0"/>
      <u val="none"/>
      <sz val="10"/>
      <color rgb="FF000000"/>
      <name val="Arial"/>
    </font>
  </fonts>
  <fills count="9">
    <fill>
      <patternFill patternType="none"/>
    </fill>
    <fill>
      <patternFill patternType="gray125">
        <fgColor rgb="FFFFFFFF"/>
        <bgColor rgb="FF000000"/>
      </patternFill>
    </fill>
    <fill>
      <patternFill patternType="solid">
        <fgColor rgb="FFCCFFFF"/>
        <bgColor rgb="FFFFFFFF"/>
      </patternFill>
    </fill>
    <fill>
      <patternFill patternType="solid">
        <fgColor rgb="FFFFFFFF"/>
        <bgColor rgb="FFFFFFFF"/>
      </patternFill>
    </fill>
    <fill>
      <patternFill patternType="solid">
        <fgColor rgb="FFFFFF00"/>
        <bgColor rgb="FFFFFFFF"/>
      </patternFill>
    </fill>
    <fill>
      <patternFill patternType="solid">
        <fgColor rgb="FFFFFF66"/>
        <bgColor rgb="FFFFFFFF"/>
      </patternFill>
    </fill>
    <fill>
      <patternFill patternType="solid">
        <fgColor rgb="FF99FF99"/>
        <bgColor rgb="FFFFFFFF"/>
      </patternFill>
    </fill>
    <fill>
      <patternFill patternType="solid">
        <fgColor rgb="FFEFEFEF"/>
        <bgColor rgb="FFEFEFEF"/>
      </patternFill>
    </fill>
    <fill>
      <patternFill patternType="solid">
        <fgColor rgb="FFEAEAEA"/>
        <bgColor rgb="FFFFFFFF"/>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s>
  <cellStyleXfs count="1">
    <xf numFmtId="0" fontId="0" fillId="0" borderId="0"/>
  </cellStyleXfs>
  <cellXfs count="10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1">
      <alignment horizontal="general" vertical="center" textRotation="0" wrapText="false" shrinkToFit="false"/>
    </xf>
    <xf xfId="0" fontId="0" numFmtId="49" fillId="0" borderId="0" applyFont="0" applyNumberFormat="1" applyFill="0" applyBorder="0" applyAlignment="1">
      <alignment horizontal="general" vertical="center" textRotation="0" wrapText="false" shrinkToFit="false"/>
    </xf>
    <xf xfId="0" fontId="0" numFmtId="0" fillId="2" borderId="1" applyFont="0" applyNumberFormat="0" applyFill="1" applyBorder="1" applyAlignment="1">
      <alignment horizontal="general" vertical="center" textRotation="0" wrapText="false" shrinkToFit="false"/>
    </xf>
    <xf xfId="0" fontId="1" numFmtId="0" fillId="0" borderId="0" applyFont="1" applyNumberFormat="0" applyFill="0" applyBorder="0" applyAlignment="1">
      <alignment horizontal="justify" vertical="top" textRotation="0" wrapText="true" shrinkToFit="false"/>
    </xf>
    <xf xfId="0" fontId="1" numFmtId="49" fillId="0" borderId="0" applyFont="1" applyNumberFormat="1" applyFill="0" applyBorder="0" applyAlignment="1">
      <alignment horizontal="general" vertical="center" textRotation="0" wrapText="false" shrinkToFit="false"/>
    </xf>
    <xf xfId="0" fontId="2" numFmtId="0" fillId="0" borderId="0" applyFont="1" applyNumberFormat="0" applyFill="0" applyBorder="0" applyAlignment="1">
      <alignment horizontal="general" vertical="top" textRotation="0" wrapText="false" shrinkToFit="false"/>
    </xf>
    <xf xfId="0" fontId="2" numFmtId="49" fillId="0" borderId="0" applyFont="1" applyNumberFormat="1" applyFill="0" applyBorder="0" applyAlignment="1">
      <alignment horizontal="general" vertical="top" textRotation="0" wrapText="false" shrinkToFit="false"/>
    </xf>
    <xf xfId="0" fontId="2" numFmtId="49" fillId="0" borderId="0" applyFont="1" applyNumberFormat="1" applyFill="0" applyBorder="0" applyAlignment="1">
      <alignment horizontal="right" vertical="top" textRotation="0" wrapText="false" shrinkToFit="false"/>
    </xf>
    <xf xfId="0" fontId="2" numFmtId="0" fillId="0" borderId="1" applyFont="1" applyNumberFormat="0" applyFill="0" applyBorder="1" applyAlignment="1">
      <alignment horizontal="general" vertical="top" textRotation="0" wrapText="false" shrinkToFit="false"/>
    </xf>
    <xf xfId="0" fontId="2" numFmtId="0" fillId="0" borderId="0" applyFont="1" applyNumberFormat="0" applyFill="0" applyBorder="0" applyAlignment="1">
      <alignment horizontal="justify" vertical="top" textRotation="0" wrapText="true" shrinkToFit="false"/>
    </xf>
    <xf xfId="0" fontId="3" numFmtId="0" fillId="0" borderId="1" applyFont="1" applyNumberFormat="0" applyFill="0" applyBorder="1" applyAlignment="1">
      <alignment horizontal="center" vertical="center" textRotation="0" wrapText="true" shrinkToFit="false"/>
    </xf>
    <xf xfId="0" fontId="3" numFmtId="0" fillId="0" borderId="2" applyFont="1" applyNumberFormat="0" applyFill="0" applyBorder="1" applyAlignment="1">
      <alignment horizontal="center" vertical="center" textRotation="0" wrapText="true" shrinkToFit="false"/>
    </xf>
    <xf xfId="0" fontId="2" numFmtId="0" fillId="0" borderId="3" applyFont="1" applyNumberFormat="0" applyFill="0" applyBorder="1" applyAlignment="1">
      <alignment horizontal="center" vertical="center" textRotation="0" wrapText="true" shrinkToFit="false"/>
    </xf>
    <xf xfId="0" fontId="2" numFmtId="0" fillId="0" borderId="4" applyFont="1" applyNumberFormat="0" applyFill="0" applyBorder="1" applyAlignment="1">
      <alignment horizontal="center" vertical="center" textRotation="0" wrapText="true" shrinkToFit="false"/>
    </xf>
    <xf xfId="0" fontId="2" numFmtId="0" fillId="0" borderId="1" applyFont="1" applyNumberFormat="0" applyFill="0" applyBorder="1" applyAlignment="1">
      <alignment horizontal="general" vertical="top" textRotation="0" wrapText="true" shrinkToFit="false"/>
    </xf>
    <xf xfId="0" fontId="2" numFmtId="0" fillId="0" borderId="0" applyFont="1" applyNumberFormat="0" applyFill="0" applyBorder="0" applyAlignment="1">
      <alignment horizontal="general" vertical="top" textRotation="0" wrapText="true" shrinkToFit="false"/>
    </xf>
    <xf xfId="0" fontId="2" numFmtId="0" fillId="0" borderId="5" applyFont="1" applyNumberFormat="0" applyFill="0" applyBorder="1" applyAlignment="1">
      <alignment horizontal="general" vertical="top" textRotation="0" wrapText="false" shrinkToFit="false"/>
    </xf>
    <xf xfId="0" fontId="2" numFmtId="0" fillId="0" borderId="0" applyFont="1" applyNumberFormat="0" applyFill="0" applyBorder="0" applyAlignment="1">
      <alignment horizontal="general" vertical="top" textRotation="0" wrapText="false" shrinkToFit="false"/>
    </xf>
    <xf xfId="0" fontId="2" numFmtId="0" fillId="0" borderId="0" applyFont="1" applyNumberFormat="0" applyFill="0" applyBorder="0" applyAlignment="1">
      <alignment horizontal="general" vertical="top" textRotation="0" wrapText="true" shrinkToFit="false"/>
    </xf>
    <xf xfId="0" fontId="2" numFmtId="0" fillId="0" borderId="5" applyFont="1" applyNumberFormat="0" applyFill="0" applyBorder="1" applyAlignment="1">
      <alignment horizontal="general" vertical="top" textRotation="0" wrapText="true" shrinkToFit="false"/>
    </xf>
    <xf xfId="0" fontId="4" numFmtId="0" fillId="0" borderId="0" applyFont="1" applyNumberFormat="0" applyFill="0" applyBorder="0" applyAlignment="1">
      <alignment horizontal="general" vertical="top" textRotation="0" wrapText="false" shrinkToFit="false"/>
    </xf>
    <xf xfId="0" fontId="4" numFmtId="0" fillId="0" borderId="0" applyFont="1" applyNumberFormat="0" applyFill="0" applyBorder="0" applyAlignment="1">
      <alignment horizontal="center" vertical="top" textRotation="0" wrapText="false" shrinkToFit="false"/>
    </xf>
    <xf xfId="0" fontId="2" numFmtId="0" fillId="0" borderId="0" applyFont="1" applyNumberFormat="0" applyFill="0" applyBorder="0" applyAlignment="1">
      <alignment horizontal="left" vertical="top" textRotation="0" wrapText="true" shrinkToFit="false"/>
    </xf>
    <xf xfId="0" fontId="5" numFmtId="0" fillId="0" borderId="0" applyFont="1" applyNumberFormat="0" applyFill="0" applyBorder="0" applyAlignment="1">
      <alignment horizontal="general" vertical="center" textRotation="0" wrapText="false" shrinkToFit="false"/>
    </xf>
    <xf xfId="0" fontId="6" numFmtId="0" fillId="0" borderId="0" applyFont="1" applyNumberFormat="0" applyFill="0" applyBorder="0" applyAlignment="1">
      <alignment horizontal="right" vertical="center" textRotation="0" wrapText="false" shrinkToFit="false"/>
    </xf>
    <xf xfId="0" fontId="5" numFmtId="0" fillId="0" borderId="0" applyFont="1" applyNumberFormat="0" applyFill="0" applyBorder="0" applyAlignment="1">
      <alignment horizontal="right" vertical="center" textRotation="0" wrapText="false" shrinkToFit="false"/>
    </xf>
    <xf xfId="0" fontId="5" numFmtId="0" fillId="0" borderId="0" applyFont="1" applyNumberFormat="0" applyFill="0" applyBorder="0" applyAlignment="1">
      <alignment horizontal="center" vertical="center" textRotation="0" wrapText="false" shrinkToFit="false"/>
    </xf>
    <xf xfId="0" fontId="7" numFmtId="0" fillId="0" borderId="0" applyFont="1" applyNumberFormat="0" applyFill="0" applyBorder="0" applyAlignment="1">
      <alignment horizontal="general" vertical="top" textRotation="0" wrapText="false" shrinkToFit="false"/>
    </xf>
    <xf xfId="0" fontId="7" numFmtId="49" fillId="0" borderId="0" applyFont="1" applyNumberFormat="1" applyFill="0" applyBorder="0" applyAlignment="1">
      <alignment horizontal="general" vertical="top" textRotation="0" wrapText="false" shrinkToFit="false"/>
    </xf>
    <xf xfId="0" fontId="2" numFmtId="0" fillId="0" borderId="0" applyFont="1" applyNumberFormat="0" applyFill="0" applyBorder="0" applyAlignment="1">
      <alignment horizontal="right" vertical="top" textRotation="0" wrapText="false" shrinkToFit="false"/>
    </xf>
    <xf xfId="0" fontId="3" numFmtId="0" fillId="0" borderId="0" applyFont="1" applyNumberFormat="0" applyFill="0" applyBorder="0" applyAlignment="1">
      <alignment horizontal="general" vertical="top" textRotation="0" wrapText="true" shrinkToFit="false"/>
    </xf>
    <xf xfId="0" fontId="2" numFmtId="0" fillId="0" borderId="2" applyFont="1" applyNumberFormat="0" applyFill="0" applyBorder="1" applyAlignment="1">
      <alignment horizontal="general" vertical="center" textRotation="0" wrapText="false" shrinkToFit="false"/>
    </xf>
    <xf xfId="0" fontId="2" numFmtId="0" fillId="0" borderId="1" applyFont="1" applyNumberFormat="0" applyFill="0" applyBorder="1" applyAlignment="1">
      <alignment horizontal="center" vertical="center" textRotation="0" wrapText="false" shrinkToFit="false"/>
    </xf>
    <xf xfId="0" fontId="2" numFmtId="14" fillId="0" borderId="0" applyFont="1" applyNumberFormat="1" applyFill="0" applyBorder="0" applyAlignment="1">
      <alignment horizontal="left" vertical="top" textRotation="0" wrapText="false" shrinkToFit="false"/>
    </xf>
    <xf xfId="0" fontId="3" numFmtId="0" fillId="0" borderId="6" applyFont="1" applyNumberFormat="0" applyFill="0" applyBorder="1" applyAlignment="1">
      <alignment horizontal="general" vertical="top" textRotation="0" wrapText="true" shrinkToFit="false"/>
    </xf>
    <xf xfId="0" fontId="3" numFmtId="0" fillId="0" borderId="0" applyFont="1" applyNumberFormat="0" applyFill="0" applyBorder="0" applyAlignment="1">
      <alignment horizontal="left" vertical="top" textRotation="0" wrapText="true" shrinkToFit="false"/>
    </xf>
    <xf xfId="0" fontId="2" numFmtId="0" fillId="3" borderId="2" applyFont="1" applyNumberFormat="0" applyFill="1" applyBorder="1" applyAlignment="1">
      <alignment horizontal="left" vertical="center" textRotation="0" wrapText="false" shrinkToFit="false"/>
    </xf>
    <xf xfId="0" fontId="8" numFmtId="0" fillId="0" borderId="1" applyFont="1" applyNumberFormat="0" applyFill="0" applyBorder="1" applyAlignment="1">
      <alignment horizontal="center" vertical="center" textRotation="0" wrapText="false" shrinkToFit="false"/>
    </xf>
    <xf xfId="0" fontId="0" numFmtId="49" fillId="4" borderId="1" applyFont="0" applyNumberFormat="1" applyFill="1" applyBorder="1" applyAlignment="1">
      <alignment horizontal="general" vertical="center" textRotation="0" wrapText="false" shrinkToFit="false"/>
    </xf>
    <xf xfId="0" fontId="0" numFmtId="49" fillId="5" borderId="1" applyFont="0" applyNumberFormat="1" applyFill="1" applyBorder="1" applyAlignment="1">
      <alignment horizontal="general" vertical="center" textRotation="0" wrapText="false" shrinkToFit="false"/>
    </xf>
    <xf xfId="0" fontId="0" numFmtId="0" fillId="6" borderId="1" applyFont="0" applyNumberFormat="0" applyFill="1" applyBorder="1" applyAlignment="1">
      <alignment horizontal="general" vertical="center" textRotation="0" wrapText="false" shrinkToFit="false"/>
    </xf>
    <xf xfId="0" fontId="9" numFmtId="49" fillId="0" borderId="0" applyFont="1" applyNumberFormat="1" applyFill="0" applyBorder="0" applyAlignment="1">
      <alignment horizontal="general" vertical="center" textRotation="0" wrapText="false" shrinkToFit="false"/>
    </xf>
    <xf xfId="0" fontId="1" numFmtId="0" fillId="0" borderId="0" applyFont="1" applyNumberFormat="0" applyFill="0" applyBorder="0" applyAlignment="1">
      <alignment horizontal="justify" vertical="top" textRotation="0" wrapText="true" shrinkToFit="false"/>
    </xf>
    <xf xfId="0" fontId="1" numFmtId="0" fillId="0" borderId="0" applyFont="1" applyNumberFormat="0" applyFill="0" applyBorder="0" applyAlignment="1">
      <alignment horizontal="right" vertical="center" textRotation="0" wrapText="false" shrinkToFit="false"/>
    </xf>
    <xf xfId="0" fontId="10" numFmtId="0" fillId="0" borderId="0" applyFont="1" applyNumberFormat="0" applyFill="0" applyBorder="0" applyAlignment="1">
      <alignment horizontal="right" vertical="center" textRotation="0" wrapText="true" shrinkToFit="false"/>
    </xf>
    <xf xfId="0" fontId="1" numFmtId="0" fillId="0" borderId="0" applyFont="1" applyNumberFormat="0" applyFill="0" applyBorder="0" applyAlignment="1">
      <alignment horizontal="right" vertical="center" textRotation="0" wrapText="true" shrinkToFit="false"/>
    </xf>
    <xf xfId="0" fontId="10"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justify" vertical="top" textRotation="0" wrapText="true" shrinkToFit="false"/>
    </xf>
    <xf xfId="0" fontId="2" numFmtId="0" fillId="0" borderId="0" applyFont="1" applyNumberFormat="0" applyFill="0" applyBorder="0" applyAlignment="1">
      <alignment horizontal="left" vertical="top" textRotation="0" wrapText="true" shrinkToFit="false"/>
    </xf>
    <xf xfId="0" fontId="3" numFmtId="0" fillId="0" borderId="0" applyFont="1" applyNumberFormat="0" applyFill="0" applyBorder="0" applyAlignment="1">
      <alignment horizontal="center" vertical="top" textRotation="0" wrapText="false" shrinkToFit="false"/>
    </xf>
    <xf xfId="0" fontId="2" numFmtId="0" fillId="0" borderId="0" applyFont="1" applyNumberFormat="0" applyFill="0" applyBorder="0" applyAlignment="1">
      <alignment horizontal="left" vertical="top" textRotation="0" wrapText="false" shrinkToFit="false"/>
    </xf>
    <xf xfId="0" fontId="4" numFmtId="0" fillId="0" borderId="6" applyFont="1" applyNumberFormat="0" applyFill="0" applyBorder="1" applyAlignment="1">
      <alignment horizontal="center" vertical="top" textRotation="0" wrapText="false" shrinkToFit="false"/>
    </xf>
    <xf xfId="0" fontId="11" numFmtId="0" fillId="0" borderId="1" applyFont="1" applyNumberFormat="0" applyFill="0" applyBorder="1" applyAlignment="1">
      <alignment horizontal="left" vertical="top" textRotation="0" wrapText="true" shrinkToFit="false" indent="1"/>
    </xf>
    <xf xfId="0" fontId="3" numFmtId="0" fillId="0" borderId="0" applyFont="1" applyNumberFormat="0" applyFill="0" applyBorder="0" applyAlignment="1">
      <alignment horizontal="center" vertical="top" textRotation="0" wrapText="true" shrinkToFit="false"/>
    </xf>
    <xf xfId="0" fontId="2" numFmtId="49" fillId="0" borderId="0" applyFont="1" applyNumberFormat="1" applyFill="0" applyBorder="0" applyAlignment="1">
      <alignment horizontal="left" vertical="top" textRotation="0" wrapText="true" shrinkToFit="false"/>
    </xf>
    <xf xfId="0" fontId="2" numFmtId="0" fillId="0" borderId="0" applyFont="1" applyNumberFormat="0" applyFill="0" applyBorder="0" applyAlignment="1">
      <alignment horizontal="left" vertical="top" textRotation="0" wrapText="true" shrinkToFit="false"/>
    </xf>
    <xf xfId="0" fontId="2" numFmtId="49" fillId="0" borderId="5" applyFont="1" applyNumberFormat="1" applyFill="0" applyBorder="1" applyAlignment="1">
      <alignment horizontal="left" vertical="top" textRotation="0" wrapText="true" shrinkToFit="false"/>
    </xf>
    <xf xfId="0" fontId="2" numFmtId="0" fillId="0" borderId="5" applyFont="1" applyNumberFormat="0" applyFill="0" applyBorder="1" applyAlignment="1">
      <alignment horizontal="left" vertical="top" textRotation="0" wrapText="true" shrinkToFit="false"/>
    </xf>
    <xf xfId="0" fontId="2" numFmtId="0" fillId="0" borderId="0" applyFont="1" applyNumberFormat="0" applyFill="0" applyBorder="0" applyAlignment="1">
      <alignment horizontal="right" vertical="top" textRotation="0" wrapText="true" shrinkToFit="false"/>
    </xf>
    <xf xfId="0" fontId="12" numFmtId="0" fillId="0" borderId="0" applyFont="1" applyNumberFormat="0" applyFill="0" applyBorder="0" applyAlignment="1">
      <alignment horizontal="justify" vertical="top" textRotation="0" wrapText="true" shrinkToFit="false"/>
    </xf>
    <xf xfId="0" fontId="13" numFmtId="0" fillId="0" borderId="0" applyFont="1" applyNumberFormat="0" applyFill="0" applyBorder="0" applyAlignment="1">
      <alignment horizontal="center" vertical="top" textRotation="180" wrapText="false" shrinkToFit="false"/>
    </xf>
    <xf xfId="0" fontId="14" numFmtId="0" fillId="0" borderId="0" applyFont="1" applyNumberFormat="0" applyFill="0" applyBorder="0" applyAlignment="1">
      <alignment horizontal="left" vertical="center" textRotation="0" wrapText="true" shrinkToFit="false"/>
    </xf>
    <xf xfId="0" fontId="15" numFmtId="0" fillId="0" borderId="0" applyFont="1" applyNumberFormat="0" applyFill="0" applyBorder="0" applyAlignment="1">
      <alignment horizontal="left" vertical="center" textRotation="0" wrapText="true" shrinkToFit="false"/>
    </xf>
    <xf xfId="0" fontId="15" numFmtId="49" fillId="0" borderId="0" applyFont="1" applyNumberFormat="1" applyFill="0" applyBorder="0" applyAlignment="1">
      <alignment horizontal="left" vertical="center" textRotation="0" wrapText="true" shrinkToFit="false"/>
    </xf>
    <xf xfId="0" fontId="5" numFmtId="0" fillId="0" borderId="0" applyFont="1" applyNumberFormat="0" applyFill="0" applyBorder="0" applyAlignment="1">
      <alignment horizontal="left" vertical="center" textRotation="0" wrapText="true" shrinkToFit="false"/>
    </xf>
    <xf xfId="0" fontId="7" numFmtId="0" fillId="0" borderId="0" applyFont="1" applyNumberFormat="0" applyFill="0" applyBorder="0" applyAlignment="1">
      <alignment horizontal="justify" vertical="top" textRotation="0" wrapText="true" shrinkToFit="false"/>
    </xf>
    <xf xfId="0" fontId="7" numFmtId="0" fillId="0" borderId="0" applyFont="1" applyNumberFormat="0" applyFill="0" applyBorder="0" applyAlignment="1">
      <alignment horizontal="right" vertical="top" textRotation="0" wrapText="true" shrinkToFit="false"/>
    </xf>
    <xf xfId="0" fontId="16" numFmtId="0" fillId="0" borderId="0" applyFont="1" applyNumberFormat="0" applyFill="0" applyBorder="0" applyAlignment="1">
      <alignment horizontal="center" vertical="top" textRotation="0" wrapText="true" shrinkToFit="false"/>
    </xf>
    <xf xfId="0" fontId="16" numFmtId="0" fillId="0" borderId="0" applyFont="1" applyNumberFormat="0" applyFill="0" applyBorder="0" applyAlignment="1">
      <alignment horizontal="right" vertical="top" textRotation="0" wrapText="true" shrinkToFit="false"/>
    </xf>
    <xf xfId="0" fontId="7" numFmtId="49" fillId="0" borderId="0" applyFont="1" applyNumberFormat="1" applyFill="0" applyBorder="0" applyAlignment="1">
      <alignment horizontal="right" vertical="top" textRotation="0" wrapText="true" shrinkToFit="false"/>
    </xf>
    <xf xfId="0" fontId="7" numFmtId="0" fillId="0" borderId="0" applyFont="1" applyNumberFormat="0" applyFill="0" applyBorder="0" applyAlignment="1">
      <alignment horizontal="right" vertical="top" textRotation="0" wrapText="true" shrinkToFit="false"/>
    </xf>
    <xf xfId="0" fontId="2" numFmtId="0" fillId="0" borderId="7" applyFont="1" applyNumberFormat="0" applyFill="0" applyBorder="1" applyAlignment="1">
      <alignment horizontal="general" vertical="center" textRotation="0" wrapText="true" shrinkToFit="false"/>
    </xf>
    <xf xfId="0" fontId="2" numFmtId="0" fillId="0" borderId="2" applyFont="1" applyNumberFormat="0" applyFill="0" applyBorder="1" applyAlignment="1">
      <alignment horizontal="general" vertical="center" textRotation="0" wrapText="true" shrinkToFit="false"/>
    </xf>
    <xf xfId="0" fontId="3" numFmtId="0" fillId="7" borderId="7" applyFont="1" applyNumberFormat="0" applyFill="1" applyBorder="1" applyAlignment="1">
      <alignment horizontal="center" vertical="center" textRotation="0" wrapText="false" shrinkToFit="false"/>
    </xf>
    <xf xfId="0" fontId="17" numFmtId="0" fillId="0" borderId="8" applyFont="1" applyNumberFormat="0" applyFill="0" applyBorder="1" applyAlignment="1">
      <alignment horizontal="general" vertical="center" textRotation="0" wrapText="false" shrinkToFit="false"/>
    </xf>
    <xf xfId="0" fontId="17" numFmtId="0" fillId="0" borderId="2" applyFont="1" applyNumberFormat="0" applyFill="0" applyBorder="1" applyAlignment="1">
      <alignment horizontal="general" vertical="center" textRotation="0" wrapText="false" shrinkToFit="false"/>
    </xf>
    <xf xfId="0" fontId="2" numFmtId="0" fillId="0" borderId="6" applyFont="1" applyNumberFormat="0" applyFill="0" applyBorder="1" applyAlignment="1">
      <alignment horizontal="left" vertical="top" textRotation="0" wrapText="true" shrinkToFit="false"/>
    </xf>
    <xf xfId="0" fontId="2" numFmtId="0" fillId="0" borderId="7" applyFont="1" applyNumberFormat="0" applyFill="0" applyBorder="1" applyAlignment="1">
      <alignment horizontal="general" vertical="center" textRotation="0" wrapText="false" shrinkToFit="false"/>
    </xf>
    <xf xfId="0" fontId="2" numFmtId="0" fillId="0" borderId="2" applyFont="1" applyNumberFormat="0" applyFill="0" applyBorder="1" applyAlignment="1">
      <alignment horizontal="general" vertical="center" textRotation="0" wrapText="false" shrinkToFit="false"/>
    </xf>
    <xf xfId="0" fontId="2" numFmtId="0" fillId="0" borderId="7" applyFont="1" applyNumberFormat="0" applyFill="0" applyBorder="1" applyAlignment="1">
      <alignment horizontal="left" vertical="center" textRotation="0" wrapText="true" shrinkToFit="false"/>
    </xf>
    <xf xfId="0" fontId="2" numFmtId="0" fillId="0" borderId="0" applyFont="1" applyNumberFormat="0" applyFill="0" applyBorder="0" applyAlignment="1">
      <alignment horizontal="justify" vertical="top" textRotation="0" wrapText="true" shrinkToFit="false"/>
    </xf>
    <xf xfId="0" fontId="8" numFmtId="0" fillId="0" borderId="0" applyFont="1" applyNumberFormat="0" applyFill="0" applyBorder="0" applyAlignment="1">
      <alignment horizontal="justify" vertical="top" textRotation="0" wrapText="true" shrinkToFit="false"/>
    </xf>
    <xf xfId="0" fontId="3" numFmtId="0" fillId="7" borderId="7" applyFont="1" applyNumberFormat="0" applyFill="1" applyBorder="1" applyAlignment="1">
      <alignment horizontal="center" vertical="center" textRotation="0" wrapText="false" shrinkToFit="false"/>
    </xf>
    <xf xfId="0" fontId="17" numFmtId="0" fillId="0" borderId="8" applyFont="1" applyNumberFormat="0" applyFill="0" applyBorder="1" applyAlignment="1">
      <alignment horizontal="general" vertical="center" textRotation="0" wrapText="false" shrinkToFit="false"/>
    </xf>
    <xf xfId="0" fontId="17" numFmtId="0" fillId="0" borderId="2" applyFont="1" applyNumberFormat="0" applyFill="0" applyBorder="1" applyAlignment="1">
      <alignment horizontal="general" vertical="center" textRotation="0" wrapText="false" shrinkToFit="false"/>
    </xf>
    <xf xfId="0" fontId="8" numFmtId="0" fillId="0" borderId="9" applyFont="1" applyNumberFormat="0" applyFill="0" applyBorder="1" applyAlignment="1">
      <alignment horizontal="center" vertical="center" textRotation="0" wrapText="false" shrinkToFit="false"/>
    </xf>
    <xf xfId="0" fontId="2" numFmtId="0" fillId="0" borderId="10" applyFont="1" applyNumberFormat="0" applyFill="0" applyBorder="1" applyAlignment="1">
      <alignment horizontal="general" vertical="center" textRotation="0" wrapText="false" shrinkToFit="false"/>
    </xf>
    <xf xfId="0" fontId="3" numFmtId="0" fillId="8" borderId="1" applyFont="1" applyNumberFormat="0" applyFill="1" applyBorder="1" applyAlignment="1">
      <alignment horizontal="center" vertical="top" textRotation="0" wrapText="true" shrinkToFit="false"/>
    </xf>
    <xf xfId="0" fontId="2" numFmtId="0" fillId="0" borderId="0" applyFont="1" applyNumberFormat="0" applyFill="0" applyBorder="0" applyAlignment="1">
      <alignment horizontal="left" vertical="top" textRotation="0" wrapText="true" shrinkToFit="false"/>
    </xf>
    <xf xfId="0" fontId="2" numFmtId="49" fillId="0" borderId="0" applyFont="1" applyNumberFormat="1" applyFill="0" applyBorder="0" applyAlignment="1">
      <alignment horizontal="left" vertical="top" textRotation="0" wrapText="true" shrinkToFit="false"/>
    </xf>
    <xf xfId="0" fontId="3" numFmtId="0" fillId="0" borderId="0" applyFont="1" applyNumberFormat="0" applyFill="0" applyBorder="0" applyAlignment="1">
      <alignment horizontal="justify" vertical="top" textRotation="0" wrapText="true" shrinkToFit="false"/>
    </xf>
    <xf xfId="0" fontId="2" numFmtId="49" fillId="0" borderId="0" applyFont="1" applyNumberFormat="1" applyFill="0" applyBorder="0" applyAlignment="1">
      <alignment horizontal="left" vertical="top" textRotation="0" wrapText="true" shrinkToFit="false"/>
    </xf>
    <xf xfId="0" fontId="2" numFmtId="0" fillId="0" borderId="0" applyFont="1" applyNumberFormat="0" applyFill="0" applyBorder="0" applyAlignment="1">
      <alignment horizontal="left" vertical="top" textRotation="0" wrapText="true" shrinkToFit="false"/>
    </xf>
    <xf xfId="0" fontId="3" numFmtId="0" fillId="0" borderId="0" applyFont="1" applyNumberFormat="0" applyFill="0" applyBorder="0" applyAlignment="1">
      <alignment horizontal="left" vertical="top" textRotation="0" wrapText="true" shrinkToFit="false"/>
    </xf>
    <xf xfId="0" fontId="11" numFmtId="0" fillId="0" borderId="11" applyFont="1" applyNumberFormat="0" applyFill="0" applyBorder="1" applyAlignment="1">
      <alignment horizontal="left" vertical="top" textRotation="0" wrapText="true" shrinkToFit="false"/>
    </xf>
    <xf xfId="0" fontId="11" numFmtId="0" fillId="0" borderId="0" applyFont="1" applyNumberFormat="0" applyFill="0" applyBorder="0" applyAlignment="1">
      <alignment horizontal="left" vertical="top" textRotation="0" wrapText="true" shrinkToFit="false"/>
    </xf>
    <xf xfId="0" fontId="3" numFmtId="49" fillId="0" borderId="5" applyFont="1" applyNumberFormat="1" applyFill="0" applyBorder="1" applyAlignment="1">
      <alignment horizontal="center" vertical="top" textRotation="0" wrapText="true" shrinkToFit="false"/>
    </xf>
    <xf xfId="0" fontId="4" numFmtId="0" fillId="0" borderId="0" applyFont="1" applyNumberFormat="0" applyFill="0" applyBorder="0" applyAlignment="1">
      <alignment horizontal="center" vertical="top" textRotation="0" wrapText="false" shrinkToFit="false"/>
    </xf>
    <xf xfId="0" fontId="3" numFmtId="0" fillId="0" borderId="6" applyFont="1" applyNumberFormat="0" applyFill="0" applyBorder="1" applyAlignment="1">
      <alignment horizontal="left" vertical="top" textRotation="0" wrapText="true" shrinkToFit="false"/>
    </xf>
    <xf xfId="0" fontId="3" numFmtId="0" fillId="0" borderId="0" applyFont="1" applyNumberFormat="0" applyFill="0" applyBorder="0" applyAlignment="1">
      <alignment horizontal="general" vertical="center" textRotation="0" wrapText="false" shrinkToFit="false"/>
    </xf>
    <xf xfId="0" fontId="2" numFmtId="49" fillId="0" borderId="0" applyFont="1" applyNumberFormat="1" applyFill="0" applyBorder="0" applyAlignment="1">
      <alignment horizontal="justify" vertical="top" textRotation="0" wrapText="true" shrinkToFit="false"/>
    </xf>
    <xf xfId="0" fontId="3" numFmtId="0" fillId="7" borderId="7" applyFont="1" applyNumberFormat="0" applyFill="1" applyBorder="1" applyAlignment="1">
      <alignment horizontal="center" vertical="bottom" textRotation="0" wrapText="false" shrinkToFit="false"/>
    </xf>
    <xf xfId="0" fontId="17" numFmtId="0" fillId="0" borderId="8" applyFont="1" applyNumberFormat="0" applyFill="0" applyBorder="1" applyAlignment="0">
      <alignment horizontal="general" vertical="bottom" textRotation="0" wrapText="false" shrinkToFit="false"/>
    </xf>
    <xf xfId="0" fontId="17" numFmtId="0" fillId="0" borderId="2" applyFont="1" applyNumberFormat="0" applyFill="0" applyBorder="1" applyAlignment="0">
      <alignment horizontal="general" vertical="bottom" textRotation="0" wrapText="false" shrinkToFit="false"/>
    </xf>
    <xf xfId="0" fontId="3" numFmtId="0" fillId="0" borderId="6" applyFont="1" applyNumberFormat="0" applyFill="0"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drawing14.xml><?xml version="1.0" encoding="utf-8"?>
<xdr:wsDr xmlns:xdr="http://schemas.openxmlformats.org/drawingml/2006/spreadsheetDrawing" xmlns:a="http://schemas.openxmlformats.org/drawingml/2006/main">
  <xdr:oneCellAnchor>
    <xdr:from>
      <xdr:col>0</xdr:col>
      <xdr:colOff>114300</xdr:colOff>
      <xdr:row>0</xdr:row>
      <xdr:rowOff>66675</xdr:rowOff>
    </xdr:from>
    <xdr:ext cx="1504950" cy="457200"/>
    <xdr:pic>
      <xdr:nvPicPr>
        <xdr:cNvPr id="1" name="image1.png"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95250</xdr:colOff>
      <xdr:row>0</xdr:row>
      <xdr:rowOff>66675</xdr:rowOff>
    </xdr:from>
    <xdr:ext cx="1504950" cy="457200"/>
    <xdr:pic>
      <xdr:nvPicPr>
        <xdr:cNvPr id="1" name="image1.png"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N36"/>
  <sheetViews>
    <sheetView tabSelected="0" workbookViewId="0" showGridLines="true" showRowColHeaders="1">
      <selection activeCell="B36" sqref="B36"/>
    </sheetView>
  </sheetViews>
  <sheetFormatPr defaultRowHeight="14.4" defaultColWidth="9.140625" outlineLevelRow="0" outlineLevelCol="0"/>
  <cols>
    <col min="1" max="1" width="50.5703125" customWidth="true" style="2"/>
    <col min="2" max="2" width="10.85546875" customWidth="true" style="2"/>
    <col min="3" max="3" width="9.140625" style="2"/>
  </cols>
  <sheetData>
    <row r="1" spans="1:14">
      <c r="A1" s="42"/>
      <c r="B1" s="42" t="s">
        <v>0</v>
      </c>
      <c r="C1" s="42" t="s">
        <v>1</v>
      </c>
      <c r="D1" s="42" t="s">
        <v>2</v>
      </c>
      <c r="E1" s="42" t="s">
        <v>3</v>
      </c>
      <c r="F1" s="42" t="s">
        <v>4</v>
      </c>
      <c r="G1" s="42"/>
      <c r="H1" s="42" t="s">
        <v>5</v>
      </c>
      <c r="I1" s="42" t="s">
        <v>6</v>
      </c>
      <c r="J1" s="42" t="s">
        <v>7</v>
      </c>
      <c r="K1" s="42" t="s">
        <v>8</v>
      </c>
      <c r="L1" s="42" t="s">
        <v>9</v>
      </c>
      <c r="M1" s="42" t="s">
        <v>10</v>
      </c>
      <c r="N1" s="42"/>
    </row>
    <row r="2" spans="1:14">
      <c r="A2" s="42" t="s">
        <v>11</v>
      </c>
      <c r="B2" s="40" t="s">
        <v>12</v>
      </c>
      <c r="C2" s="40" t="s">
        <v>13</v>
      </c>
      <c r="D2" s="40" t="s">
        <v>14</v>
      </c>
      <c r="E2" s="40"/>
      <c r="F2" s="40"/>
      <c r="G2" s="40"/>
      <c r="H2" s="40" t="s">
        <v>15</v>
      </c>
      <c r="I2" s="40"/>
      <c r="J2" s="39" t="s">
        <v>16</v>
      </c>
      <c r="K2" s="40" t="s">
        <v>17</v>
      </c>
      <c r="L2" s="40" t="s">
        <v>18</v>
      </c>
      <c r="M2" s="40" t="s">
        <v>19</v>
      </c>
    </row>
    <row r="3" spans="1:14">
      <c r="A3" s="42" t="s">
        <v>20</v>
      </c>
      <c r="B3" s="40" t="s">
        <v>21</v>
      </c>
    </row>
    <row r="4" spans="1:14">
      <c r="A4" s="42" t="s">
        <v>22</v>
      </c>
      <c r="B4" s="40" t="s">
        <v>23</v>
      </c>
    </row>
    <row r="5" spans="1:14">
      <c r="A5" s="42" t="s">
        <v>24</v>
      </c>
      <c r="B5" s="40" t="s">
        <v>25</v>
      </c>
    </row>
    <row r="6" spans="1:14">
      <c r="A6" s="42" t="s">
        <v>26</v>
      </c>
      <c r="B6" s="40" t="s">
        <v>27</v>
      </c>
    </row>
    <row r="7" spans="1:14">
      <c r="A7" s="42" t="s">
        <v>28</v>
      </c>
      <c r="B7" s="40" t="s">
        <v>29</v>
      </c>
    </row>
    <row r="8" spans="1:14">
      <c r="A8" s="42" t="s">
        <v>30</v>
      </c>
      <c r="B8" s="40" t="s">
        <v>31</v>
      </c>
    </row>
    <row r="9" spans="1:14">
      <c r="A9" s="42" t="s">
        <v>32</v>
      </c>
      <c r="B9" s="40" t="s">
        <v>33</v>
      </c>
    </row>
    <row r="10" spans="1:14">
      <c r="A10" s="42" t="s">
        <v>34</v>
      </c>
      <c r="B10" s="40" t="s">
        <v>35</v>
      </c>
    </row>
    <row r="11" spans="1:14">
      <c r="A11" s="42" t="s">
        <v>36</v>
      </c>
      <c r="B11" s="40" t="s">
        <v>37</v>
      </c>
    </row>
    <row r="12" spans="1:14">
      <c r="A12" s="42" t="s">
        <v>38</v>
      </c>
      <c r="B12" s="40" t="s">
        <v>39</v>
      </c>
    </row>
    <row r="13" spans="1:14">
      <c r="A13" s="42" t="s">
        <v>40</v>
      </c>
      <c r="B13" s="40" t="s">
        <v>41</v>
      </c>
    </row>
    <row r="14" spans="1:14">
      <c r="A14" s="42" t="s">
        <v>42</v>
      </c>
      <c r="B14" s="40" t="s">
        <v>43</v>
      </c>
    </row>
    <row r="15" spans="1:14">
      <c r="A15" s="42" t="s">
        <v>44</v>
      </c>
      <c r="B15" s="40" t="s">
        <v>45</v>
      </c>
    </row>
    <row r="16" spans="1:14">
      <c r="A16" s="42" t="s">
        <v>46</v>
      </c>
      <c r="B16" s="40" t="s">
        <v>47</v>
      </c>
    </row>
    <row r="17" spans="1:14">
      <c r="A17" s="42" t="s">
        <v>48</v>
      </c>
      <c r="B17" s="40" t="s">
        <v>49</v>
      </c>
    </row>
    <row r="18" spans="1:14">
      <c r="A18" s="42" t="s">
        <v>50</v>
      </c>
      <c r="B18" s="40" t="s">
        <v>51</v>
      </c>
    </row>
    <row r="19" spans="1:14">
      <c r="A19" s="42" t="s">
        <v>52</v>
      </c>
      <c r="B19" s="41">
        <v>2</v>
      </c>
    </row>
    <row r="20" spans="1:14">
      <c r="A20" s="42" t="s">
        <v>53</v>
      </c>
      <c r="B20" s="40" t="s">
        <v>54</v>
      </c>
    </row>
    <row r="21" spans="1:14">
      <c r="A21" s="42" t="s">
        <v>55</v>
      </c>
      <c r="B21" s="41">
        <v>1</v>
      </c>
    </row>
    <row r="22" spans="1:14">
      <c r="A22" s="42" t="s">
        <v>56</v>
      </c>
      <c r="B22" s="40" t="s">
        <v>57</v>
      </c>
    </row>
    <row r="23" spans="1:14">
      <c r="A23" s="42" t="s">
        <v>58</v>
      </c>
      <c r="B23" s="40" t="s">
        <v>59</v>
      </c>
    </row>
    <row r="24" spans="1:14">
      <c r="A24" s="42" t="s">
        <v>60</v>
      </c>
      <c r="B24" s="40" t="s">
        <v>61</v>
      </c>
    </row>
    <row r="25" spans="1:14">
      <c r="A25" s="42" t="s">
        <v>62</v>
      </c>
      <c r="B25" s="40" t="s">
        <v>63</v>
      </c>
    </row>
    <row r="26" spans="1:14">
      <c r="A26" s="42" t="s">
        <v>64</v>
      </c>
      <c r="B26" s="40" t="s">
        <v>65</v>
      </c>
    </row>
    <row r="27" spans="1:14">
      <c r="A27" s="42" t="s">
        <v>66</v>
      </c>
      <c r="B27" s="40" t="s">
        <v>67</v>
      </c>
    </row>
    <row r="28" spans="1:14">
      <c r="A28" s="42" t="s">
        <v>68</v>
      </c>
      <c r="B28" s="40" t="s">
        <v>69</v>
      </c>
    </row>
    <row r="29" spans="1:14">
      <c r="A29" s="42" t="s">
        <v>70</v>
      </c>
      <c r="B29" s="40" t="s">
        <v>71</v>
      </c>
    </row>
    <row r="30" spans="1:14">
      <c r="A30" s="42" t="s">
        <v>72</v>
      </c>
      <c r="B30" s="40">
        <v>2022</v>
      </c>
    </row>
    <row r="31" spans="1:14">
      <c r="A31" s="42" t="s">
        <v>73</v>
      </c>
      <c r="B31" s="40" t="s">
        <v>74</v>
      </c>
    </row>
    <row r="32" spans="1:14">
      <c r="A32" s="42" t="s">
        <v>75</v>
      </c>
      <c r="B32" s="40" t="s">
        <v>76</v>
      </c>
    </row>
    <row r="33" spans="1:14">
      <c r="A33" s="42" t="s">
        <v>77</v>
      </c>
      <c r="B33" s="40" t="s">
        <v>78</v>
      </c>
    </row>
    <row r="34" spans="1:14">
      <c r="A34" s="42" t="s">
        <v>79</v>
      </c>
      <c r="B34" s="40" t="s">
        <v>80</v>
      </c>
    </row>
    <row r="35" spans="1:14">
      <c r="A35" s="42" t="s">
        <v>81</v>
      </c>
      <c r="B35" s="41">
        <v>1</v>
      </c>
    </row>
    <row r="36" spans="1:14">
      <c r="A36" s="42" t="s">
        <v>82</v>
      </c>
      <c r="B36" s="3" t="str">
        <f>IF(B35 = 3, CONCATENATE("Водитель ", B34, " отсутствовал на месте ДТП."), CONCATENATE("Водитель ", B34, " ", IF(B35 = 1, "двигался", "стоял"), " на своем а/м ", B28, " г/н ", B33, " и с ним столкнулся водитель на а/м ", B24, " г/н ", B25, "."))</f>
        <v>Водитель Петров Петр Петрович двигался на своем а/м Toyota Harrier г/н Х111ХХ125 и с ним столкнулся водитель на а/м toyota aqua г/н х621мх125.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6"/>
  <sheetViews>
    <sheetView tabSelected="0" workbookViewId="0" showGridLines="true" showRowColHeaders="1">
      <selection activeCell="C26" sqref="C26"/>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49" t="str">
        <f>CONCATENATE("Приложение №1 к Соглашению от ",Форма!B4)</f>
        <v>Приложение №1 к Соглашению от 11.09.2023</v>
      </c>
      <c r="B1" s="49"/>
      <c r="C1" s="6"/>
    </row>
    <row r="2" spans="1:3" customHeight="1" ht="18">
      <c r="A2" s="6"/>
      <c r="B2" s="6"/>
      <c r="C2" s="6"/>
    </row>
    <row r="3" spans="1:3" customHeight="1" ht="18">
      <c r="A3" s="54" t="s">
        <v>146</v>
      </c>
      <c r="B3" s="54"/>
      <c r="C3" s="6"/>
    </row>
    <row r="4" spans="1:3" customHeight="1" ht="18">
      <c r="A4" s="7" t="str">
        <f>Форма!B3</f>
        <v>г. Артем</v>
      </c>
      <c r="B4" s="8" t="str">
        <f>Форма!B4</f>
        <v>11.09.2023</v>
      </c>
      <c r="C4" s="6"/>
    </row>
    <row r="5" spans="1:3" customHeight="1" ht="18">
      <c r="A5" s="6"/>
      <c r="B5" s="6"/>
      <c r="C5" s="6"/>
    </row>
    <row r="6" spans="1:3" customHeight="1" ht="64.8">
      <c r="A6" s="48" t="str">
        <f>CONCATENATE(Форма!B5,", с одной стороны, и ",Форма!M2," с другой стороны, определили размер денежной суммы, выплачиваемой Цеденту в соответствии с п.3.2.1 Договора цессии от ",Форма!B4," в размере: ", "________________________________________")</f>
        <v>Иванов Иван Иванович, с одной стороны, и Менеджер по работе с клиентами ООО "Правовой холдинг" Капчинская Е.А. с другой стороны, определили размер денежной суммы, выплачиваемой Цеденту в соответствии с п.3.2.1 Договора цессии от 11.09.2023 в размере: ________________________________________</v>
      </c>
      <c r="B6" s="48"/>
      <c r="C6" s="6"/>
    </row>
    <row r="7" spans="1:3" customHeight="1" ht="49.2">
      <c r="A7" s="48" t="s">
        <v>147</v>
      </c>
      <c r="B7" s="48"/>
      <c r="C7" s="6"/>
    </row>
    <row r="8" spans="1:3" customHeight="1" ht="33.6">
      <c r="A8" s="48" t="str">
        <f>CONCATENATE("Стороны установили, что ", 'Приложение 2экз'!A1," считать не действительным.")</f>
        <v>Стороны установили, что Приложение №1 к Соглашению от 11.09.2023 (Условия о расчетах, согласно п. 3.2.1 Соглашения от 11.09.2023) считать не действительным.</v>
      </c>
      <c r="B8" s="48"/>
      <c r="C8" s="6"/>
    </row>
    <row r="9" spans="1:3" customHeight="1" ht="33.6">
      <c r="A9" s="48" t="s">
        <v>137</v>
      </c>
      <c r="B9" s="48"/>
      <c r="C9" s="6"/>
    </row>
    <row r="10" spans="1:3" customHeight="1" ht="18">
      <c r="A10" s="6"/>
      <c r="B10" s="6"/>
      <c r="C10" s="6"/>
    </row>
    <row r="11" spans="1:3" customHeight="1" ht="18">
      <c r="A11" s="6"/>
      <c r="B11" s="6"/>
      <c r="C11" s="6"/>
    </row>
    <row r="12" spans="1:3" customHeight="1" ht="49.2">
      <c r="A12" s="16" t="str">
        <f>CONCATENATE("Цедент: _________________________
", Форма!B5)</f>
        <v>Цедент: _________________________
Иванов Иван Иванович</v>
      </c>
      <c r="B12" s="16" t="str">
        <f>CONCATENATE("Цессионарий: _______________________
", Форма!M2)</f>
        <v>Цессионарий: _______________________
Менеджер по работе с клиентами ООО "Правовой холдинг" Капчинская Е.А.</v>
      </c>
      <c r="C12" s="6"/>
    </row>
    <row r="13" spans="1:3" customHeight="1" ht="18">
      <c r="A13" s="6"/>
      <c r="B13" s="6"/>
      <c r="C13" s="6"/>
    </row>
    <row r="14" spans="1:3" customHeight="1" ht="18">
      <c r="A14" s="6"/>
      <c r="B14" s="6"/>
      <c r="C14" s="6"/>
    </row>
    <row r="15" spans="1:3" customHeight="1" ht="18">
      <c r="A15" s="54" t="s">
        <v>138</v>
      </c>
      <c r="B15" s="54"/>
      <c r="C15" s="6"/>
    </row>
    <row r="16" spans="1:3" customHeight="1" ht="18">
      <c r="A16" s="54" t="s">
        <v>139</v>
      </c>
      <c r="B16" s="54"/>
      <c r="C16" s="6"/>
    </row>
    <row r="17" spans="1:3" customHeight="1" ht="49.2">
      <c r="A17" s="48" t="str">
        <f>CONCATENATE("Я, ",Форма!B5,", ",Форма!B6," года рождения, паспорт серия ", Форма!B7," № ",Форма!B8,", выдан: ",Форма!B9," ",Форма!B10,", код подразделения ",Форма!B11,", зарегистрированный(-ая) по адресу: ",Форма!B12, ",")</f>
        <v>Я, Иванов Иван Иванович, 01.01.1980 года рождения, паспорт серия 0501 № 000001, выдан: УМВД РФ по ПК 01.01.2020, код подразделения 250-059, зарегистрированный(-ая) по адресу: г. Владивосток, ул. Пушкина, д. Колотушкино,</v>
      </c>
      <c r="B17" s="48"/>
      <c r="C17" s="6"/>
    </row>
    <row r="18" spans="1:3" customHeight="1" ht="18">
      <c r="A18" s="48" t="str">
        <f>CONCATENATE("в целях связанных с обеспечением исполнения Соглашения от ",Форма!B4, " г.")</f>
        <v>в целях связанных с обеспечением исполнения Соглашения от 11.09.2023 г.</v>
      </c>
      <c r="B18" s="48"/>
      <c r="C18" s="6"/>
    </row>
    <row r="19" spans="1:3" customHeight="1" ht="33.6">
      <c r="A19" s="48" t="str">
        <f>CONCATENATE("даю согласие: ", Форма!D2," находящемуся по адресу: ", Форма!H2,",")</f>
        <v>даю согласие: Общество с ограниченной ответственностью "Правовой холдинг" находящемуся по адресу: г.Владивосток ул.Зейская д.12,</v>
      </c>
      <c r="B19" s="48"/>
      <c r="C19" s="6"/>
    </row>
    <row r="20" spans="1:3" customHeight="1" ht="127.2">
      <c r="A20" s="48" t="s">
        <v>140</v>
      </c>
      <c r="B20" s="48"/>
      <c r="C20" s="6"/>
    </row>
    <row r="21" spans="1:3" customHeight="1" ht="18">
      <c r="A21" s="6"/>
      <c r="B21" s="6"/>
      <c r="C21" s="6"/>
    </row>
    <row r="22" spans="1:3" customHeight="1" ht="18">
      <c r="A22" s="6"/>
      <c r="B22" s="6"/>
      <c r="C22" s="6"/>
    </row>
    <row r="23" spans="1:3" customHeight="1" ht="18">
      <c r="A23" s="7" t="str">
        <f>Форма!B4</f>
        <v>11.09.2023</v>
      </c>
      <c r="B23" s="6"/>
      <c r="C23" s="6"/>
    </row>
    <row r="24" spans="1:3" customHeight="1" ht="18">
      <c r="A24" s="6"/>
      <c r="B24" s="6"/>
      <c r="C24" s="6"/>
    </row>
    <row r="25" spans="1:3" customHeight="1" ht="18">
      <c r="A25" s="6" t="s">
        <v>141</v>
      </c>
      <c r="B25" s="6"/>
      <c r="C25" s="6"/>
    </row>
    <row r="26" spans="1:3" customHeight="1" ht="18">
      <c r="A26" s="59" t="s">
        <v>135</v>
      </c>
      <c r="B26" s="59"/>
      <c r="C26"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9:B9"/>
    <mergeCell ref="A1:B1"/>
    <mergeCell ref="A3:B3"/>
    <mergeCell ref="A6:B6"/>
    <mergeCell ref="A7:B7"/>
    <mergeCell ref="A8:B8"/>
    <mergeCell ref="A26:B26"/>
    <mergeCell ref="A15:B15"/>
    <mergeCell ref="A16:B16"/>
    <mergeCell ref="A17:B17"/>
    <mergeCell ref="A18:B18"/>
    <mergeCell ref="A19:B19"/>
    <mergeCell ref="A20:B20"/>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F37"/>
  <sheetViews>
    <sheetView tabSelected="0" workbookViewId="0" showGridLines="true" showRowColHeaders="1">
      <selection activeCell="A3" sqref="A3"/>
    </sheetView>
  </sheetViews>
  <sheetFormatPr defaultRowHeight="14.4" defaultColWidth="9.140625" outlineLevelRow="0" outlineLevelCol="0"/>
  <cols>
    <col min="1" max="1" width="25.140625" customWidth="true" style="24"/>
    <col min="2" max="2" width="3.7109375" customWidth="true" style="24"/>
    <col min="3" max="3" width="25.7109375" customWidth="true" style="24"/>
    <col min="4" max="4" width="29.7109375" customWidth="true" style="24"/>
    <col min="5" max="5" width="7.7109375" customWidth="true" style="24"/>
    <col min="6" max="6" width="9.140625" style="24"/>
  </cols>
  <sheetData>
    <row r="1" spans="1:6" customHeight="1" ht="9.95"/>
    <row r="2" spans="1:6" customHeight="1" ht="81.75">
      <c r="A2" s="25" t="s">
        <v>148</v>
      </c>
      <c r="B2" s="62" t="str">
        <f>LEFT(Форма!B5,FIND(" ",Форма!B5)-1)</f>
        <v>Иванов</v>
      </c>
      <c r="C2" s="62"/>
      <c r="D2" s="62"/>
      <c r="E2" s="61" t="str">
        <f>CONCATENATE(B2,"       ",B4,"       ",B6)</f>
        <v>Иванов       Toyota Harrier Х111ХХ125       ПАО СК "Росгосстрах"</v>
      </c>
    </row>
    <row r="3" spans="1:6">
      <c r="E3" s="61"/>
    </row>
    <row r="4" spans="1:6" customHeight="1" ht="33">
      <c r="A4" s="26" t="s">
        <v>149</v>
      </c>
      <c r="B4" s="63" t="str">
        <f>CONCATENATE(Форма!B28, " ", Форма!B33)</f>
        <v>Toyota Harrier Х111ХХ125</v>
      </c>
      <c r="C4" s="63"/>
      <c r="D4" s="63"/>
      <c r="E4" s="61"/>
    </row>
    <row r="5" spans="1:6">
      <c r="E5" s="61"/>
    </row>
    <row r="6" spans="1:6" customHeight="1" ht="33">
      <c r="A6" s="26" t="s">
        <v>150</v>
      </c>
      <c r="B6" s="64" t="str">
        <f>Форма!B17</f>
        <v>ПАО СК "Росгосстрах"</v>
      </c>
      <c r="C6" s="63"/>
      <c r="D6" s="63"/>
      <c r="E6" s="61"/>
    </row>
    <row r="7" spans="1:6">
      <c r="E7" s="61"/>
    </row>
    <row r="8" spans="1:6">
      <c r="E8" s="61"/>
    </row>
    <row r="9" spans="1:6">
      <c r="E9" s="61"/>
    </row>
    <row r="10" spans="1:6">
      <c r="E10" s="61"/>
    </row>
    <row r="11" spans="1:6">
      <c r="E11" s="61"/>
    </row>
    <row r="12" spans="1:6">
      <c r="A12" s="26" t="s">
        <v>151</v>
      </c>
      <c r="B12" s="65" t="s">
        <v>152</v>
      </c>
      <c r="C12" s="65"/>
      <c r="D12" s="65"/>
      <c r="E12" s="61"/>
    </row>
    <row r="13" spans="1:6">
      <c r="E13" s="61"/>
    </row>
    <row r="14" spans="1:6">
      <c r="E14" s="61"/>
    </row>
    <row r="15" spans="1:6">
      <c r="E15" s="61"/>
    </row>
    <row r="16" spans="1:6">
      <c r="E16" s="61"/>
    </row>
    <row r="17" spans="1:6">
      <c r="E17" s="61"/>
    </row>
    <row r="18" spans="1:6">
      <c r="A18" s="26" t="s">
        <v>153</v>
      </c>
      <c r="B18" s="27" t="s">
        <v>154</v>
      </c>
      <c r="C18" s="24" t="s">
        <v>155</v>
      </c>
      <c r="E18" s="61"/>
    </row>
    <row r="19" spans="1:6">
      <c r="B19" s="27" t="s">
        <v>154</v>
      </c>
      <c r="C19" s="24" t="s">
        <v>156</v>
      </c>
      <c r="E19" s="61"/>
    </row>
    <row r="20" spans="1:6">
      <c r="B20" s="27" t="s">
        <v>154</v>
      </c>
      <c r="C20" s="24" t="s">
        <v>157</v>
      </c>
      <c r="E20" s="61"/>
    </row>
    <row r="21" spans="1:6">
      <c r="E21" s="61"/>
    </row>
    <row r="22" spans="1:6">
      <c r="E22" s="61"/>
    </row>
    <row r="23" spans="1:6">
      <c r="E23" s="61"/>
    </row>
    <row r="24" spans="1:6">
      <c r="E24" s="61"/>
    </row>
    <row r="25" spans="1:6">
      <c r="E25" s="61"/>
    </row>
    <row r="26" spans="1:6">
      <c r="A26" s="26" t="s">
        <v>158</v>
      </c>
      <c r="B26" s="27" t="s">
        <v>154</v>
      </c>
      <c r="C26" s="24" t="s">
        <v>159</v>
      </c>
      <c r="E26" s="61"/>
    </row>
    <row r="27" spans="1:6">
      <c r="B27" s="27" t="s">
        <v>154</v>
      </c>
      <c r="C27" s="24" t="s">
        <v>160</v>
      </c>
      <c r="E27" s="61"/>
    </row>
    <row r="28" spans="1:6">
      <c r="E28" s="61"/>
    </row>
    <row r="29" spans="1:6">
      <c r="E29" s="61"/>
    </row>
    <row r="30" spans="1:6">
      <c r="E30" s="61"/>
    </row>
    <row r="31" spans="1:6">
      <c r="E31" s="61"/>
    </row>
    <row r="32" spans="1:6">
      <c r="E32" s="61"/>
    </row>
    <row r="33" spans="1:6">
      <c r="E33" s="61"/>
    </row>
    <row r="34" spans="1:6">
      <c r="E34" s="61"/>
    </row>
    <row r="35" spans="1:6">
      <c r="E35" s="61"/>
    </row>
    <row r="36" spans="1:6">
      <c r="E36" s="61"/>
    </row>
    <row r="37" spans="1:6">
      <c r="E37" s="6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E2:E37"/>
    <mergeCell ref="B2:D2"/>
    <mergeCell ref="B4:D4"/>
    <mergeCell ref="B6:D6"/>
    <mergeCell ref="B12:D12"/>
  </mergeCells>
  <printOptions gridLines="false" gridLinesSet="true"/>
  <pageMargins left="0.7" right="0.7" top="0.75" bottom="0.75" header="0.3" footer="0.3"/>
  <pageSetup paperSize="9" orientation="portrait" scale="96" fitToHeight="0" fitToWidth="1" r:id="rId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1"/>
  <sheetViews>
    <sheetView tabSelected="0" workbookViewId="0" showGridLines="true" showRowColHeaders="1">
      <selection activeCell="C21" sqref="C21"/>
    </sheetView>
  </sheetViews>
  <sheetFormatPr defaultRowHeight="14.4" defaultColWidth="9.140625" outlineLevelRow="0" outlineLevelCol="0"/>
  <cols>
    <col min="1" max="1" width="50.7109375" customWidth="true" style="28"/>
    <col min="2" max="2" width="50.7109375" customWidth="true" style="28"/>
    <col min="3" max="3" width="9.140625" style="28"/>
  </cols>
  <sheetData>
    <row r="1" spans="1:3" customHeight="1" ht="21">
      <c r="A1" s="69" t="str">
        <f>CONCATENATE("кому: ",Форма!B17)</f>
        <v>кому: ПАО СК "Росгосстрах"</v>
      </c>
      <c r="B1" s="69"/>
      <c r="C1" s="28"/>
    </row>
    <row r="2" spans="1:3" customHeight="1" ht="21">
      <c r="A2" s="70" t="str">
        <f>Форма!B18</f>
        <v>119991, г. Москва – 59, ГСП-1, ул. Киевская, д. 7</v>
      </c>
      <c r="B2" s="70"/>
      <c r="C2" s="28"/>
    </row>
    <row r="3" spans="1:3" customHeight="1" ht="21">
      <c r="A3" s="69" t="str">
        <f>CONCATENATE("от кого: ",Форма!D2)</f>
        <v>от кого: Общество с ограниченной ответственностью "Правовой холдинг"</v>
      </c>
      <c r="B3" s="69"/>
      <c r="C3" s="28"/>
    </row>
    <row r="4" spans="1:3" customHeight="1" ht="21">
      <c r="A4" s="70" t="str">
        <f>Форма!H2</f>
        <v>г.Владивосток ул.Зейская д.12</v>
      </c>
      <c r="B4" s="71"/>
      <c r="C4" s="28"/>
    </row>
    <row r="5" spans="1:3" customHeight="1" ht="21">
      <c r="A5" s="29"/>
      <c r="B5" s="28"/>
      <c r="C5" s="28"/>
    </row>
    <row r="6" spans="1:3" customHeight="1" ht="21">
      <c r="A6" s="28"/>
      <c r="B6" s="28"/>
      <c r="C6" s="28"/>
    </row>
    <row r="7" spans="1:3" customHeight="1" ht="21">
      <c r="A7" s="28"/>
      <c r="B7" s="28"/>
      <c r="C7" s="28"/>
    </row>
    <row r="8" spans="1:3" customHeight="1" ht="21">
      <c r="A8" s="68" t="s">
        <v>83</v>
      </c>
      <c r="B8" s="68"/>
      <c r="C8" s="28"/>
    </row>
    <row r="9" spans="1:3" customHeight="1" ht="21">
      <c r="A9" s="68" t="s">
        <v>161</v>
      </c>
      <c r="B9" s="68"/>
      <c r="C9" s="28"/>
    </row>
    <row r="10" spans="1:3" customHeight="1" ht="21">
      <c r="A10" s="28"/>
      <c r="B10" s="28"/>
      <c r="C10" s="28"/>
    </row>
    <row r="11" spans="1:3" customHeight="1" ht="112">
      <c r="A11" s="66" t="str">
        <f>CONCATENATE("Настоящим уведомляю Вас об уступке права требования, по взысканию суммы восстановительного ремонта и сопутствующих выплат по транспортному средству:
",Форма!B28," г/н ",Форма!B33,", ДТП от ",Форма!B14," г., 
по договору уступки права требования от ",Форма!B4," г., согласно которому:")</f>
        <v>Настоящим уведомляю Вас об уступке права требования, по взысканию суммы восстановительного ремонта и сопутствующих выплат по транспортному средству:
Toyota Harrier г/н Х111ХХ125, ДТП от 10.10.2024 г., 
по договору уступки права требования от 11.09.2023 г., согласно которому:</v>
      </c>
      <c r="B11" s="66"/>
      <c r="C11" s="28"/>
    </row>
    <row r="12" spans="1:3" customHeight="1" ht="130.2">
      <c r="A12" s="66"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передал, а 
", Форма!C2, " получил право требования.")</f>
        <v>Иванов Иван Иванович, 01.01.1980 года рождения, паспорт серия 0501 № 000001, выдан: УМВД РФ по ПК 01.01.2020, код подразделения 250-059, зарегистрированный(-ая) по адресу: г. Владивосток, ул. Пушкина, д. Колотушкино передал, а 
Общество с ограниченной ответственностью "Правовой холдинг", в лице Менеджера по работе с клиентами Капчинской Елизаветы Андреевны, действующей на основании доверенности получил право требования.</v>
      </c>
      <c r="B12" s="66"/>
      <c r="C12" s="28"/>
    </row>
    <row r="13" spans="1:3" customHeight="1" ht="39.2">
      <c r="A13" s="66" t="str">
        <f>CONCATENATE("Полис ОСАГО пострадавшего в указанном ДТП: ",Форма!B26," действителен до ",Форма!B27,".")</f>
        <v>Полис ОСАГО пострадавшего в указанном ДТП: ТТТ 202020 действителен до 01.01.2023.</v>
      </c>
      <c r="B13" s="66"/>
      <c r="C13" s="28"/>
    </row>
    <row r="14" spans="1:3" customHeight="1" ht="39.2">
      <c r="A14" s="66" t="str">
        <f>CONCATENATE("Полис ОСАГО виновника в указанном ДТП: ",Форма!B22," действителен до ",Форма!B23,".")</f>
        <v>Полис ОСАГО виновника в указанном ДТП: ХХХ 101010 действителен до 02.12.2022.</v>
      </c>
      <c r="B14" s="66"/>
      <c r="C14" s="28"/>
    </row>
    <row r="15" spans="1:3" customHeight="1" ht="21">
      <c r="A15" s="28"/>
      <c r="B15" s="28"/>
      <c r="C15" s="28"/>
    </row>
    <row r="16" spans="1:3" customHeight="1" ht="21">
      <c r="A16" s="28"/>
      <c r="B16" s="28"/>
      <c r="C16" s="28"/>
    </row>
    <row r="17" spans="1:3" customHeight="1" ht="21">
      <c r="A17" s="28"/>
      <c r="B17" s="28"/>
      <c r="C17" s="28"/>
    </row>
    <row r="18" spans="1:3" customHeight="1" ht="21">
      <c r="A18" s="29" t="str">
        <f>Форма!B4</f>
        <v>11.09.2023</v>
      </c>
      <c r="B18" s="28"/>
      <c r="C18" s="28"/>
    </row>
    <row r="19" spans="1:3" customHeight="1" ht="21">
      <c r="A19" s="28"/>
      <c r="B19" s="28"/>
      <c r="C19" s="28"/>
    </row>
    <row r="20" spans="1:3" customHeight="1" ht="21">
      <c r="A20" s="28"/>
      <c r="B20" s="28"/>
      <c r="C20" s="28"/>
    </row>
    <row r="21" spans="1:3" customHeight="1" ht="21">
      <c r="A21" s="67" t="str">
        <f>CONCATENATE("____________________________ ", "/", Форма!K2, "/")</f>
        <v>____________________________ /Капчинская Е.А./</v>
      </c>
      <c r="B21" s="67"/>
      <c r="C21" s="2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9:B9"/>
    <mergeCell ref="A1:B1"/>
    <mergeCell ref="A2:B2"/>
    <mergeCell ref="A3:B3"/>
    <mergeCell ref="A4:B4"/>
    <mergeCell ref="A8:B8"/>
    <mergeCell ref="A11:B11"/>
    <mergeCell ref="A12:B12"/>
    <mergeCell ref="A13:B13"/>
    <mergeCell ref="A14:B14"/>
    <mergeCell ref="A21:B21"/>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19"/>
  <sheetViews>
    <sheetView tabSelected="0" workbookViewId="0" showGridLines="true" showRowColHeaders="1">
      <selection activeCell="C19" sqref="C19"/>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54" t="s">
        <v>162</v>
      </c>
      <c r="B1" s="54"/>
      <c r="C1" s="6"/>
    </row>
    <row r="2" spans="1:3" customHeight="1" ht="18">
      <c r="A2" s="54" t="str">
        <f>CONCATENATE("к договору цессиии от ",Форма!B4)</f>
        <v>к договору цессиии от 11.09.2023</v>
      </c>
      <c r="B2" s="54"/>
      <c r="C2" s="6"/>
    </row>
    <row r="3" spans="1:3" customHeight="1" ht="18">
      <c r="A3" s="6"/>
      <c r="B3" s="6"/>
      <c r="C3" s="6"/>
    </row>
    <row r="4" spans="1:3" customHeight="1" ht="18">
      <c r="A4" s="7" t="str">
        <f>Форма!B3</f>
        <v>г. Артем</v>
      </c>
      <c r="B4" s="8" t="str">
        <f>Форма!B4</f>
        <v>11.09.2023</v>
      </c>
      <c r="C4" s="6"/>
    </row>
    <row r="5" spans="1:3" customHeight="1" ht="18">
      <c r="A5" s="6"/>
      <c r="B5" s="6"/>
      <c r="C5" s="6"/>
    </row>
    <row r="6" spans="1:3" customHeight="1" ht="64.8">
      <c r="A6" s="48"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именуемый в дальнейшем «Цедент», с одной стороны, и")</f>
        <v>Иванов Иван Иванович, 01.01.1980 года рождения, паспорт серия 0501 № 000001, выдан: УМВД РФ по ПК 01.01.2020, код подразделения 250-059, зарегистрированный(-ая) по адресу: г. Владивосток, ул. Пушкина, д. Колотушкино, именуемый в дальнейшем «Цедент», с одной стороны, и</v>
      </c>
      <c r="B6" s="48"/>
      <c r="C6" s="6"/>
    </row>
    <row r="7" spans="1:3" customHeight="1" ht="80.4">
      <c r="A7" s="48" t="str">
        <f>CONCATENATE(Форма!C2,,", именуемый в дальнейшем “ЦЕССИОНАРИЙ”, с другой стороны, заключили настоящее дополнительное соглашение (далее - “Соглашение”) к Договору цессии от ",Форма!B4," (далее - “Договор цессии”) о нижеследующем:")</f>
        <v>Общество с ограниченной ответственностью "Правовой холдинг", в лице Менеджера по работе с клиентами Капчинской Елизаветы Андреевны, действующей на основании доверенности, именуемый в дальнейшем “ЦЕССИОНАРИЙ”, с другой стороны, заключили настоящее дополнительное соглашение (далее - “Соглашение”) к Договору цессии от 11.09.2023 (далее - “Договор цессии”) о нижеследующем:</v>
      </c>
      <c r="B7" s="48"/>
      <c r="C7" s="6"/>
    </row>
    <row r="8" spans="1:3" customHeight="1" ht="18">
      <c r="A8" s="16"/>
      <c r="B8" s="16"/>
      <c r="C8" s="6"/>
    </row>
    <row r="9" spans="1:3" customHeight="1" ht="64.8">
      <c r="A9" s="48" t="str">
        <f>CONCATENATE("1. Цессионарий передал, а Цедент получил денежные средства в размере ____________________  (____________________________________________________________) рублей в качестве оплаты по Договору цессии от ",Форма!B4,," г. (далее - “Договор цессии”) путем передачи наличных денежных средств.")</f>
        <v>1. Цессионарий передал, а Цедент получил денежные средства в размере ____________________  (____________________________________________________________) рублей в качестве оплаты по Договору цессии от 11.09.2023 г. (далее - “Договор цессии”) путем передачи наличных денежных средств.</v>
      </c>
      <c r="B9" s="48"/>
      <c r="C9" s="6"/>
    </row>
    <row r="10" spans="1:3" customHeight="1" ht="96">
      <c r="A10" s="48" t="s">
        <v>163</v>
      </c>
      <c r="B10" s="48"/>
      <c r="C10" s="6"/>
    </row>
    <row r="11" spans="1:3" customHeight="1" ht="18">
      <c r="A11" s="6"/>
      <c r="B11" s="6"/>
      <c r="C11" s="6"/>
    </row>
    <row r="12" spans="1:3" customHeight="1" ht="18">
      <c r="A12" s="6"/>
      <c r="B12" s="6"/>
      <c r="C12" s="6"/>
    </row>
    <row r="13" spans="1:3" customHeight="1" ht="18">
      <c r="A13" s="6"/>
      <c r="B13" s="6"/>
      <c r="C13" s="6"/>
    </row>
    <row r="14" spans="1:3" customHeight="1" ht="18">
      <c r="A14" s="6" t="s">
        <v>164</v>
      </c>
      <c r="B14" s="6"/>
      <c r="C14" s="6"/>
    </row>
    <row r="15" spans="1:3" customHeight="1" ht="18">
      <c r="A15" s="59" t="s">
        <v>165</v>
      </c>
      <c r="B15" s="59"/>
      <c r="C15" s="6"/>
    </row>
    <row r="16" spans="1:3" customHeight="1" ht="18">
      <c r="A16" s="6"/>
      <c r="B16" s="6"/>
      <c r="C16" s="6"/>
    </row>
    <row r="17" spans="1:3" customHeight="1" ht="18">
      <c r="A17" s="6"/>
      <c r="B17" s="6"/>
      <c r="C17" s="6"/>
    </row>
    <row r="18" spans="1:3" customHeight="1" ht="18">
      <c r="A18" s="6" t="s">
        <v>166</v>
      </c>
      <c r="B18" s="6"/>
      <c r="C18" s="6"/>
    </row>
    <row r="19" spans="1:3" customHeight="1" ht="33.6">
      <c r="A19" s="59" t="str">
        <f>CONCATENATE(Форма!B2," /_____________________________/")</f>
        <v>Менеджер по работе с клиентами
Капчинская Е.А. /_____________________________/</v>
      </c>
      <c r="B19" s="59"/>
      <c r="C19"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5:B15"/>
    <mergeCell ref="A19:B19"/>
    <mergeCell ref="A1:B1"/>
    <mergeCell ref="A2:B2"/>
    <mergeCell ref="A6:B6"/>
    <mergeCell ref="A7:B7"/>
    <mergeCell ref="A9:B9"/>
    <mergeCell ref="A10:B10"/>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E74"/>
  <sheetViews>
    <sheetView tabSelected="0" workbookViewId="0" showGridLines="true" showRowColHeaders="1">
      <selection activeCell="E74" sqref="E74"/>
    </sheetView>
  </sheetViews>
  <sheetFormatPr defaultRowHeight="14.4" defaultColWidth="9.140625" outlineLevelRow="0" outlineLevelCol="0"/>
  <cols>
    <col min="1" max="1" width="32.7109375" customWidth="true" style="6"/>
    <col min="2" max="2" width="15.7109375" customWidth="true" style="6"/>
    <col min="3" max="3" width="22.7109375" customWidth="true" style="6"/>
    <col min="4" max="4" width="22.7109375" customWidth="true" style="6"/>
    <col min="5" max="5" width="9.140625" style="6"/>
  </cols>
  <sheetData>
    <row r="1" spans="1:5" customHeight="1" ht="64.8">
      <c r="A1" s="9"/>
      <c r="B1" s="95" t="s">
        <v>167</v>
      </c>
      <c r="C1" s="96"/>
      <c r="D1" s="96"/>
      <c r="E1" s="6"/>
    </row>
    <row r="2" spans="1:5" customHeight="1" ht="18">
      <c r="A2" s="6"/>
      <c r="B2" s="6"/>
      <c r="C2" s="6"/>
      <c r="D2" s="6"/>
      <c r="E2" s="6"/>
    </row>
    <row r="3" spans="1:5" customHeight="1" ht="18">
      <c r="A3" s="6"/>
      <c r="B3" s="6"/>
      <c r="C3" s="97" t="str">
        <f>Форма!B17</f>
        <v>ПАО СК "Росгосстрах"</v>
      </c>
      <c r="D3" s="97"/>
      <c r="E3" s="6"/>
    </row>
    <row r="4" spans="1:5" customHeight="1" ht="28">
      <c r="A4" s="21" t="s">
        <v>168</v>
      </c>
      <c r="B4" s="6"/>
      <c r="C4" s="98" t="s">
        <v>169</v>
      </c>
      <c r="D4" s="98"/>
      <c r="E4" s="6"/>
    </row>
    <row r="5" spans="1:5" customHeight="1" ht="28">
      <c r="A5" s="21" t="s">
        <v>170</v>
      </c>
      <c r="B5" s="6"/>
      <c r="C5" s="6"/>
      <c r="D5" s="6"/>
      <c r="E5" s="6"/>
    </row>
    <row r="6" spans="1:5" customHeight="1" ht="18">
      <c r="A6" s="6"/>
      <c r="B6" s="6"/>
      <c r="C6" s="6"/>
      <c r="D6" s="6"/>
      <c r="E6" s="6"/>
    </row>
    <row r="7" spans="1:5" customHeight="1" ht="33.6">
      <c r="A7" s="54" t="s">
        <v>171</v>
      </c>
      <c r="B7" s="54"/>
      <c r="C7" s="54"/>
      <c r="D7" s="54"/>
      <c r="E7" s="6"/>
    </row>
    <row r="8" spans="1:5" customHeight="1" ht="18">
      <c r="A8" s="6"/>
      <c r="B8" s="6"/>
      <c r="C8" s="6"/>
      <c r="D8" s="6"/>
      <c r="E8" s="6"/>
    </row>
    <row r="9" spans="1:5" customHeight="1" ht="18">
      <c r="A9" s="88" t="s">
        <v>172</v>
      </c>
      <c r="B9" s="88"/>
      <c r="C9" s="88"/>
      <c r="D9" s="88"/>
      <c r="E9" s="6"/>
    </row>
    <row r="10" spans="1:5" customHeight="1" ht="33.6">
      <c r="A10" s="6" t="s">
        <v>173</v>
      </c>
      <c r="B10" s="99" t="s">
        <v>174</v>
      </c>
      <c r="C10" s="99"/>
      <c r="D10" s="99"/>
      <c r="E10" s="6"/>
    </row>
    <row r="11" spans="1:5" customHeight="1" ht="18">
      <c r="A11" s="49" t="s">
        <v>175</v>
      </c>
      <c r="B11" s="49"/>
      <c r="C11" s="49"/>
      <c r="D11" s="49"/>
      <c r="E11" s="6"/>
    </row>
    <row r="12" spans="1:5" customHeight="1" ht="18">
      <c r="A12" s="6" t="s">
        <v>176</v>
      </c>
      <c r="B12" s="90" t="str">
        <f>Форма!H2</f>
        <v>г.Владивосток ул.Зейская д.12</v>
      </c>
      <c r="C12" s="49"/>
      <c r="D12" s="49"/>
      <c r="E12" s="6"/>
    </row>
    <row r="13" spans="1:5" customHeight="1" ht="18">
      <c r="A13" s="6" t="s">
        <v>177</v>
      </c>
      <c r="B13" s="49" t="s">
        <v>178</v>
      </c>
      <c r="C13" s="49"/>
      <c r="D13" s="49"/>
      <c r="E13" s="6"/>
    </row>
    <row r="14" spans="1:5" customHeight="1" ht="49.2">
      <c r="A14" s="16" t="s">
        <v>179</v>
      </c>
      <c r="B14" s="100" t="s">
        <v>180</v>
      </c>
      <c r="C14" s="100"/>
      <c r="D14" s="100"/>
      <c r="E14" s="6"/>
    </row>
    <row r="15" spans="1:5" customHeight="1" ht="33.6">
      <c r="A15" s="31" t="s">
        <v>181</v>
      </c>
      <c r="B15" s="91" t="s">
        <v>182</v>
      </c>
      <c r="C15" s="91"/>
      <c r="D15" s="91"/>
      <c r="E15" s="6"/>
    </row>
    <row r="16" spans="1:5" customHeight="1" ht="18">
      <c r="A16" s="6"/>
      <c r="B16" s="6"/>
      <c r="C16" s="6"/>
      <c r="D16" s="6"/>
      <c r="E16" s="6"/>
    </row>
    <row r="17" spans="1:5" customHeight="1" ht="18">
      <c r="A17" s="88" t="s">
        <v>183</v>
      </c>
      <c r="B17" s="88"/>
      <c r="C17" s="88"/>
      <c r="D17" s="88"/>
      <c r="E17" s="6"/>
    </row>
    <row r="18" spans="1:5" customHeight="1" ht="18">
      <c r="A18" s="16" t="s">
        <v>184</v>
      </c>
      <c r="B18" s="55" t="str">
        <f>Форма!B5</f>
        <v>Иванов Иван Иванович</v>
      </c>
      <c r="C18" s="56"/>
      <c r="D18" s="56"/>
      <c r="E18" s="6"/>
    </row>
    <row r="19" spans="1:5" customHeight="1" ht="18">
      <c r="A19" s="16" t="s">
        <v>185</v>
      </c>
      <c r="B19" s="92" t="str">
        <f>Форма!B6</f>
        <v>01.01.1980</v>
      </c>
      <c r="C19" s="93"/>
      <c r="D19" s="93"/>
      <c r="E19" s="6"/>
    </row>
    <row r="20" spans="1:5" customHeight="1" ht="33.6">
      <c r="A20" s="16" t="s">
        <v>186</v>
      </c>
      <c r="B20" s="55" t="str">
        <f>Форма!B12</f>
        <v>г. Владивосток, ул. Пушкина, д. Колотушкино</v>
      </c>
      <c r="C20" s="56"/>
      <c r="D20" s="56"/>
      <c r="E20" s="6"/>
    </row>
    <row r="21" spans="1:5" customHeight="1" ht="18">
      <c r="A21" s="94" t="s">
        <v>187</v>
      </c>
      <c r="B21" s="94"/>
      <c r="C21" s="94"/>
      <c r="D21" s="94"/>
      <c r="E21" s="6"/>
    </row>
    <row r="22" spans="1:5" customHeight="1" ht="18">
      <c r="A22" s="16" t="s">
        <v>188</v>
      </c>
      <c r="B22" s="89" t="str">
        <f>Форма!B28</f>
        <v>Toyota Harrier</v>
      </c>
      <c r="C22" s="89"/>
      <c r="D22" s="89"/>
      <c r="E22" s="6"/>
    </row>
    <row r="23" spans="1:5" customHeight="1" ht="18">
      <c r="A23" s="16" t="s">
        <v>189</v>
      </c>
      <c r="B23" s="90" t="str">
        <f>Форма!B29</f>
        <v>отсутствует</v>
      </c>
      <c r="C23" s="89"/>
      <c r="D23" s="89"/>
      <c r="E23" s="6"/>
    </row>
    <row r="24" spans="1:5" customHeight="1" ht="18">
      <c r="A24" s="16" t="s">
        <v>190</v>
      </c>
      <c r="B24" s="90">
        <f>Форма!B30</f>
        <v>2022</v>
      </c>
      <c r="C24" s="89"/>
      <c r="D24" s="89"/>
      <c r="E24" s="6"/>
    </row>
    <row r="25" spans="1:5" customHeight="1" ht="18">
      <c r="A25" s="16" t="s">
        <v>191</v>
      </c>
      <c r="B25" s="81" t="str">
        <f>CONCATENATE(Форма!B31," ", Форма!B32)</f>
        <v>СОР 9923 № 995522 выдан 03.08.2022</v>
      </c>
      <c r="C25" s="81"/>
      <c r="D25" s="81"/>
      <c r="E25" s="6"/>
    </row>
    <row r="26" spans="1:5" customHeight="1" ht="33.6">
      <c r="A26" s="16" t="s">
        <v>192</v>
      </c>
      <c r="B26" s="90" t="str">
        <f>Форма!B33</f>
        <v>Х111ХХ125</v>
      </c>
      <c r="C26" s="89"/>
      <c r="D26" s="89"/>
      <c r="E26" s="6"/>
    </row>
    <row r="27" spans="1:5" customHeight="1" ht="18">
      <c r="A27" s="94" t="s">
        <v>193</v>
      </c>
      <c r="B27" s="94"/>
      <c r="C27" s="94"/>
      <c r="D27" s="94"/>
      <c r="E27" s="6"/>
    </row>
    <row r="28" spans="1:5" customHeight="1" ht="33.6">
      <c r="A28" s="16" t="s">
        <v>194</v>
      </c>
      <c r="B28" s="90" t="s">
        <v>71</v>
      </c>
      <c r="C28" s="89"/>
      <c r="D28" s="89"/>
      <c r="E28" s="6"/>
    </row>
    <row r="29" spans="1:5" customHeight="1" ht="33.6">
      <c r="A29" s="49" t="s">
        <v>195</v>
      </c>
      <c r="B29" s="49"/>
      <c r="C29" s="49"/>
      <c r="D29" s="30" t="s">
        <v>196</v>
      </c>
      <c r="E29" s="6"/>
    </row>
    <row r="30" spans="1:5" customHeight="1" ht="18">
      <c r="A30" s="49" t="s">
        <v>197</v>
      </c>
      <c r="B30" s="49"/>
      <c r="C30" s="49"/>
      <c r="D30" s="30" t="s">
        <v>196</v>
      </c>
      <c r="E30" s="6"/>
    </row>
    <row r="31" spans="1:5" customHeight="1" ht="18">
      <c r="A31" s="49" t="s">
        <v>198</v>
      </c>
      <c r="B31" s="49"/>
      <c r="C31" s="49"/>
      <c r="D31" s="30" t="s">
        <v>196</v>
      </c>
      <c r="E31" s="6"/>
    </row>
    <row r="32" spans="1:5" customHeight="1" ht="18">
      <c r="A32" s="6"/>
      <c r="B32" s="6"/>
      <c r="C32" s="6"/>
      <c r="D32" s="6"/>
      <c r="E32" s="6"/>
    </row>
    <row r="33" spans="1:5" customHeight="1" ht="18">
      <c r="A33" s="88" t="s">
        <v>199</v>
      </c>
      <c r="B33" s="88"/>
      <c r="C33" s="88"/>
      <c r="D33" s="88"/>
      <c r="E33" s="6"/>
    </row>
    <row r="34" spans="1:5" customHeight="1" ht="33.6">
      <c r="A34" s="16" t="s">
        <v>200</v>
      </c>
      <c r="B34" s="89" t="str">
        <f>CONCATENATE(Форма!B14, "   ",Форма!B15)</f>
        <v>10.10.2024   22:22</v>
      </c>
      <c r="C34" s="89"/>
      <c r="D34" s="89"/>
      <c r="E34" s="6"/>
    </row>
    <row r="35" spans="1:5" customHeight="1" ht="18">
      <c r="A35" s="16" t="s">
        <v>201</v>
      </c>
      <c r="B35" s="90" t="str">
        <f>Форма!B13</f>
        <v>г. Артем, ул. теста, д. 3</v>
      </c>
      <c r="C35" s="89"/>
      <c r="D35" s="89"/>
      <c r="E35" s="6"/>
    </row>
    <row r="36" spans="1:5" customHeight="1" ht="33.6">
      <c r="A36" s="16" t="s">
        <v>202</v>
      </c>
      <c r="B36" s="90" t="str">
        <f>Форма!B34</f>
        <v>Петров Петр Петрович</v>
      </c>
      <c r="C36" s="89"/>
      <c r="D36" s="89"/>
      <c r="E36" s="6"/>
    </row>
    <row r="37" spans="1:5" customHeight="1" ht="49.2">
      <c r="A37" s="16" t="s">
        <v>203</v>
      </c>
      <c r="B37" s="81" t="str">
        <f>Форма!B36</f>
        <v>Водитель Петров Петр Петрович двигался на своем а/м Toyota Harrier г/н Х111ХХ125 и с ним столкнулся водитель на а/м toyota aqua г/н х621мх125.</v>
      </c>
      <c r="C37" s="81"/>
      <c r="D37" s="81"/>
      <c r="E37" s="6"/>
    </row>
    <row r="38" spans="1:5" customHeight="1" ht="18">
      <c r="A38" s="6"/>
      <c r="B38" s="6"/>
      <c r="C38" s="6"/>
      <c r="D38" s="6"/>
      <c r="E38" s="6"/>
    </row>
    <row r="39" spans="1:5" customHeight="1" ht="49.2">
      <c r="A39" s="48" t="s">
        <v>204</v>
      </c>
      <c r="B39" s="48"/>
      <c r="C39" s="48"/>
      <c r="D39" s="48"/>
      <c r="E39" s="6"/>
    </row>
    <row r="40" spans="1:5" customHeight="1" ht="33.6">
      <c r="A40" s="91" t="str">
        <f>IF(Форма!B19=3,CONCATENATE("Поврежденное ТС не на ходу, необходим выезд эксперта к автомобилю. ТС расположено по адресу: ",Форма!B20),IF(Форма!B19=1,CONCATENATE("Направление на осмотр выдать в экспертную организацию, расположенную в ",Форма!B3),IF(Форма!B19=2,CONCATENATE("Направление на осмотр выдать в экспертную организацию, расположенную в: ",Форма!B20,"."))))</f>
        <v>Направление на осмотр выдать в экспертную организацию, расположенную в: г. Находка.</v>
      </c>
      <c r="B40" s="91"/>
      <c r="C40" s="91"/>
      <c r="D40" s="91"/>
      <c r="E40" s="6"/>
    </row>
    <row r="41" spans="1:5" customHeight="1" ht="18">
      <c r="A41" s="6"/>
      <c r="B41" s="6"/>
      <c r="C41" s="6"/>
      <c r="D41" s="6"/>
      <c r="E41" s="6"/>
    </row>
    <row r="42" spans="1:5" customHeight="1" ht="64.8">
      <c r="A42" s="48" t="str">
        <f>CONCATENATE("ПРОШУ: осуществить ", IF(Форма!B21=1, "прямое возмещение убытков ",IF(Форма!B21=2,"страховое возмещение ","ОШИБКА"))," по договору  обязательного  страхования  гражданской ответственности владельцев транспортных средств серия ",IF(Форма!B21=1,Форма!B26,IF(Форма!B21=2,Форма!B22,"ОШИБКА")), ", выданному страховой организацией ",Форма!B17,", путем выдачи направления на ремонт.")</f>
        <v>ПРОШУ: осуществить прямое возмещение убытков  по договору  обязательного  страхования  гражданской ответственности владельцев транспортных средств серия ТТТ 202020, выданному страховой организацией ПАО СК "Росгосстрах", путем выдачи направления на ремонт.</v>
      </c>
      <c r="B42" s="48"/>
      <c r="C42" s="48"/>
      <c r="D42" s="48"/>
      <c r="E42" s="6"/>
    </row>
    <row r="43" spans="1:5" customHeight="1" ht="111.6">
      <c r="A43" s="48" t="s">
        <v>205</v>
      </c>
      <c r="B43" s="48"/>
      <c r="C43" s="48"/>
      <c r="D43" s="48"/>
      <c r="E43" s="6"/>
    </row>
    <row r="44" spans="1:5" customHeight="1" ht="174">
      <c r="A44" s="81" t="str">
        <f>CONCATENATE(Форма!J2)</f>
        <v>ООО "Правовой холдинг"
ИНН: 2536327570, КПП: 253601001
Юр., почтовый адрес:
690005, г.Владивосток, ул.Зейская д.12 оф.5
Адрес об. подр.: г. Чита, ул. Горького, д. 43, стр. 1, этаж 1, пом. 6 (на поэтажном плане)
КПП об. подр.: 750045001
Р/сч: 40702810401500145649
Банк: ООО "Банк Точка"
БИК: 044525104
К/сч: 30101810745374525104</v>
      </c>
      <c r="B44" s="81"/>
      <c r="C44" s="81"/>
      <c r="D44" s="81"/>
      <c r="E44" s="6"/>
    </row>
    <row r="45" spans="1:5" customHeight="1" ht="33.6">
      <c r="A45" s="48" t="s">
        <v>206</v>
      </c>
      <c r="B45" s="48"/>
      <c r="C45" s="48"/>
      <c r="D45" s="48"/>
      <c r="E45" s="6"/>
    </row>
    <row r="46" spans="1:5" customHeight="1" ht="49.2">
      <c r="A46" s="48" t="s">
        <v>207</v>
      </c>
      <c r="B46" s="48"/>
      <c r="C46" s="48"/>
      <c r="D46" s="48"/>
      <c r="E46" s="6"/>
    </row>
    <row r="47" spans="1:5" customHeight="1" ht="18">
      <c r="A47" s="6"/>
      <c r="B47" s="6"/>
      <c r="C47" s="6"/>
      <c r="D47" s="6"/>
      <c r="E47" s="6"/>
    </row>
    <row r="48" spans="1:5" customHeight="1" ht="49.2">
      <c r="A48" s="82" t="s">
        <v>208</v>
      </c>
      <c r="B48" s="82"/>
      <c r="C48" s="82"/>
      <c r="D48" s="82"/>
      <c r="E48" s="6"/>
    </row>
    <row r="49" spans="1:5" customHeight="1" ht="18">
      <c r="A49" s="6"/>
      <c r="B49" s="6"/>
      <c r="C49" s="6"/>
      <c r="D49" s="6"/>
      <c r="E49" s="6"/>
    </row>
    <row r="50" spans="1:5" customHeight="1" ht="18">
      <c r="A50" s="83" t="s">
        <v>209</v>
      </c>
      <c r="B50" s="84"/>
      <c r="C50" s="84"/>
      <c r="D50" s="85"/>
      <c r="E50" s="6"/>
    </row>
    <row r="51" spans="1:5" customHeight="1" ht="18">
      <c r="A51" s="86" t="s">
        <v>210</v>
      </c>
      <c r="B51" s="87"/>
      <c r="C51" s="38"/>
      <c r="D51" s="38" t="s">
        <v>211</v>
      </c>
      <c r="E51" s="6"/>
    </row>
    <row r="52" spans="1:5" customHeight="1" ht="33.6">
      <c r="A52" s="72" t="s">
        <v>212</v>
      </c>
      <c r="B52" s="73"/>
      <c r="C52" s="32" t="s">
        <v>213</v>
      </c>
      <c r="D52" s="33">
        <v>1</v>
      </c>
      <c r="E52" s="6"/>
    </row>
    <row r="53" spans="1:5" customHeight="1" ht="33.6">
      <c r="A53" s="72" t="s">
        <v>214</v>
      </c>
      <c r="B53" s="73"/>
      <c r="C53" s="32" t="s">
        <v>215</v>
      </c>
      <c r="D53" s="33">
        <v>1</v>
      </c>
      <c r="E53" s="6"/>
    </row>
    <row r="54" spans="1:5" customHeight="1" ht="18">
      <c r="A54" s="72" t="s">
        <v>216</v>
      </c>
      <c r="B54" s="73"/>
      <c r="C54" s="32" t="s">
        <v>215</v>
      </c>
      <c r="D54" s="33">
        <v>5</v>
      </c>
      <c r="E54" s="6"/>
    </row>
    <row r="55" spans="1:5" customHeight="1" ht="33.6">
      <c r="A55" s="72" t="s">
        <v>217</v>
      </c>
      <c r="B55" s="73"/>
      <c r="C55" s="32" t="s">
        <v>215</v>
      </c>
      <c r="D55" s="33">
        <v>1</v>
      </c>
      <c r="E55" s="6"/>
    </row>
    <row r="56" spans="1:5" customHeight="1" ht="18">
      <c r="A56" s="72" t="s">
        <v>218</v>
      </c>
      <c r="B56" s="73"/>
      <c r="C56" s="32" t="s">
        <v>215</v>
      </c>
      <c r="D56" s="33">
        <v>1</v>
      </c>
      <c r="E56" s="6"/>
    </row>
    <row r="57" spans="1:5" customHeight="1" ht="33.6">
      <c r="A57" s="72" t="s">
        <v>219</v>
      </c>
      <c r="B57" s="73"/>
      <c r="C57" s="32" t="s">
        <v>215</v>
      </c>
      <c r="D57" s="33">
        <v>1</v>
      </c>
      <c r="E57" s="6"/>
    </row>
    <row r="58" spans="1:5" customHeight="1" ht="18">
      <c r="A58" s="72" t="s">
        <v>103</v>
      </c>
      <c r="B58" s="73"/>
      <c r="C58" s="37" t="s">
        <v>220</v>
      </c>
      <c r="D58" s="33">
        <v>1</v>
      </c>
      <c r="E58" s="6"/>
    </row>
    <row r="59" spans="1:5" customHeight="1" ht="18">
      <c r="A59" s="72" t="s">
        <v>102</v>
      </c>
      <c r="B59" s="73"/>
      <c r="C59" s="32" t="s">
        <v>215</v>
      </c>
      <c r="D59" s="33">
        <v>1</v>
      </c>
      <c r="E59" s="6"/>
    </row>
    <row r="60" spans="1:5" customHeight="1" ht="18">
      <c r="A60" s="72" t="s">
        <v>221</v>
      </c>
      <c r="B60" s="73"/>
      <c r="C60" s="37" t="s">
        <v>220</v>
      </c>
      <c r="D60" s="33">
        <v>1</v>
      </c>
      <c r="E60" s="6"/>
    </row>
    <row r="61" spans="1:5" customHeight="1" ht="18">
      <c r="A61" s="72" t="s">
        <v>222</v>
      </c>
      <c r="B61" s="73"/>
      <c r="C61" s="32" t="s">
        <v>213</v>
      </c>
      <c r="D61" s="33">
        <v>1</v>
      </c>
      <c r="E61" s="6"/>
    </row>
    <row r="62" spans="1:5" customHeight="1" ht="18">
      <c r="A62" s="80" t="s">
        <v>223</v>
      </c>
      <c r="B62" s="73"/>
      <c r="C62" s="32" t="s">
        <v>213</v>
      </c>
      <c r="D62" s="33">
        <v>1</v>
      </c>
      <c r="E62" s="6"/>
    </row>
    <row r="63" spans="1:5" customHeight="1" ht="18">
      <c r="A63" s="72" t="s">
        <v>104</v>
      </c>
      <c r="B63" s="73"/>
      <c r="C63" s="32" t="s">
        <v>220</v>
      </c>
      <c r="D63" s="33">
        <v>1</v>
      </c>
      <c r="E63" s="6"/>
    </row>
    <row r="64" spans="1:5" customHeight="1" ht="18">
      <c r="A64" s="72" t="s">
        <v>224</v>
      </c>
      <c r="B64" s="73"/>
      <c r="C64" s="32" t="s">
        <v>220</v>
      </c>
      <c r="D64" s="33">
        <v>2</v>
      </c>
      <c r="E64" s="6"/>
    </row>
    <row r="65" spans="1:5" customHeight="1" ht="33.6">
      <c r="A65" s="72" t="s">
        <v>225</v>
      </c>
      <c r="B65" s="73"/>
      <c r="C65" s="32" t="s">
        <v>215</v>
      </c>
      <c r="D65" s="33">
        <v>1</v>
      </c>
      <c r="E65" s="6"/>
    </row>
    <row r="66" spans="1:5" customHeight="1" ht="33.6">
      <c r="A66" s="72" t="s">
        <v>226</v>
      </c>
      <c r="B66" s="73"/>
      <c r="C66" s="32" t="s">
        <v>215</v>
      </c>
      <c r="D66" s="33">
        <v>3</v>
      </c>
      <c r="E66" s="6"/>
    </row>
    <row r="67" spans="1:5" customHeight="1" ht="18">
      <c r="A67" s="72" t="s">
        <v>227</v>
      </c>
      <c r="B67" s="73"/>
      <c r="C67" s="32"/>
      <c r="D67" s="33"/>
      <c r="E67" s="6"/>
    </row>
    <row r="68" spans="1:5" customHeight="1" ht="18">
      <c r="A68" s="78"/>
      <c r="B68" s="79"/>
      <c r="C68" s="32" t="s">
        <v>228</v>
      </c>
      <c r="D68" s="33"/>
      <c r="E68" s="6"/>
    </row>
    <row r="69" spans="1:5" customHeight="1" ht="18">
      <c r="A69" s="78"/>
      <c r="B69" s="79"/>
      <c r="C69" s="32" t="s">
        <v>228</v>
      </c>
      <c r="D69" s="33"/>
      <c r="E69" s="6"/>
    </row>
    <row r="70" spans="1:5" customHeight="1" ht="18">
      <c r="A70" s="78"/>
      <c r="B70" s="79"/>
      <c r="C70" s="32" t="s">
        <v>228</v>
      </c>
      <c r="D70" s="33"/>
      <c r="E70" s="6"/>
    </row>
    <row r="71" spans="1:5" customHeight="1" ht="18">
      <c r="A71" s="6"/>
      <c r="B71" s="6"/>
      <c r="C71" s="6"/>
      <c r="D71" s="6"/>
      <c r="E71" s="6"/>
    </row>
    <row r="72" spans="1:5" customHeight="1" ht="18">
      <c r="A72" s="74" t="s">
        <v>229</v>
      </c>
      <c r="B72" s="75"/>
      <c r="C72" s="75"/>
      <c r="D72" s="76"/>
      <c r="E72" s="6"/>
    </row>
    <row r="73" spans="1:5" customHeight="1" ht="49.2">
      <c r="A73" s="77" t="str">
        <f>CONCATENATE("Выгодоприобретатель:
", Форма!L2)</f>
        <v>Выгодоприобретатель:
Менеджер по работе с клиентами
__________________ Капчинская Е.А.</v>
      </c>
      <c r="B73" s="77"/>
      <c r="C73" s="77" t="s">
        <v>230</v>
      </c>
      <c r="D73" s="77"/>
      <c r="E73" s="6"/>
    </row>
    <row r="74" spans="1:5" customHeight="1" ht="18">
      <c r="A74" s="34">
        <f>TODAY()</f>
        <v>45352</v>
      </c>
      <c r="B74" s="6"/>
      <c r="C74" s="49" t="s">
        <v>231</v>
      </c>
      <c r="D74" s="49"/>
      <c r="E74"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5:D15"/>
    <mergeCell ref="A7:D7"/>
    <mergeCell ref="A9:D9"/>
    <mergeCell ref="B1:D1"/>
    <mergeCell ref="C3:D3"/>
    <mergeCell ref="C4:D4"/>
    <mergeCell ref="B10:D10"/>
    <mergeCell ref="A11:D11"/>
    <mergeCell ref="B12:D12"/>
    <mergeCell ref="B13:D13"/>
    <mergeCell ref="B14:D14"/>
    <mergeCell ref="B28:D28"/>
    <mergeCell ref="A17:D17"/>
    <mergeCell ref="B18:D18"/>
    <mergeCell ref="B19:D19"/>
    <mergeCell ref="B20:D20"/>
    <mergeCell ref="A21:D21"/>
    <mergeCell ref="B22:D22"/>
    <mergeCell ref="B23:D23"/>
    <mergeCell ref="B24:D24"/>
    <mergeCell ref="B25:D25"/>
    <mergeCell ref="B26:D26"/>
    <mergeCell ref="A27:D27"/>
    <mergeCell ref="A43:D43"/>
    <mergeCell ref="A29:C29"/>
    <mergeCell ref="A30:C30"/>
    <mergeCell ref="A31:C31"/>
    <mergeCell ref="A33:D33"/>
    <mergeCell ref="B34:D34"/>
    <mergeCell ref="B35:D35"/>
    <mergeCell ref="B36:D36"/>
    <mergeCell ref="B37:D37"/>
    <mergeCell ref="A39:D39"/>
    <mergeCell ref="A40:D40"/>
    <mergeCell ref="A42:D42"/>
    <mergeCell ref="A44:D44"/>
    <mergeCell ref="A45:D45"/>
    <mergeCell ref="A46:D46"/>
    <mergeCell ref="A48:D48"/>
    <mergeCell ref="A69:B69"/>
    <mergeCell ref="A50:D50"/>
    <mergeCell ref="A51:B51"/>
    <mergeCell ref="A52:B52"/>
    <mergeCell ref="A53:B53"/>
    <mergeCell ref="A54:B54"/>
    <mergeCell ref="A55:B55"/>
    <mergeCell ref="A56:B56"/>
    <mergeCell ref="A57:B57"/>
    <mergeCell ref="A58:B58"/>
    <mergeCell ref="A59:B59"/>
    <mergeCell ref="A60:B60"/>
    <mergeCell ref="A61:B61"/>
    <mergeCell ref="A72:D72"/>
    <mergeCell ref="A73:B73"/>
    <mergeCell ref="C73:D73"/>
    <mergeCell ref="C74:D74"/>
    <mergeCell ref="A70:B70"/>
    <mergeCell ref="A62:B62"/>
    <mergeCell ref="A63:B63"/>
    <mergeCell ref="A64:B64"/>
    <mergeCell ref="A65:B65"/>
    <mergeCell ref="A66:B66"/>
    <mergeCell ref="A67:B67"/>
    <mergeCell ref="A68:B68"/>
  </mergeCells>
  <printOptions gridLines="false" gridLinesSet="true"/>
  <pageMargins left="0.7" right="0.7" top="0.75" bottom="0.75" header="0.3" footer="0.3"/>
  <pageSetup paperSize="9" orientation="portrait" scale="94" fitToHeight="0" fitToWidth="1" r:id="rId1"/>
  <headerFooter differentOddEven="false" differentFirst="false" scaleWithDoc="true" alignWithMargins="true">
    <oddHeader/>
    <oddFooter/>
    <evenHeader/>
    <evenFooter/>
    <firstHeader/>
    <firstFooter/>
  </headerFooter>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E73"/>
  <sheetViews>
    <sheetView tabSelected="1" workbookViewId="0" showGridLines="true" showRowColHeaders="1">
      <selection activeCell="E73" sqref="E73"/>
    </sheetView>
  </sheetViews>
  <sheetFormatPr defaultRowHeight="14.4" defaultColWidth="9.140625" outlineLevelRow="0" outlineLevelCol="0"/>
  <cols>
    <col min="1" max="1" width="32.7109375" customWidth="true" style="6"/>
    <col min="2" max="2" width="15.7109375" customWidth="true" style="6"/>
    <col min="3" max="3" width="22.7109375" customWidth="true" style="6"/>
    <col min="4" max="4" width="22.7109375" customWidth="true" style="6"/>
    <col min="5" max="5" width="9.140625" style="6"/>
  </cols>
  <sheetData>
    <row r="1" spans="1:5" customHeight="1" ht="18">
      <c r="A1" s="6"/>
      <c r="B1" s="6"/>
      <c r="C1" s="97" t="str">
        <f>Форма!B17</f>
        <v>ПАО СК "Росгосстрах"</v>
      </c>
      <c r="D1" s="97"/>
      <c r="E1" s="6"/>
    </row>
    <row r="2" spans="1:5" customHeight="1" ht="28">
      <c r="A2" s="21" t="s">
        <v>168</v>
      </c>
      <c r="B2" s="6"/>
      <c r="C2" s="98" t="s">
        <v>169</v>
      </c>
      <c r="D2" s="98"/>
      <c r="E2" s="6"/>
    </row>
    <row r="3" spans="1:5" customHeight="1" ht="28">
      <c r="A3" s="21" t="s">
        <v>170</v>
      </c>
      <c r="B3" s="6"/>
      <c r="C3" s="6"/>
      <c r="D3" s="6"/>
      <c r="E3" s="6"/>
    </row>
    <row r="4" spans="1:5" customHeight="1" ht="18">
      <c r="A4" s="6"/>
      <c r="B4" s="6"/>
      <c r="C4" s="6"/>
      <c r="D4" s="6"/>
      <c r="E4" s="6"/>
    </row>
    <row r="5" spans="1:5" customHeight="1" ht="33.6">
      <c r="A5" s="54" t="s">
        <v>171</v>
      </c>
      <c r="B5" s="54"/>
      <c r="C5" s="54"/>
      <c r="D5" s="54"/>
      <c r="E5" s="6"/>
    </row>
    <row r="6" spans="1:5" customHeight="1" ht="18">
      <c r="A6" s="6"/>
      <c r="B6" s="6"/>
      <c r="C6" s="6"/>
      <c r="D6" s="6"/>
      <c r="E6" s="6"/>
    </row>
    <row r="7" spans="1:5" customHeight="1" ht="18">
      <c r="A7" s="88" t="s">
        <v>172</v>
      </c>
      <c r="B7" s="88"/>
      <c r="C7" s="88"/>
      <c r="D7" s="88"/>
      <c r="E7" s="6"/>
    </row>
    <row r="8" spans="1:5" customHeight="1" ht="18">
      <c r="A8" s="35" t="s">
        <v>232</v>
      </c>
      <c r="B8" s="99" t="str">
        <f>CONCATENATE(Форма!B5, "   ",Форма!B6, " г.р.")</f>
        <v>Иванов Иван Иванович   01.01.1980 г.р.</v>
      </c>
      <c r="C8" s="99"/>
      <c r="D8" s="99"/>
      <c r="E8" s="6"/>
    </row>
    <row r="9" spans="1:5" customHeight="1" ht="33.6">
      <c r="A9" s="48" t="str">
        <f>CONCATENATE("документ, удостоверяющий личность: паспорт ",Форма!B7, " №", Форма!B8, " выдан: ",Форма!B9, " ",Форма!B10)</f>
        <v>документ, удостоверяющий личность: паспорт 0501 №000001 выдан: УМВД РФ по ПК 01.01.2020</v>
      </c>
      <c r="B9" s="48"/>
      <c r="C9" s="48"/>
      <c r="D9" s="48"/>
      <c r="E9" s="6"/>
    </row>
    <row r="10" spans="1:5" customHeight="1" ht="18">
      <c r="A10" s="23" t="s">
        <v>233</v>
      </c>
      <c r="B10" s="101" t="str">
        <f>Форма!B12</f>
        <v>г. Владивосток, ул. Пушкина, д. Колотушкино</v>
      </c>
      <c r="C10" s="48"/>
      <c r="D10" s="48"/>
      <c r="E10" s="6"/>
    </row>
    <row r="11" spans="1:5" customHeight="1" ht="18">
      <c r="A11" s="23"/>
      <c r="B11" s="23"/>
      <c r="C11" s="23"/>
      <c r="D11" s="23"/>
      <c r="E11" s="6"/>
    </row>
    <row r="12" spans="1:5" customHeight="1" ht="18">
      <c r="A12" s="102" t="s">
        <v>234</v>
      </c>
      <c r="B12" s="103"/>
      <c r="C12" s="103"/>
      <c r="D12" s="104"/>
      <c r="E12" s="6"/>
    </row>
    <row r="13" spans="1:5" customHeight="1" ht="18">
      <c r="A13" s="36" t="s">
        <v>232</v>
      </c>
      <c r="B13" s="105" t="s">
        <v>235</v>
      </c>
      <c r="C13" s="105"/>
      <c r="D13" s="105"/>
      <c r="E13" s="6"/>
    </row>
    <row r="14" spans="1:5" customHeight="1" ht="33.6">
      <c r="A14" s="48" t="s">
        <v>236</v>
      </c>
      <c r="B14" s="48"/>
      <c r="C14" s="48"/>
      <c r="D14" s="48"/>
      <c r="E14" s="6"/>
    </row>
    <row r="15" spans="1:5" customHeight="1" ht="18">
      <c r="A15" s="23" t="s">
        <v>237</v>
      </c>
      <c r="B15" s="48" t="s">
        <v>238</v>
      </c>
      <c r="C15" s="48"/>
      <c r="D15" s="48"/>
      <c r="E15" s="6"/>
    </row>
    <row r="16" spans="1:5" customHeight="1" ht="18">
      <c r="A16" s="23" t="s">
        <v>239</v>
      </c>
      <c r="B16" s="58">
        <v>89046273747</v>
      </c>
      <c r="C16" s="58"/>
      <c r="D16" s="58"/>
      <c r="E16" s="6"/>
    </row>
    <row r="17" spans="1:5" customHeight="1" ht="49.2">
      <c r="A17" s="16" t="s">
        <v>179</v>
      </c>
      <c r="B17" s="100" t="s">
        <v>180</v>
      </c>
      <c r="C17" s="100"/>
      <c r="D17" s="100"/>
      <c r="E17" s="6"/>
    </row>
    <row r="18" spans="1:5" customHeight="1" ht="18">
      <c r="A18" s="31" t="s">
        <v>181</v>
      </c>
      <c r="B18" s="91" t="s">
        <v>240</v>
      </c>
      <c r="C18" s="91"/>
      <c r="D18" s="91"/>
      <c r="E18" s="6"/>
    </row>
    <row r="19" spans="1:5" customHeight="1" ht="18">
      <c r="A19" s="6"/>
      <c r="B19" s="6"/>
      <c r="C19" s="6"/>
      <c r="D19" s="6"/>
      <c r="E19" s="6"/>
    </row>
    <row r="20" spans="1:5" customHeight="1" ht="18">
      <c r="A20" s="88" t="s">
        <v>183</v>
      </c>
      <c r="B20" s="88"/>
      <c r="C20" s="88"/>
      <c r="D20" s="88"/>
      <c r="E20" s="6"/>
    </row>
    <row r="21" spans="1:5" customHeight="1" ht="18">
      <c r="A21" s="16" t="s">
        <v>184</v>
      </c>
      <c r="B21" s="55" t="str">
        <f>Форма!B5</f>
        <v>Иванов Иван Иванович</v>
      </c>
      <c r="C21" s="56"/>
      <c r="D21" s="56"/>
      <c r="E21" s="6"/>
    </row>
    <row r="22" spans="1:5" customHeight="1" ht="18">
      <c r="A22" s="16" t="s">
        <v>185</v>
      </c>
      <c r="B22" s="92" t="str">
        <f>Форма!B6</f>
        <v>01.01.1980</v>
      </c>
      <c r="C22" s="93"/>
      <c r="D22" s="93"/>
      <c r="E22" s="6"/>
    </row>
    <row r="23" spans="1:5" customHeight="1" ht="33.6">
      <c r="A23" s="16" t="s">
        <v>186</v>
      </c>
      <c r="B23" s="55" t="str">
        <f>Форма!B12</f>
        <v>г. Владивосток, ул. Пушкина, д. Колотушкино</v>
      </c>
      <c r="C23" s="56"/>
      <c r="D23" s="56"/>
      <c r="E23" s="6"/>
    </row>
    <row r="24" spans="1:5" customHeight="1" ht="18">
      <c r="A24" s="94" t="s">
        <v>187</v>
      </c>
      <c r="B24" s="94"/>
      <c r="C24" s="94"/>
      <c r="D24" s="94"/>
      <c r="E24" s="6"/>
    </row>
    <row r="25" spans="1:5" customHeight="1" ht="18">
      <c r="A25" s="16" t="s">
        <v>188</v>
      </c>
      <c r="B25" s="89" t="str">
        <f>Форма!B28</f>
        <v>Toyota Harrier</v>
      </c>
      <c r="C25" s="89"/>
      <c r="D25" s="89"/>
      <c r="E25" s="6"/>
    </row>
    <row r="26" spans="1:5" customHeight="1" ht="18">
      <c r="A26" s="16" t="s">
        <v>189</v>
      </c>
      <c r="B26" s="90" t="str">
        <f>Форма!B29</f>
        <v>отсутствует</v>
      </c>
      <c r="C26" s="89"/>
      <c r="D26" s="89"/>
      <c r="E26" s="6"/>
    </row>
    <row r="27" spans="1:5" customHeight="1" ht="18">
      <c r="A27" s="16" t="s">
        <v>190</v>
      </c>
      <c r="B27" s="90">
        <f>Форма!B30</f>
        <v>2022</v>
      </c>
      <c r="C27" s="89"/>
      <c r="D27" s="89"/>
      <c r="E27" s="6"/>
    </row>
    <row r="28" spans="1:5" customHeight="1" ht="18">
      <c r="A28" s="16" t="s">
        <v>191</v>
      </c>
      <c r="B28" s="81" t="str">
        <f>CONCATENATE(Форма!B31," ", Форма!B32)</f>
        <v>СОР 9923 № 995522 выдан 03.08.2022</v>
      </c>
      <c r="C28" s="81"/>
      <c r="D28" s="81"/>
      <c r="E28" s="6"/>
    </row>
    <row r="29" spans="1:5" customHeight="1" ht="33.6">
      <c r="A29" s="16" t="s">
        <v>192</v>
      </c>
      <c r="B29" s="90" t="str">
        <f>Форма!B33</f>
        <v>Х111ХХ125</v>
      </c>
      <c r="C29" s="89"/>
      <c r="D29" s="89"/>
      <c r="E29" s="6"/>
    </row>
    <row r="30" spans="1:5" customHeight="1" ht="18">
      <c r="A30" s="94" t="s">
        <v>193</v>
      </c>
      <c r="B30" s="94"/>
      <c r="C30" s="94"/>
      <c r="D30" s="94"/>
      <c r="E30" s="6"/>
    </row>
    <row r="31" spans="1:5" customHeight="1" ht="33.6">
      <c r="A31" s="16" t="s">
        <v>194</v>
      </c>
      <c r="B31" s="90" t="s">
        <v>71</v>
      </c>
      <c r="C31" s="89"/>
      <c r="D31" s="89"/>
      <c r="E31" s="6"/>
    </row>
    <row r="32" spans="1:5" customHeight="1" ht="33.6">
      <c r="A32" s="49" t="s">
        <v>195</v>
      </c>
      <c r="B32" s="49"/>
      <c r="C32" s="49"/>
      <c r="D32" s="30" t="s">
        <v>196</v>
      </c>
      <c r="E32" s="6"/>
    </row>
    <row r="33" spans="1:5" customHeight="1" ht="18">
      <c r="A33" s="49" t="s">
        <v>197</v>
      </c>
      <c r="B33" s="49"/>
      <c r="C33" s="49"/>
      <c r="D33" s="30" t="s">
        <v>196</v>
      </c>
      <c r="E33" s="6"/>
    </row>
    <row r="34" spans="1:5" customHeight="1" ht="18">
      <c r="A34" s="49" t="s">
        <v>198</v>
      </c>
      <c r="B34" s="49"/>
      <c r="C34" s="49"/>
      <c r="D34" s="30" t="s">
        <v>196</v>
      </c>
      <c r="E34" s="6"/>
    </row>
    <row r="35" spans="1:5" customHeight="1" ht="18">
      <c r="A35" s="6"/>
      <c r="B35" s="6"/>
      <c r="C35" s="6"/>
      <c r="D35" s="6"/>
      <c r="E35" s="6"/>
    </row>
    <row r="36" spans="1:5" customHeight="1" ht="18">
      <c r="A36" s="88" t="s">
        <v>199</v>
      </c>
      <c r="B36" s="88"/>
      <c r="C36" s="88"/>
      <c r="D36" s="88"/>
      <c r="E36" s="6"/>
    </row>
    <row r="37" spans="1:5" customHeight="1" ht="33.6">
      <c r="A37" s="16" t="s">
        <v>200</v>
      </c>
      <c r="B37" s="89" t="str">
        <f>CONCATENATE(Форма!B14, "   ",Форма!B15)</f>
        <v>10.10.2024   22:22</v>
      </c>
      <c r="C37" s="89"/>
      <c r="D37" s="89"/>
      <c r="E37" s="6"/>
    </row>
    <row r="38" spans="1:5" customHeight="1" ht="18">
      <c r="A38" s="16" t="s">
        <v>201</v>
      </c>
      <c r="B38" s="90" t="str">
        <f>Форма!B13</f>
        <v>г. Артем, ул. теста, д. 3</v>
      </c>
      <c r="C38" s="89"/>
      <c r="D38" s="89"/>
      <c r="E38" s="6"/>
    </row>
    <row r="39" spans="1:5" customHeight="1" ht="33.6">
      <c r="A39" s="16" t="s">
        <v>202</v>
      </c>
      <c r="B39" s="90" t="str">
        <f>Форма!B34</f>
        <v>Петров Петр Петрович</v>
      </c>
      <c r="C39" s="49"/>
      <c r="D39" s="49"/>
      <c r="E39" s="6"/>
    </row>
    <row r="40" spans="1:5" customHeight="1" ht="49.2">
      <c r="A40" s="16" t="s">
        <v>203</v>
      </c>
      <c r="B40" s="81" t="str">
        <f>Форма!B36</f>
        <v>Водитель Петров Петр Петрович двигался на своем а/м Toyota Harrier г/н Х111ХХ125 и с ним столкнулся водитель на а/м toyota aqua г/н х621мх125.</v>
      </c>
      <c r="C40" s="81"/>
      <c r="D40" s="81"/>
      <c r="E40" s="6"/>
    </row>
    <row r="41" spans="1:5" customHeight="1" ht="18">
      <c r="A41" s="6"/>
      <c r="B41" s="6"/>
      <c r="C41" s="6"/>
      <c r="D41" s="6"/>
      <c r="E41" s="6"/>
    </row>
    <row r="42" spans="1:5" customHeight="1" ht="49.2">
      <c r="A42" s="48" t="s">
        <v>204</v>
      </c>
      <c r="B42" s="48"/>
      <c r="C42" s="48"/>
      <c r="D42" s="48"/>
      <c r="E42" s="6"/>
    </row>
    <row r="43" spans="1:5" customHeight="1" ht="33.6">
      <c r="A43" s="91" t="str">
        <f>IF(Форма!B19=3,CONCATENATE("Поврежденное ТС не на ходу, необходим выезд эксперта к автомобилю. ТС расположено по адресу: ",Форма!B20),IF(Форма!B19=1,CONCATENATE("Направление на осмотр выдать в экспертную организацию, расположенную в ",Форма!B3),IF(Форма!B19=2,CONCATENATE("Направление на осмотр выдать в экспертную организацию, расположенную в: ",Форма!B20,"."))))</f>
        <v>Направление на осмотр выдать в экспертную организацию, расположенную в: г. Находка.</v>
      </c>
      <c r="B43" s="91"/>
      <c r="C43" s="91"/>
      <c r="D43" s="91"/>
      <c r="E43" s="6"/>
    </row>
    <row r="44" spans="1:5" customHeight="1" ht="18">
      <c r="A44" s="6"/>
      <c r="B44" s="6"/>
      <c r="C44" s="6"/>
      <c r="D44" s="6"/>
      <c r="E44" s="6"/>
    </row>
    <row r="45" spans="1:5" customHeight="1" ht="64.8">
      <c r="A45" s="48" t="str">
        <f>CONCATENATE("ПРОШУ: осуществить ", IF(Форма!B21=1, "прямое возмещение убытков ",IF(Форма!B21=2,"страховое возмещение ","ОШИБКА"))," по договору  обязательного  страхования  гражданской ответственности владельцев транспортных средств серия ",IF(Форма!B21=1,Форма!B26,IF(Форма!B21=2,Форма!B22,"ОШИБКА")), ", выданному страховой организацией ",Форма!B17,", путем выдачи направления на ремонт.")</f>
        <v>ПРОШУ: осуществить прямое возмещение убытков  по договору  обязательного  страхования  гражданской ответственности владельцев транспортных средств серия ТТТ 202020, выданному страховой организацией ПАО СК "Росгосстрах", путем выдачи направления на ремонт.</v>
      </c>
      <c r="B45" s="48"/>
      <c r="C45" s="48"/>
      <c r="D45" s="48"/>
      <c r="E45" s="6"/>
    </row>
    <row r="46" spans="1:5" customHeight="1" ht="80.4">
      <c r="A46" s="48" t="str">
        <f>CONCATENATE("ПРОШУ: осуществить ", IF(Форма!B21=1, "прямое возмещение убытков ",IF(Форма!B21=2,"страховое возмещение ","ОШИБКА"))," по договору  обязательного  страхования  гражданской ответственности владельцев транспортных средств серия ",IF(Форма!B21=1,Форма!B26,IF(Форма!B21=2,Форма!B22,"ОШИБКА")), ", выданному страховой организацией ",Форма!B17,", путем, определенным статьей 12 ФЗ от 25.04.002г. № 40-ФЗ «Об обязательном страховании гражданской ответственности владельцев транспортных средств».")</f>
        <v>ПРОШУ: осуществить прямое возмещение убытков  по договору  обязательного  страхования  гражданской ответственности владельцев транспортных средств серия ТТТ 202020, выданному страховой организацией ПАО СК "Росгосстрах", путем, определенным статьей 12 ФЗ от 25.04.002г. № 40-ФЗ «Об обязательном страховании гражданской ответственности владельцев транспортных средств».</v>
      </c>
      <c r="B46" s="48"/>
      <c r="C46" s="48"/>
      <c r="D46" s="48"/>
      <c r="E46" s="6"/>
    </row>
    <row r="47" spans="1:5" customHeight="1" ht="111.6">
      <c r="A47" s="48" t="s">
        <v>205</v>
      </c>
      <c r="B47" s="48"/>
      <c r="C47" s="48"/>
      <c r="D47" s="48"/>
      <c r="E47" s="6"/>
    </row>
    <row r="48" spans="1:5" customHeight="1" ht="96">
      <c r="A48" s="101" t="s">
        <v>241</v>
      </c>
      <c r="B48" s="48"/>
      <c r="C48" s="48"/>
      <c r="D48" s="48"/>
      <c r="E48" s="6"/>
    </row>
    <row r="49" spans="1:5" customHeight="1" ht="33.6">
      <c r="A49" s="48" t="s">
        <v>206</v>
      </c>
      <c r="B49" s="48"/>
      <c r="C49" s="48"/>
      <c r="D49" s="48"/>
      <c r="E49" s="6"/>
    </row>
    <row r="50" spans="1:5" customHeight="1" ht="49.2">
      <c r="A50" s="48" t="s">
        <v>207</v>
      </c>
      <c r="B50" s="48"/>
      <c r="C50" s="48"/>
      <c r="D50" s="48"/>
      <c r="E50" s="6"/>
    </row>
    <row r="51" spans="1:5" customHeight="1" ht="18">
      <c r="A51" s="6"/>
      <c r="B51" s="6"/>
      <c r="C51" s="6"/>
      <c r="D51" s="6"/>
      <c r="E51" s="6"/>
    </row>
    <row r="52" spans="1:5" customHeight="1" ht="49.2">
      <c r="A52" s="82" t="s">
        <v>208</v>
      </c>
      <c r="B52" s="82"/>
      <c r="C52" s="82"/>
      <c r="D52" s="82"/>
      <c r="E52" s="6"/>
    </row>
    <row r="53" spans="1:5" customHeight="1" ht="18">
      <c r="A53" s="6"/>
      <c r="B53" s="6"/>
      <c r="C53" s="6"/>
      <c r="D53" s="6"/>
      <c r="E53" s="6"/>
    </row>
    <row r="54" spans="1:5" customHeight="1" ht="18">
      <c r="A54" s="83" t="s">
        <v>209</v>
      </c>
      <c r="B54" s="84"/>
      <c r="C54" s="84"/>
      <c r="D54" s="85"/>
      <c r="E54" s="6"/>
    </row>
    <row r="55" spans="1:5" customHeight="1" ht="18">
      <c r="A55" s="86" t="s">
        <v>210</v>
      </c>
      <c r="B55" s="87"/>
      <c r="C55" s="38"/>
      <c r="D55" s="38" t="s">
        <v>211</v>
      </c>
      <c r="E55" s="6"/>
    </row>
    <row r="56" spans="1:5" customHeight="1" ht="33.6">
      <c r="A56" s="72" t="s">
        <v>212</v>
      </c>
      <c r="B56" s="73"/>
      <c r="C56" s="32" t="s">
        <v>213</v>
      </c>
      <c r="D56" s="33">
        <v>1</v>
      </c>
      <c r="E56" s="6"/>
    </row>
    <row r="57" spans="1:5" customHeight="1" ht="33.6">
      <c r="A57" s="72" t="s">
        <v>214</v>
      </c>
      <c r="B57" s="73"/>
      <c r="C57" s="37" t="s">
        <v>220</v>
      </c>
      <c r="D57" s="33">
        <v>1</v>
      </c>
      <c r="E57" s="6"/>
    </row>
    <row r="58" spans="1:5" customHeight="1" ht="33.6">
      <c r="A58" s="72" t="s">
        <v>217</v>
      </c>
      <c r="B58" s="73"/>
      <c r="C58" s="32" t="s">
        <v>242</v>
      </c>
      <c r="D58" s="33">
        <v>1</v>
      </c>
      <c r="E58" s="6"/>
    </row>
    <row r="59" spans="1:5" customHeight="1" ht="18">
      <c r="A59" s="72" t="s">
        <v>103</v>
      </c>
      <c r="B59" s="73"/>
      <c r="C59" s="37" t="s">
        <v>220</v>
      </c>
      <c r="D59" s="33">
        <v>1</v>
      </c>
      <c r="E59" s="6"/>
    </row>
    <row r="60" spans="1:5" customHeight="1" ht="18">
      <c r="A60" s="72" t="s">
        <v>102</v>
      </c>
      <c r="B60" s="73"/>
      <c r="C60" s="32" t="s">
        <v>242</v>
      </c>
      <c r="D60" s="33">
        <v>1</v>
      </c>
      <c r="E60" s="6"/>
    </row>
    <row r="61" spans="1:5" customHeight="1" ht="18">
      <c r="A61" s="72" t="s">
        <v>243</v>
      </c>
      <c r="B61" s="73"/>
      <c r="C61" s="32" t="s">
        <v>242</v>
      </c>
      <c r="D61" s="33">
        <v>1</v>
      </c>
      <c r="E61" s="6"/>
    </row>
    <row r="62" spans="1:5" customHeight="1" ht="18">
      <c r="A62" s="72" t="s">
        <v>221</v>
      </c>
      <c r="B62" s="73"/>
      <c r="C62" s="37" t="s">
        <v>220</v>
      </c>
      <c r="D62" s="33">
        <v>1</v>
      </c>
      <c r="E62" s="6"/>
    </row>
    <row r="63" spans="1:5" customHeight="1" ht="18">
      <c r="A63" s="80" t="s">
        <v>244</v>
      </c>
      <c r="B63" s="73"/>
      <c r="C63" s="37" t="s">
        <v>220</v>
      </c>
      <c r="D63" s="33">
        <v>1</v>
      </c>
      <c r="E63" s="6"/>
    </row>
    <row r="64" spans="1:5" customHeight="1" ht="18">
      <c r="A64" s="72" t="s">
        <v>104</v>
      </c>
      <c r="B64" s="73"/>
      <c r="C64" s="32" t="s">
        <v>220</v>
      </c>
      <c r="D64" s="33">
        <v>1</v>
      </c>
      <c r="E64" s="6"/>
    </row>
    <row r="65" spans="1:5" customHeight="1" ht="18">
      <c r="A65" s="72" t="s">
        <v>224</v>
      </c>
      <c r="B65" s="73"/>
      <c r="C65" s="32" t="s">
        <v>220</v>
      </c>
      <c r="D65" s="33">
        <v>2</v>
      </c>
      <c r="E65" s="6"/>
    </row>
    <row r="66" spans="1:5" customHeight="1" ht="18">
      <c r="A66" s="72" t="s">
        <v>227</v>
      </c>
      <c r="B66" s="73"/>
      <c r="C66" s="32"/>
      <c r="D66" s="33"/>
      <c r="E66" s="6"/>
    </row>
    <row r="67" spans="1:5" customHeight="1" ht="18">
      <c r="A67" s="78"/>
      <c r="B67" s="79"/>
      <c r="C67" s="32" t="s">
        <v>228</v>
      </c>
      <c r="D67" s="33"/>
      <c r="E67" s="6"/>
    </row>
    <row r="68" spans="1:5" customHeight="1" ht="18">
      <c r="A68" s="78"/>
      <c r="B68" s="79"/>
      <c r="C68" s="32" t="s">
        <v>228</v>
      </c>
      <c r="D68" s="33"/>
      <c r="E68" s="6"/>
    </row>
    <row r="69" spans="1:5" customHeight="1" ht="18">
      <c r="A69" s="78"/>
      <c r="B69" s="79"/>
      <c r="C69" s="32" t="s">
        <v>228</v>
      </c>
      <c r="D69" s="33"/>
      <c r="E69" s="6"/>
    </row>
    <row r="70" spans="1:5" customHeight="1" ht="18">
      <c r="A70" s="6"/>
      <c r="B70" s="6"/>
      <c r="C70" s="6"/>
      <c r="D70" s="6"/>
      <c r="E70" s="6"/>
    </row>
    <row r="71" spans="1:5" customHeight="1" ht="18">
      <c r="A71" s="74" t="s">
        <v>229</v>
      </c>
      <c r="B71" s="75"/>
      <c r="C71" s="75"/>
      <c r="D71" s="76"/>
      <c r="E71" s="6"/>
    </row>
    <row r="72" spans="1:5" customHeight="1" ht="64.8">
      <c r="A72" s="77" t="s">
        <v>245</v>
      </c>
      <c r="B72" s="77"/>
      <c r="C72" s="77" t="s">
        <v>246</v>
      </c>
      <c r="D72" s="77"/>
      <c r="E72" s="6"/>
    </row>
    <row r="73" spans="1:5" customHeight="1" ht="18">
      <c r="A73" s="34">
        <f>TODAY()</f>
        <v>45352</v>
      </c>
      <c r="B73" s="6"/>
      <c r="C73" s="49" t="s">
        <v>231</v>
      </c>
      <c r="D73" s="49"/>
      <c r="E73"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7:D17"/>
    <mergeCell ref="B18:D18"/>
    <mergeCell ref="A20:D20"/>
    <mergeCell ref="C1:D1"/>
    <mergeCell ref="C2:D2"/>
    <mergeCell ref="A5:D5"/>
    <mergeCell ref="A7:D7"/>
    <mergeCell ref="A32:C32"/>
    <mergeCell ref="B21:D21"/>
    <mergeCell ref="B22:D22"/>
    <mergeCell ref="B23:D23"/>
    <mergeCell ref="A24:D24"/>
    <mergeCell ref="B25:D25"/>
    <mergeCell ref="B26:D26"/>
    <mergeCell ref="B27:D27"/>
    <mergeCell ref="B28:D28"/>
    <mergeCell ref="B29:D29"/>
    <mergeCell ref="A30:D30"/>
    <mergeCell ref="B31:D31"/>
    <mergeCell ref="A48:D48"/>
    <mergeCell ref="A33:C33"/>
    <mergeCell ref="A34:C34"/>
    <mergeCell ref="A36:D36"/>
    <mergeCell ref="B37:D37"/>
    <mergeCell ref="B38:D38"/>
    <mergeCell ref="B39:D39"/>
    <mergeCell ref="B40:D40"/>
    <mergeCell ref="A42:D42"/>
    <mergeCell ref="A43:D43"/>
    <mergeCell ref="A45:D45"/>
    <mergeCell ref="A47:D47"/>
    <mergeCell ref="A57:B57"/>
    <mergeCell ref="A58:B58"/>
    <mergeCell ref="A59:B59"/>
    <mergeCell ref="A49:D49"/>
    <mergeCell ref="A50:D50"/>
    <mergeCell ref="A52:D52"/>
    <mergeCell ref="A54:D54"/>
    <mergeCell ref="A55:B55"/>
    <mergeCell ref="A56:B56"/>
    <mergeCell ref="A69:B69"/>
    <mergeCell ref="A60:B60"/>
    <mergeCell ref="A61:B61"/>
    <mergeCell ref="A62:B62"/>
    <mergeCell ref="A63:B63"/>
    <mergeCell ref="A64:B64"/>
    <mergeCell ref="A65:B65"/>
    <mergeCell ref="A71:D71"/>
    <mergeCell ref="A72:B72"/>
    <mergeCell ref="C72:D72"/>
    <mergeCell ref="C73:D73"/>
    <mergeCell ref="B8:D8"/>
    <mergeCell ref="A9:D9"/>
    <mergeCell ref="B10:D10"/>
    <mergeCell ref="A12:D12"/>
    <mergeCell ref="B13:D13"/>
    <mergeCell ref="A14:D14"/>
    <mergeCell ref="B15:D15"/>
    <mergeCell ref="B16:D16"/>
    <mergeCell ref="A46:D46"/>
    <mergeCell ref="A66:B66"/>
    <mergeCell ref="A67:B67"/>
    <mergeCell ref="A68:B68"/>
  </mergeCells>
  <printOptions gridLines="false" gridLinesSet="true"/>
  <pageMargins left="0.7" right="0.7" top="0.75" bottom="0.75" header="0.3" footer="0.3"/>
  <pageSetup paperSize="9" orientation="portrait" scale="94" fitToHeight="0"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D24"/>
  <sheetViews>
    <sheetView tabSelected="0" workbookViewId="0" showGridLines="true" showRowColHeaders="1">
      <selection activeCell="D24" sqref="D24"/>
    </sheetView>
  </sheetViews>
  <sheetFormatPr defaultRowHeight="14.4" defaultColWidth="9.140625" outlineLevelRow="0" outlineLevelCol="0"/>
  <cols>
    <col min="1" max="1" width="21.28515625" customWidth="true" style="1"/>
    <col min="2" max="2" width="40.7109375" customWidth="true" style="1"/>
    <col min="3" max="3" width="40.7109375" customWidth="true" style="1"/>
    <col min="4" max="4" width="9.140625" style="1"/>
  </cols>
  <sheetData>
    <row r="1" spans="1:4" customHeight="1" ht="22.5">
      <c r="A1" s="45" t="str">
        <f>CONCATENATE("кому: ", Форма!D2)</f>
        <v>кому: Общество с ограниченной ответственностью "Правовой холдинг"</v>
      </c>
      <c r="B1" s="45"/>
      <c r="C1" s="45"/>
      <c r="D1" s="1"/>
    </row>
    <row r="2" spans="1:4" customHeight="1" ht="22.5">
      <c r="A2" s="1"/>
      <c r="B2" s="1"/>
      <c r="C2" s="1"/>
      <c r="D2" s="1"/>
    </row>
    <row r="3" spans="1:4" customHeight="1" ht="22.5">
      <c r="A3" s="45" t="str">
        <f>CONCATENATE("от кого: ", Форма!B5)</f>
        <v>от кого: Иванов Иван Иванович</v>
      </c>
      <c r="B3" s="45"/>
      <c r="C3" s="45"/>
      <c r="D3" s="1"/>
    </row>
    <row r="4" spans="1:4" customHeight="1" ht="22.5">
      <c r="A4" s="46" t="str">
        <f>Форма!B12</f>
        <v>г. Владивосток, ул. Пушкина, д. Колотушкино</v>
      </c>
      <c r="B4" s="46"/>
      <c r="C4" s="46"/>
      <c r="D4" s="1"/>
    </row>
    <row r="5" spans="1:4" customHeight="1" ht="22.5">
      <c r="A5" s="1"/>
      <c r="B5" s="1"/>
      <c r="C5" s="1"/>
      <c r="D5" s="1"/>
    </row>
    <row r="6" spans="1:4" customHeight="1" ht="22.5">
      <c r="A6" s="47" t="s">
        <v>83</v>
      </c>
      <c r="B6" s="47"/>
      <c r="C6" s="47"/>
      <c r="D6" s="1"/>
    </row>
    <row r="7" spans="1:4" customHeight="1" ht="22.5">
      <c r="A7" s="1"/>
      <c r="B7" s="1"/>
      <c r="C7" s="1"/>
      <c r="D7" s="1"/>
    </row>
    <row r="8" spans="1:4" customHeight="1" ht="100.5">
      <c r="A8" s="43" t="str">
        <f>CONCATENATE("   Я, ", Форма!B5, ", ", Форма!B6," года рождения, паспорт серия ", Форма!B7," № ",Форма!B8,", выдан: ",Форма!B9," ",Форма!B10,", код подразделения ",Форма!B11,", зарегистрированный(-ая) по адресу: ",Форма!B12,", имея во владении транспортное средство: ",Форма!B28, " г/н ",Форма!B33,",")</f>
        <v>   Я, Иванов Иван Иванович, 01.01.1980 года рождения, паспорт серия 0501 № 000001, выдан: УМВД РФ по ПК 01.01.2020, код подразделения 250-059, зарегистрированный(-ая) по адресу: г. Владивосток, ул. Пушкина, д. Колотушкино, имея во владении транспортное средство: Toyota Harrier г/н Х111ХХ125,</v>
      </c>
      <c r="B8" s="43"/>
      <c r="C8" s="43"/>
      <c r="D8" s="1"/>
    </row>
    <row r="9" spans="1:4" customHeight="1" ht="22.5">
      <c r="A9" s="43" t="s">
        <v>84</v>
      </c>
      <c r="B9" s="43"/>
      <c r="C9" s="43"/>
      <c r="D9" s="1"/>
    </row>
    <row r="10" spans="1:4" customHeight="1" ht="100.5">
      <c r="A10" s="43" t="str">
        <f>CONCATENATE("- дорожно транспортное происшествие, которое произошло ",Форма!B14, " в ",Форма!B15, " по адресу ",Форма!B13, " (далее по тексту- ДТП), подтверждаемое следующими документами: ",Форма!B16, ", соответсвует обстоятельствам, зафиксированным в подтверждающих документах;",)</f>
        <v>- дорожно транспортное происшествие, которое произошло 10.10.2024 в 22:22 по адресу г. Артем, ул. теста, д. 3 (далее по тексту- ДТП), подтверждаемое следующими документами: извещение о ДТП от 10.10.2022, соответсвует обстоятельствам, зафиксированным в подтверждающих документах;</v>
      </c>
      <c r="B10" s="43"/>
      <c r="C10" s="43"/>
      <c r="D10" s="1"/>
    </row>
    <row r="11" spans="1:4" customHeight="1" ht="42">
      <c r="A11" s="43" t="s">
        <v>85</v>
      </c>
      <c r="B11" s="43"/>
      <c r="C11" s="43"/>
      <c r="D11" s="1"/>
    </row>
    <row r="12" spans="1:4" customHeight="1" ht="42">
      <c r="A12" s="43" t="s">
        <v>86</v>
      </c>
      <c r="B12" s="43"/>
      <c r="C12" s="43"/>
      <c r="D12" s="1"/>
    </row>
    <row r="13" spans="1:4" customHeight="1" ht="42">
      <c r="A13" s="43" t="s">
        <v>87</v>
      </c>
      <c r="B13" s="43"/>
      <c r="C13" s="43"/>
      <c r="D13" s="1"/>
    </row>
    <row r="14" spans="1:4" customHeight="1" ht="42">
      <c r="A14" s="43" t="s">
        <v>88</v>
      </c>
      <c r="B14" s="43"/>
      <c r="C14" s="43"/>
      <c r="D14" s="1"/>
    </row>
    <row r="15" spans="1:4" customHeight="1" ht="22.5">
      <c r="A15" s="43" t="s">
        <v>89</v>
      </c>
      <c r="B15" s="43"/>
      <c r="C15" s="43"/>
      <c r="D15" s="1"/>
    </row>
    <row r="16" spans="1:4" customHeight="1" ht="42">
      <c r="A16" s="43" t="s">
        <v>90</v>
      </c>
      <c r="B16" s="43"/>
      <c r="C16" s="43"/>
      <c r="D16" s="1"/>
    </row>
    <row r="17" spans="1:4" customHeight="1" ht="42">
      <c r="A17" s="43" t="s">
        <v>91</v>
      </c>
      <c r="B17" s="43"/>
      <c r="C17" s="43"/>
      <c r="D17" s="1"/>
    </row>
    <row r="18" spans="1:4" customHeight="1" ht="22.5">
      <c r="A18" s="1"/>
      <c r="B18" s="1"/>
      <c r="C18" s="1"/>
      <c r="D18" s="1"/>
    </row>
    <row r="19" spans="1:4" customHeight="1" ht="22.5">
      <c r="A19" s="1"/>
      <c r="B19" s="1"/>
      <c r="C19" s="1"/>
      <c r="D19" s="1"/>
    </row>
    <row r="20" spans="1:4" customHeight="1" ht="22.5">
      <c r="A20" s="1"/>
      <c r="B20" s="1"/>
      <c r="C20" s="1"/>
      <c r="D20" s="1"/>
    </row>
    <row r="21" spans="1:4" customHeight="1" ht="42">
      <c r="A21" s="43" t="s">
        <v>92</v>
      </c>
      <c r="B21" s="43"/>
      <c r="C21" s="43"/>
      <c r="D21" s="1"/>
    </row>
    <row r="22" spans="1:4" customHeight="1" ht="22.5">
      <c r="A22" s="4"/>
      <c r="B22" s="4"/>
      <c r="C22" s="4"/>
      <c r="D22" s="1"/>
    </row>
    <row r="23" spans="1:4" customHeight="1" ht="22.5">
      <c r="A23" s="1"/>
      <c r="B23" s="1"/>
      <c r="C23" s="1"/>
      <c r="D23" s="1"/>
    </row>
    <row r="24" spans="1:4" customHeight="1" ht="22.5">
      <c r="A24" s="5" t="str">
        <f>Форма!B4</f>
        <v>11.09.2023</v>
      </c>
      <c r="B24" s="44" t="s">
        <v>93</v>
      </c>
      <c r="C24" s="44"/>
      <c r="D24"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C21"/>
    <mergeCell ref="B24:C24"/>
    <mergeCell ref="A1:C1"/>
    <mergeCell ref="A3:C3"/>
    <mergeCell ref="A4:C4"/>
    <mergeCell ref="A6:C6"/>
    <mergeCell ref="A8:C8"/>
    <mergeCell ref="A9:C9"/>
    <mergeCell ref="A10:C10"/>
    <mergeCell ref="A11:C11"/>
    <mergeCell ref="A12:C12"/>
    <mergeCell ref="A13:C13"/>
    <mergeCell ref="A14:C14"/>
    <mergeCell ref="A15:C15"/>
    <mergeCell ref="A16:C16"/>
    <mergeCell ref="A17:C17"/>
  </mergeCells>
  <printOptions gridLines="false" gridLinesSet="true"/>
  <pageMargins left="0.7" right="0.7" top="0.75" bottom="0.75" header="0.3" footer="0.3"/>
  <pageSetup paperSize="9" orientation="portrait" scale="86" fitToHeight="0" fitToWidth="1"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D25"/>
  <sheetViews>
    <sheetView tabSelected="0" workbookViewId="0" showGridLines="true" showRowColHeaders="1">
      <selection activeCell="D25" sqref="D25"/>
    </sheetView>
  </sheetViews>
  <sheetFormatPr defaultRowHeight="14.4" defaultColWidth="9.140625" outlineLevelRow="0" outlineLevelCol="0"/>
  <cols>
    <col min="1" max="1" width="45.7109375" customWidth="true" style="6"/>
    <col min="2" max="2" width="25.7109375" customWidth="true" style="6"/>
    <col min="3" max="3" width="20.7109375" customWidth="true" style="6"/>
    <col min="4" max="4" width="9.140625" style="6"/>
  </cols>
  <sheetData>
    <row r="1" spans="1:4" customHeight="1" ht="18">
      <c r="A1" s="50" t="s">
        <v>94</v>
      </c>
      <c r="B1" s="50"/>
      <c r="C1" s="50"/>
      <c r="D1" s="6"/>
    </row>
    <row r="2" spans="1:4" customHeight="1" ht="18">
      <c r="A2" s="50" t="s">
        <v>95</v>
      </c>
      <c r="B2" s="50"/>
      <c r="C2" s="50"/>
      <c r="D2" s="6"/>
    </row>
    <row r="3" spans="1:4" customHeight="1" ht="18">
      <c r="A3" s="50" t="str">
        <f>CONCATENATE("к соглашению от ",Форма!B4)</f>
        <v>к соглашению от 11.09.2023</v>
      </c>
      <c r="B3" s="50"/>
      <c r="C3" s="50"/>
      <c r="D3" s="6"/>
    </row>
    <row r="4" spans="1:4" customHeight="1" ht="18">
      <c r="A4" s="6"/>
      <c r="B4" s="6"/>
      <c r="C4" s="6"/>
      <c r="D4" s="6"/>
    </row>
    <row r="5" spans="1:4" customHeight="1" ht="18">
      <c r="A5" s="7" t="str">
        <f>Форма!B3</f>
        <v>г. Артем</v>
      </c>
      <c r="B5" s="6"/>
      <c r="C5" s="8" t="str">
        <f>Форма!B4</f>
        <v>11.09.2023</v>
      </c>
      <c r="D5" s="6"/>
    </row>
    <row r="6" spans="1:4" customHeight="1" ht="18">
      <c r="A6" s="6"/>
      <c r="B6" s="6"/>
      <c r="C6" s="6"/>
      <c r="D6" s="6"/>
    </row>
    <row r="7" spans="1:4" customHeight="1" ht="64.8">
      <c r="A7" s="48"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именуемый в дальнейшем «Цедент», с одной стороны, и")</f>
        <v>Иванов Иван Иванович, 01.01.1980 года рождения, паспорт серия 0501 № 000001, выдан: УМВД РФ по ПК 01.01.2020, код подразделения 250-059, зарегистрированный(-ая) по адресу: г. Владивосток, ул. Пушкина, д. Колотушкино, именуемый в дальнейшем «Цедент», с одной стороны, и</v>
      </c>
      <c r="B7" s="48"/>
      <c r="C7" s="48"/>
      <c r="D7" s="6"/>
    </row>
    <row r="8" spans="1:4" customHeight="1" ht="64.8">
      <c r="A8" s="48" t="str">
        <f>CONCATENATE(Форма!C2,", именуемое в дальнейшем “ЦЕССИОНАРИЙ”, с другой стороны, совместно именуемые “СТОРОНЫ”, составили настоящий акт о нижеследующем:")</f>
        <v>Общество с ограниченной ответственностью "Правовой холдинг", в лице Менеджера по работе с клиентами Капчинской Елизаветы Андреевны, действующей на основании доверенности, именуемое в дальнейшем “ЦЕССИОНАРИЙ”, с другой стороны, совместно именуемые “СТОРОНЫ”, составили настоящий акт о нижеследующем:</v>
      </c>
      <c r="B8" s="48"/>
      <c r="C8" s="48"/>
      <c r="D8" s="6"/>
    </row>
    <row r="9" spans="1:4" customHeight="1" ht="18">
      <c r="A9" s="10"/>
      <c r="B9" s="10"/>
      <c r="C9" s="10"/>
      <c r="D9" s="6"/>
    </row>
    <row r="10" spans="1:4" customHeight="1" ht="18">
      <c r="A10" s="6" t="s">
        <v>96</v>
      </c>
      <c r="B10" s="10"/>
      <c r="C10" s="10"/>
      <c r="D10" s="6"/>
    </row>
    <row r="11" spans="1:4" customHeight="1" ht="18">
      <c r="A11" s="6"/>
      <c r="B11" s="6"/>
      <c r="C11" s="6"/>
      <c r="D11" s="6"/>
    </row>
    <row r="12" spans="1:4" customHeight="1" ht="33.6">
      <c r="A12" s="11" t="s">
        <v>97</v>
      </c>
      <c r="B12" s="12" t="s">
        <v>98</v>
      </c>
      <c r="C12" s="12" t="s">
        <v>99</v>
      </c>
      <c r="D12" s="6"/>
    </row>
    <row r="13" spans="1:4" customHeight="1" ht="18">
      <c r="A13" s="13" t="s">
        <v>100</v>
      </c>
      <c r="B13" s="14" t="s">
        <v>101</v>
      </c>
      <c r="C13" s="14">
        <v>1</v>
      </c>
      <c r="D13" s="6"/>
    </row>
    <row r="14" spans="1:4" customHeight="1" ht="18">
      <c r="A14" s="13" t="s">
        <v>102</v>
      </c>
      <c r="B14" s="14" t="s">
        <v>101</v>
      </c>
      <c r="C14" s="14">
        <v>1</v>
      </c>
      <c r="D14" s="6"/>
    </row>
    <row r="15" spans="1:4" customHeight="1" ht="18">
      <c r="A15" s="13" t="s">
        <v>103</v>
      </c>
      <c r="B15" s="14" t="s">
        <v>101</v>
      </c>
      <c r="C15" s="14">
        <v>1</v>
      </c>
      <c r="D15" s="6"/>
    </row>
    <row r="16" spans="1:4" customHeight="1" ht="18">
      <c r="A16" s="13" t="s">
        <v>104</v>
      </c>
      <c r="B16" s="14" t="s">
        <v>101</v>
      </c>
      <c r="C16" s="14">
        <v>1</v>
      </c>
      <c r="D16" s="6"/>
    </row>
    <row r="17" spans="1:4" customHeight="1" ht="33.6">
      <c r="A17" s="13" t="s">
        <v>105</v>
      </c>
      <c r="B17" s="14" t="s">
        <v>106</v>
      </c>
      <c r="C17" s="14">
        <v>1</v>
      </c>
      <c r="D17" s="6"/>
    </row>
    <row r="18" spans="1:4" customHeight="1" ht="18">
      <c r="A18" s="15"/>
      <c r="B18" s="15"/>
      <c r="C18" s="15"/>
      <c r="D18" s="6"/>
    </row>
    <row r="19" spans="1:4" customHeight="1" ht="18">
      <c r="A19" s="15"/>
      <c r="B19" s="15"/>
      <c r="C19" s="15"/>
      <c r="D19" s="6"/>
    </row>
    <row r="20" spans="1:4" customHeight="1" ht="18">
      <c r="A20" s="6"/>
      <c r="B20" s="6"/>
      <c r="C20" s="6"/>
      <c r="D20" s="6"/>
    </row>
    <row r="21" spans="1:4" customHeight="1" ht="18">
      <c r="A21" s="6"/>
      <c r="B21" s="6"/>
      <c r="C21" s="6"/>
      <c r="D21" s="6"/>
    </row>
    <row r="22" spans="1:4" customHeight="1" ht="49.2">
      <c r="A22" s="48" t="s">
        <v>107</v>
      </c>
      <c r="B22" s="48"/>
      <c r="C22" s="48"/>
      <c r="D22" s="6"/>
    </row>
    <row r="23" spans="1:4" customHeight="1" ht="18">
      <c r="A23" s="6"/>
      <c r="B23" s="6"/>
      <c r="C23" s="6"/>
      <c r="D23" s="6"/>
    </row>
    <row r="24" spans="1:4" customHeight="1" ht="18">
      <c r="A24" s="6"/>
      <c r="B24" s="6"/>
      <c r="C24" s="6"/>
      <c r="D24" s="6"/>
    </row>
    <row r="25" spans="1:4" customHeight="1" ht="49.2">
      <c r="A25" s="16" t="str">
        <f>CONCATENATE("Цедент: _________________________
", Форма!B5)</f>
        <v>Цедент: _________________________
Иванов Иван Иванович</v>
      </c>
      <c r="B25" s="49" t="str">
        <f>CONCATENATE("Цессионарий: _______________________
", Форма!M2)</f>
        <v>Цессионарий: _______________________
Менеджер по работе с клиентами ООО "Правовой холдинг" Капчинская Е.А.</v>
      </c>
      <c r="C25" s="49"/>
      <c r="D25"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2:C22"/>
    <mergeCell ref="B25:C25"/>
    <mergeCell ref="A1:C1"/>
    <mergeCell ref="A2:C2"/>
    <mergeCell ref="A3:C3"/>
    <mergeCell ref="A7:C7"/>
    <mergeCell ref="A8:C8"/>
  </mergeCells>
  <printOptions gridLines="false" gridLinesSet="true"/>
  <pageMargins left="0.7" right="0.7" top="0.75" bottom="0.75" header="0.3" footer="0.3"/>
  <pageSetup paperSize="9" orientation="portrait" scale="96" fitToHeight="0" fitToWidth="1"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D37"/>
  <sheetViews>
    <sheetView tabSelected="0" workbookViewId="0" showGridLines="true" showRowColHeaders="1">
      <selection activeCell="D37" sqref="D37"/>
    </sheetView>
  </sheetViews>
  <sheetFormatPr defaultRowHeight="14.4" defaultColWidth="9.140625" outlineLevelRow="0" outlineLevelCol="0"/>
  <cols>
    <col min="1" max="1" width="25.7109375" customWidth="true" style="6"/>
    <col min="2" max="2" width="20.7109375" customWidth="true" style="6"/>
    <col min="3" max="3" width="60.7109375" customWidth="true" style="6"/>
    <col min="4" max="4" width="9.140625" style="6"/>
  </cols>
  <sheetData>
    <row r="1" spans="1:4" customHeight="1" ht="49.2">
      <c r="A1" s="9"/>
      <c r="B1" s="53" t="s">
        <v>108</v>
      </c>
      <c r="C1" s="53"/>
      <c r="D1" s="6"/>
    </row>
    <row r="2" spans="1:4" customHeight="1" ht="18">
      <c r="A2" s="6"/>
      <c r="B2" s="6"/>
      <c r="C2" s="6"/>
      <c r="D2" s="6"/>
    </row>
    <row r="3" spans="1:4" customHeight="1" ht="49.2">
      <c r="A3" s="54" t="str">
        <f>CONCATENATE("ЗАЯВКА №________________ от ",Форма!B14," г.
на заключение договора на услуги 
''Аварийный комиссар'' с ООО ''Правовой холдинг''")</f>
        <v>ЗАЯВКА №________________ от 10.10.2024 г.
на заключение договора на услуги 
''Аварийный комиссар'' с ООО ''Правовой холдинг''</v>
      </c>
      <c r="B3" s="54"/>
      <c r="C3" s="54"/>
      <c r="D3" s="6"/>
    </row>
    <row r="4" spans="1:4" customHeight="1" ht="18">
      <c r="A4" s="17"/>
      <c r="B4" s="17"/>
      <c r="C4" s="17"/>
      <c r="D4" s="6"/>
    </row>
    <row r="5" spans="1:4" customHeight="1" ht="18">
      <c r="A5" s="18" t="s">
        <v>109</v>
      </c>
      <c r="B5" s="19"/>
      <c r="C5" s="19"/>
      <c r="D5" s="6"/>
    </row>
    <row r="6" spans="1:4" customHeight="1" ht="18">
      <c r="A6" s="18" t="s">
        <v>110</v>
      </c>
      <c r="B6" s="55" t="str">
        <f>Форма!B5</f>
        <v>Иванов Иван Иванович</v>
      </c>
      <c r="C6" s="56"/>
      <c r="D6" s="6"/>
    </row>
    <row r="7" spans="1:4" customHeight="1" ht="18">
      <c r="A7" s="18" t="s">
        <v>111</v>
      </c>
      <c r="B7" s="55" t="str">
        <f>Форма!B12</f>
        <v>г. Владивосток, ул. Пушкина, д. Колотушкино</v>
      </c>
      <c r="C7" s="56"/>
      <c r="D7" s="6"/>
    </row>
    <row r="8" spans="1:4" customHeight="1" ht="18">
      <c r="A8" s="17" t="s">
        <v>112</v>
      </c>
      <c r="B8" s="57" t="str">
        <f>Форма!B6</f>
        <v>01.01.1980</v>
      </c>
      <c r="C8" s="58"/>
      <c r="D8" s="6"/>
    </row>
    <row r="9" spans="1:4" customHeight="1" ht="18">
      <c r="A9" s="6"/>
      <c r="B9" s="6"/>
      <c r="C9" s="6"/>
      <c r="D9" s="6"/>
    </row>
    <row r="10" spans="1:4" customHeight="1" ht="18">
      <c r="A10" s="49" t="s">
        <v>113</v>
      </c>
      <c r="B10" s="49"/>
      <c r="C10" s="20"/>
      <c r="D10" s="6"/>
    </row>
    <row r="11" spans="1:4" customHeight="1" ht="18">
      <c r="A11" s="6"/>
      <c r="B11" s="6"/>
      <c r="C11" s="22" t="s">
        <v>114</v>
      </c>
      <c r="D11" s="6"/>
    </row>
    <row r="12" spans="1:4" customHeight="1" ht="18">
      <c r="A12" s="6"/>
      <c r="B12" s="6"/>
      <c r="C12" s="6"/>
      <c r="D12" s="6"/>
    </row>
    <row r="13" spans="1:4" customHeight="1" ht="49.2">
      <c r="A13" s="48" t="str">
        <f>CONCATENATE(Форма!B14, "  в ",Форма!B15, " водитель ",Форма!B34, ", управляя транспортным средством: ",Форма!B28," гос.номер: ",Форма!B33,", по адресу: ", Форма!B13," стал(-а) участником ДТП.")</f>
        <v>10.10.2024  в 22:22 водитель Петров Петр Петрович, управляя транспортным средством: Toyota Harrier гос.номер: Х111ХХ125, по адресу: г. Артем, ул. теста, д. 3 стал(-а) участником ДТП.</v>
      </c>
      <c r="B13" s="48"/>
      <c r="C13" s="48"/>
      <c r="D13" s="6"/>
    </row>
    <row r="14" spans="1:4" customHeight="1" ht="18">
      <c r="A14" s="49" t="s">
        <v>115</v>
      </c>
      <c r="B14" s="49"/>
      <c r="C14" s="49"/>
      <c r="D14" s="6"/>
    </row>
    <row r="15" spans="1:4" customHeight="1" ht="18">
      <c r="A15" s="6"/>
      <c r="B15" s="49" t="s">
        <v>116</v>
      </c>
      <c r="C15" s="49"/>
      <c r="D15" s="6"/>
    </row>
    <row r="16" spans="1:4" customHeight="1" ht="18">
      <c r="A16" s="6"/>
      <c r="B16" s="49" t="s">
        <v>117</v>
      </c>
      <c r="C16" s="49"/>
      <c r="D16" s="6"/>
    </row>
    <row r="17" spans="1:4" customHeight="1" ht="18">
      <c r="A17" s="6"/>
      <c r="B17" s="49" t="s">
        <v>118</v>
      </c>
      <c r="C17" s="49"/>
      <c r="D17" s="6"/>
    </row>
    <row r="18" spans="1:4" customHeight="1" ht="33.6">
      <c r="A18" s="6"/>
      <c r="B18" s="49" t="s">
        <v>119</v>
      </c>
      <c r="C18" s="49"/>
      <c r="D18" s="6"/>
    </row>
    <row r="19" spans="1:4" customHeight="1" ht="18">
      <c r="A19" s="6"/>
      <c r="B19" s="49" t="s">
        <v>120</v>
      </c>
      <c r="C19" s="49"/>
      <c r="D19" s="6"/>
    </row>
    <row r="20" spans="1:4" customHeight="1" ht="18">
      <c r="A20" s="6"/>
      <c r="B20" s="49" t="s">
        <v>121</v>
      </c>
      <c r="C20" s="49"/>
      <c r="D20" s="6"/>
    </row>
    <row r="21" spans="1:4" customHeight="1" ht="18">
      <c r="A21" s="6"/>
      <c r="B21" s="6"/>
      <c r="C21" s="6"/>
      <c r="D21" s="6"/>
    </row>
    <row r="22" spans="1:4" customHeight="1" ht="64.8">
      <c r="A22" s="48" t="s">
        <v>122</v>
      </c>
      <c r="B22" s="48"/>
      <c r="C22" s="48"/>
      <c r="D22" s="6"/>
    </row>
    <row r="23" spans="1:4" customHeight="1" ht="18">
      <c r="A23" s="6"/>
      <c r="B23" s="6"/>
      <c r="C23" s="6"/>
      <c r="D23" s="6"/>
    </row>
    <row r="24" spans="1:4" customHeight="1" ht="18">
      <c r="A24" s="17"/>
      <c r="B24" s="17"/>
      <c r="C24" s="17"/>
      <c r="D24" s="6"/>
    </row>
    <row r="25" spans="1:4" customHeight="1" ht="18">
      <c r="A25" s="52" t="s">
        <v>123</v>
      </c>
      <c r="B25" s="52"/>
      <c r="C25" s="52"/>
      <c r="D25" s="6"/>
    </row>
    <row r="26" spans="1:4" customHeight="1" ht="18">
      <c r="A26" s="6"/>
      <c r="B26" s="6"/>
      <c r="C26" s="6"/>
      <c r="D26" s="6"/>
    </row>
    <row r="27" spans="1:4" customHeight="1" ht="18">
      <c r="A27" s="51" t="s">
        <v>124</v>
      </c>
      <c r="B27" s="51"/>
      <c r="C27" s="51"/>
      <c r="D27" s="6"/>
    </row>
    <row r="28" spans="1:4" customHeight="1" ht="18">
      <c r="A28" s="6"/>
      <c r="B28" s="6"/>
      <c r="C28" s="6"/>
      <c r="D28" s="6"/>
    </row>
    <row r="29" spans="1:4" customHeight="1" ht="33.6">
      <c r="A29" s="51" t="s">
        <v>125</v>
      </c>
      <c r="B29" s="51"/>
      <c r="C29" s="51"/>
      <c r="D29" s="6"/>
    </row>
    <row r="30" spans="1:4" customHeight="1" ht="18">
      <c r="A30" s="6"/>
      <c r="B30" s="6"/>
      <c r="C30" s="6"/>
      <c r="D30" s="6"/>
    </row>
    <row r="31" spans="1:4" customHeight="1" ht="18">
      <c r="A31" s="17"/>
      <c r="B31" s="17"/>
      <c r="C31" s="17"/>
      <c r="D31" s="6"/>
    </row>
    <row r="32" spans="1:4" customHeight="1" ht="18">
      <c r="A32" s="52" t="s">
        <v>114</v>
      </c>
      <c r="B32" s="52"/>
      <c r="C32" s="52"/>
      <c r="D32" s="6"/>
    </row>
    <row r="33" spans="1:4" customHeight="1" ht="18">
      <c r="A33" s="6"/>
      <c r="B33" s="6"/>
      <c r="C33" s="6"/>
      <c r="D33" s="6"/>
    </row>
    <row r="34" spans="1:4" customHeight="1" ht="80.4">
      <c r="A34" s="48" t="s">
        <v>126</v>
      </c>
      <c r="B34" s="48"/>
      <c r="C34" s="48"/>
      <c r="D34" s="6"/>
    </row>
    <row r="35" spans="1:4" customHeight="1" ht="18">
      <c r="A35" s="6"/>
      <c r="B35" s="6"/>
      <c r="C35" s="6"/>
      <c r="D35" s="6"/>
    </row>
    <row r="36" spans="1:4" customHeight="1" ht="18">
      <c r="A36" s="17"/>
      <c r="B36" s="17"/>
      <c r="C36" s="17"/>
      <c r="D36" s="6"/>
    </row>
    <row r="37" spans="1:4" customHeight="1" ht="18">
      <c r="A37" s="52" t="s">
        <v>123</v>
      </c>
      <c r="B37" s="52"/>
      <c r="C37" s="52"/>
      <c r="D37"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C1"/>
    <mergeCell ref="A3:C3"/>
    <mergeCell ref="B6:C6"/>
    <mergeCell ref="B7:C7"/>
    <mergeCell ref="B8:C8"/>
    <mergeCell ref="A25:C25"/>
    <mergeCell ref="A10:B10"/>
    <mergeCell ref="A13:C13"/>
    <mergeCell ref="A14:C14"/>
    <mergeCell ref="B15:C15"/>
    <mergeCell ref="B16:C16"/>
    <mergeCell ref="B17:C17"/>
    <mergeCell ref="B18:C18"/>
    <mergeCell ref="B19:C19"/>
    <mergeCell ref="B20:C20"/>
    <mergeCell ref="A22:C22"/>
    <mergeCell ref="A27:C27"/>
    <mergeCell ref="A29:C29"/>
    <mergeCell ref="A32:C32"/>
    <mergeCell ref="A34:C34"/>
    <mergeCell ref="A37:C37"/>
  </mergeCells>
  <printOptions gridLines="false" gridLinesSet="true"/>
  <pageMargins left="0.7" right="0.7" top="0.75" bottom="0.75" header="0.3" footer="0.3"/>
  <pageSetup paperSize="9" orientation="portrait" scale="82" fitToHeight="0" fitToWidth="1" r:id="rId1"/>
  <headerFooter differentOddEven="false" differentFirst="false" scaleWithDoc="true" alignWithMargins="true">
    <oddHeader/>
    <oddFooter/>
    <evenHeader/>
    <evenFooter/>
    <firstHeader/>
    <first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1"/>
  <sheetViews>
    <sheetView tabSelected="0" workbookViewId="0" showGridLines="true" showRowColHeaders="1">
      <selection activeCell="C21" sqref="C21"/>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33.6">
      <c r="A1" s="48" t="s">
        <v>127</v>
      </c>
      <c r="B1" s="48"/>
      <c r="C1" s="6"/>
    </row>
    <row r="2" spans="1:3" customHeight="1" ht="18">
      <c r="A2" s="6"/>
      <c r="B2" s="6"/>
      <c r="C2" s="6"/>
    </row>
    <row r="3" spans="1:3" customHeight="1" ht="18">
      <c r="A3" s="7" t="str">
        <f>Форма!B3</f>
        <v>г. Артем</v>
      </c>
      <c r="B3" s="6"/>
      <c r="C3" s="6"/>
    </row>
    <row r="4" spans="1:3" customHeight="1" ht="18">
      <c r="A4" s="6"/>
      <c r="B4" s="6"/>
      <c r="C4" s="6"/>
    </row>
    <row r="5" spans="1:3" customHeight="1" ht="96">
      <c r="A5" s="48" t="s">
        <v>128</v>
      </c>
      <c r="B5" s="48"/>
      <c r="C5" s="6"/>
    </row>
    <row r="6" spans="1:3" customHeight="1" ht="111.6">
      <c r="A6" s="48" t="s">
        <v>129</v>
      </c>
      <c r="B6" s="48"/>
      <c r="C6" s="6"/>
    </row>
    <row r="7" spans="1:3" customHeight="1" ht="18">
      <c r="A7" s="6"/>
      <c r="B7" s="6"/>
      <c r="C7" s="6"/>
    </row>
    <row r="8" spans="1:3" customHeight="1" ht="49.2">
      <c r="A8" s="16" t="str">
        <f>CONCATENATE("Ознакомлен (-а):___________________________ 
",Форма!B5)</f>
        <v>Ознакомлен (-а):___________________________ 
Иванов Иван Иванович</v>
      </c>
      <c r="B8" s="16" t="str">
        <f>CONCATENATE("Цессионарий: _______________________
", Форма!M2)</f>
        <v>Цессионарий: _______________________
Менеджер по работе с клиентами ООО "Правовой холдинг" Капчинская Е.А.</v>
      </c>
      <c r="C8" s="6"/>
    </row>
    <row r="9" spans="1:3" customHeight="1" ht="18">
      <c r="A9" s="6"/>
      <c r="B9" s="6"/>
      <c r="C9" s="6"/>
    </row>
    <row r="10" spans="1:3" customHeight="1" ht="18">
      <c r="A10" s="6"/>
      <c r="B10" s="6"/>
      <c r="C10" s="6"/>
    </row>
    <row r="11" spans="1:3" customHeight="1" ht="18">
      <c r="A11" s="54" t="s">
        <v>130</v>
      </c>
      <c r="B11" s="54"/>
      <c r="C11" s="6"/>
    </row>
    <row r="12" spans="1:3" customHeight="1" ht="18">
      <c r="A12" s="54" t="s">
        <v>131</v>
      </c>
      <c r="B12" s="54"/>
      <c r="C12" s="6"/>
    </row>
    <row r="13" spans="1:3" customHeight="1" ht="18">
      <c r="A13" s="6"/>
      <c r="B13" s="6"/>
      <c r="C13" s="6"/>
    </row>
    <row r="14" spans="1:3" customHeight="1" ht="111.6">
      <c r="A14" s="48" t="s">
        <v>129</v>
      </c>
      <c r="B14" s="48"/>
      <c r="C14" s="6"/>
    </row>
    <row r="15" spans="1:3" customHeight="1" ht="111.6">
      <c r="A15" s="48" t="s">
        <v>132</v>
      </c>
      <c r="B15" s="48"/>
      <c r="C15" s="6"/>
    </row>
    <row r="16" spans="1:3" customHeight="1" ht="64.8">
      <c r="A16" s="48" t="s">
        <v>133</v>
      </c>
      <c r="B16" s="48"/>
      <c r="C16" s="6"/>
    </row>
    <row r="17" spans="1:3" customHeight="1" ht="18">
      <c r="A17" s="6"/>
      <c r="B17" s="6"/>
      <c r="C17" s="6"/>
    </row>
    <row r="18" spans="1:3" customHeight="1" ht="18">
      <c r="A18" s="7" t="str">
        <f>Форма!B4</f>
        <v>11.09.2023</v>
      </c>
      <c r="B18" s="6"/>
      <c r="C18" s="6"/>
    </row>
    <row r="19" spans="1:3" customHeight="1" ht="18">
      <c r="A19" s="6"/>
      <c r="B19" s="6"/>
      <c r="C19" s="6"/>
    </row>
    <row r="20" spans="1:3" customHeight="1" ht="18">
      <c r="A20" s="6" t="s">
        <v>134</v>
      </c>
      <c r="B20" s="6"/>
      <c r="C20" s="6"/>
    </row>
    <row r="21" spans="1:3" customHeight="1" ht="18">
      <c r="A21" s="59" t="s">
        <v>135</v>
      </c>
      <c r="B21" s="59"/>
      <c r="C21"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5:B15"/>
    <mergeCell ref="A16:B16"/>
    <mergeCell ref="A21:B21"/>
    <mergeCell ref="A1:B1"/>
    <mergeCell ref="A5:B5"/>
    <mergeCell ref="A6:B6"/>
    <mergeCell ref="A11:B11"/>
    <mergeCell ref="A12:B12"/>
    <mergeCell ref="A14:B14"/>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4"/>
  <sheetViews>
    <sheetView tabSelected="0" workbookViewId="0" showGridLines="true" showRowColHeaders="1">
      <selection activeCell="A1" sqref="A1"/>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33.6">
      <c r="A1" s="48" t="str">
        <f>CONCATENATE("Приложение №1 к Соглашению от ",Форма!B4," (Условия о расчетах, согласно п. 3.2.1 Соглашения от ",Форма!B4,")")</f>
        <v>Приложение №1 к Соглашению от 11.09.2023 (Условия о расчетах, согласно п. 3.2.1 Соглашения от 11.09.2023)</v>
      </c>
      <c r="B1" s="48"/>
      <c r="C1" s="6"/>
    </row>
    <row r="2" spans="1:3" customHeight="1" ht="18">
      <c r="A2" s="10"/>
      <c r="B2" s="10"/>
      <c r="C2" s="6"/>
    </row>
    <row r="3" spans="1:3" customHeight="1" ht="18">
      <c r="A3" s="7" t="str">
        <f>Форма!B3</f>
        <v>г. Артем</v>
      </c>
      <c r="B3" s="8" t="str">
        <f>Форма!B4</f>
        <v>11.09.2023</v>
      </c>
      <c r="C3" s="6"/>
    </row>
    <row r="4" spans="1:3" customHeight="1" ht="18">
      <c r="A4" s="6"/>
      <c r="B4" s="6"/>
      <c r="C4" s="6"/>
    </row>
    <row r="5" spans="1:3" customHeight="1" ht="158.4">
      <c r="A5" s="48" t="str">
        <f>CONCATENATE(Форма!B5,", с одной стороны, и ",Форма!M2,," с другой стороны, определили размер денежной суммы, выплачиваемой Цеденту в соответствии с п.3.2.1 Договора цессии от ",Форма!B4," в размере определенном лимитами закрепленными Федеральным законом от 25.04.2002 N 40-ФЗ ''Об обязательном страховании гражданской ответственности владельцев транспортных средств'', методикой утвержденной Центральным Банком Российской Федерации уменьшенно","й на тридцать процентов. В случае недоплаты или переплаты страхового возмещения, выше или ниже указанной суммы в настоящем приложении, цедент получает семьдесят процентов от суммы выплаченной Должником или взысканой в судебном порядке в срок не позднее пя"&amp;"ти рабочих дней после получения страхового возмещения от Должника.")</f>
        <v>Иванов Иван Иванович, с одной стороны, и Менеджер по работе с клиентами ООО "Правовой холдинг" Капчинская Е.А. с другой стороны, определили размер денежной суммы, выплачиваемой Цеденту в соответствии с п.3.2.1 Договора цессии от 11.09.2023 в размере определенном лимитами закрепленными Федеральным законом от 25.04.2002 N 40-ФЗ ''Об обязательном страховании гражданской ответственности владельцев транспортных средств'', методикой утвержденной Центральным Банком Российской Федерации уменьшенной на тридцать процентов. В случае недоплаты или переплаты страхового возмещения, выше или ниже указанной суммы в настоящем приложении, цедент получает семьдесят процентов от суммы выплаченной Должником или взысканой в судебном порядке в срок не позднее пяти рабочих дней после получения страхового возмещения от Должника.</v>
      </c>
      <c r="B5" s="48"/>
      <c r="C5" s="6"/>
    </row>
    <row r="6" spans="1:3" customHeight="1" ht="49.2">
      <c r="A6" s="48" t="s">
        <v>136</v>
      </c>
      <c r="B6" s="48"/>
      <c r="C6" s="6"/>
    </row>
    <row r="7" spans="1:3" customHeight="1" ht="33.6">
      <c r="A7" s="48" t="s">
        <v>137</v>
      </c>
      <c r="B7" s="48"/>
      <c r="C7" s="6"/>
    </row>
    <row r="8" spans="1:3" customHeight="1" ht="18">
      <c r="A8" s="6"/>
      <c r="B8" s="6"/>
      <c r="C8" s="6"/>
    </row>
    <row r="9" spans="1:3" customHeight="1" ht="18">
      <c r="A9" s="6"/>
      <c r="B9" s="6"/>
      <c r="C9" s="6"/>
    </row>
    <row r="10" spans="1:3" customHeight="1" ht="49.2">
      <c r="A10" s="16" t="str">
        <f>CONCATENATE("Цедент: _________________________
", Форма!B5)</f>
        <v>Цедент: _________________________
Иванов Иван Иванович</v>
      </c>
      <c r="B10" s="16" t="str">
        <f>CONCATENATE("Цессионарий: _______________________
", Форма!M2)</f>
        <v>Цессионарий: _______________________
Менеджер по работе с клиентами ООО "Правовой холдинг" Капчинская Е.А.</v>
      </c>
      <c r="C10" s="6"/>
    </row>
    <row r="11" spans="1:3" customHeight="1" ht="18">
      <c r="A11" s="6"/>
      <c r="B11" s="6"/>
      <c r="C11" s="6"/>
    </row>
    <row r="12" spans="1:3" customHeight="1" ht="18">
      <c r="A12" s="6"/>
      <c r="B12" s="6"/>
      <c r="C12" s="6"/>
    </row>
    <row r="13" spans="1:3" customHeight="1" ht="18">
      <c r="A13" s="54" t="s">
        <v>138</v>
      </c>
      <c r="B13" s="54"/>
      <c r="C13" s="6"/>
    </row>
    <row r="14" spans="1:3" customHeight="1" ht="18">
      <c r="A14" s="54" t="s">
        <v>139</v>
      </c>
      <c r="B14" s="54"/>
      <c r="C14" s="6"/>
    </row>
    <row r="15" spans="1:3" customHeight="1" ht="49.2">
      <c r="A15" s="48" t="str">
        <f>CONCATENATE("Я, ",Форма!B5,", ",Форма!B6," года рождения, паспорт серия ", Форма!B7," № ",Форма!B8,", выдан: ",Форма!B9," ",Форма!B10,", код подразделения ",Форма!B11,", зарегистрированный(-ая) по адресу: ",Форма!B12, ",")</f>
        <v>Я, Иванов Иван Иванович, 01.01.1980 года рождения, паспорт серия 0501 № 000001, выдан: УМВД РФ по ПК 01.01.2020, код подразделения 250-059, зарегистрированный(-ая) по адресу: г. Владивосток, ул. Пушкина, д. Колотушкино,</v>
      </c>
      <c r="B15" s="48"/>
      <c r="C15" s="6"/>
    </row>
    <row r="16" spans="1:3" customHeight="1" ht="18">
      <c r="A16" s="48" t="str">
        <f>CONCATENATE("в целях связанных с обеспечением исполнения Соглашения от ",Форма!B4, " г.")</f>
        <v>в целях связанных с обеспечением исполнения Соглашения от 11.09.2023 г.</v>
      </c>
      <c r="B16" s="48"/>
      <c r="C16" s="6"/>
    </row>
    <row r="17" spans="1:3" customHeight="1" ht="33.6">
      <c r="A17" s="48" t="str">
        <f>CONCATENATE("даю согласие: ", Форма!D2," находящемуся по адресу: ", Форма!H2,",")</f>
        <v>даю согласие: Общество с ограниченной ответственностью "Правовой холдинг" находящемуся по адресу: г.Владивосток ул.Зейская д.12,</v>
      </c>
      <c r="B17" s="48"/>
      <c r="C17" s="6"/>
    </row>
    <row r="18" spans="1:3" customHeight="1" ht="127.2">
      <c r="A18" s="48" t="s">
        <v>140</v>
      </c>
      <c r="B18" s="48"/>
      <c r="C18" s="6"/>
    </row>
    <row r="19" spans="1:3" customHeight="1" ht="18">
      <c r="A19" s="6"/>
      <c r="B19" s="6"/>
      <c r="C19" s="6"/>
    </row>
    <row r="20" spans="1:3" customHeight="1" ht="18">
      <c r="A20" s="6"/>
      <c r="B20" s="6"/>
      <c r="C20" s="6"/>
    </row>
    <row r="21" spans="1:3" customHeight="1" ht="18">
      <c r="A21" s="7" t="str">
        <f>Форма!B4</f>
        <v>11.09.2023</v>
      </c>
      <c r="B21" s="6"/>
      <c r="C21" s="6"/>
    </row>
    <row r="22" spans="1:3" customHeight="1" ht="18">
      <c r="A22" s="6"/>
      <c r="B22" s="6"/>
      <c r="C22" s="6"/>
    </row>
    <row r="23" spans="1:3" customHeight="1" ht="18">
      <c r="A23" s="6" t="s">
        <v>141</v>
      </c>
      <c r="B23" s="6"/>
      <c r="C23" s="6"/>
    </row>
    <row r="24" spans="1:3" customHeight="1" ht="18">
      <c r="A24" s="59" t="s">
        <v>135</v>
      </c>
      <c r="B24" s="59"/>
      <c r="C24"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4:B24"/>
    <mergeCell ref="A1:B1"/>
    <mergeCell ref="A5:B5"/>
    <mergeCell ref="A6:B6"/>
    <mergeCell ref="A7:B7"/>
    <mergeCell ref="A13:B13"/>
    <mergeCell ref="A14:B14"/>
    <mergeCell ref="A15:B15"/>
    <mergeCell ref="A16:B16"/>
    <mergeCell ref="A17:B17"/>
    <mergeCell ref="A18:B18"/>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10"/>
  <sheetViews>
    <sheetView tabSelected="0" workbookViewId="0" showGridLines="true" showRowColHeaders="1">
      <selection activeCell="C10" sqref="C10"/>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54" t="s">
        <v>142</v>
      </c>
      <c r="B1" s="54"/>
      <c r="C1" s="6"/>
    </row>
    <row r="2" spans="1:3" customHeight="1" ht="18">
      <c r="A2" s="6"/>
      <c r="B2" s="6"/>
      <c r="C2" s="6"/>
    </row>
    <row r="3" spans="1:3" customHeight="1" ht="18">
      <c r="A3" s="7" t="str">
        <f>Форма!B3</f>
        <v>г. Артем</v>
      </c>
      <c r="B3" s="6"/>
      <c r="C3" s="6"/>
    </row>
    <row r="4" spans="1:3" customHeight="1" ht="18">
      <c r="A4" s="6"/>
      <c r="B4" s="6"/>
      <c r="C4" s="6"/>
    </row>
    <row r="5" spans="1:3" customHeight="1" ht="416.9">
      <c r="A5" s="60" t="s">
        <v>143</v>
      </c>
      <c r="B5" s="60"/>
      <c r="C5" s="6"/>
    </row>
    <row r="6" spans="1:3" customHeight="1" ht="288.2">
      <c r="A6" s="60" t="s">
        <v>144</v>
      </c>
      <c r="B6" s="60"/>
      <c r="C6" s="6"/>
    </row>
    <row r="7" spans="1:3" customHeight="1" ht="273.9">
      <c r="A7" s="60" t="str">
        <f>CONCATENATE("По каждому повреждению должны фиксироваться следующие данные: вид повреждения в соответствии с типовыми характеристиками повреждений транспортного средства, приведенными в приложении 2 к настоящему Положению, место расположения и объем. Объем повреждения "&amp;"определяется линейными размерами (глубиной, шириной, длиной) либо отношением площади поврежденной части к общей площади детали (в процентном соотношении или частях). При фиксации повреждений подушек и ремней безопасности должны быть сфотографированы номер"&amp;"а и маркировочные обозначения указанных сработавших элементов (при их наличии).
2.7. Для каждой поврежденной детали (узла, агрегата) транспортного средства должны определяться и указываться в экспертном заключении вид и объем ремонтного воздействия и (или"&amp;") категория окраски.
Необходимый и достаточный набор (комплекс) работ по восстановительному ремонту транспортного средства должен устанавливаться в зависимости от характера и степени повреждения отдельных частей, узлов, агрегатов и деталей на основе техно"&amp;"логии завода-изготовителя, сертифицированных ремонтных технологий с учетом особенностей конструкции деталей (узлов, агрегатов), подвергающихся ремонтным воздействиям, выполнения в необходимом и достаточном объеме вспомогательных и сопутствующих работ по р"&amp;"азборке/сборке, регулировке, подгонке, окраске, антикоррозийной обработке и так далее для обеспечения доступа к заменяемым и ремонтируемым частям, узлам, агрегатам и деталям, сохранности сопряженных частей, узлов, агрегатов и деталей и соблюдения требован"&amp;"ий безопасности работ.")</f>
        <v>По каждому повреждению должны фиксироваться следующие данные: вид повреждения в соответствии с типовыми характеристиками повреждений транспортного средства, приведенными в приложении 2 к настоящему Положению, место расположения и объем. Объем повреждения определяется линейными размерами (глубиной, шириной, длиной) либо отношением площади поврежденной части к общей площади детали (в процентном соотношении или частях). При фиксации повреждений подушек и ремней безопасности должны быть сфотографированы номера и маркировочные обозначения указанных сработавших элементов (при их наличии).
2.7. Для каждой поврежденной детали (узла, агрегата) транспортного средства должны определяться и указываться в экспертном заключении вид и объем ремонтного воздействия и (или) категория окраски.
Необходимый и достаточный набор (комплекс) работ по восстановительному ремонту транспортного средства должен устанавливаться в зависимости от характера и степени повреждения отдельных частей, узлов, агрегатов и деталей на основе технологии завода-изготовителя, сертифицированных ремонтных технологий с учетом особенностей конструкции деталей (узлов, агрегатов), подвергающихся ремонтным воздействиям, выполнения в необходимом и достаточном объеме вспомогательных и сопутствующих работ по разборке/сборке, регулировке, подгонке, окраске, антикоррозийной обработке и так далее для обеспечения доступа к заменяемым и ремонтируемым частям, узлам, агрегатам и деталям, сохранности сопряженных частей, узлов, агрегатов и деталей и соблюдения требований безопасности работ.</v>
      </c>
      <c r="B7" s="60"/>
      <c r="C7" s="6"/>
    </row>
    <row r="8" spans="1:3" customHeight="1" ht="374">
      <c r="A8" s="60" t="str">
        <f>CONCATENATE("Требования завода-изготовителя транспортных средств в части норм, правил и процедур ремонта транспортных средств являются приоритетными при выборе ремонтных воздействий.
В случае выявления повреждений дорогостоящих комплектующих изд"&amp;"елий (части, детали, механизмы, узлы и агрегаты, стоимость которых с учетом износа превышает 5 процентов от стоимости транспортного средства на момент дорожно-транспортного происшествия), а также двигателя, коробки передач, раздаточной коробки (коробки от"&amp;"бора мощности), ведущих мостов, межосевых дифференциалов, колесных редукторов, рулевого механизма, гидроусилителя руля, топливного насоса высокого давления, мультимедийных, электронных устройств, электронных блоков управления системами транспортного средс"&amp;"тва, систем безопасности, блоков предохранителей, а для специализированного транспорта - выявления повреждений агрегатов и механизмов, размещенных на шасси базового транспортного средства, относящихся к рассматриваемому дорожно-транспортному происшествию,"&amp;" в акте осмотра должна делаться запись о необходимости инструментальной диагностики или диагностики и дефектовки с разборкой при наличии технически обоснованных показателей (признаков). Наличие механических повреждений только в виде царапин, задиров и ско"&amp;"лов на корпусе к таким признакам не относится и не является основанием для замены узла в сборе, так как не влияет на его эксплуатационные характеристики.
Замена жгута электропроводов должна назначаться только в случае, если его ремонт технологически невоз"&amp;"можен. При наличии ремонтного комплекта разъема жгута электропроводов, повреждение такого разъема не является основанием для замены жгута электропроводов в сборе.
Замена кузова, кабины транспортного средства должна назначаться в случае, если их ремонт, во"&amp;"сстановление технически невозможны либо экономически нецелесообразны.
Необходимость и объем работ по устранению перекосов должны определяться по результатам замеров либо наличию информативных признаков, свидетельствующих о наличии перекоса. Предельное вре"&amp;"мя по устранению перекосов должно определяться с учетом укрупненных показателей трудозатрат на выполнение работ по кузовному ремонту и устранению перекосов проемов и кузова, приведенных в приложении 3 к настоящему.")</f>
        <v>Требования завода-изготовителя транспортных средств в части норм, правил и процедур ремонта транспортных средств являются приоритетными при выборе ремонтных воздействий.
В случае выявления повреждений дорогостоящих комплектующих изделий (части, детали, механизмы, узлы и агрегаты, стоимость которых с учетом износа превышает 5 процентов от стоимости транспортного средства на момент дорожно-транспортного происшествия), а также двигателя, коробки передач, раздаточной коробки (коробки отбора мощности), ведущих мостов, межосевых дифференциалов, колесных редукторов, рулевого механизма, гидроусилителя руля, топливного насоса высокого давления, мультимедийных, электронных устройств, электронных блоков управления системами транспортного средства, систем безопасности, блоков предохранителей, а для специализированного транспорта - выявления повреждений агрегатов и механизмов, размещенных на шасси базового транспортного средства, относящихся к рассматриваемому дорожно-транспортному происшествию, в акте осмотра должна делаться запись о необходимости инструментальной диагностики или диагностики и дефектовки с разборкой при наличии технически обоснованных показателей (признаков). Наличие механических повреждений только в виде царапин, задиров и сколов на корпусе к таким признакам не относится и не является основанием для замены узла в сборе, так как не влияет на его эксплуатационные характеристики.
Замена жгута электропроводов должна назначаться только в случае, если его ремонт технологически невозможен. При наличии ремонтного комплекта разъема жгута электропроводов, повреждение такого разъема не является основанием для замены жгута электропроводов в сборе.
Замена кузова, кабины транспортного средства должна назначаться в случае, если их ремонт, восстановление технически невозможны либо экономически нецелесообразны.
Необходимость и объем работ по устранению перекосов должны определяться по результатам замеров либо наличию информативных признаков, свидетельствующих о наличии перекоса. Предельное время по устранению перекосов должно определяться с учетом укрупненных показателей трудозатрат на выполнение работ по кузовному ремонту и устранению перекосов проемов и кузова, приведенных в приложении 3 к настоящему.</v>
      </c>
      <c r="B8" s="60"/>
      <c r="C8" s="6"/>
    </row>
    <row r="9" spans="1:3" customHeight="1" ht="18">
      <c r="A9" s="60"/>
      <c r="B9" s="60"/>
      <c r="C9" s="6"/>
    </row>
    <row r="10" spans="1:3" customHeight="1" ht="49.2">
      <c r="A10" s="16" t="str">
        <f>CONCATENATE("Ознакомлен (-а):___________________________ 
",Форма!B5)</f>
        <v>Ознакомлен (-а):___________________________ 
Иванов Иван Иванович</v>
      </c>
      <c r="B10" s="16" t="str">
        <f>CONCATENATE("Цессионарий:____________________________
",
Форма!B2)</f>
        <v>Цессионарий:____________________________
Менеджер по работе с клиентами
Капчинская Е.А.</v>
      </c>
      <c r="C10"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9:B9"/>
    <mergeCell ref="A1:B1"/>
    <mergeCell ref="A5:B5"/>
    <mergeCell ref="A6:B6"/>
    <mergeCell ref="A7:B7"/>
    <mergeCell ref="A8:B8"/>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15"/>
  <sheetViews>
    <sheetView tabSelected="0" workbookViewId="0" showGridLines="true" showRowColHeaders="1">
      <selection activeCell="C15" sqref="C15"/>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50" t="s">
        <v>145</v>
      </c>
      <c r="B1" s="50"/>
      <c r="C1" s="6"/>
    </row>
    <row r="2" spans="1:3" customHeight="1" ht="18">
      <c r="A2" s="7" t="str">
        <f>Форма!B3</f>
        <v>г. Артем</v>
      </c>
      <c r="B2" s="8" t="str">
        <f>Форма!B4</f>
        <v>11.09.2023</v>
      </c>
      <c r="C2" s="6"/>
    </row>
    <row r="3" spans="1:3" customHeight="1" ht="18">
      <c r="A3" s="6"/>
      <c r="B3" s="6"/>
      <c r="C3" s="6"/>
    </row>
    <row r="4" spans="1:3" customHeight="1" ht="127.2">
      <c r="A4" s="48"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именуемый в дальнейшем «Цедент», с одной стороны, и
", Форма!C2,", именуемое в дальнейшем “Цессионарий”, с другой стороны, совместно именуемые “Стороны”, заключили настоящий договор (далее по тексту – “Договор”) о нижеследующем:")</f>
        <v>Иванов Иван Иванович, 01.01.1980 года рождения, паспорт серия 0501 № 000001, выдан: УМВД РФ по ПК 01.01.2020, код подразделения 250-059, зарегистрированный(-ая) по адресу: г. Владивосток, ул. Пушкина, д. Колотушкино, именуемый в дальнейшем «Цедент», с одной стороны, и
Общество с ограниченной ответственностью "Правовой холдинг", в лице Менеджера по работе с клиентами Капчинской Елизаветы Андреевны, действующей на основании доверенности, именуемое в дальнейшем “Цессионарий”, с другой стороны, совместно именуемые “Стороны”, заключили настоящий договор (далее по тексту – “Договор”) о нижеследующем:</v>
      </c>
      <c r="B4" s="48"/>
      <c r="C4" s="6"/>
    </row>
    <row r="5" spans="1:3" customHeight="1" ht="189.6">
      <c r="A5" s="48" t="str">
        <f>CONCATENATE("1. Предмет договора
1.1 Цедент передает, а Цессионарий принимает право требования Цедента "&amp;"к ",Форма!B17," (далее по тексту – Должник), возникшее из обязательства: компенсации ущерба причиненного Цеденту по полису ОСАГО: ", Форма!B26,", в результате дорожно-транспортного происшествия, произошедшего ",Форма!B14," в ",Форма!B15," по адресу: ",Форма!B13,", подтверждаемого следующими документами:
- ",Форма!B16, ".
1.2 Право требования к Должнику уступается в объеме, существующем на момент заключения настоящего договора, включая сумму восстановительного ремонта и сопутствующих выплат, в т.ч. все подлежащие, вследствие просрочки исполнения Должником своих обязатель"&amp;"ств, начислению санкции, а также иные требования, связанные с неисполнением Должником своего обязательства по оплате.")</f>
        <v>1. Предмет договора
1.1 Цедент передает, а Цессионарий принимает право требования Цедента к ПАО СК "Росгосстрах" (далее по тексту – Должник), возникшее из обязательства: компенсации ущерба причиненного Цеденту по полису ОСАГО: ТТТ 202020, в результате дорожно-транспортного происшествия, произошедшего 10.10.2024 в 22:22 по адресу: г. Артем, ул. теста, д. 3, подтверждаемого следующими документами:
- извещение о ДТП от 10.10.2022.
1.2 Право требования к Должнику уступается в объеме, существующем на момент заключения настоящего договора, включая сумму восстановительного ремонта и сопутствующих выплат, в т.ч. все подлежащие, вследствие просрочки исполнения Должником своих обязательств, начислению санкции, а также иные требования, связанные с неисполнением Должником своего обязательства по оплате.</v>
      </c>
      <c r="B5" s="48"/>
      <c r="C5" s="6"/>
    </row>
    <row r="6" spans="1:3" customHeight="1" ht="220.8">
      <c r="A6" s="48" t="str">
        <f>CONCATENATE("2. Заверения и гарантии Сторон
2.1 Цедент настоящим подтверждает:
2.1.1 Действительность и наличие всех прав, которые он уступает в соотв"&amp;"етствии с условиями настоящего договора.
2.1.2 Своё полное право на распоряжение правом требования к ДОЛЖНИКУ на условиях настоящего договора и в соответствии с документами Цедента.
2.1.3 Что уступаемое право требования свободно от каких-либо обязательств"&amp;" как со стороны самого Цедента, так и со стороны третьих лиц, в залоге, под арестом, запрещением не находится.
2.2 Цессионарий настоящим подтверждает:
2.2.1 Свою платежеспособность и своевременное исполнение всех своих обязательств по Договору
2.2.2 Своё "&amp;"полное право на приобретение права требования на условиях настоящего договора.")</f>
        <v>2. Заверения и гарантии Сторон
2.1 Цедент настоящим подтверждает:
2.1.1 Действительность и наличие всех прав, которые он уступает в соответствии с условиями настоящего договора.
2.1.2 Своё полное право на распоряжение правом требования к ДОЛЖНИКУ на условиях настоящего договора и в соответствии с документами Цедента.
2.1.3 Что уступаемое право требования свободно от каких-либо обязательств как со стороны самого Цедента, так и со стороны третьих лиц, в залоге, под арестом, запрещением не находится.
2.2 Цессионарий настоящим подтверждает:
2.2.1 Свою платежеспособность и своевременное исполнение всех своих обязательств по Договору
2.2.2 Своё полное право на приобретение права требования на условиях настоящего договора.</v>
      </c>
      <c r="B6" s="48"/>
      <c r="C6" s="6"/>
    </row>
    <row r="7" spans="1:3" customHeight="1" ht="205.2">
      <c r="A7" s="48" t="str">
        <f>CONCATENATE("3. Обязательства Сторон
3.1 Цедент обязуется:
3.1.1 Уступить Цессионарию право требования на условиях настоящего договора.
3.1.2 Передать Цессионарию по акту приема-передачи не"&amp;" позднее 15 (пятнадцати) дней с момента заключения настоящего договора документов, удостоверяющих право требования, и сообщить сведения, имеющие значение для осуществления требования.
3.1.3 Сообщить Цессионарию при передаче документов в соответствии с под"&amp;"пунктом 3.1.2 настоящего договора сведения, имеющие значение для осуществления Цессионарием своих прав и выполнения своих обязательств.
3.1.4 В случае, если после заключения настоящего договора и перехода права требования к Цессионарию Должник произведет "&amp;"полное или частичное погашение долга Цедента, последний обязуется перечислить полученные денежные средства Цессионарию в течение 1 (одного) рабочего дня с момента их получения.")</f>
        <v>3. Обязательства Сторон
3.1 Цедент обязуется:
3.1.1 Уступить Цессионарию право требования на условиях настоящего договора.
3.1.2 Передать Цессионарию по акту приема-передачи не позднее 15 (пятнадцати) дней с момента заключения настоящего договора документов, удостоверяющих право требования, и сообщить сведения, имеющие значение для осуществления требования.
3.1.3 Сообщить Цессионарию при передаче документов в соответствии с подпунктом 3.1.2 настоящего договора сведения, имеющие значение для осуществления Цессионарием своих прав и выполнения своих обязательств.
3.1.4 В случае, если после заключения настоящего договора и перехода права требования к Цессионарию Должник произведет полное или частичное погашение долга Цедента, последний обязуется перечислить полученные денежные средства Цессионарию в течение 1 (одного) рабочего дня с момента их получения.</v>
      </c>
      <c r="B7" s="48"/>
      <c r="C7" s="6"/>
    </row>
    <row r="8" spans="1:3" customHeight="1" ht="96">
      <c r="A8" s="48" t="str">
        <f>CONCATENATE("3.1.6 Цедент обязуется не ремонтировать свой Автомоибль в течение 20 (двадцати дней) с момента подписания Договора
3.2 Цессионарий обязуется:
3.2.1 Рассчитаться с Цедентом за уступленное право требования в полном объеме в сроки и в размере определенном Пр"&amp;"иложением 1 к Договору. 
3.2.2 Письменно уведомить Должника о состоявшейся уступке права требования.")</f>
        <v>3.1.6 Цедент обязуется не ремонтировать свой Автомоибль в течение 20 (двадцати дней) с момента подписания Договора
3.2 Цессионарий обязуется:
3.2.1 Рассчитаться с Цедентом за уступленное право требования в полном объеме в сроки и в размере определенном Приложением 1 к Договору. 
3.2.2 Письменно уведомить Должника о состоявшейся уступке права требования.</v>
      </c>
      <c r="B8" s="48"/>
      <c r="C8" s="6"/>
    </row>
    <row r="9" spans="1:3" customHeight="1" ht="96">
      <c r="A9" s="48" t="str">
        <f>CONCATENATE("4. Ответственность Цедента
4.1 Цедент несёт ответственность перед Цессионарием за недействительность переданного ему требования в виде возмещения всех убы"&amp;"тков Цессионария.
5. Особые условия
5.1 Цессионарий считается приобретшим право требования к Должнику в полном объеме с момента заключения настоящего договора.")</f>
        <v>4. Ответственность Цедента
4.1 Цедент несёт ответственность перед Цессионарием за недействительность переданного ему требования в виде возмещения всех убытков Цессионария.
5. Особые условия
5.1 Цессионарий считается приобретшим право требования к Должнику в полном объеме с момента заключения настоящего договора.</v>
      </c>
      <c r="B9" s="48"/>
      <c r="C9" s="6"/>
    </row>
    <row r="10" spans="1:3" customHeight="1" ht="127.2">
      <c r="A10" s="48" t="str">
        <f>CONCATENATE("6. Порядок разрешения споров
6.1 Все разногласия, возникающие в ходе исполнения настоящего дого"&amp;"вора или в связи с ним, разрешаются сторонами путем переговоров. Срок ответа на претензию – 30 дней с момента её получения.
6.2 В случае невозможности урегулирования разногласий путем переговоров они передаются на рассмотрение в суд.
6.3 Стороны договорил"&amp;"ись о договорной подсудности на основании ст.32 ГПК РФ, где спор будет рассматриваться по адресу регистрации Цессионария")</f>
        <v>6. Порядок разрешения споров
6.1 Все разногласия, возникающие в ходе исполнения настоящего договора или в связи с ним, разрешаются сторонами путем переговоров. Срок ответа на претензию – 30 дней с момента её получения.
6.2 В случае невозможности урегулирования разногласий путем переговоров они передаются на рассмотрение в суд.
6.3 Стороны договорились о договорной подсудности на основании ст.32 ГПК РФ, где спор будет рассматриваться по адресу регистрации Цессионария</v>
      </c>
      <c r="B10" s="48"/>
      <c r="C10" s="6"/>
    </row>
    <row r="11" spans="1:3" customHeight="1" ht="220.8">
      <c r="A11" s="48" t="str">
        <f>CONCATENATE("7. Заключительные положения
7.1 Настоящий договор содержит исчерпывающий перечень договоренностей Сторон относительно существенных и и"&amp;"ных его условий, подразумевающих Сторонами как необходимые. С момента его подписания Сторонами все ранее существующие договоренности по этому вопросу теряют силу.
7.2 Настоящий договор составлен и подписан в трех подлинных экземплярах по одному экземпляру"&amp;" для  каждой из сторон и один экземпляр для Должника.
7.3 Стороны обязуются уведомлять друг друга обо всех изменениях своих почтовых, банковских и иных реквизитов, необходимых для надлежащего исполнения договора, в течение 3 дней с момента наступления изм"&amp;"енений и несут все риски, связанные с ненадлежащим неисполнением указанной обязанности.
7.4 Срок действия настоящего договора устанавливается с момента его подписания обеими Сторонами и действует до полного исполнения ими принятых на себя договорных обяза"&amp;"тельств.")</f>
        <v>7. Заключительные положения
7.1 Настоящий договор содержит исчерпывающий перечень договоренностей Сторон относительно существенных и иных его условий, подразумевающих Сторонами как необходимые. С момента его подписания Сторонами все ранее существующие договоренности по этому вопросу теряют силу.
7.2 Настоящий договор составлен и подписан в трех подлинных экземплярах по одному экземпляру для  каждой из сторон и один экземпляр для Должника.
7.3 Стороны обязуются уведомлять друг друга обо всех изменениях своих почтовых, банковских и иных реквизитов, необходимых для надлежащего исполнения договора, в течение 3 дней с момента наступления изменений и несут все риски, связанные с ненадлежащим неисполнением указанной обязанности.
7.4 Срок действия настоящего договора устанавливается с момента его подписания обеими Сторонами и действует до полного исполнения ими принятых на себя договорных обязательств.</v>
      </c>
      <c r="B11" s="48"/>
      <c r="C11" s="6"/>
    </row>
    <row r="12" spans="1:3" customHeight="1" ht="267.6">
      <c r="A12" s="48" t="str">
        <f>CONCATENATE("8. Реквизиты, адреса Сторон:
Цедент: 
", Форма!B5,", ",Форма!B6," года рождения, паспорт серия ", Форма!B7," № ",Форма!B8,", выдан: ",Форма!B9," ",Форма!B10,", код подразделения ",Форма!B11,", зарегистрированный(-ая) по адресу: ",Форма!B12, "
Цессионарий: 
", Форма!J2)</f>
        <v>8. Реквизиты, адреса Сторон:
Цедент: 
Иванов Иван Иванович, 01.01.1980 года рождения, паспорт серия 0501 № 000001, выдан: УМВД РФ по ПК 01.01.2020, код подразделения 250-059, зарегистрированный(-ая) по адресу: г. Владивосток, ул. Пушкина, д. Колотушкино
Цессионарий: 
ООО "Правовой холдинг"
ИНН: 2536327570, КПП: 253601001
Юр., почтовый адрес:
690005, г.Владивосток, ул.Зейская д.12 оф.5
Адрес об. подр.: г. Чита, ул. Горького, д. 43, стр. 1, этаж 1, пом. 6 (на поэтажном плане)
КПП об. подр.: 750045001
Р/сч: 40702810401500145649
Банк: ООО "Банк Точка"
БИК: 044525104
К/сч: 30101810745374525104</v>
      </c>
      <c r="B12" s="48"/>
      <c r="C12" s="6"/>
    </row>
    <row r="13" spans="1:3" customHeight="1" ht="18">
      <c r="A13" s="48"/>
      <c r="B13" s="48"/>
      <c r="C13" s="6"/>
    </row>
    <row r="14" spans="1:3" customHeight="1" ht="18">
      <c r="A14" s="48"/>
      <c r="B14" s="48"/>
      <c r="C14" s="6"/>
    </row>
    <row r="15" spans="1:3" customHeight="1" ht="49.2">
      <c r="A15" s="16" t="str">
        <f>CONCATENATE("Цедент:___________________________ 
",Форма!B5
)</f>
        <v>Цедент:___________________________ 
Иванов Иван Иванович</v>
      </c>
      <c r="B15" s="16" t="str">
        <f>CONCATENATE("Цессионарий:____________________________
",
Форма!B2)</f>
        <v>Цессионарий:____________________________
Менеджер по работе с клиентами
Капчинская Е.А.</v>
      </c>
      <c r="C15"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4:B14"/>
    <mergeCell ref="A1:B1"/>
    <mergeCell ref="A4:B4"/>
    <mergeCell ref="A5:B5"/>
    <mergeCell ref="A6:B6"/>
    <mergeCell ref="A7:B7"/>
    <mergeCell ref="A8:B8"/>
    <mergeCell ref="A9:B9"/>
    <mergeCell ref="A10:B10"/>
    <mergeCell ref="A11:B11"/>
    <mergeCell ref="A12:B12"/>
    <mergeCell ref="A13:B13"/>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6"/>
  <sheetViews>
    <sheetView tabSelected="0" workbookViewId="0" showGridLines="true" showRowColHeaders="1">
      <selection activeCell="C26" sqref="C26"/>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49" t="str">
        <f>CONCATENATE("Приложение №2 к Соглашению от ",Форма!B4)</f>
        <v>Приложение №2 к Соглашению от 11.09.2023</v>
      </c>
      <c r="B1" s="49"/>
      <c r="C1" s="6"/>
    </row>
    <row r="2" spans="1:3" customHeight="1" ht="18">
      <c r="A2" s="6"/>
      <c r="B2" s="6"/>
      <c r="C2" s="6"/>
    </row>
    <row r="3" spans="1:3" customHeight="1" ht="18">
      <c r="A3" s="54" t="s">
        <v>146</v>
      </c>
      <c r="B3" s="54"/>
      <c r="C3" s="6"/>
    </row>
    <row r="4" spans="1:3" customHeight="1" ht="18">
      <c r="A4" s="7" t="str">
        <f>Форма!B3</f>
        <v>г. Артем</v>
      </c>
      <c r="B4" s="8" t="str">
        <f>Форма!B4</f>
        <v>11.09.2023</v>
      </c>
      <c r="C4" s="6"/>
    </row>
    <row r="5" spans="1:3" customHeight="1" ht="18">
      <c r="A5" s="6"/>
      <c r="B5" s="6"/>
      <c r="C5" s="6"/>
    </row>
    <row r="6" spans="1:3" customHeight="1" ht="64.8">
      <c r="A6" s="48" t="str">
        <f>CONCATENATE(Форма!B5,", с одной стороны, и ",Форма!M2," с другой стороны, определили размер денежной суммы, выплачиваемой Цеденту в соответствии с п.3.2.1 Договора цессии от ",Форма!B4," в размере: ", "________________________________________")</f>
        <v>Иванов Иван Иванович, с одной стороны, и Менеджер по работе с клиентами ООО "Правовой холдинг" Капчинская Е.А. с другой стороны, определили размер денежной суммы, выплачиваемой Цеденту в соответствии с п.3.2.1 Договора цессии от 11.09.2023 в размере: ________________________________________</v>
      </c>
      <c r="B6" s="48"/>
      <c r="C6" s="6"/>
    </row>
    <row r="7" spans="1:3" customHeight="1" ht="49.2">
      <c r="A7" s="48" t="s">
        <v>147</v>
      </c>
      <c r="B7" s="48"/>
      <c r="C7" s="6"/>
    </row>
    <row r="8" spans="1:3" customHeight="1" ht="33.6">
      <c r="A8" s="48" t="str">
        <f>CONCATENATE("Стороны установили, что ", 'Приложение 2экз'!A1," считать не действительным.")</f>
        <v>Стороны установили, что Приложение №1 к Соглашению от 11.09.2023 (Условия о расчетах, согласно п. 3.2.1 Соглашения от 11.09.2023) считать не действительным.</v>
      </c>
      <c r="B8" s="48"/>
      <c r="C8" s="6"/>
    </row>
    <row r="9" spans="1:3" customHeight="1" ht="33.6">
      <c r="A9" s="48" t="s">
        <v>137</v>
      </c>
      <c r="B9" s="48"/>
      <c r="C9" s="6"/>
    </row>
    <row r="10" spans="1:3" customHeight="1" ht="18">
      <c r="A10" s="6"/>
      <c r="B10" s="6"/>
      <c r="C10" s="6"/>
    </row>
    <row r="11" spans="1:3" customHeight="1" ht="18">
      <c r="A11" s="6"/>
      <c r="B11" s="6"/>
      <c r="C11" s="6"/>
    </row>
    <row r="12" spans="1:3" customHeight="1" ht="49.2">
      <c r="A12" s="16" t="str">
        <f>CONCATENATE("Цедент: _________________________
", Форма!B5)</f>
        <v>Цедент: _________________________
Иванов Иван Иванович</v>
      </c>
      <c r="B12" s="16" t="str">
        <f>CONCATENATE("Цессионарий: _______________________
", Форма!M2)</f>
        <v>Цессионарий: _______________________
Менеджер по работе с клиентами ООО "Правовой холдинг" Капчинская Е.А.</v>
      </c>
      <c r="C12" s="6"/>
    </row>
    <row r="13" spans="1:3" customHeight="1" ht="18">
      <c r="A13" s="6"/>
      <c r="B13" s="6"/>
      <c r="C13" s="6"/>
    </row>
    <row r="14" spans="1:3" customHeight="1" ht="18">
      <c r="A14" s="6"/>
      <c r="B14" s="6"/>
      <c r="C14" s="6"/>
    </row>
    <row r="15" spans="1:3" customHeight="1" ht="18">
      <c r="A15" s="54" t="s">
        <v>138</v>
      </c>
      <c r="B15" s="54"/>
      <c r="C15" s="6"/>
    </row>
    <row r="16" spans="1:3" customHeight="1" ht="18">
      <c r="A16" s="54" t="s">
        <v>139</v>
      </c>
      <c r="B16" s="54"/>
      <c r="C16" s="6"/>
    </row>
    <row r="17" spans="1:3" customHeight="1" ht="49.2">
      <c r="A17" s="48" t="str">
        <f>CONCATENATE("Я, ",Форма!B5,", ",Форма!B6," года рождения, паспорт серия ", Форма!B7," № ",Форма!B8,", выдан: ",Форма!B9," ",Форма!B10,", код подразделения ",Форма!B11,", зарегистрированный(-ая) по адресу: ",Форма!B12, ",")</f>
        <v>Я, Иванов Иван Иванович, 01.01.1980 года рождения, паспорт серия 0501 № 000001, выдан: УМВД РФ по ПК 01.01.2020, код подразделения 250-059, зарегистрированный(-ая) по адресу: г. Владивосток, ул. Пушкина, д. Колотушкино,</v>
      </c>
      <c r="B17" s="48"/>
      <c r="C17" s="6"/>
    </row>
    <row r="18" spans="1:3" customHeight="1" ht="18">
      <c r="A18" s="48" t="str">
        <f>CONCATENATE("в целях связанных с обеспечением исполнения Соглашения от ",Форма!B4, " г.")</f>
        <v>в целях связанных с обеспечением исполнения Соглашения от 11.09.2023 г.</v>
      </c>
      <c r="B18" s="48"/>
      <c r="C18" s="6"/>
    </row>
    <row r="19" spans="1:3" customHeight="1" ht="33.6">
      <c r="A19" s="48" t="str">
        <f>CONCATENATE("даю согласие: ", Форма!D2," находящемуся по адресу: ", Форма!H2,",")</f>
        <v>даю согласие: Общество с ограниченной ответственностью "Правовой холдинг" находящемуся по адресу: г.Владивосток ул.Зейская д.12,</v>
      </c>
      <c r="B19" s="48"/>
      <c r="C19" s="6"/>
    </row>
    <row r="20" spans="1:3" customHeight="1" ht="127.2">
      <c r="A20" s="48" t="s">
        <v>140</v>
      </c>
      <c r="B20" s="48"/>
      <c r="C20" s="6"/>
    </row>
    <row r="21" spans="1:3" customHeight="1" ht="18">
      <c r="A21" s="6"/>
      <c r="B21" s="6"/>
      <c r="C21" s="6"/>
    </row>
    <row r="22" spans="1:3" customHeight="1" ht="18">
      <c r="A22" s="6"/>
      <c r="B22" s="6"/>
      <c r="C22" s="6"/>
    </row>
    <row r="23" spans="1:3" customHeight="1" ht="18">
      <c r="A23" s="7" t="str">
        <f>Форма!B4</f>
        <v>11.09.2023</v>
      </c>
      <c r="B23" s="6"/>
      <c r="C23" s="6"/>
    </row>
    <row r="24" spans="1:3" customHeight="1" ht="18">
      <c r="A24" s="6"/>
      <c r="B24" s="6"/>
      <c r="C24" s="6"/>
    </row>
    <row r="25" spans="1:3" customHeight="1" ht="18">
      <c r="A25" s="6" t="s">
        <v>141</v>
      </c>
      <c r="B25" s="6"/>
      <c r="C25" s="6"/>
    </row>
    <row r="26" spans="1:3" customHeight="1" ht="18">
      <c r="A26" s="59" t="s">
        <v>135</v>
      </c>
      <c r="B26" s="59"/>
      <c r="C26"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9:B9"/>
    <mergeCell ref="A1:B1"/>
    <mergeCell ref="A3:B3"/>
    <mergeCell ref="A6:B6"/>
    <mergeCell ref="A7:B7"/>
    <mergeCell ref="A8:B8"/>
    <mergeCell ref="A26:B26"/>
    <mergeCell ref="A15:B15"/>
    <mergeCell ref="A16:B16"/>
    <mergeCell ref="A17:B17"/>
    <mergeCell ref="A18:B18"/>
    <mergeCell ref="A19:B19"/>
    <mergeCell ref="A20:B20"/>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Форма</vt:lpstr>
      <vt:lpstr>Предупреждение НАМ 1экз</vt:lpstr>
      <vt:lpstr>Акт документы 2экз</vt:lpstr>
      <vt:lpstr>Заявление на АК от собствен</vt:lpstr>
      <vt:lpstr>НеПриложение 1экз (клиенту)</vt:lpstr>
      <vt:lpstr>Приложение 2экз</vt:lpstr>
      <vt:lpstr>НеДоговор 1экз (клиенту)</vt:lpstr>
      <vt:lpstr>Договор 3экз</vt:lpstr>
      <vt:lpstr>Приложение 2экз (если сумма мен</vt:lpstr>
      <vt:lpstr>Приложение 2экз (ПАРТНЕРЫ)</vt:lpstr>
      <vt:lpstr>Обложка 1экз</vt:lpstr>
      <vt:lpstr>Уведомление НАМ 2экз</vt:lpstr>
      <vt:lpstr>Акт деньги</vt:lpstr>
      <vt:lpstr>Заявление в СК (ПХ)</vt:lpstr>
      <vt:lpstr>Заявление в СК по доверке</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Виктор</cp:lastModifiedBy>
  <dcterms:created xsi:type="dcterms:W3CDTF">2023-07-01T13:04:28+03:00</dcterms:created>
  <dcterms:modified xsi:type="dcterms:W3CDTF">2023-08-03T10:47:58+03:00</dcterms:modified>
  <dc:title/>
  <dc:description/>
  <dc:subject/>
  <cp:keywords/>
  <cp:category/>
</cp:coreProperties>
</file>