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beebs/Documents/Fall 2024/STAT683 Capstone /Project Stuff/"/>
    </mc:Choice>
  </mc:AlternateContent>
  <xr:revisionPtr revIDLastSave="0" documentId="13_ncr:1_{BAF283ED-FE29-1D45-A310-D6B3810D5DAE}" xr6:coauthVersionLast="47" xr6:coauthVersionMax="47" xr10:uidLastSave="{00000000-0000-0000-0000-000000000000}"/>
  <bookViews>
    <workbookView xWindow="14520" yWindow="3780" windowWidth="23880" windowHeight="14820" activeTab="3" xr2:uid="{00000000-000D-0000-FFFF-FFFF00000000}"/>
  </bookViews>
  <sheets>
    <sheet name="FAQ" sheetId="1" r:id="rId1"/>
    <sheet name="summary" sheetId="5" r:id="rId2"/>
    <sheet name="dashboard" sheetId="2" r:id="rId3"/>
    <sheet name="companies" sheetId="4" r:id="rId4"/>
    <sheet name="prizes" sheetId="6" r:id="rId5"/>
    <sheet name="licfr" sheetId="17" r:id="rId6"/>
    <sheet name="sr" sheetId="23" r:id="rId7"/>
    <sheet name="tamusr" sheetId="24" r:id="rId8"/>
    <sheet name="funds" sheetId="8" r:id="rId9"/>
    <sheet name="status" sheetId="9" r:id="rId10"/>
    <sheet name="employees" sheetId="10" r:id="rId11"/>
    <sheet name="contacts" sheetId="19" r:id="rId12"/>
    <sheet name="Industry &amp; Region" sheetId="16" r:id="rId13"/>
    <sheet name="validation" sheetId="11" r:id="rId14"/>
    <sheet name="Applicants" sheetId="13" r:id="rId15"/>
    <sheet name="evol" sheetId="3" r:id="rId16"/>
  </sheets>
  <definedNames>
    <definedName name="_xlnm._FilterDatabase" localSheetId="3" hidden="1">companies!$A$1:$P$246</definedName>
    <definedName name="_xlnm._FilterDatabase" localSheetId="10" hidden="1">employees!$A$1:$F$999</definedName>
    <definedName name="_xlnm._FilterDatabase" localSheetId="8" hidden="1">funds!$A$1:$H$670</definedName>
    <definedName name="_xlnm._FilterDatabase" localSheetId="5" hidden="1">licfr!$A$1:$M$997</definedName>
    <definedName name="_xlnm._FilterDatabase" localSheetId="4" hidden="1">prizes!$A$1:$F$1015</definedName>
    <definedName name="_xlnm._FilterDatabase" localSheetId="6" hidden="1">sr!$A$1:$H$149</definedName>
    <definedName name="_xlnm._FilterDatabase" localSheetId="9" hidden="1">status!$A$1:$F$997</definedName>
    <definedName name="_xlnm._FilterDatabase" localSheetId="1" hidden="1">summary!$A$1:$AG$992</definedName>
    <definedName name="_xlnm._FilterDatabase" localSheetId="7" hidden="1">tamusr!$A$1:$E$28</definedName>
    <definedName name="companies_table">companies!$B$2:$N$1174</definedName>
    <definedName name="links">#REF!</definedName>
    <definedName name="responded">#REF!</definedName>
    <definedName name="summary_table">summary!$A$2:$S$992</definedName>
    <definedName name="tabla">#REF!</definedName>
  </definedNames>
  <calcPr calcId="191028"/>
  <customWorkbookViews>
    <customWorkbookView name="Filter 4" guid="{DB748223-81EB-46E8-8E81-2DA2360DADD8}" maximized="1" windowWidth="0" windowHeight="0" activeSheetId="0"/>
    <customWorkbookView name="Filter 5" guid="{C58492E1-C388-4128-AA44-19BA9A12C817}" maximized="1" windowWidth="0" windowHeight="0" activeSheetId="0"/>
    <customWorkbookView name="Filter 2" guid="{4407137A-52BB-4F0E-9A73-8475A848E35A}" maximized="1" windowWidth="0" windowHeight="0" activeSheetId="0"/>
    <customWorkbookView name="Filter 3" guid="{C73D2B8B-19E5-45A5-A6E2-758D81BA9F3F}" maximized="1" windowWidth="0" windowHeight="0" activeSheetId="0"/>
    <customWorkbookView name="Filter 1" guid="{8D97B5FD-49F3-40E0-8015-3BF2E61C81AB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4" l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20" i="4"/>
  <c r="C5" i="5"/>
  <c r="C18" i="6"/>
  <c r="S51" i="5" a="1"/>
  <c r="S51" i="5" s="1"/>
  <c r="I171" i="16"/>
  <c r="I170" i="16"/>
  <c r="I169" i="16"/>
  <c r="I168" i="16"/>
  <c r="I167" i="16"/>
  <c r="I166" i="16"/>
  <c r="I165" i="16"/>
  <c r="I164" i="16"/>
  <c r="I163" i="16"/>
  <c r="I162" i="16"/>
  <c r="F170" i="16"/>
  <c r="F169" i="16"/>
  <c r="F168" i="16"/>
  <c r="F167" i="16"/>
  <c r="F166" i="16"/>
  <c r="F165" i="16"/>
  <c r="F164" i="16"/>
  <c r="F163" i="16"/>
  <c r="F162" i="16"/>
  <c r="C656" i="8"/>
  <c r="Q140" i="5"/>
  <c r="R140" i="5"/>
  <c r="Q141" i="5"/>
  <c r="R141" i="5"/>
  <c r="Q142" i="5"/>
  <c r="R142" i="5"/>
  <c r="Q143" i="5"/>
  <c r="Q144" i="5"/>
  <c r="R144" i="5"/>
  <c r="Q145" i="5"/>
  <c r="R145" i="5"/>
  <c r="Q146" i="5"/>
  <c r="R146" i="5"/>
  <c r="Q147" i="5"/>
  <c r="R147" i="5"/>
  <c r="Q148" i="5"/>
  <c r="Q149" i="5"/>
  <c r="R149" i="5"/>
  <c r="Q150" i="5"/>
  <c r="Q151" i="5"/>
  <c r="Q152" i="5"/>
  <c r="R152" i="5"/>
  <c r="Q153" i="5"/>
  <c r="R153" i="5"/>
  <c r="Q154" i="5"/>
  <c r="R154" i="5"/>
  <c r="Q155" i="5"/>
  <c r="Q156" i="5"/>
  <c r="S139" i="5" a="1"/>
  <c r="S139" i="5" s="1"/>
  <c r="S140" i="5" a="1"/>
  <c r="S140" i="5" s="1"/>
  <c r="S141" i="5" a="1"/>
  <c r="S141" i="5" s="1"/>
  <c r="S142" i="5" a="1"/>
  <c r="S142" i="5" s="1"/>
  <c r="S143" i="5" a="1"/>
  <c r="S143" i="5" s="1"/>
  <c r="S144" i="5" a="1"/>
  <c r="S144" i="5" s="1"/>
  <c r="S145" i="5" a="1"/>
  <c r="S145" i="5" s="1"/>
  <c r="S146" i="5" a="1"/>
  <c r="S146" i="5" s="1"/>
  <c r="S147" i="5" a="1"/>
  <c r="S147" i="5" s="1"/>
  <c r="S148" i="5" a="1"/>
  <c r="S148" i="5" s="1"/>
  <c r="S149" i="5" a="1"/>
  <c r="S149" i="5" s="1"/>
  <c r="S150" i="5" a="1"/>
  <c r="S150" i="5" s="1"/>
  <c r="S151" i="5" a="1"/>
  <c r="S151" i="5" s="1"/>
  <c r="S152" i="5" a="1"/>
  <c r="S152" i="5" s="1"/>
  <c r="S153" i="5" a="1"/>
  <c r="S153" i="5" s="1"/>
  <c r="S155" i="5" a="1"/>
  <c r="S155" i="5" s="1"/>
  <c r="S156" i="5" a="1"/>
  <c r="S156" i="5" s="1"/>
  <c r="I140" i="5" a="1"/>
  <c r="I140" i="5" s="1"/>
  <c r="J140" i="5"/>
  <c r="I141" i="5" a="1"/>
  <c r="I141" i="5"/>
  <c r="J141" i="5"/>
  <c r="I142" i="5" a="1"/>
  <c r="I142" i="5" s="1"/>
  <c r="J142" i="5"/>
  <c r="I143" i="5" a="1"/>
  <c r="I143" i="5" s="1"/>
  <c r="J143" i="5"/>
  <c r="I144" i="5" a="1"/>
  <c r="I144" i="5" s="1"/>
  <c r="J144" i="5"/>
  <c r="I145" i="5" a="1"/>
  <c r="I145" i="5"/>
  <c r="J145" i="5"/>
  <c r="I146" i="5" a="1"/>
  <c r="I146" i="5" s="1"/>
  <c r="J146" i="5"/>
  <c r="I147" i="5" a="1"/>
  <c r="I147" i="5" s="1"/>
  <c r="J147" i="5"/>
  <c r="I148" i="5" a="1"/>
  <c r="I148" i="5" s="1"/>
  <c r="J148" i="5"/>
  <c r="I149" i="5" a="1"/>
  <c r="I149" i="5" s="1"/>
  <c r="J149" i="5"/>
  <c r="I150" i="5" a="1"/>
  <c r="I150" i="5" s="1"/>
  <c r="J150" i="5"/>
  <c r="I151" i="5" a="1"/>
  <c r="I151" i="5" s="1"/>
  <c r="J151" i="5"/>
  <c r="I152" i="5" a="1"/>
  <c r="I152" i="5" s="1"/>
  <c r="J152" i="5"/>
  <c r="I153" i="5" a="1"/>
  <c r="I153" i="5" s="1"/>
  <c r="J153" i="5"/>
  <c r="I154" i="5" a="1"/>
  <c r="I154" i="5" s="1"/>
  <c r="J154" i="5"/>
  <c r="I155" i="5" a="1"/>
  <c r="I155" i="5" s="1"/>
  <c r="J155" i="5"/>
  <c r="I156" i="5" a="1"/>
  <c r="I156" i="5" s="1"/>
  <c r="J156" i="5"/>
  <c r="G142" i="5" a="1"/>
  <c r="G142" i="5" s="1"/>
  <c r="G144" i="5" a="1"/>
  <c r="G144" i="5" s="1"/>
  <c r="G147" i="5" a="1"/>
  <c r="G147" i="5" s="1"/>
  <c r="G148" i="5" a="1"/>
  <c r="G148" i="5" s="1"/>
  <c r="G149" i="5" a="1"/>
  <c r="G149" i="5" s="1"/>
  <c r="G151" i="5" a="1"/>
  <c r="G151" i="5"/>
  <c r="G152" i="5" a="1"/>
  <c r="G152" i="5" s="1"/>
  <c r="G153" i="5" a="1"/>
  <c r="G153" i="5" s="1"/>
  <c r="G155" i="5" a="1"/>
  <c r="G155" i="5" s="1"/>
  <c r="G156" i="5" a="1"/>
  <c r="G156" i="5" s="1"/>
  <c r="C21" i="2"/>
  <c r="C633" i="8"/>
  <c r="C631" i="8"/>
  <c r="C632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15" i="8"/>
  <c r="C616" i="8"/>
  <c r="C617" i="8"/>
  <c r="C376" i="8"/>
  <c r="C292" i="8"/>
  <c r="C568" i="8"/>
  <c r="E10" i="13"/>
  <c r="C165" i="6"/>
  <c r="C5" i="2"/>
  <c r="C614" i="8"/>
  <c r="C613" i="8"/>
  <c r="C612" i="8"/>
  <c r="C611" i="8"/>
  <c r="C609" i="8"/>
  <c r="C608" i="8"/>
  <c r="C607" i="8"/>
  <c r="C606" i="8"/>
  <c r="C605" i="8"/>
  <c r="C604" i="8"/>
  <c r="C603" i="8"/>
  <c r="S124" i="5" a="1"/>
  <c r="S124" i="5" s="1"/>
  <c r="S125" i="5" a="1"/>
  <c r="S125" i="5" s="1"/>
  <c r="S126" i="5" a="1"/>
  <c r="S126" i="5" s="1"/>
  <c r="S127" i="5" a="1"/>
  <c r="S127" i="5" s="1"/>
  <c r="S128" i="5" a="1"/>
  <c r="S128" i="5" s="1"/>
  <c r="S129" i="5" a="1"/>
  <c r="S129" i="5" s="1"/>
  <c r="S130" i="5" a="1"/>
  <c r="S130" i="5" s="1"/>
  <c r="S131" i="5" a="1"/>
  <c r="S131" i="5" s="1"/>
  <c r="S132" i="5" a="1"/>
  <c r="S132" i="5" s="1"/>
  <c r="S134" i="5" a="1"/>
  <c r="S134" i="5" s="1"/>
  <c r="S135" i="5" a="1"/>
  <c r="S135" i="5" s="1"/>
  <c r="S136" i="5" a="1"/>
  <c r="S136" i="5" s="1"/>
  <c r="S137" i="5" a="1"/>
  <c r="S137" i="5" s="1"/>
  <c r="S138" i="5" a="1"/>
  <c r="S138" i="5" s="1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C599" i="8"/>
  <c r="C600" i="8"/>
  <c r="C601" i="8"/>
  <c r="C602" i="8"/>
  <c r="C597" i="8"/>
  <c r="C598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79" i="8"/>
  <c r="C580" i="8"/>
  <c r="C581" i="8"/>
  <c r="C582" i="8"/>
  <c r="C583" i="8"/>
  <c r="C584" i="8"/>
  <c r="C578" i="8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8" i="5"/>
  <c r="G125" i="5" a="1"/>
  <c r="G125" i="5" s="1"/>
  <c r="G126" i="5" a="1"/>
  <c r="G126" i="5" s="1"/>
  <c r="G127" i="5" a="1"/>
  <c r="G127" i="5" s="1"/>
  <c r="G128" i="5" a="1"/>
  <c r="G128" i="5" s="1"/>
  <c r="G129" i="5" a="1"/>
  <c r="G129" i="5" s="1"/>
  <c r="G130" i="5" a="1"/>
  <c r="G130" i="5" s="1"/>
  <c r="G131" i="5" a="1"/>
  <c r="G131" i="5" s="1"/>
  <c r="G132" i="5" a="1"/>
  <c r="G132" i="5" s="1"/>
  <c r="G133" i="5" a="1"/>
  <c r="G133" i="5" s="1"/>
  <c r="G134" i="5" a="1"/>
  <c r="G134" i="5" s="1"/>
  <c r="G135" i="5" a="1"/>
  <c r="G135" i="5" s="1"/>
  <c r="G136" i="5" a="1"/>
  <c r="G136" i="5" s="1"/>
  <c r="G137" i="5" a="1"/>
  <c r="G137" i="5" s="1"/>
  <c r="G138" i="5" a="1"/>
  <c r="G138" i="5" s="1"/>
  <c r="G139" i="5" a="1"/>
  <c r="G139" i="5" s="1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G124" i="5" a="1"/>
  <c r="G124" i="5" s="1"/>
  <c r="C577" i="8"/>
  <c r="C576" i="8"/>
  <c r="C575" i="8"/>
  <c r="C574" i="8"/>
  <c r="C573" i="8"/>
  <c r="C572" i="8"/>
  <c r="C571" i="8"/>
  <c r="C570" i="8"/>
  <c r="C276" i="8"/>
  <c r="C569" i="8"/>
  <c r="C565" i="8"/>
  <c r="C566" i="8"/>
  <c r="C564" i="8"/>
  <c r="C563" i="8"/>
  <c r="C562" i="8" l="1"/>
  <c r="C561" i="8"/>
  <c r="C560" i="8" l="1"/>
  <c r="D559" i="8" l="1"/>
  <c r="C559" i="8"/>
  <c r="C558" i="8"/>
  <c r="C557" i="8"/>
  <c r="C556" i="8"/>
  <c r="C555" i="8"/>
  <c r="C554" i="8"/>
  <c r="C553" i="8"/>
  <c r="C552" i="8"/>
  <c r="C551" i="8"/>
  <c r="C550" i="8"/>
  <c r="C549" i="8"/>
  <c r="C548" i="8"/>
  <c r="C547" i="8"/>
  <c r="C546" i="8"/>
  <c r="C545" i="8"/>
  <c r="C544" i="8"/>
  <c r="C543" i="8"/>
  <c r="C542" i="8"/>
  <c r="C541" i="8"/>
  <c r="C540" i="8"/>
  <c r="C539" i="8"/>
  <c r="C538" i="8"/>
  <c r="C537" i="8"/>
  <c r="C536" i="8"/>
  <c r="C535" i="8"/>
  <c r="C534" i="8"/>
  <c r="C533" i="8"/>
  <c r="C532" i="8"/>
  <c r="C531" i="8"/>
  <c r="C530" i="8"/>
  <c r="C529" i="8"/>
  <c r="C528" i="8"/>
  <c r="C527" i="8"/>
  <c r="C526" i="8"/>
  <c r="C525" i="8"/>
  <c r="C524" i="8"/>
  <c r="C523" i="8"/>
  <c r="B3" i="23" l="1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7" i="23"/>
  <c r="B58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26" i="23"/>
  <c r="B127" i="23"/>
  <c r="B128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2" i="23"/>
  <c r="C522" i="8" l="1"/>
  <c r="C521" i="8"/>
  <c r="C520" i="8"/>
  <c r="C519" i="8"/>
  <c r="C518" i="8"/>
  <c r="C517" i="8"/>
  <c r="C516" i="8"/>
  <c r="C515" i="8"/>
  <c r="C514" i="8"/>
  <c r="C513" i="8"/>
  <c r="C512" i="8"/>
  <c r="O143" i="5" l="1" a="1"/>
  <c r="O143" i="5" s="1"/>
  <c r="O144" i="5" a="1"/>
  <c r="O144" i="5" s="1"/>
  <c r="M142" i="5" a="1"/>
  <c r="M142" i="5" s="1"/>
  <c r="M148" i="5" a="1"/>
  <c r="M148" i="5" s="1"/>
  <c r="M151" i="5" a="1"/>
  <c r="M151" i="5" s="1"/>
  <c r="L146" i="5" a="1"/>
  <c r="L146" i="5" s="1"/>
  <c r="L152" i="5" a="1"/>
  <c r="L152" i="5" s="1"/>
  <c r="M140" i="5" a="1"/>
  <c r="M140" i="5" s="1"/>
  <c r="M146" i="5" a="1"/>
  <c r="M146" i="5" s="1"/>
  <c r="M155" i="5" a="1"/>
  <c r="M155" i="5" s="1"/>
  <c r="L141" i="5" a="1"/>
  <c r="L141" i="5" s="1"/>
  <c r="O149" i="5" a="1"/>
  <c r="O149" i="5" s="1"/>
  <c r="M141" i="5" a="1"/>
  <c r="M141" i="5" s="1"/>
  <c r="M150" i="5" a="1"/>
  <c r="M150" i="5" s="1"/>
  <c r="M156" i="5" a="1"/>
  <c r="M156" i="5" s="1"/>
  <c r="L151" i="5" a="1"/>
  <c r="L151" i="5" s="1"/>
  <c r="L155" i="5" a="1"/>
  <c r="L155" i="5" s="1"/>
  <c r="N155" i="5" s="1"/>
  <c r="L135" i="5" a="1"/>
  <c r="L135" i="5" s="1"/>
  <c r="L129" i="5" a="1"/>
  <c r="L129" i="5" s="1"/>
  <c r="L127" i="5" a="1"/>
  <c r="L127" i="5" s="1"/>
  <c r="L134" i="5" a="1"/>
  <c r="L134" i="5" s="1"/>
  <c r="L131" i="5" a="1"/>
  <c r="L131" i="5" s="1"/>
  <c r="M138" i="5" a="1"/>
  <c r="M138" i="5" s="1"/>
  <c r="M129" i="5" a="1"/>
  <c r="M129" i="5" s="1"/>
  <c r="L136" i="5" a="1"/>
  <c r="L136" i="5" s="1"/>
  <c r="M127" i="5" a="1"/>
  <c r="M127" i="5" s="1"/>
  <c r="M131" i="5" a="1"/>
  <c r="M131" i="5" s="1"/>
  <c r="L125" i="5" a="1"/>
  <c r="L125" i="5" s="1"/>
  <c r="L137" i="5" a="1"/>
  <c r="L137" i="5" s="1"/>
  <c r="M136" i="5" a="1"/>
  <c r="M136" i="5" s="1"/>
  <c r="M126" i="5" a="1"/>
  <c r="M126" i="5" s="1"/>
  <c r="M125" i="5" a="1"/>
  <c r="M125" i="5" s="1"/>
  <c r="O75" i="5" a="1"/>
  <c r="O75" i="5" s="1"/>
  <c r="L132" i="5" a="1"/>
  <c r="L132" i="5" s="1"/>
  <c r="M137" i="5" a="1"/>
  <c r="M137" i="5" s="1"/>
  <c r="L124" i="5" a="1"/>
  <c r="L124" i="5" s="1"/>
  <c r="M135" i="5" a="1"/>
  <c r="M135" i="5" s="1"/>
  <c r="M132" i="5" a="1"/>
  <c r="M132" i="5" s="1"/>
  <c r="M133" i="5" a="1"/>
  <c r="M133" i="5" s="1"/>
  <c r="O79" i="5" a="1"/>
  <c r="O79" i="5" s="1"/>
  <c r="C494" i="8"/>
  <c r="C493" i="8"/>
  <c r="C492" i="8"/>
  <c r="N151" i="5" l="1"/>
  <c r="N141" i="5"/>
  <c r="N146" i="5"/>
  <c r="N136" i="5"/>
  <c r="N131" i="5"/>
  <c r="N127" i="5"/>
  <c r="N137" i="5"/>
  <c r="N125" i="5"/>
  <c r="N132" i="5"/>
  <c r="N129" i="5"/>
  <c r="N135" i="5"/>
  <c r="C511" i="8"/>
  <c r="C510" i="8"/>
  <c r="C509" i="8"/>
  <c r="C508" i="8"/>
  <c r="C507" i="8"/>
  <c r="C506" i="8"/>
  <c r="C505" i="8"/>
  <c r="C504" i="8"/>
  <c r="C503" i="8"/>
  <c r="C502" i="8"/>
  <c r="C501" i="8"/>
  <c r="C500" i="8"/>
  <c r="C499" i="8"/>
  <c r="C498" i="8"/>
  <c r="C497" i="8"/>
  <c r="C496" i="8"/>
  <c r="C495" i="8"/>
  <c r="C491" i="8" l="1"/>
  <c r="C490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124" i="6" l="1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4" i="6"/>
  <c r="C166" i="6"/>
  <c r="C167" i="6"/>
  <c r="C169" i="6"/>
  <c r="C170" i="6"/>
  <c r="C171" i="6"/>
  <c r="C172" i="6"/>
  <c r="C173" i="6"/>
  <c r="C174" i="6"/>
  <c r="C175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B105" i="5"/>
  <c r="Q105" i="5" s="1"/>
  <c r="C105" i="5"/>
  <c r="R105" i="5" s="1"/>
  <c r="D105" i="5"/>
  <c r="E105" i="5"/>
  <c r="F105" i="5"/>
  <c r="G105" i="5" a="1"/>
  <c r="G105" i="5" s="1"/>
  <c r="H105" i="5"/>
  <c r="I105" i="5" a="1"/>
  <c r="I105" i="5" s="1"/>
  <c r="J105" i="5"/>
  <c r="S105" i="5" a="1"/>
  <c r="S105" i="5" s="1"/>
  <c r="B106" i="5"/>
  <c r="C106" i="5"/>
  <c r="R106" i="5" s="1"/>
  <c r="D106" i="5"/>
  <c r="E106" i="5"/>
  <c r="F106" i="5"/>
  <c r="G106" i="5" a="1"/>
  <c r="G106" i="5" s="1"/>
  <c r="H106" i="5"/>
  <c r="I106" i="5" a="1"/>
  <c r="I106" i="5" s="1"/>
  <c r="J106" i="5"/>
  <c r="S106" i="5" a="1"/>
  <c r="S106" i="5" s="1"/>
  <c r="B107" i="5"/>
  <c r="C107" i="5"/>
  <c r="R107" i="5" s="1"/>
  <c r="D107" i="5"/>
  <c r="E107" i="5"/>
  <c r="F107" i="5"/>
  <c r="G107" i="5" a="1"/>
  <c r="G107" i="5" s="1"/>
  <c r="H107" i="5"/>
  <c r="I107" i="5" a="1"/>
  <c r="I107" i="5" s="1"/>
  <c r="J107" i="5"/>
  <c r="S107" i="5" a="1"/>
  <c r="S107" i="5" s="1"/>
  <c r="B108" i="5"/>
  <c r="C108" i="5"/>
  <c r="R108" i="5" s="1"/>
  <c r="D108" i="5"/>
  <c r="E108" i="5"/>
  <c r="F108" i="5"/>
  <c r="G108" i="5" a="1"/>
  <c r="G108" i="5" s="1"/>
  <c r="H108" i="5"/>
  <c r="I108" i="5" a="1"/>
  <c r="I108" i="5" s="1"/>
  <c r="J108" i="5"/>
  <c r="S108" i="5" a="1"/>
  <c r="S108" i="5" s="1"/>
  <c r="B109" i="5"/>
  <c r="C109" i="5"/>
  <c r="D109" i="5"/>
  <c r="E109" i="5"/>
  <c r="F109" i="5"/>
  <c r="G109" i="5" a="1"/>
  <c r="G109" i="5" s="1"/>
  <c r="H109" i="5"/>
  <c r="I109" i="5" a="1"/>
  <c r="I109" i="5" s="1"/>
  <c r="J109" i="5"/>
  <c r="S109" i="5" a="1"/>
  <c r="S109" i="5" s="1"/>
  <c r="B110" i="5"/>
  <c r="C110" i="5"/>
  <c r="D110" i="5"/>
  <c r="E110" i="5"/>
  <c r="F110" i="5"/>
  <c r="G110" i="5" a="1"/>
  <c r="G110" i="5" s="1"/>
  <c r="H110" i="5"/>
  <c r="I110" i="5" a="1"/>
  <c r="I110" i="5" s="1"/>
  <c r="J110" i="5"/>
  <c r="S110" i="5" a="1"/>
  <c r="S110" i="5" s="1"/>
  <c r="B111" i="5"/>
  <c r="Q111" i="5" s="1"/>
  <c r="C111" i="5"/>
  <c r="R111" i="5" s="1"/>
  <c r="D111" i="5"/>
  <c r="E111" i="5"/>
  <c r="F111" i="5"/>
  <c r="G111" i="5" a="1"/>
  <c r="G111" i="5" s="1"/>
  <c r="H111" i="5"/>
  <c r="I111" i="5" a="1"/>
  <c r="I111" i="5" s="1"/>
  <c r="J111" i="5"/>
  <c r="S111" i="5" a="1"/>
  <c r="S111" i="5" s="1"/>
  <c r="B112" i="5"/>
  <c r="C112" i="5"/>
  <c r="R112" i="5" s="1"/>
  <c r="D112" i="5"/>
  <c r="E112" i="5"/>
  <c r="F112" i="5"/>
  <c r="G112" i="5" a="1"/>
  <c r="G112" i="5" s="1"/>
  <c r="H112" i="5"/>
  <c r="I112" i="5" a="1"/>
  <c r="I112" i="5" s="1"/>
  <c r="J112" i="5"/>
  <c r="S112" i="5" a="1"/>
  <c r="S112" i="5" s="1"/>
  <c r="B113" i="5"/>
  <c r="Q113" i="5" s="1"/>
  <c r="C113" i="5"/>
  <c r="R113" i="5" s="1"/>
  <c r="D113" i="5"/>
  <c r="E113" i="5"/>
  <c r="F113" i="5"/>
  <c r="G113" i="5" a="1"/>
  <c r="G113" i="5" s="1"/>
  <c r="H113" i="5"/>
  <c r="I113" i="5" a="1"/>
  <c r="I113" i="5" s="1"/>
  <c r="J113" i="5"/>
  <c r="S113" i="5" a="1"/>
  <c r="S113" i="5" s="1"/>
  <c r="B114" i="5"/>
  <c r="Q114" i="5" s="1"/>
  <c r="C114" i="5"/>
  <c r="R114" i="5" s="1"/>
  <c r="D114" i="5"/>
  <c r="E114" i="5"/>
  <c r="F114" i="5"/>
  <c r="G114" i="5" a="1"/>
  <c r="G114" i="5" s="1"/>
  <c r="H114" i="5"/>
  <c r="I114" i="5" a="1"/>
  <c r="I114" i="5" s="1"/>
  <c r="J114" i="5"/>
  <c r="S114" i="5" a="1"/>
  <c r="S114" i="5" s="1"/>
  <c r="B115" i="5"/>
  <c r="Q115" i="5" s="1"/>
  <c r="C115" i="5"/>
  <c r="R115" i="5" s="1"/>
  <c r="D115" i="5"/>
  <c r="E115" i="5"/>
  <c r="F115" i="5"/>
  <c r="G115" i="5" a="1"/>
  <c r="G115" i="5" s="1"/>
  <c r="H115" i="5"/>
  <c r="I115" i="5" a="1"/>
  <c r="I115" i="5" s="1"/>
  <c r="J115" i="5"/>
  <c r="S115" i="5" a="1"/>
  <c r="S115" i="5" s="1"/>
  <c r="B116" i="5"/>
  <c r="Q116" i="5" s="1"/>
  <c r="C116" i="5"/>
  <c r="R116" i="5" s="1"/>
  <c r="D116" i="5"/>
  <c r="E116" i="5"/>
  <c r="F116" i="5"/>
  <c r="G116" i="5" a="1"/>
  <c r="G116" i="5" s="1"/>
  <c r="H116" i="5"/>
  <c r="I116" i="5" a="1"/>
  <c r="I116" i="5" s="1"/>
  <c r="J116" i="5"/>
  <c r="S116" i="5" a="1"/>
  <c r="S116" i="5" s="1"/>
  <c r="B117" i="5"/>
  <c r="C117" i="5"/>
  <c r="R117" i="5" s="1"/>
  <c r="D117" i="5"/>
  <c r="E117" i="5"/>
  <c r="F117" i="5"/>
  <c r="G117" i="5" a="1"/>
  <c r="G117" i="5" s="1"/>
  <c r="H117" i="5"/>
  <c r="I117" i="5" a="1"/>
  <c r="I117" i="5" s="1"/>
  <c r="J117" i="5"/>
  <c r="S117" i="5" a="1"/>
  <c r="S117" i="5" s="1"/>
  <c r="B118" i="5"/>
  <c r="C118" i="5"/>
  <c r="R118" i="5" s="1"/>
  <c r="D118" i="5"/>
  <c r="E118" i="5"/>
  <c r="F118" i="5"/>
  <c r="G118" i="5" a="1"/>
  <c r="G118" i="5" s="1"/>
  <c r="H118" i="5"/>
  <c r="I118" i="5" a="1"/>
  <c r="I118" i="5" s="1"/>
  <c r="J118" i="5"/>
  <c r="S118" i="5" a="1"/>
  <c r="S118" i="5" s="1"/>
  <c r="B119" i="5"/>
  <c r="C119" i="5"/>
  <c r="D119" i="5"/>
  <c r="E119" i="5"/>
  <c r="F119" i="5"/>
  <c r="G119" i="5" a="1"/>
  <c r="G119" i="5" s="1"/>
  <c r="H119" i="5"/>
  <c r="I119" i="5" a="1"/>
  <c r="I119" i="5" s="1"/>
  <c r="J119" i="5"/>
  <c r="S119" i="5" a="1"/>
  <c r="S119" i="5" s="1"/>
  <c r="B120" i="5"/>
  <c r="Q120" i="5" s="1"/>
  <c r="C120" i="5"/>
  <c r="R120" i="5" s="1"/>
  <c r="D120" i="5"/>
  <c r="E120" i="5"/>
  <c r="F120" i="5"/>
  <c r="G120" i="5" a="1"/>
  <c r="G120" i="5" s="1"/>
  <c r="H120" i="5"/>
  <c r="I120" i="5" a="1"/>
  <c r="I120" i="5" s="1"/>
  <c r="J120" i="5"/>
  <c r="S120" i="5" a="1"/>
  <c r="S120" i="5" s="1"/>
  <c r="B121" i="5"/>
  <c r="Q121" i="5" s="1"/>
  <c r="C121" i="5"/>
  <c r="R121" i="5" s="1"/>
  <c r="D121" i="5"/>
  <c r="E121" i="5"/>
  <c r="F121" i="5"/>
  <c r="G121" i="5" a="1"/>
  <c r="G121" i="5" s="1"/>
  <c r="H121" i="5"/>
  <c r="I121" i="5" a="1"/>
  <c r="I121" i="5" s="1"/>
  <c r="J121" i="5"/>
  <c r="S121" i="5" a="1"/>
  <c r="S121" i="5" s="1"/>
  <c r="B122" i="5"/>
  <c r="Q122" i="5" s="1"/>
  <c r="C122" i="5"/>
  <c r="R122" i="5" s="1"/>
  <c r="D122" i="5"/>
  <c r="E122" i="5"/>
  <c r="F122" i="5"/>
  <c r="G122" i="5" a="1"/>
  <c r="G122" i="5" s="1"/>
  <c r="H122" i="5"/>
  <c r="I122" i="5" a="1"/>
  <c r="I122" i="5" s="1"/>
  <c r="J122" i="5"/>
  <c r="S122" i="5" a="1"/>
  <c r="S122" i="5" s="1"/>
  <c r="B123" i="5"/>
  <c r="Q123" i="5" s="1"/>
  <c r="C123" i="5"/>
  <c r="R123" i="5" s="1"/>
  <c r="D123" i="5"/>
  <c r="E123" i="5"/>
  <c r="F123" i="5"/>
  <c r="G123" i="5" a="1"/>
  <c r="G123" i="5" s="1"/>
  <c r="H123" i="5"/>
  <c r="I123" i="5" a="1"/>
  <c r="I123" i="5" s="1"/>
  <c r="J123" i="5"/>
  <c r="S123" i="5" a="1"/>
  <c r="S123" i="5" s="1"/>
  <c r="C444" i="8" l="1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10" i="2"/>
  <c r="C9" i="2"/>
  <c r="C39" i="2"/>
  <c r="C34" i="2"/>
  <c r="C35" i="2"/>
  <c r="C36" i="2"/>
  <c r="C37" i="2"/>
  <c r="C38" i="2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2" i="5"/>
  <c r="M3" i="4"/>
  <c r="M4" i="4"/>
  <c r="M5" i="4"/>
  <c r="M7" i="4"/>
  <c r="M8" i="4"/>
  <c r="M9" i="4"/>
  <c r="M10" i="4"/>
  <c r="M12" i="4"/>
  <c r="M13" i="4"/>
  <c r="M14" i="4"/>
  <c r="M15" i="4"/>
  <c r="M17" i="4"/>
  <c r="M18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1" i="4"/>
  <c r="M52" i="4"/>
  <c r="M53" i="4"/>
  <c r="M54" i="4"/>
  <c r="M55" i="4"/>
  <c r="M56" i="4"/>
  <c r="M57" i="4"/>
  <c r="M58" i="4"/>
  <c r="M59" i="4"/>
  <c r="M60" i="4"/>
  <c r="M61" i="4"/>
  <c r="M63" i="4"/>
  <c r="M64" i="4"/>
  <c r="M65" i="4"/>
  <c r="M66" i="4"/>
  <c r="M68" i="4"/>
  <c r="M69" i="4"/>
  <c r="M67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6" i="4"/>
  <c r="M87" i="4"/>
  <c r="M88" i="4"/>
  <c r="M89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24" i="4"/>
  <c r="M125" i="4"/>
  <c r="M127" i="4"/>
  <c r="M128" i="4"/>
  <c r="M129" i="4"/>
  <c r="M130" i="4"/>
  <c r="M131" i="4"/>
  <c r="M133" i="4"/>
  <c r="M134" i="4"/>
  <c r="M135" i="4"/>
  <c r="M136" i="4"/>
  <c r="M138" i="4"/>
  <c r="M139" i="4"/>
  <c r="M126" i="4"/>
  <c r="M137" i="4"/>
  <c r="M132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" i="4"/>
  <c r="I3" i="11" a="1"/>
  <c r="I3" i="11" s="1"/>
  <c r="B60" i="2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2" i="5" a="1"/>
  <c r="I2" i="5" s="1"/>
  <c r="C443" i="8"/>
  <c r="C442" i="8"/>
  <c r="C441" i="8"/>
  <c r="C440" i="8"/>
  <c r="C439" i="8"/>
  <c r="B310" i="17"/>
  <c r="B309" i="17"/>
  <c r="B308" i="17"/>
  <c r="B307" i="17"/>
  <c r="B306" i="17"/>
  <c r="B305" i="17"/>
  <c r="B304" i="17"/>
  <c r="B303" i="17"/>
  <c r="B302" i="17"/>
  <c r="B301" i="17"/>
  <c r="B300" i="17"/>
  <c r="B299" i="17"/>
  <c r="C298" i="17"/>
  <c r="B298" i="17"/>
  <c r="C297" i="17"/>
  <c r="B297" i="17"/>
  <c r="C296" i="17"/>
  <c r="B296" i="17"/>
  <c r="C295" i="17"/>
  <c r="B295" i="17"/>
  <c r="C294" i="17"/>
  <c r="B294" i="17"/>
  <c r="C293" i="17"/>
  <c r="B293" i="17"/>
  <c r="C292" i="17"/>
  <c r="B292" i="17"/>
  <c r="C291" i="17"/>
  <c r="B291" i="17"/>
  <c r="C290" i="17"/>
  <c r="B290" i="17"/>
  <c r="C289" i="17"/>
  <c r="B289" i="17"/>
  <c r="C288" i="17"/>
  <c r="B288" i="17"/>
  <c r="C287" i="17"/>
  <c r="B287" i="17"/>
  <c r="C286" i="17"/>
  <c r="B286" i="17"/>
  <c r="C285" i="17"/>
  <c r="B285" i="17"/>
  <c r="C284" i="17"/>
  <c r="B284" i="17"/>
  <c r="C283" i="17"/>
  <c r="B283" i="17"/>
  <c r="C282" i="17"/>
  <c r="B282" i="17"/>
  <c r="C281" i="17"/>
  <c r="B281" i="17"/>
  <c r="C280" i="17"/>
  <c r="B280" i="17"/>
  <c r="C279" i="17"/>
  <c r="B279" i="17"/>
  <c r="C278" i="17"/>
  <c r="B278" i="17"/>
  <c r="C277" i="17"/>
  <c r="B277" i="17"/>
  <c r="C276" i="17"/>
  <c r="B276" i="17"/>
  <c r="C275" i="17"/>
  <c r="B275" i="17"/>
  <c r="C274" i="17"/>
  <c r="B274" i="17"/>
  <c r="C273" i="17"/>
  <c r="B273" i="17"/>
  <c r="C272" i="17"/>
  <c r="B272" i="17"/>
  <c r="C271" i="17"/>
  <c r="B271" i="17"/>
  <c r="C270" i="17"/>
  <c r="B270" i="17"/>
  <c r="C269" i="17"/>
  <c r="B269" i="17"/>
  <c r="C268" i="17"/>
  <c r="B268" i="17"/>
  <c r="C267" i="17"/>
  <c r="B267" i="17"/>
  <c r="C266" i="17"/>
  <c r="B266" i="17"/>
  <c r="C265" i="17"/>
  <c r="B265" i="17"/>
  <c r="C264" i="17"/>
  <c r="B264" i="17"/>
  <c r="C263" i="17"/>
  <c r="B263" i="17"/>
  <c r="C262" i="17"/>
  <c r="B262" i="17"/>
  <c r="C261" i="17"/>
  <c r="B261" i="17"/>
  <c r="C260" i="17"/>
  <c r="B260" i="17"/>
  <c r="C259" i="17"/>
  <c r="B259" i="17"/>
  <c r="C258" i="17"/>
  <c r="B258" i="17"/>
  <c r="C257" i="17"/>
  <c r="B257" i="17"/>
  <c r="C256" i="17"/>
  <c r="B256" i="17"/>
  <c r="C255" i="17"/>
  <c r="B255" i="17"/>
  <c r="C254" i="17"/>
  <c r="B254" i="17"/>
  <c r="C253" i="17"/>
  <c r="B253" i="17"/>
  <c r="C252" i="17"/>
  <c r="B252" i="17"/>
  <c r="C251" i="17"/>
  <c r="B251" i="17"/>
  <c r="C250" i="17"/>
  <c r="B250" i="17"/>
  <c r="C249" i="17"/>
  <c r="B249" i="17"/>
  <c r="C248" i="17"/>
  <c r="B248" i="17"/>
  <c r="C247" i="17"/>
  <c r="B247" i="17"/>
  <c r="C246" i="17"/>
  <c r="B246" i="17"/>
  <c r="C245" i="17"/>
  <c r="B245" i="17"/>
  <c r="C244" i="17"/>
  <c r="B244" i="17"/>
  <c r="C243" i="17"/>
  <c r="B243" i="17"/>
  <c r="C242" i="17"/>
  <c r="B242" i="17"/>
  <c r="C241" i="17"/>
  <c r="B241" i="17"/>
  <c r="C240" i="17"/>
  <c r="B240" i="17"/>
  <c r="C239" i="17"/>
  <c r="B239" i="17"/>
  <c r="C238" i="17"/>
  <c r="B238" i="17"/>
  <c r="C237" i="17"/>
  <c r="B237" i="17"/>
  <c r="C236" i="17"/>
  <c r="B236" i="17"/>
  <c r="C235" i="17"/>
  <c r="B235" i="17"/>
  <c r="C234" i="17"/>
  <c r="B234" i="17"/>
  <c r="C233" i="17"/>
  <c r="B233" i="17"/>
  <c r="C232" i="17"/>
  <c r="B232" i="17"/>
  <c r="C231" i="17"/>
  <c r="B231" i="17"/>
  <c r="C230" i="17"/>
  <c r="B230" i="17"/>
  <c r="C229" i="17"/>
  <c r="B229" i="17"/>
  <c r="C228" i="17"/>
  <c r="B228" i="17"/>
  <c r="C227" i="17"/>
  <c r="B227" i="17"/>
  <c r="C226" i="17"/>
  <c r="B226" i="17"/>
  <c r="C225" i="17"/>
  <c r="B225" i="17"/>
  <c r="C224" i="17"/>
  <c r="B224" i="17"/>
  <c r="C223" i="17"/>
  <c r="B223" i="17"/>
  <c r="C222" i="17"/>
  <c r="B222" i="17"/>
  <c r="C221" i="17"/>
  <c r="B221" i="17"/>
  <c r="C220" i="17"/>
  <c r="B220" i="17"/>
  <c r="C219" i="17"/>
  <c r="B219" i="17"/>
  <c r="C218" i="17"/>
  <c r="B218" i="17"/>
  <c r="C217" i="17"/>
  <c r="B217" i="17"/>
  <c r="C216" i="17"/>
  <c r="B216" i="17"/>
  <c r="C215" i="17"/>
  <c r="B215" i="17"/>
  <c r="C214" i="17"/>
  <c r="B214" i="17"/>
  <c r="C213" i="17"/>
  <c r="B213" i="17"/>
  <c r="C212" i="17"/>
  <c r="B212" i="17"/>
  <c r="C211" i="17"/>
  <c r="B211" i="17"/>
  <c r="C210" i="17"/>
  <c r="B210" i="17"/>
  <c r="C209" i="17"/>
  <c r="B209" i="17"/>
  <c r="C208" i="17"/>
  <c r="B208" i="17"/>
  <c r="C207" i="17"/>
  <c r="B207" i="17"/>
  <c r="C206" i="17"/>
  <c r="B206" i="17"/>
  <c r="C205" i="17"/>
  <c r="B205" i="17"/>
  <c r="C204" i="17"/>
  <c r="B204" i="17"/>
  <c r="C203" i="17"/>
  <c r="B203" i="17"/>
  <c r="C202" i="17"/>
  <c r="B202" i="17"/>
  <c r="C201" i="17"/>
  <c r="B201" i="17"/>
  <c r="C200" i="17"/>
  <c r="B200" i="17"/>
  <c r="C199" i="17"/>
  <c r="B199" i="17"/>
  <c r="C198" i="17"/>
  <c r="B198" i="17"/>
  <c r="C197" i="17"/>
  <c r="B197" i="17"/>
  <c r="C196" i="17"/>
  <c r="B196" i="17"/>
  <c r="C195" i="17"/>
  <c r="B195" i="17"/>
  <c r="C194" i="17"/>
  <c r="B194" i="17"/>
  <c r="C193" i="17"/>
  <c r="B193" i="17"/>
  <c r="C192" i="17"/>
  <c r="B192" i="17"/>
  <c r="C191" i="17"/>
  <c r="B191" i="17"/>
  <c r="C190" i="17"/>
  <c r="B190" i="17"/>
  <c r="C189" i="17"/>
  <c r="B189" i="17"/>
  <c r="C188" i="17"/>
  <c r="B188" i="17"/>
  <c r="C187" i="17"/>
  <c r="B187" i="17"/>
  <c r="C186" i="17"/>
  <c r="B186" i="17"/>
  <c r="C185" i="17"/>
  <c r="B185" i="17"/>
  <c r="C184" i="17"/>
  <c r="B184" i="17"/>
  <c r="C183" i="17"/>
  <c r="B183" i="17"/>
  <c r="C182" i="17"/>
  <c r="B182" i="17"/>
  <c r="C181" i="17"/>
  <c r="B181" i="17"/>
  <c r="C180" i="17"/>
  <c r="B180" i="17"/>
  <c r="C179" i="17"/>
  <c r="B179" i="17"/>
  <c r="C178" i="17"/>
  <c r="B178" i="17"/>
  <c r="C177" i="17"/>
  <c r="B177" i="17"/>
  <c r="C176" i="17"/>
  <c r="B176" i="17"/>
  <c r="C175" i="17"/>
  <c r="B175" i="17"/>
  <c r="C174" i="17"/>
  <c r="B174" i="17"/>
  <c r="C173" i="17"/>
  <c r="B173" i="17"/>
  <c r="C172" i="17"/>
  <c r="B172" i="17"/>
  <c r="C171" i="17"/>
  <c r="B171" i="17"/>
  <c r="C170" i="17"/>
  <c r="B170" i="17"/>
  <c r="C169" i="17"/>
  <c r="B169" i="17"/>
  <c r="C168" i="17"/>
  <c r="B168" i="17"/>
  <c r="C167" i="17"/>
  <c r="B167" i="17"/>
  <c r="C166" i="17"/>
  <c r="B166" i="17"/>
  <c r="C165" i="17"/>
  <c r="B165" i="17"/>
  <c r="C164" i="17"/>
  <c r="B164" i="17"/>
  <c r="C163" i="17"/>
  <c r="B163" i="17"/>
  <c r="C162" i="17"/>
  <c r="B162" i="17"/>
  <c r="C161" i="17"/>
  <c r="B161" i="17"/>
  <c r="C160" i="17"/>
  <c r="B160" i="17"/>
  <c r="C159" i="17"/>
  <c r="B159" i="17"/>
  <c r="C158" i="17"/>
  <c r="B158" i="17"/>
  <c r="C157" i="17"/>
  <c r="B157" i="17"/>
  <c r="C156" i="17"/>
  <c r="B156" i="17"/>
  <c r="C155" i="17"/>
  <c r="B155" i="17"/>
  <c r="C154" i="17"/>
  <c r="B154" i="17"/>
  <c r="C153" i="17"/>
  <c r="B153" i="17"/>
  <c r="C152" i="17"/>
  <c r="B152" i="17"/>
  <c r="C151" i="17"/>
  <c r="B151" i="17"/>
  <c r="C150" i="17"/>
  <c r="B150" i="17"/>
  <c r="C149" i="17"/>
  <c r="B149" i="17"/>
  <c r="C148" i="17"/>
  <c r="B148" i="17"/>
  <c r="C147" i="17"/>
  <c r="B147" i="17"/>
  <c r="C146" i="17"/>
  <c r="B146" i="17"/>
  <c r="C145" i="17"/>
  <c r="B145" i="17"/>
  <c r="C144" i="17"/>
  <c r="B144" i="17"/>
  <c r="C143" i="17"/>
  <c r="B143" i="17"/>
  <c r="C142" i="17"/>
  <c r="B142" i="17"/>
  <c r="C141" i="17"/>
  <c r="B141" i="17"/>
  <c r="C140" i="17"/>
  <c r="B140" i="17"/>
  <c r="C139" i="17"/>
  <c r="B139" i="17"/>
  <c r="C138" i="17"/>
  <c r="B138" i="17"/>
  <c r="C137" i="17"/>
  <c r="B137" i="17"/>
  <c r="C136" i="17"/>
  <c r="B136" i="17"/>
  <c r="C135" i="17"/>
  <c r="B135" i="17"/>
  <c r="C134" i="17"/>
  <c r="B134" i="17"/>
  <c r="C133" i="17"/>
  <c r="B133" i="17"/>
  <c r="C132" i="17"/>
  <c r="B132" i="17"/>
  <c r="C131" i="17"/>
  <c r="B131" i="17"/>
  <c r="C130" i="17"/>
  <c r="B130" i="17"/>
  <c r="C129" i="17"/>
  <c r="B129" i="17"/>
  <c r="C128" i="17"/>
  <c r="B128" i="17"/>
  <c r="C127" i="17"/>
  <c r="B127" i="17"/>
  <c r="C126" i="17"/>
  <c r="B126" i="17"/>
  <c r="C125" i="17"/>
  <c r="B125" i="17"/>
  <c r="C124" i="17"/>
  <c r="B124" i="17"/>
  <c r="C123" i="17"/>
  <c r="B123" i="17"/>
  <c r="C122" i="17"/>
  <c r="B122" i="17"/>
  <c r="C121" i="17"/>
  <c r="B121" i="17"/>
  <c r="C120" i="17"/>
  <c r="B120" i="17"/>
  <c r="C119" i="17"/>
  <c r="B119" i="17"/>
  <c r="C118" i="17"/>
  <c r="B118" i="17"/>
  <c r="C117" i="17"/>
  <c r="B117" i="17"/>
  <c r="C116" i="17"/>
  <c r="B116" i="17"/>
  <c r="C115" i="17"/>
  <c r="B115" i="17"/>
  <c r="C114" i="17"/>
  <c r="B114" i="17"/>
  <c r="C113" i="17"/>
  <c r="B113" i="17"/>
  <c r="C112" i="17"/>
  <c r="B112" i="17"/>
  <c r="C111" i="17"/>
  <c r="B111" i="17"/>
  <c r="G110" i="17"/>
  <c r="C110" i="17"/>
  <c r="B110" i="17"/>
  <c r="G109" i="17"/>
  <c r="C109" i="17"/>
  <c r="B109" i="17"/>
  <c r="G108" i="17"/>
  <c r="C108" i="17"/>
  <c r="B108" i="17"/>
  <c r="G107" i="17"/>
  <c r="C107" i="17"/>
  <c r="B107" i="17"/>
  <c r="G106" i="17"/>
  <c r="C106" i="17"/>
  <c r="B106" i="17"/>
  <c r="G105" i="17"/>
  <c r="C105" i="17"/>
  <c r="B105" i="17"/>
  <c r="G104" i="17"/>
  <c r="C104" i="17"/>
  <c r="B104" i="17"/>
  <c r="G103" i="17"/>
  <c r="C103" i="17"/>
  <c r="B103" i="17"/>
  <c r="G102" i="17"/>
  <c r="C102" i="17"/>
  <c r="B102" i="17"/>
  <c r="G101" i="17"/>
  <c r="C101" i="17"/>
  <c r="B101" i="17"/>
  <c r="G100" i="17"/>
  <c r="C100" i="17"/>
  <c r="B100" i="17"/>
  <c r="G99" i="17"/>
  <c r="C99" i="17"/>
  <c r="B99" i="17"/>
  <c r="G98" i="17"/>
  <c r="C98" i="17"/>
  <c r="B98" i="17"/>
  <c r="G97" i="17"/>
  <c r="C97" i="17"/>
  <c r="B97" i="17"/>
  <c r="G96" i="17"/>
  <c r="C96" i="17"/>
  <c r="B96" i="17"/>
  <c r="G95" i="17"/>
  <c r="C95" i="17"/>
  <c r="B95" i="17"/>
  <c r="G94" i="17"/>
  <c r="C94" i="17"/>
  <c r="B94" i="17"/>
  <c r="G93" i="17"/>
  <c r="C93" i="17"/>
  <c r="B93" i="17"/>
  <c r="G92" i="17"/>
  <c r="C92" i="17"/>
  <c r="B92" i="17"/>
  <c r="G91" i="17"/>
  <c r="C91" i="17"/>
  <c r="B91" i="17"/>
  <c r="G90" i="17"/>
  <c r="C90" i="17"/>
  <c r="B90" i="17"/>
  <c r="G89" i="17"/>
  <c r="C89" i="17"/>
  <c r="B89" i="17"/>
  <c r="G88" i="17"/>
  <c r="C88" i="17"/>
  <c r="B88" i="17"/>
  <c r="G87" i="17"/>
  <c r="C87" i="17"/>
  <c r="B87" i="17"/>
  <c r="G86" i="17"/>
  <c r="C86" i="17"/>
  <c r="B86" i="17"/>
  <c r="G85" i="17"/>
  <c r="C85" i="17"/>
  <c r="B85" i="17"/>
  <c r="G84" i="17"/>
  <c r="C84" i="17"/>
  <c r="B84" i="17"/>
  <c r="G83" i="17"/>
  <c r="C83" i="17"/>
  <c r="B83" i="17"/>
  <c r="G82" i="17"/>
  <c r="C82" i="17"/>
  <c r="B82" i="17"/>
  <c r="G81" i="17"/>
  <c r="C81" i="17"/>
  <c r="B81" i="17"/>
  <c r="G80" i="17"/>
  <c r="C80" i="17"/>
  <c r="B80" i="17"/>
  <c r="G79" i="17"/>
  <c r="C79" i="17"/>
  <c r="B79" i="17"/>
  <c r="G78" i="17"/>
  <c r="C78" i="17"/>
  <c r="B78" i="17"/>
  <c r="G77" i="17"/>
  <c r="C77" i="17"/>
  <c r="B77" i="17"/>
  <c r="G76" i="17"/>
  <c r="C76" i="17"/>
  <c r="B76" i="17"/>
  <c r="G75" i="17"/>
  <c r="C75" i="17"/>
  <c r="B75" i="17"/>
  <c r="G74" i="17"/>
  <c r="C74" i="17"/>
  <c r="B74" i="17"/>
  <c r="G73" i="17"/>
  <c r="C73" i="17"/>
  <c r="B73" i="17"/>
  <c r="G72" i="17"/>
  <c r="C72" i="17"/>
  <c r="B72" i="17"/>
  <c r="G71" i="17"/>
  <c r="C71" i="17"/>
  <c r="B71" i="17"/>
  <c r="G70" i="17"/>
  <c r="C70" i="17"/>
  <c r="B70" i="17"/>
  <c r="G69" i="17"/>
  <c r="C69" i="17"/>
  <c r="B69" i="17"/>
  <c r="G68" i="17"/>
  <c r="C68" i="17"/>
  <c r="B68" i="17"/>
  <c r="G67" i="17"/>
  <c r="C67" i="17"/>
  <c r="B67" i="17"/>
  <c r="G66" i="17"/>
  <c r="C66" i="17"/>
  <c r="B66" i="17"/>
  <c r="G65" i="17"/>
  <c r="C65" i="17"/>
  <c r="B65" i="17"/>
  <c r="G64" i="17"/>
  <c r="C64" i="17"/>
  <c r="B64" i="17"/>
  <c r="G63" i="17"/>
  <c r="C63" i="17"/>
  <c r="B63" i="17"/>
  <c r="G62" i="17"/>
  <c r="C62" i="17"/>
  <c r="B62" i="17"/>
  <c r="G61" i="17"/>
  <c r="C61" i="17"/>
  <c r="B61" i="17"/>
  <c r="H60" i="17"/>
  <c r="G60" i="17"/>
  <c r="C60" i="17"/>
  <c r="B60" i="17"/>
  <c r="H59" i="17"/>
  <c r="G59" i="17"/>
  <c r="C59" i="17"/>
  <c r="B59" i="17"/>
  <c r="H58" i="17"/>
  <c r="G58" i="17"/>
  <c r="C58" i="17"/>
  <c r="B58" i="17"/>
  <c r="H57" i="17"/>
  <c r="G57" i="17"/>
  <c r="C57" i="17"/>
  <c r="B57" i="17"/>
  <c r="H56" i="17"/>
  <c r="G56" i="17"/>
  <c r="C56" i="17"/>
  <c r="B56" i="17"/>
  <c r="H55" i="17"/>
  <c r="G55" i="17"/>
  <c r="C55" i="17"/>
  <c r="B55" i="17"/>
  <c r="H54" i="17"/>
  <c r="G54" i="17"/>
  <c r="C54" i="17"/>
  <c r="B54" i="17"/>
  <c r="H53" i="17"/>
  <c r="G53" i="17"/>
  <c r="C53" i="17"/>
  <c r="B53" i="17"/>
  <c r="H52" i="17"/>
  <c r="G52" i="17"/>
  <c r="C52" i="17"/>
  <c r="B52" i="17"/>
  <c r="H51" i="17"/>
  <c r="G51" i="17"/>
  <c r="C51" i="17"/>
  <c r="B51" i="17"/>
  <c r="H50" i="17"/>
  <c r="G50" i="17"/>
  <c r="C50" i="17"/>
  <c r="B50" i="17"/>
  <c r="H49" i="17"/>
  <c r="G49" i="17"/>
  <c r="C49" i="17"/>
  <c r="B49" i="17"/>
  <c r="H48" i="17"/>
  <c r="G48" i="17"/>
  <c r="C48" i="17"/>
  <c r="B48" i="17"/>
  <c r="H47" i="17"/>
  <c r="G47" i="17"/>
  <c r="C47" i="17"/>
  <c r="B47" i="17"/>
  <c r="H46" i="17"/>
  <c r="G46" i="17"/>
  <c r="C46" i="17"/>
  <c r="B46" i="17"/>
  <c r="H45" i="17"/>
  <c r="G45" i="17"/>
  <c r="C45" i="17"/>
  <c r="B45" i="17"/>
  <c r="H44" i="17"/>
  <c r="G44" i="17"/>
  <c r="C44" i="17"/>
  <c r="B44" i="17"/>
  <c r="H43" i="17"/>
  <c r="G43" i="17"/>
  <c r="C43" i="17"/>
  <c r="B43" i="17"/>
  <c r="H42" i="17"/>
  <c r="G42" i="17"/>
  <c r="C42" i="17"/>
  <c r="B42" i="17"/>
  <c r="H41" i="17"/>
  <c r="G41" i="17"/>
  <c r="C41" i="17"/>
  <c r="B41" i="17"/>
  <c r="H40" i="17"/>
  <c r="G40" i="17"/>
  <c r="C40" i="17"/>
  <c r="B40" i="17"/>
  <c r="H39" i="17"/>
  <c r="G39" i="17"/>
  <c r="C39" i="17"/>
  <c r="B39" i="17"/>
  <c r="H38" i="17"/>
  <c r="G38" i="17"/>
  <c r="C38" i="17"/>
  <c r="B38" i="17"/>
  <c r="H37" i="17"/>
  <c r="G37" i="17"/>
  <c r="C37" i="17"/>
  <c r="B37" i="17"/>
  <c r="H36" i="17"/>
  <c r="G36" i="17"/>
  <c r="C36" i="17"/>
  <c r="B36" i="17"/>
  <c r="H35" i="17"/>
  <c r="G35" i="17"/>
  <c r="C35" i="17"/>
  <c r="B35" i="17"/>
  <c r="H34" i="17"/>
  <c r="G34" i="17"/>
  <c r="C34" i="17"/>
  <c r="B34" i="17"/>
  <c r="H33" i="17"/>
  <c r="G33" i="17"/>
  <c r="C33" i="17"/>
  <c r="B33" i="17"/>
  <c r="H32" i="17"/>
  <c r="G32" i="17"/>
  <c r="C32" i="17"/>
  <c r="B32" i="17"/>
  <c r="H31" i="17"/>
  <c r="G31" i="17"/>
  <c r="C31" i="17"/>
  <c r="B31" i="17"/>
  <c r="H30" i="17"/>
  <c r="G30" i="17"/>
  <c r="C30" i="17"/>
  <c r="B30" i="17"/>
  <c r="H29" i="17"/>
  <c r="G29" i="17"/>
  <c r="C29" i="17"/>
  <c r="B29" i="17"/>
  <c r="H28" i="17"/>
  <c r="G28" i="17"/>
  <c r="C28" i="17"/>
  <c r="B28" i="17"/>
  <c r="H27" i="17"/>
  <c r="G27" i="17"/>
  <c r="C27" i="17"/>
  <c r="B27" i="17"/>
  <c r="H26" i="17"/>
  <c r="G26" i="17"/>
  <c r="C26" i="17"/>
  <c r="B26" i="17"/>
  <c r="H25" i="17"/>
  <c r="G25" i="17"/>
  <c r="C25" i="17"/>
  <c r="B25" i="17"/>
  <c r="H24" i="17"/>
  <c r="G24" i="17"/>
  <c r="C24" i="17"/>
  <c r="B24" i="17"/>
  <c r="H23" i="17"/>
  <c r="G23" i="17"/>
  <c r="C23" i="17"/>
  <c r="B23" i="17"/>
  <c r="H22" i="17"/>
  <c r="G22" i="17"/>
  <c r="C22" i="17"/>
  <c r="B22" i="17"/>
  <c r="H21" i="17"/>
  <c r="G21" i="17"/>
  <c r="C21" i="17"/>
  <c r="B21" i="17"/>
  <c r="H20" i="17"/>
  <c r="G20" i="17"/>
  <c r="C20" i="17"/>
  <c r="B20" i="17"/>
  <c r="H19" i="17"/>
  <c r="G19" i="17"/>
  <c r="C19" i="17"/>
  <c r="B19" i="17"/>
  <c r="H18" i="17"/>
  <c r="G18" i="17"/>
  <c r="C18" i="17"/>
  <c r="B18" i="17"/>
  <c r="H17" i="17"/>
  <c r="G17" i="17"/>
  <c r="C17" i="17"/>
  <c r="B17" i="17"/>
  <c r="H16" i="17"/>
  <c r="G16" i="17"/>
  <c r="C16" i="17"/>
  <c r="B16" i="17"/>
  <c r="H15" i="17"/>
  <c r="G15" i="17"/>
  <c r="C15" i="17"/>
  <c r="B15" i="17"/>
  <c r="H14" i="17"/>
  <c r="G14" i="17"/>
  <c r="C14" i="17"/>
  <c r="B14" i="17"/>
  <c r="H13" i="17"/>
  <c r="G13" i="17"/>
  <c r="C13" i="17"/>
  <c r="B13" i="17"/>
  <c r="H12" i="17"/>
  <c r="G12" i="17"/>
  <c r="C12" i="17"/>
  <c r="B12" i="17"/>
  <c r="H11" i="17"/>
  <c r="G11" i="17"/>
  <c r="C11" i="17"/>
  <c r="B11" i="17"/>
  <c r="H10" i="17"/>
  <c r="G10" i="17"/>
  <c r="C10" i="17"/>
  <c r="B10" i="17"/>
  <c r="H9" i="17"/>
  <c r="G9" i="17"/>
  <c r="C9" i="17"/>
  <c r="B9" i="17"/>
  <c r="H8" i="17"/>
  <c r="G8" i="17"/>
  <c r="C8" i="17"/>
  <c r="B8" i="17"/>
  <c r="H7" i="17"/>
  <c r="G7" i="17"/>
  <c r="C7" i="17"/>
  <c r="B7" i="17"/>
  <c r="H6" i="17"/>
  <c r="G6" i="17"/>
  <c r="C6" i="17"/>
  <c r="B6" i="17"/>
  <c r="H5" i="17"/>
  <c r="G5" i="17"/>
  <c r="C5" i="17"/>
  <c r="B5" i="17"/>
  <c r="H4" i="17"/>
  <c r="G4" i="17"/>
  <c r="C4" i="17"/>
  <c r="B4" i="17"/>
  <c r="H3" i="17"/>
  <c r="G3" i="17"/>
  <c r="C3" i="17"/>
  <c r="B3" i="17"/>
  <c r="H2" i="17"/>
  <c r="G2" i="17"/>
  <c r="C2" i="17"/>
  <c r="B2" i="17"/>
  <c r="C408" i="8"/>
  <c r="C410" i="8"/>
  <c r="C416" i="8"/>
  <c r="C394" i="8"/>
  <c r="C422" i="8"/>
  <c r="C426" i="8"/>
  <c r="C400" i="8"/>
  <c r="C402" i="8"/>
  <c r="C436" i="8"/>
  <c r="C424" i="8"/>
  <c r="C428" i="8"/>
  <c r="C404" i="8"/>
  <c r="C434" i="8"/>
  <c r="C418" i="8"/>
  <c r="C420" i="8"/>
  <c r="C438" i="8"/>
  <c r="C412" i="8"/>
  <c r="C407" i="8"/>
  <c r="C432" i="8"/>
  <c r="C398" i="8"/>
  <c r="C396" i="8"/>
  <c r="C430" i="8"/>
  <c r="C414" i="8"/>
  <c r="C392" i="8"/>
  <c r="C406" i="8"/>
  <c r="C409" i="8"/>
  <c r="C415" i="8"/>
  <c r="C393" i="8"/>
  <c r="C421" i="8"/>
  <c r="C425" i="8"/>
  <c r="C399" i="8"/>
  <c r="C401" i="8"/>
  <c r="C435" i="8"/>
  <c r="C423" i="8"/>
  <c r="C427" i="8"/>
  <c r="C403" i="8"/>
  <c r="C433" i="8"/>
  <c r="C417" i="8"/>
  <c r="C419" i="8"/>
  <c r="C437" i="8"/>
  <c r="C411" i="8"/>
  <c r="C405" i="8"/>
  <c r="C431" i="8"/>
  <c r="C397" i="8"/>
  <c r="C395" i="8"/>
  <c r="C429" i="8"/>
  <c r="C413" i="8"/>
  <c r="C391" i="8"/>
  <c r="C387" i="8"/>
  <c r="C388" i="8"/>
  <c r="C389" i="8"/>
  <c r="C390" i="8"/>
  <c r="H12" i="2"/>
  <c r="I12" i="2"/>
  <c r="K12" i="2" s="1"/>
  <c r="J12" i="2"/>
  <c r="L12" i="2"/>
  <c r="H13" i="2"/>
  <c r="I13" i="2"/>
  <c r="K13" i="2" s="1"/>
  <c r="J13" i="2"/>
  <c r="L13" i="2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C3" i="5"/>
  <c r="R3" i="5" s="1"/>
  <c r="C4" i="5"/>
  <c r="R4" i="5" s="1"/>
  <c r="R5" i="5"/>
  <c r="C6" i="5"/>
  <c r="C7" i="5"/>
  <c r="R7" i="5" s="1"/>
  <c r="C8" i="5"/>
  <c r="R8" i="5" s="1"/>
  <c r="C9" i="5"/>
  <c r="R9" i="5" s="1"/>
  <c r="C10" i="5"/>
  <c r="R10" i="5" s="1"/>
  <c r="C11" i="5"/>
  <c r="C12" i="5"/>
  <c r="R12" i="5" s="1"/>
  <c r="C13" i="5"/>
  <c r="R13" i="5" s="1"/>
  <c r="C14" i="5"/>
  <c r="R14" i="5" s="1"/>
  <c r="C15" i="5"/>
  <c r="R15" i="5" s="1"/>
  <c r="C16" i="5"/>
  <c r="C17" i="5"/>
  <c r="C18" i="5"/>
  <c r="R18" i="5" s="1"/>
  <c r="C19" i="5"/>
  <c r="R19" i="5" s="1"/>
  <c r="C20" i="5"/>
  <c r="R20" i="5" s="1"/>
  <c r="C21" i="5"/>
  <c r="R21" i="5" s="1"/>
  <c r="C22" i="5"/>
  <c r="R22" i="5" s="1"/>
  <c r="C23" i="5"/>
  <c r="C24" i="5"/>
  <c r="R24" i="5" s="1"/>
  <c r="C25" i="5"/>
  <c r="R25" i="5" s="1"/>
  <c r="C26" i="5"/>
  <c r="R26" i="5" s="1"/>
  <c r="C27" i="5"/>
  <c r="R27" i="5" s="1"/>
  <c r="C28" i="5"/>
  <c r="R28" i="5" s="1"/>
  <c r="C29" i="5"/>
  <c r="R29" i="5" s="1"/>
  <c r="C30" i="5"/>
  <c r="R30" i="5" s="1"/>
  <c r="C31" i="5"/>
  <c r="C32" i="5"/>
  <c r="R32" i="5" s="1"/>
  <c r="C33" i="5"/>
  <c r="R33" i="5" s="1"/>
  <c r="C34" i="5"/>
  <c r="R34" i="5" s="1"/>
  <c r="C35" i="5"/>
  <c r="R35" i="5" s="1"/>
  <c r="C36" i="5"/>
  <c r="C37" i="5"/>
  <c r="R37" i="5" s="1"/>
  <c r="C38" i="5"/>
  <c r="C39" i="5"/>
  <c r="R39" i="5" s="1"/>
  <c r="C40" i="5"/>
  <c r="R40" i="5" s="1"/>
  <c r="C41" i="5"/>
  <c r="C42" i="5"/>
  <c r="R42" i="5" s="1"/>
  <c r="C43" i="5"/>
  <c r="R43" i="5" s="1"/>
  <c r="C44" i="5"/>
  <c r="R44" i="5" s="1"/>
  <c r="C45" i="5"/>
  <c r="C46" i="5"/>
  <c r="R46" i="5" s="1"/>
  <c r="C47" i="5"/>
  <c r="R47" i="5" s="1"/>
  <c r="C48" i="5"/>
  <c r="R48" i="5" s="1"/>
  <c r="C49" i="5"/>
  <c r="R49" i="5" s="1"/>
  <c r="C50" i="5"/>
  <c r="R50" i="5" s="1"/>
  <c r="C51" i="5"/>
  <c r="R51" i="5" s="1"/>
  <c r="C52" i="5"/>
  <c r="R52" i="5" s="1"/>
  <c r="C53" i="5"/>
  <c r="C54" i="5"/>
  <c r="R54" i="5" s="1"/>
  <c r="C55" i="5"/>
  <c r="R55" i="5" s="1"/>
  <c r="C56" i="5"/>
  <c r="R56" i="5" s="1"/>
  <c r="C57" i="5"/>
  <c r="R57" i="5" s="1"/>
  <c r="C58" i="5"/>
  <c r="R58" i="5" s="1"/>
  <c r="C59" i="5"/>
  <c r="R59" i="5" s="1"/>
  <c r="C60" i="5"/>
  <c r="R60" i="5" s="1"/>
  <c r="C61" i="5"/>
  <c r="R61" i="5" s="1"/>
  <c r="C62" i="5"/>
  <c r="R62" i="5" s="1"/>
  <c r="C63" i="5"/>
  <c r="R63" i="5" s="1"/>
  <c r="C64" i="5"/>
  <c r="R64" i="5" s="1"/>
  <c r="C65" i="5"/>
  <c r="R65" i="5" s="1"/>
  <c r="C66" i="5"/>
  <c r="R66" i="5" s="1"/>
  <c r="C67" i="5"/>
  <c r="R67" i="5" s="1"/>
  <c r="C68" i="5"/>
  <c r="R68" i="5" s="1"/>
  <c r="C69" i="5"/>
  <c r="R69" i="5" s="1"/>
  <c r="C70" i="5"/>
  <c r="C71" i="5"/>
  <c r="R71" i="5" s="1"/>
  <c r="C72" i="5"/>
  <c r="C73" i="5"/>
  <c r="R73" i="5" s="1"/>
  <c r="C74" i="5"/>
  <c r="R74" i="5" s="1"/>
  <c r="C75" i="5"/>
  <c r="C76" i="5"/>
  <c r="R76" i="5" s="1"/>
  <c r="C77" i="5"/>
  <c r="R77" i="5" s="1"/>
  <c r="C78" i="5"/>
  <c r="R78" i="5" s="1"/>
  <c r="C79" i="5"/>
  <c r="R79" i="5" s="1"/>
  <c r="C80" i="5"/>
  <c r="R80" i="5" s="1"/>
  <c r="C81" i="5"/>
  <c r="R81" i="5" s="1"/>
  <c r="C82" i="5"/>
  <c r="R82" i="5" s="1"/>
  <c r="C83" i="5"/>
  <c r="R83" i="5" s="1"/>
  <c r="C84" i="5"/>
  <c r="R84" i="5" s="1"/>
  <c r="C85" i="5"/>
  <c r="C86" i="5"/>
  <c r="R86" i="5" s="1"/>
  <c r="C87" i="5"/>
  <c r="R87" i="5" s="1"/>
  <c r="C88" i="5"/>
  <c r="R88" i="5" s="1"/>
  <c r="C89" i="5"/>
  <c r="R89" i="5" s="1"/>
  <c r="C90" i="5"/>
  <c r="C91" i="5"/>
  <c r="R91" i="5" s="1"/>
  <c r="C92" i="5"/>
  <c r="R92" i="5" s="1"/>
  <c r="C93" i="5"/>
  <c r="R93" i="5" s="1"/>
  <c r="C94" i="5"/>
  <c r="R94" i="5" s="1"/>
  <c r="C95" i="5"/>
  <c r="R95" i="5" s="1"/>
  <c r="C96" i="5"/>
  <c r="R96" i="5" s="1"/>
  <c r="C97" i="5"/>
  <c r="R97" i="5" s="1"/>
  <c r="C98" i="5"/>
  <c r="R98" i="5" s="1"/>
  <c r="C99" i="5"/>
  <c r="R99" i="5" s="1"/>
  <c r="C100" i="5"/>
  <c r="R100" i="5" s="1"/>
  <c r="C101" i="5"/>
  <c r="R101" i="5" s="1"/>
  <c r="C102" i="5"/>
  <c r="R102" i="5" s="1"/>
  <c r="C103" i="5"/>
  <c r="R103" i="5" s="1"/>
  <c r="C104" i="5"/>
  <c r="R104" i="5" s="1"/>
  <c r="C2" i="5"/>
  <c r="R2" i="5" s="1"/>
  <c r="B2" i="5"/>
  <c r="Q2" i="5" s="1"/>
  <c r="B3" i="5"/>
  <c r="Q3" i="5" s="1"/>
  <c r="B4" i="5"/>
  <c r="Q4" i="5" s="1"/>
  <c r="B5" i="5"/>
  <c r="Q5" i="5" s="1"/>
  <c r="B6" i="5"/>
  <c r="B7" i="5"/>
  <c r="Q7" i="5" s="1"/>
  <c r="B8" i="5"/>
  <c r="Q8" i="5" s="1"/>
  <c r="B9" i="5"/>
  <c r="Q9" i="5" s="1"/>
  <c r="B10" i="5"/>
  <c r="Q10" i="5" s="1"/>
  <c r="B11" i="5"/>
  <c r="B12" i="5"/>
  <c r="Q12" i="5" s="1"/>
  <c r="B13" i="5"/>
  <c r="Q13" i="5" s="1"/>
  <c r="B14" i="5"/>
  <c r="Q14" i="5" s="1"/>
  <c r="B15" i="5"/>
  <c r="Q15" i="5" s="1"/>
  <c r="B16" i="5"/>
  <c r="B17" i="5"/>
  <c r="B18" i="5"/>
  <c r="Q18" i="5" s="1"/>
  <c r="B19" i="5"/>
  <c r="Q19" i="5" s="1"/>
  <c r="B20" i="5"/>
  <c r="Q20" i="5" s="1"/>
  <c r="B21" i="5"/>
  <c r="B22" i="5"/>
  <c r="Q22" i="5" s="1"/>
  <c r="B23" i="5"/>
  <c r="B24" i="5"/>
  <c r="Q24" i="5" s="1"/>
  <c r="B25" i="5"/>
  <c r="Q25" i="5" s="1"/>
  <c r="B26" i="5"/>
  <c r="Q26" i="5" s="1"/>
  <c r="B27" i="5"/>
  <c r="Q27" i="5" s="1"/>
  <c r="B28" i="5"/>
  <c r="Q28" i="5" s="1"/>
  <c r="B29" i="5"/>
  <c r="Q29" i="5" s="1"/>
  <c r="B30" i="5"/>
  <c r="Q30" i="5" s="1"/>
  <c r="B31" i="5"/>
  <c r="B32" i="5"/>
  <c r="B33" i="5"/>
  <c r="B34" i="5"/>
  <c r="Q34" i="5" s="1"/>
  <c r="B35" i="5"/>
  <c r="B36" i="5"/>
  <c r="B37" i="5"/>
  <c r="Q37" i="5" s="1"/>
  <c r="B38" i="5"/>
  <c r="B39" i="5"/>
  <c r="Q39" i="5" s="1"/>
  <c r="B40" i="5"/>
  <c r="Q40" i="5" s="1"/>
  <c r="B41" i="5"/>
  <c r="B42" i="5"/>
  <c r="Q42" i="5" s="1"/>
  <c r="B43" i="5"/>
  <c r="Q43" i="5" s="1"/>
  <c r="B44" i="5"/>
  <c r="B45" i="5"/>
  <c r="B46" i="5"/>
  <c r="Q46" i="5" s="1"/>
  <c r="B47" i="5"/>
  <c r="Q47" i="5" s="1"/>
  <c r="B48" i="5"/>
  <c r="Q48" i="5" s="1"/>
  <c r="B49" i="5"/>
  <c r="Q49" i="5" s="1"/>
  <c r="B50" i="5"/>
  <c r="B51" i="5"/>
  <c r="Q51" i="5" s="1"/>
  <c r="B52" i="5"/>
  <c r="B53" i="5"/>
  <c r="B54" i="5"/>
  <c r="Q54" i="5" s="1"/>
  <c r="B55" i="5"/>
  <c r="Q55" i="5" s="1"/>
  <c r="B56" i="5"/>
  <c r="Q56" i="5" s="1"/>
  <c r="B57" i="5"/>
  <c r="Q57" i="5" s="1"/>
  <c r="B58" i="5"/>
  <c r="Q58" i="5" s="1"/>
  <c r="B59" i="5"/>
  <c r="Q59" i="5" s="1"/>
  <c r="B60" i="5"/>
  <c r="B61" i="5"/>
  <c r="Q61" i="5" s="1"/>
  <c r="B62" i="5"/>
  <c r="B63" i="5"/>
  <c r="Q63" i="5" s="1"/>
  <c r="B64" i="5"/>
  <c r="Q64" i="5" s="1"/>
  <c r="B65" i="5"/>
  <c r="Q65" i="5" s="1"/>
  <c r="B66" i="5"/>
  <c r="Q66" i="5" s="1"/>
  <c r="B67" i="5"/>
  <c r="Q67" i="5" s="1"/>
  <c r="B68" i="5"/>
  <c r="B69" i="5"/>
  <c r="Q69" i="5" s="1"/>
  <c r="B70" i="5"/>
  <c r="B71" i="5"/>
  <c r="Q71" i="5" s="1"/>
  <c r="B72" i="5"/>
  <c r="B73" i="5"/>
  <c r="Q73" i="5" s="1"/>
  <c r="B74" i="5"/>
  <c r="Q74" i="5" s="1"/>
  <c r="B75" i="5"/>
  <c r="Q75" i="5" s="1"/>
  <c r="B76" i="5"/>
  <c r="Q76" i="5" s="1"/>
  <c r="B77" i="5"/>
  <c r="Q77" i="5" s="1"/>
  <c r="B78" i="5"/>
  <c r="Q78" i="5" s="1"/>
  <c r="B79" i="5"/>
  <c r="Q79" i="5" s="1"/>
  <c r="B80" i="5"/>
  <c r="B81" i="5"/>
  <c r="Q81" i="5" s="1"/>
  <c r="B82" i="5"/>
  <c r="B83" i="5"/>
  <c r="Q83" i="5" s="1"/>
  <c r="B84" i="5"/>
  <c r="Q84" i="5" s="1"/>
  <c r="B85" i="5"/>
  <c r="B86" i="5"/>
  <c r="Q86" i="5" s="1"/>
  <c r="B87" i="5"/>
  <c r="Q87" i="5" s="1"/>
  <c r="B88" i="5"/>
  <c r="Q88" i="5" s="1"/>
  <c r="B89" i="5"/>
  <c r="Q89" i="5" s="1"/>
  <c r="B90" i="5"/>
  <c r="B91" i="5"/>
  <c r="B92" i="5"/>
  <c r="B93" i="5"/>
  <c r="Q93" i="5" s="1"/>
  <c r="B94" i="5"/>
  <c r="Q94" i="5" s="1"/>
  <c r="B95" i="5"/>
  <c r="Q95" i="5" s="1"/>
  <c r="B96" i="5"/>
  <c r="B97" i="5"/>
  <c r="Q97" i="5" s="1"/>
  <c r="B98" i="5"/>
  <c r="B99" i="5"/>
  <c r="Q99" i="5" s="1"/>
  <c r="B100" i="5"/>
  <c r="B101" i="5"/>
  <c r="Q101" i="5" s="1"/>
  <c r="B102" i="5"/>
  <c r="Q102" i="5" s="1"/>
  <c r="B103" i="5"/>
  <c r="Q103" i="5" s="1"/>
  <c r="B104" i="5"/>
  <c r="Q104" i="5" s="1"/>
  <c r="C377" i="8"/>
  <c r="D382" i="8"/>
  <c r="C141" i="8"/>
  <c r="C34" i="8"/>
  <c r="C20" i="8"/>
  <c r="C29" i="8"/>
  <c r="C9" i="8"/>
  <c r="C25" i="8"/>
  <c r="C11" i="8"/>
  <c r="C48" i="8"/>
  <c r="C30" i="8"/>
  <c r="C51" i="8"/>
  <c r="C10" i="8"/>
  <c r="C167" i="8"/>
  <c r="C123" i="8"/>
  <c r="C182" i="8"/>
  <c r="C118" i="8"/>
  <c r="C94" i="8"/>
  <c r="C68" i="8"/>
  <c r="C103" i="8"/>
  <c r="C148" i="8"/>
  <c r="C106" i="8"/>
  <c r="C172" i="8"/>
  <c r="C115" i="8"/>
  <c r="C85" i="8"/>
  <c r="C120" i="8"/>
  <c r="C158" i="8"/>
  <c r="C109" i="8"/>
  <c r="C175" i="8"/>
  <c r="C65" i="8"/>
  <c r="C191" i="8"/>
  <c r="C161" i="8"/>
  <c r="C62" i="8"/>
  <c r="C208" i="8"/>
  <c r="C194" i="8"/>
  <c r="C131" i="8"/>
  <c r="C197" i="8"/>
  <c r="C74" i="8"/>
  <c r="C71" i="8"/>
  <c r="C91" i="8"/>
  <c r="C134" i="8"/>
  <c r="C80" i="8"/>
  <c r="C88" i="8"/>
  <c r="C188" i="8"/>
  <c r="C164" i="8"/>
  <c r="C154" i="8"/>
  <c r="C157" i="8"/>
  <c r="C136" i="8"/>
  <c r="C145" i="8"/>
  <c r="C151" i="8"/>
  <c r="C139" i="8"/>
  <c r="C205" i="8"/>
  <c r="C200" i="8"/>
  <c r="C112" i="8"/>
  <c r="C169" i="8"/>
  <c r="C185" i="8"/>
  <c r="C126" i="8"/>
  <c r="C100" i="8"/>
  <c r="C97" i="8"/>
  <c r="C142" i="8"/>
  <c r="C77" i="8"/>
  <c r="C45" i="8"/>
  <c r="C27" i="8"/>
  <c r="C50" i="8"/>
  <c r="C24" i="8"/>
  <c r="C15" i="8"/>
  <c r="C4" i="8"/>
  <c r="C18" i="8"/>
  <c r="C38" i="8"/>
  <c r="C19" i="8"/>
  <c r="C47" i="8"/>
  <c r="C23" i="8"/>
  <c r="C12" i="8"/>
  <c r="C26" i="8"/>
  <c r="C42" i="8"/>
  <c r="C21" i="8"/>
  <c r="C49" i="8"/>
  <c r="C3" i="8"/>
  <c r="C54" i="8"/>
  <c r="C43" i="8"/>
  <c r="C2" i="8"/>
  <c r="C59" i="8"/>
  <c r="C55" i="8"/>
  <c r="C31" i="8"/>
  <c r="C56" i="8"/>
  <c r="C6" i="8"/>
  <c r="C5" i="8"/>
  <c r="C14" i="8"/>
  <c r="C32" i="8"/>
  <c r="C8" i="8"/>
  <c r="C13" i="8"/>
  <c r="C53" i="8"/>
  <c r="C44" i="8"/>
  <c r="C40" i="8"/>
  <c r="C41" i="8"/>
  <c r="C33" i="8"/>
  <c r="C37" i="8"/>
  <c r="C39" i="8"/>
  <c r="C35" i="8"/>
  <c r="C58" i="8"/>
  <c r="C57" i="8"/>
  <c r="C22" i="8"/>
  <c r="C46" i="8"/>
  <c r="C52" i="8"/>
  <c r="C28" i="8"/>
  <c r="C17" i="8"/>
  <c r="C16" i="8"/>
  <c r="C36" i="8"/>
  <c r="C7" i="8"/>
  <c r="C265" i="8"/>
  <c r="G14" i="1"/>
  <c r="F14" i="1"/>
  <c r="C266" i="8"/>
  <c r="C261" i="8"/>
  <c r="C260" i="8"/>
  <c r="C259" i="8"/>
  <c r="C210" i="8"/>
  <c r="C209" i="8"/>
  <c r="C262" i="8"/>
  <c r="C207" i="8"/>
  <c r="C206" i="8"/>
  <c r="C372" i="8"/>
  <c r="C204" i="8"/>
  <c r="C203" i="8"/>
  <c r="C258" i="8"/>
  <c r="C257" i="8"/>
  <c r="C256" i="8"/>
  <c r="M86" i="5" s="1" a="1"/>
  <c r="M86" i="5" s="1"/>
  <c r="C202" i="8"/>
  <c r="C201" i="8"/>
  <c r="C199" i="8"/>
  <c r="C198" i="8"/>
  <c r="C196" i="8"/>
  <c r="C195" i="8"/>
  <c r="C386" i="8"/>
  <c r="C371" i="8"/>
  <c r="C336" i="8"/>
  <c r="C335" i="8"/>
  <c r="C193" i="8"/>
  <c r="C192" i="8"/>
  <c r="C334" i="8"/>
  <c r="C333" i="8"/>
  <c r="C190" i="8"/>
  <c r="C189" i="8"/>
  <c r="C370" i="8"/>
  <c r="C187" i="8"/>
  <c r="C186" i="8"/>
  <c r="C184" i="8"/>
  <c r="C183" i="8"/>
  <c r="C331" i="8"/>
  <c r="C332" i="8"/>
  <c r="C283" i="8"/>
  <c r="C255" i="8"/>
  <c r="C254" i="8"/>
  <c r="C253" i="8"/>
  <c r="C252" i="8"/>
  <c r="C181" i="8"/>
  <c r="C180" i="8"/>
  <c r="C179" i="8"/>
  <c r="C178" i="8"/>
  <c r="C344" i="8"/>
  <c r="C342" i="8"/>
  <c r="C343" i="8"/>
  <c r="C282" i="8"/>
  <c r="C251" i="8"/>
  <c r="C369" i="8"/>
  <c r="C330" i="8"/>
  <c r="C329" i="8"/>
  <c r="C177" i="8"/>
  <c r="C176" i="8"/>
  <c r="C328" i="8"/>
  <c r="C327" i="8"/>
  <c r="C281" i="8"/>
  <c r="C250" i="8"/>
  <c r="C325" i="8"/>
  <c r="C326" i="8"/>
  <c r="C280" i="8"/>
  <c r="C249" i="8"/>
  <c r="C174" i="8"/>
  <c r="C173" i="8"/>
  <c r="C171" i="8"/>
  <c r="C170" i="8"/>
  <c r="C324" i="8"/>
  <c r="C323" i="8"/>
  <c r="C279" i="8"/>
  <c r="C248" i="8"/>
  <c r="C247" i="8"/>
  <c r="C368" i="8"/>
  <c r="C264" i="8"/>
  <c r="C216" i="8"/>
  <c r="C215" i="8"/>
  <c r="C214" i="8"/>
  <c r="C168" i="8"/>
  <c r="C322" i="8"/>
  <c r="C321" i="8"/>
  <c r="C166" i="8"/>
  <c r="C165" i="8"/>
  <c r="C320" i="8"/>
  <c r="C163" i="8"/>
  <c r="C162" i="8"/>
  <c r="C319" i="8"/>
  <c r="C318" i="8"/>
  <c r="C317" i="8"/>
  <c r="C263" i="8"/>
  <c r="C160" i="8"/>
  <c r="C159" i="8"/>
  <c r="C385" i="8"/>
  <c r="C367" i="8"/>
  <c r="C246" i="8"/>
  <c r="C244" i="8"/>
  <c r="C245" i="8"/>
  <c r="C156" i="8"/>
  <c r="C155" i="8"/>
  <c r="C243" i="8"/>
  <c r="C242" i="8"/>
  <c r="C241" i="8"/>
  <c r="C153" i="8"/>
  <c r="C152" i="8"/>
  <c r="C316" i="8"/>
  <c r="C315" i="8"/>
  <c r="C150" i="8"/>
  <c r="C149" i="8"/>
  <c r="C314" i="8"/>
  <c r="C313" i="8"/>
  <c r="C147" i="8"/>
  <c r="C146" i="8"/>
  <c r="C144" i="8"/>
  <c r="C143" i="8"/>
  <c r="C312" i="8"/>
  <c r="C140" i="8"/>
  <c r="C240" i="8"/>
  <c r="C239" i="8"/>
  <c r="C238" i="8"/>
  <c r="C237" i="8"/>
  <c r="C236" i="8"/>
  <c r="C138" i="8"/>
  <c r="C137" i="8"/>
  <c r="C135" i="8"/>
  <c r="C133" i="8"/>
  <c r="C132" i="8"/>
  <c r="C366" i="8"/>
  <c r="C130" i="8"/>
  <c r="C129" i="8"/>
  <c r="C384" i="8"/>
  <c r="C365" i="8"/>
  <c r="C278" i="8"/>
  <c r="C235" i="8"/>
  <c r="C234" i="8"/>
  <c r="C128" i="8"/>
  <c r="C127" i="8"/>
  <c r="C364" i="8"/>
  <c r="C125" i="8"/>
  <c r="C124" i="8"/>
  <c r="C383" i="8"/>
  <c r="C363" i="8"/>
  <c r="C311" i="8"/>
  <c r="C310" i="8"/>
  <c r="C277" i="8"/>
  <c r="M59" i="5" s="1" a="1"/>
  <c r="M59" i="5" s="1"/>
  <c r="C233" i="8"/>
  <c r="C382" i="8"/>
  <c r="C309" i="8"/>
  <c r="C308" i="8"/>
  <c r="C122" i="8"/>
  <c r="C121" i="8"/>
  <c r="C231" i="8"/>
  <c r="C232" i="8"/>
  <c r="C213" i="8"/>
  <c r="C212" i="8"/>
  <c r="C211" i="8"/>
  <c r="C119" i="8"/>
  <c r="C117" i="8"/>
  <c r="C116" i="8"/>
  <c r="C114" i="8"/>
  <c r="C113" i="8"/>
  <c r="C111" i="8"/>
  <c r="C110" i="8"/>
  <c r="C108" i="8"/>
  <c r="C107" i="8"/>
  <c r="C362" i="8"/>
  <c r="C349" i="8"/>
  <c r="C348" i="8"/>
  <c r="C105" i="8"/>
  <c r="C104" i="8"/>
  <c r="C381" i="8"/>
  <c r="C361" i="8"/>
  <c r="C230" i="8"/>
  <c r="C275" i="8"/>
  <c r="C229" i="8"/>
  <c r="C347" i="8"/>
  <c r="C346" i="8"/>
  <c r="C345" i="8"/>
  <c r="C274" i="8"/>
  <c r="C228" i="8"/>
  <c r="C227" i="8"/>
  <c r="C380" i="8"/>
  <c r="C360" i="8"/>
  <c r="C307" i="8"/>
  <c r="C306" i="8"/>
  <c r="C273" i="8"/>
  <c r="C272" i="8"/>
  <c r="C102" i="8"/>
  <c r="C101" i="8"/>
  <c r="C226" i="8"/>
  <c r="C225" i="8"/>
  <c r="C224" i="8"/>
  <c r="C305" i="8"/>
  <c r="C304" i="8"/>
  <c r="C271" i="8"/>
  <c r="C223" i="8"/>
  <c r="C341" i="8"/>
  <c r="C340" i="8"/>
  <c r="C339" i="8"/>
  <c r="C99" i="8"/>
  <c r="C98" i="8"/>
  <c r="C379" i="8"/>
  <c r="C359" i="8"/>
  <c r="C358" i="8"/>
  <c r="C303" i="8"/>
  <c r="C302" i="8"/>
  <c r="C95" i="8"/>
  <c r="C96" i="8"/>
  <c r="C357" i="8"/>
  <c r="C356" i="8"/>
  <c r="C355" i="8"/>
  <c r="C301" i="8"/>
  <c r="C300" i="8"/>
  <c r="C270" i="8"/>
  <c r="C222" i="8"/>
  <c r="C299" i="8"/>
  <c r="C298" i="8"/>
  <c r="C93" i="8"/>
  <c r="C92" i="8"/>
  <c r="C90" i="8"/>
  <c r="C89" i="8"/>
  <c r="C338" i="8"/>
  <c r="C337" i="8"/>
  <c r="C221" i="8"/>
  <c r="C220" i="8"/>
  <c r="C87" i="8"/>
  <c r="C86" i="8"/>
  <c r="C297" i="8"/>
  <c r="C296" i="8"/>
  <c r="C84" i="8"/>
  <c r="C83" i="8"/>
  <c r="C218" i="8"/>
  <c r="C219" i="8"/>
  <c r="C295" i="8"/>
  <c r="C294" i="8"/>
  <c r="C269" i="8"/>
  <c r="C217" i="8"/>
  <c r="C82" i="8"/>
  <c r="C81" i="8"/>
  <c r="C378" i="8"/>
  <c r="C354" i="8"/>
  <c r="C268" i="8"/>
  <c r="C353" i="8"/>
  <c r="C293" i="8"/>
  <c r="C267" i="8"/>
  <c r="C291" i="8"/>
  <c r="C290" i="8"/>
  <c r="C79" i="8"/>
  <c r="C78" i="8"/>
  <c r="C76" i="8"/>
  <c r="C75" i="8"/>
  <c r="C352" i="8"/>
  <c r="C289" i="8"/>
  <c r="C73" i="8"/>
  <c r="C72" i="8"/>
  <c r="C288" i="8"/>
  <c r="C375" i="8"/>
  <c r="C351" i="8"/>
  <c r="C374" i="8"/>
  <c r="C350" i="8"/>
  <c r="C373" i="8"/>
  <c r="C70" i="8"/>
  <c r="C69" i="8"/>
  <c r="C287" i="8"/>
  <c r="C286" i="8"/>
  <c r="C67" i="8"/>
  <c r="C66" i="8"/>
  <c r="C285" i="8"/>
  <c r="C284" i="8"/>
  <c r="C64" i="8"/>
  <c r="C63" i="8"/>
  <c r="C61" i="8"/>
  <c r="C60" i="8"/>
  <c r="C1015" i="6"/>
  <c r="C1014" i="6"/>
  <c r="C1013" i="6"/>
  <c r="C1012" i="6"/>
  <c r="C1011" i="6"/>
  <c r="C1010" i="6"/>
  <c r="C1009" i="6"/>
  <c r="C1008" i="6"/>
  <c r="C1007" i="6"/>
  <c r="C1006" i="6"/>
  <c r="C1005" i="6"/>
  <c r="C1004" i="6"/>
  <c r="C1003" i="6"/>
  <c r="C1002" i="6"/>
  <c r="C1001" i="6"/>
  <c r="C1000" i="6"/>
  <c r="C999" i="6"/>
  <c r="C998" i="6"/>
  <c r="C997" i="6"/>
  <c r="C996" i="6"/>
  <c r="C995" i="6"/>
  <c r="C994" i="6"/>
  <c r="C993" i="6"/>
  <c r="C992" i="6"/>
  <c r="C991" i="6"/>
  <c r="C990" i="6"/>
  <c r="C989" i="6"/>
  <c r="C988" i="6"/>
  <c r="C987" i="6"/>
  <c r="C986" i="6"/>
  <c r="C985" i="6"/>
  <c r="C984" i="6"/>
  <c r="C983" i="6"/>
  <c r="C982" i="6"/>
  <c r="C981" i="6"/>
  <c r="C980" i="6"/>
  <c r="C979" i="6"/>
  <c r="C978" i="6"/>
  <c r="C977" i="6"/>
  <c r="C976" i="6"/>
  <c r="C975" i="6"/>
  <c r="C974" i="6"/>
  <c r="C973" i="6"/>
  <c r="C972" i="6"/>
  <c r="C971" i="6"/>
  <c r="C970" i="6"/>
  <c r="C969" i="6"/>
  <c r="C968" i="6"/>
  <c r="C967" i="6"/>
  <c r="C966" i="6"/>
  <c r="C965" i="6"/>
  <c r="C964" i="6"/>
  <c r="C963" i="6"/>
  <c r="C962" i="6"/>
  <c r="C961" i="6"/>
  <c r="C960" i="6"/>
  <c r="C959" i="6"/>
  <c r="C958" i="6"/>
  <c r="C957" i="6"/>
  <c r="C956" i="6"/>
  <c r="C955" i="6"/>
  <c r="C954" i="6"/>
  <c r="C953" i="6"/>
  <c r="C952" i="6"/>
  <c r="C951" i="6"/>
  <c r="C950" i="6"/>
  <c r="C949" i="6"/>
  <c r="C948" i="6"/>
  <c r="C947" i="6"/>
  <c r="C946" i="6"/>
  <c r="C945" i="6"/>
  <c r="C944" i="6"/>
  <c r="C943" i="6"/>
  <c r="C942" i="6"/>
  <c r="C941" i="6"/>
  <c r="C940" i="6"/>
  <c r="C939" i="6"/>
  <c r="C938" i="6"/>
  <c r="C937" i="6"/>
  <c r="C936" i="6"/>
  <c r="C935" i="6"/>
  <c r="C934" i="6"/>
  <c r="C933" i="6"/>
  <c r="C932" i="6"/>
  <c r="C931" i="6"/>
  <c r="C930" i="6"/>
  <c r="C929" i="6"/>
  <c r="C928" i="6"/>
  <c r="C927" i="6"/>
  <c r="C926" i="6"/>
  <c r="C925" i="6"/>
  <c r="C924" i="6"/>
  <c r="C923" i="6"/>
  <c r="C922" i="6"/>
  <c r="C921" i="6"/>
  <c r="C920" i="6"/>
  <c r="C919" i="6"/>
  <c r="C918" i="6"/>
  <c r="C917" i="6"/>
  <c r="C916" i="6"/>
  <c r="C915" i="6"/>
  <c r="C914" i="6"/>
  <c r="C913" i="6"/>
  <c r="C912" i="6"/>
  <c r="C911" i="6"/>
  <c r="C910" i="6"/>
  <c r="C909" i="6"/>
  <c r="C908" i="6"/>
  <c r="C907" i="6"/>
  <c r="C906" i="6"/>
  <c r="C905" i="6"/>
  <c r="C904" i="6"/>
  <c r="C903" i="6"/>
  <c r="C902" i="6"/>
  <c r="C901" i="6"/>
  <c r="C900" i="6"/>
  <c r="C899" i="6"/>
  <c r="C898" i="6"/>
  <c r="C897" i="6"/>
  <c r="C896" i="6"/>
  <c r="C895" i="6"/>
  <c r="C894" i="6"/>
  <c r="C893" i="6"/>
  <c r="C892" i="6"/>
  <c r="C891" i="6"/>
  <c r="C890" i="6"/>
  <c r="C889" i="6"/>
  <c r="C888" i="6"/>
  <c r="C887" i="6"/>
  <c r="C886" i="6"/>
  <c r="C885" i="6"/>
  <c r="C884" i="6"/>
  <c r="C883" i="6"/>
  <c r="C882" i="6"/>
  <c r="C881" i="6"/>
  <c r="C880" i="6"/>
  <c r="C879" i="6"/>
  <c r="C878" i="6"/>
  <c r="C877" i="6"/>
  <c r="C876" i="6"/>
  <c r="C875" i="6"/>
  <c r="C874" i="6"/>
  <c r="C873" i="6"/>
  <c r="C872" i="6"/>
  <c r="C871" i="6"/>
  <c r="C870" i="6"/>
  <c r="C869" i="6"/>
  <c r="C868" i="6"/>
  <c r="C867" i="6"/>
  <c r="C866" i="6"/>
  <c r="C865" i="6"/>
  <c r="C864" i="6"/>
  <c r="C863" i="6"/>
  <c r="C862" i="6"/>
  <c r="C861" i="6"/>
  <c r="C860" i="6"/>
  <c r="C859" i="6"/>
  <c r="C858" i="6"/>
  <c r="C857" i="6"/>
  <c r="C856" i="6"/>
  <c r="C855" i="6"/>
  <c r="C854" i="6"/>
  <c r="C853" i="6"/>
  <c r="C852" i="6"/>
  <c r="C851" i="6"/>
  <c r="C850" i="6"/>
  <c r="C849" i="6"/>
  <c r="C848" i="6"/>
  <c r="C847" i="6"/>
  <c r="C846" i="6"/>
  <c r="C845" i="6"/>
  <c r="C844" i="6"/>
  <c r="C843" i="6"/>
  <c r="C842" i="6"/>
  <c r="C841" i="6"/>
  <c r="C840" i="6"/>
  <c r="C839" i="6"/>
  <c r="C838" i="6"/>
  <c r="C837" i="6"/>
  <c r="C836" i="6"/>
  <c r="C835" i="6"/>
  <c r="C834" i="6"/>
  <c r="C833" i="6"/>
  <c r="C832" i="6"/>
  <c r="C831" i="6"/>
  <c r="C830" i="6"/>
  <c r="C829" i="6"/>
  <c r="C828" i="6"/>
  <c r="C827" i="6"/>
  <c r="C826" i="6"/>
  <c r="C825" i="6"/>
  <c r="C824" i="6"/>
  <c r="C823" i="6"/>
  <c r="C822" i="6"/>
  <c r="C821" i="6"/>
  <c r="C820" i="6"/>
  <c r="C819" i="6"/>
  <c r="C818" i="6"/>
  <c r="C817" i="6"/>
  <c r="C816" i="6"/>
  <c r="C815" i="6"/>
  <c r="C814" i="6"/>
  <c r="C813" i="6"/>
  <c r="C812" i="6"/>
  <c r="C811" i="6"/>
  <c r="C810" i="6"/>
  <c r="C809" i="6"/>
  <c r="C808" i="6"/>
  <c r="C807" i="6"/>
  <c r="C806" i="6"/>
  <c r="C805" i="6"/>
  <c r="C804" i="6"/>
  <c r="C803" i="6"/>
  <c r="C802" i="6"/>
  <c r="C801" i="6"/>
  <c r="C800" i="6"/>
  <c r="C799" i="6"/>
  <c r="C798" i="6"/>
  <c r="C797" i="6"/>
  <c r="C796" i="6"/>
  <c r="C795" i="6"/>
  <c r="C794" i="6"/>
  <c r="C793" i="6"/>
  <c r="C792" i="6"/>
  <c r="C791" i="6"/>
  <c r="C790" i="6"/>
  <c r="C789" i="6"/>
  <c r="C788" i="6"/>
  <c r="C787" i="6"/>
  <c r="C786" i="6"/>
  <c r="C785" i="6"/>
  <c r="C784" i="6"/>
  <c r="C783" i="6"/>
  <c r="C782" i="6"/>
  <c r="C781" i="6"/>
  <c r="C780" i="6"/>
  <c r="C779" i="6"/>
  <c r="C778" i="6"/>
  <c r="C777" i="6"/>
  <c r="C776" i="6"/>
  <c r="C775" i="6"/>
  <c r="C774" i="6"/>
  <c r="C773" i="6"/>
  <c r="C772" i="6"/>
  <c r="C771" i="6"/>
  <c r="C770" i="6"/>
  <c r="C769" i="6"/>
  <c r="C768" i="6"/>
  <c r="C767" i="6"/>
  <c r="C766" i="6"/>
  <c r="C765" i="6"/>
  <c r="C764" i="6"/>
  <c r="C763" i="6"/>
  <c r="C762" i="6"/>
  <c r="C761" i="6"/>
  <c r="C760" i="6"/>
  <c r="C759" i="6"/>
  <c r="C758" i="6"/>
  <c r="C757" i="6"/>
  <c r="C756" i="6"/>
  <c r="C755" i="6"/>
  <c r="C754" i="6"/>
  <c r="C753" i="6"/>
  <c r="C752" i="6"/>
  <c r="C751" i="6"/>
  <c r="C750" i="6"/>
  <c r="C749" i="6"/>
  <c r="C748" i="6"/>
  <c r="C747" i="6"/>
  <c r="C746" i="6"/>
  <c r="C745" i="6"/>
  <c r="C744" i="6"/>
  <c r="C743" i="6"/>
  <c r="C742" i="6"/>
  <c r="C741" i="6"/>
  <c r="C740" i="6"/>
  <c r="C739" i="6"/>
  <c r="C738" i="6"/>
  <c r="C737" i="6"/>
  <c r="C736" i="6"/>
  <c r="C735" i="6"/>
  <c r="C734" i="6"/>
  <c r="C733" i="6"/>
  <c r="C732" i="6"/>
  <c r="C731" i="6"/>
  <c r="C730" i="6"/>
  <c r="C729" i="6"/>
  <c r="C728" i="6"/>
  <c r="C727" i="6"/>
  <c r="C726" i="6"/>
  <c r="C725" i="6"/>
  <c r="C724" i="6"/>
  <c r="C723" i="6"/>
  <c r="C722" i="6"/>
  <c r="C721" i="6"/>
  <c r="C720" i="6"/>
  <c r="C719" i="6"/>
  <c r="C718" i="6"/>
  <c r="C717" i="6"/>
  <c r="C716" i="6"/>
  <c r="C715" i="6"/>
  <c r="C714" i="6"/>
  <c r="C713" i="6"/>
  <c r="C712" i="6"/>
  <c r="C711" i="6"/>
  <c r="C710" i="6"/>
  <c r="C709" i="6"/>
  <c r="C708" i="6"/>
  <c r="C707" i="6"/>
  <c r="C706" i="6"/>
  <c r="C705" i="6"/>
  <c r="C704" i="6"/>
  <c r="C703" i="6"/>
  <c r="C702" i="6"/>
  <c r="C701" i="6"/>
  <c r="C700" i="6"/>
  <c r="C699" i="6"/>
  <c r="C698" i="6"/>
  <c r="C697" i="6"/>
  <c r="C696" i="6"/>
  <c r="C695" i="6"/>
  <c r="C694" i="6"/>
  <c r="C693" i="6"/>
  <c r="C692" i="6"/>
  <c r="C691" i="6"/>
  <c r="C690" i="6"/>
  <c r="C689" i="6"/>
  <c r="C688" i="6"/>
  <c r="C687" i="6"/>
  <c r="C686" i="6"/>
  <c r="C685" i="6"/>
  <c r="C684" i="6"/>
  <c r="C683" i="6"/>
  <c r="C682" i="6"/>
  <c r="C681" i="6"/>
  <c r="C680" i="6"/>
  <c r="C679" i="6"/>
  <c r="C678" i="6"/>
  <c r="C677" i="6"/>
  <c r="C676" i="6"/>
  <c r="C675" i="6"/>
  <c r="C674" i="6"/>
  <c r="C673" i="6"/>
  <c r="C672" i="6"/>
  <c r="C671" i="6"/>
  <c r="C670" i="6"/>
  <c r="C669" i="6"/>
  <c r="C668" i="6"/>
  <c r="C667" i="6"/>
  <c r="C666" i="6"/>
  <c r="C665" i="6"/>
  <c r="C664" i="6"/>
  <c r="C663" i="6"/>
  <c r="C662" i="6"/>
  <c r="C661" i="6"/>
  <c r="C660" i="6"/>
  <c r="C659" i="6"/>
  <c r="C658" i="6"/>
  <c r="C657" i="6"/>
  <c r="C656" i="6"/>
  <c r="C655" i="6"/>
  <c r="C654" i="6"/>
  <c r="C653" i="6"/>
  <c r="C652" i="6"/>
  <c r="C651" i="6"/>
  <c r="C650" i="6"/>
  <c r="C649" i="6"/>
  <c r="C648" i="6"/>
  <c r="C647" i="6"/>
  <c r="C646" i="6"/>
  <c r="C645" i="6"/>
  <c r="C644" i="6"/>
  <c r="C643" i="6"/>
  <c r="C642" i="6"/>
  <c r="C641" i="6"/>
  <c r="C640" i="6"/>
  <c r="C639" i="6"/>
  <c r="C638" i="6"/>
  <c r="C637" i="6"/>
  <c r="C636" i="6"/>
  <c r="C635" i="6"/>
  <c r="C634" i="6"/>
  <c r="C633" i="6"/>
  <c r="C632" i="6"/>
  <c r="C631" i="6"/>
  <c r="C630" i="6"/>
  <c r="C629" i="6"/>
  <c r="C628" i="6"/>
  <c r="C627" i="6"/>
  <c r="C626" i="6"/>
  <c r="C625" i="6"/>
  <c r="C624" i="6"/>
  <c r="C623" i="6"/>
  <c r="C622" i="6"/>
  <c r="C621" i="6"/>
  <c r="C620" i="6"/>
  <c r="C619" i="6"/>
  <c r="C618" i="6"/>
  <c r="C617" i="6"/>
  <c r="C616" i="6"/>
  <c r="C615" i="6"/>
  <c r="C614" i="6"/>
  <c r="C613" i="6"/>
  <c r="C612" i="6"/>
  <c r="C611" i="6"/>
  <c r="C610" i="6"/>
  <c r="C609" i="6"/>
  <c r="C608" i="6"/>
  <c r="C607" i="6"/>
  <c r="C606" i="6"/>
  <c r="C605" i="6"/>
  <c r="C604" i="6"/>
  <c r="C603" i="6"/>
  <c r="C602" i="6"/>
  <c r="C601" i="6"/>
  <c r="C600" i="6"/>
  <c r="C599" i="6"/>
  <c r="C598" i="6"/>
  <c r="C597" i="6"/>
  <c r="C596" i="6"/>
  <c r="C595" i="6"/>
  <c r="C594" i="6"/>
  <c r="C593" i="6"/>
  <c r="C592" i="6"/>
  <c r="C591" i="6"/>
  <c r="C590" i="6"/>
  <c r="C589" i="6"/>
  <c r="C588" i="6"/>
  <c r="C587" i="6"/>
  <c r="C586" i="6"/>
  <c r="C585" i="6"/>
  <c r="C584" i="6"/>
  <c r="C583" i="6"/>
  <c r="C582" i="6"/>
  <c r="C581" i="6"/>
  <c r="C580" i="6"/>
  <c r="C579" i="6"/>
  <c r="C578" i="6"/>
  <c r="C577" i="6"/>
  <c r="C576" i="6"/>
  <c r="C575" i="6"/>
  <c r="C574" i="6"/>
  <c r="C573" i="6"/>
  <c r="C572" i="6"/>
  <c r="C571" i="6"/>
  <c r="C570" i="6"/>
  <c r="C569" i="6"/>
  <c r="C568" i="6"/>
  <c r="C567" i="6"/>
  <c r="C566" i="6"/>
  <c r="C565" i="6"/>
  <c r="C564" i="6"/>
  <c r="C563" i="6"/>
  <c r="C562" i="6"/>
  <c r="C561" i="6"/>
  <c r="C560" i="6"/>
  <c r="C559" i="6"/>
  <c r="C558" i="6"/>
  <c r="C557" i="6"/>
  <c r="C556" i="6"/>
  <c r="C555" i="6"/>
  <c r="C554" i="6"/>
  <c r="C553" i="6"/>
  <c r="C552" i="6"/>
  <c r="C551" i="6"/>
  <c r="C550" i="6"/>
  <c r="C549" i="6"/>
  <c r="C548" i="6"/>
  <c r="C547" i="6"/>
  <c r="C546" i="6"/>
  <c r="C545" i="6"/>
  <c r="C544" i="6"/>
  <c r="C543" i="6"/>
  <c r="C542" i="6"/>
  <c r="C541" i="6"/>
  <c r="C540" i="6"/>
  <c r="C539" i="6"/>
  <c r="C538" i="6"/>
  <c r="C537" i="6"/>
  <c r="C536" i="6"/>
  <c r="C535" i="6"/>
  <c r="C534" i="6"/>
  <c r="C533" i="6"/>
  <c r="C532" i="6"/>
  <c r="C531" i="6"/>
  <c r="C530" i="6"/>
  <c r="C529" i="6"/>
  <c r="C528" i="6"/>
  <c r="C527" i="6"/>
  <c r="C526" i="6"/>
  <c r="C525" i="6"/>
  <c r="C524" i="6"/>
  <c r="C523" i="6"/>
  <c r="C522" i="6"/>
  <c r="C521" i="6"/>
  <c r="C520" i="6"/>
  <c r="C519" i="6"/>
  <c r="C518" i="6"/>
  <c r="C517" i="6"/>
  <c r="C516" i="6"/>
  <c r="C515" i="6"/>
  <c r="C514" i="6"/>
  <c r="C513" i="6"/>
  <c r="C512" i="6"/>
  <c r="C511" i="6"/>
  <c r="C510" i="6"/>
  <c r="C509" i="6"/>
  <c r="C508" i="6"/>
  <c r="C507" i="6"/>
  <c r="C506" i="6"/>
  <c r="C505" i="6"/>
  <c r="C504" i="6"/>
  <c r="C503" i="6"/>
  <c r="C502" i="6"/>
  <c r="C501" i="6"/>
  <c r="C500" i="6"/>
  <c r="C499" i="6"/>
  <c r="C498" i="6"/>
  <c r="C497" i="6"/>
  <c r="C496" i="6"/>
  <c r="C495" i="6"/>
  <c r="C494" i="6"/>
  <c r="C493" i="6"/>
  <c r="C492" i="6"/>
  <c r="C491" i="6"/>
  <c r="C490" i="6"/>
  <c r="C489" i="6"/>
  <c r="C488" i="6"/>
  <c r="C487" i="6"/>
  <c r="C486" i="6"/>
  <c r="C485" i="6"/>
  <c r="C484" i="6"/>
  <c r="C483" i="6"/>
  <c r="C482" i="6"/>
  <c r="C481" i="6"/>
  <c r="C480" i="6"/>
  <c r="C479" i="6"/>
  <c r="C478" i="6"/>
  <c r="C477" i="6"/>
  <c r="C476" i="6"/>
  <c r="C475" i="6"/>
  <c r="C474" i="6"/>
  <c r="C473" i="6"/>
  <c r="C472" i="6"/>
  <c r="C471" i="6"/>
  <c r="C470" i="6"/>
  <c r="C469" i="6"/>
  <c r="C468" i="6"/>
  <c r="C467" i="6"/>
  <c r="C466" i="6"/>
  <c r="C465" i="6"/>
  <c r="C464" i="6"/>
  <c r="C463" i="6"/>
  <c r="C462" i="6"/>
  <c r="C461" i="6"/>
  <c r="C460" i="6"/>
  <c r="C459" i="6"/>
  <c r="C458" i="6"/>
  <c r="C457" i="6"/>
  <c r="C456" i="6"/>
  <c r="C455" i="6"/>
  <c r="C454" i="6"/>
  <c r="C453" i="6"/>
  <c r="C452" i="6"/>
  <c r="C451" i="6"/>
  <c r="C450" i="6"/>
  <c r="C449" i="6"/>
  <c r="C448" i="6"/>
  <c r="C447" i="6"/>
  <c r="C446" i="6"/>
  <c r="C445" i="6"/>
  <c r="C444" i="6"/>
  <c r="C443" i="6"/>
  <c r="C442" i="6"/>
  <c r="C441" i="6"/>
  <c r="C440" i="6"/>
  <c r="C439" i="6"/>
  <c r="C438" i="6"/>
  <c r="C437" i="6"/>
  <c r="C436" i="6"/>
  <c r="C435" i="6"/>
  <c r="C434" i="6"/>
  <c r="C433" i="6"/>
  <c r="C432" i="6"/>
  <c r="C431" i="6"/>
  <c r="C430" i="6"/>
  <c r="C429" i="6"/>
  <c r="C428" i="6"/>
  <c r="C427" i="6"/>
  <c r="C426" i="6"/>
  <c r="C425" i="6"/>
  <c r="C424" i="6"/>
  <c r="C423" i="6"/>
  <c r="C422" i="6"/>
  <c r="C421" i="6"/>
  <c r="C420" i="6"/>
  <c r="C419" i="6"/>
  <c r="C418" i="6"/>
  <c r="C417" i="6"/>
  <c r="C416" i="6"/>
  <c r="C415" i="6"/>
  <c r="C414" i="6"/>
  <c r="C413" i="6"/>
  <c r="C412" i="6"/>
  <c r="C411" i="6"/>
  <c r="C410" i="6"/>
  <c r="C409" i="6"/>
  <c r="C408" i="6"/>
  <c r="C407" i="6"/>
  <c r="C406" i="6"/>
  <c r="C405" i="6"/>
  <c r="C404" i="6"/>
  <c r="C403" i="6"/>
  <c r="C402" i="6"/>
  <c r="C401" i="6"/>
  <c r="C400" i="6"/>
  <c r="C399" i="6"/>
  <c r="C398" i="6"/>
  <c r="C397" i="6"/>
  <c r="C396" i="6"/>
  <c r="C395" i="6"/>
  <c r="C394" i="6"/>
  <c r="C393" i="6"/>
  <c r="C392" i="6"/>
  <c r="C391" i="6"/>
  <c r="C390" i="6"/>
  <c r="C389" i="6"/>
  <c r="C388" i="6"/>
  <c r="C387" i="6"/>
  <c r="C386" i="6"/>
  <c r="C385" i="6"/>
  <c r="C384" i="6"/>
  <c r="C383" i="6"/>
  <c r="C382" i="6"/>
  <c r="C381" i="6"/>
  <c r="C380" i="6"/>
  <c r="C379" i="6"/>
  <c r="C378" i="6"/>
  <c r="C377" i="6"/>
  <c r="C376" i="6"/>
  <c r="C375" i="6"/>
  <c r="C374" i="6"/>
  <c r="C373" i="6"/>
  <c r="C372" i="6"/>
  <c r="C371" i="6"/>
  <c r="C370" i="6"/>
  <c r="C369" i="6"/>
  <c r="C368" i="6"/>
  <c r="C367" i="6"/>
  <c r="C366" i="6"/>
  <c r="C365" i="6"/>
  <c r="C364" i="6"/>
  <c r="C363" i="6"/>
  <c r="C362" i="6"/>
  <c r="C361" i="6"/>
  <c r="C360" i="6"/>
  <c r="C359" i="6"/>
  <c r="C358" i="6"/>
  <c r="C357" i="6"/>
  <c r="C356" i="6"/>
  <c r="C355" i="6"/>
  <c r="C354" i="6"/>
  <c r="C353" i="6"/>
  <c r="C352" i="6"/>
  <c r="C351" i="6"/>
  <c r="C350" i="6"/>
  <c r="C349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6" i="6"/>
  <c r="C105" i="6"/>
  <c r="C107" i="6"/>
  <c r="C104" i="6"/>
  <c r="C103" i="6"/>
  <c r="C102" i="6"/>
  <c r="C101" i="6"/>
  <c r="C98" i="6"/>
  <c r="C97" i="6"/>
  <c r="C100" i="6"/>
  <c r="C99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1" i="6"/>
  <c r="C60" i="6"/>
  <c r="C64" i="6"/>
  <c r="C63" i="6"/>
  <c r="C59" i="6"/>
  <c r="C58" i="6"/>
  <c r="C56" i="6"/>
  <c r="C53" i="6"/>
  <c r="C49" i="6"/>
  <c r="C48" i="6"/>
  <c r="C47" i="6"/>
  <c r="C45" i="6"/>
  <c r="C44" i="6"/>
  <c r="C62" i="6"/>
  <c r="C55" i="6"/>
  <c r="C54" i="6"/>
  <c r="C57" i="6"/>
  <c r="C52" i="6"/>
  <c r="C51" i="6"/>
  <c r="C50" i="6"/>
  <c r="C46" i="6"/>
  <c r="C43" i="6"/>
  <c r="C42" i="6"/>
  <c r="C41" i="6"/>
  <c r="C40" i="6"/>
  <c r="C38" i="6"/>
  <c r="C37" i="6"/>
  <c r="C34" i="6"/>
  <c r="C33" i="6"/>
  <c r="C30" i="6"/>
  <c r="C28" i="6"/>
  <c r="C26" i="6"/>
  <c r="C23" i="6"/>
  <c r="C22" i="6"/>
  <c r="C35" i="6"/>
  <c r="C32" i="6"/>
  <c r="C27" i="6"/>
  <c r="C39" i="6"/>
  <c r="C36" i="6"/>
  <c r="C31" i="6"/>
  <c r="C29" i="6"/>
  <c r="C25" i="6"/>
  <c r="C24" i="6"/>
  <c r="C14" i="6"/>
  <c r="C13" i="6"/>
  <c r="C21" i="6"/>
  <c r="C20" i="6"/>
  <c r="C16" i="6"/>
  <c r="C19" i="6"/>
  <c r="C17" i="6"/>
  <c r="C15" i="6"/>
  <c r="C12" i="6"/>
  <c r="C11" i="6"/>
  <c r="C10" i="6"/>
  <c r="C9" i="6"/>
  <c r="C8" i="6"/>
  <c r="C7" i="6"/>
  <c r="C6" i="6"/>
  <c r="C5" i="6"/>
  <c r="C4" i="6"/>
  <c r="C3" i="6"/>
  <c r="C2" i="6"/>
  <c r="S104" i="5" a="1"/>
  <c r="S104" i="5" s="1"/>
  <c r="H104" i="5"/>
  <c r="G104" i="5" a="1"/>
  <c r="G104" i="5" s="1"/>
  <c r="S103" i="5" a="1"/>
  <c r="S103" i="5" s="1"/>
  <c r="H103" i="5"/>
  <c r="G103" i="5" a="1"/>
  <c r="G103" i="5" s="1"/>
  <c r="S102" i="5" a="1"/>
  <c r="S102" i="5" s="1"/>
  <c r="H102" i="5"/>
  <c r="G102" i="5" a="1"/>
  <c r="G102" i="5" s="1"/>
  <c r="S101" i="5" a="1"/>
  <c r="S101" i="5" s="1"/>
  <c r="H101" i="5"/>
  <c r="G101" i="5" a="1"/>
  <c r="G101" i="5" s="1"/>
  <c r="S100" i="5" a="1"/>
  <c r="S100" i="5" s="1"/>
  <c r="H100" i="5"/>
  <c r="G100" i="5" a="1"/>
  <c r="G100" i="5" s="1"/>
  <c r="S99" i="5" a="1"/>
  <c r="S99" i="5" s="1"/>
  <c r="H99" i="5"/>
  <c r="G99" i="5" a="1"/>
  <c r="G99" i="5" s="1"/>
  <c r="S98" i="5" a="1"/>
  <c r="S98" i="5" s="1"/>
  <c r="H98" i="5"/>
  <c r="G98" i="5" a="1"/>
  <c r="G98" i="5" s="1"/>
  <c r="S97" i="5" a="1"/>
  <c r="S97" i="5" s="1"/>
  <c r="H97" i="5"/>
  <c r="G97" i="5" a="1"/>
  <c r="G97" i="5" s="1"/>
  <c r="S96" i="5" a="1"/>
  <c r="S96" i="5" s="1"/>
  <c r="H96" i="5"/>
  <c r="G96" i="5" a="1"/>
  <c r="G96" i="5" s="1"/>
  <c r="S95" i="5" a="1"/>
  <c r="S95" i="5" s="1"/>
  <c r="H95" i="5"/>
  <c r="G95" i="5" a="1"/>
  <c r="G95" i="5" s="1"/>
  <c r="S94" i="5" a="1"/>
  <c r="S94" i="5" s="1"/>
  <c r="H94" i="5"/>
  <c r="G94" i="5" a="1"/>
  <c r="G94" i="5" s="1"/>
  <c r="S93" i="5" a="1"/>
  <c r="S93" i="5" s="1"/>
  <c r="H93" i="5"/>
  <c r="G93" i="5" a="1"/>
  <c r="G93" i="5" s="1"/>
  <c r="S92" i="5" a="1"/>
  <c r="S92" i="5" s="1"/>
  <c r="H92" i="5"/>
  <c r="G92" i="5" a="1"/>
  <c r="G92" i="5" s="1"/>
  <c r="S91" i="5" a="1"/>
  <c r="S91" i="5" s="1"/>
  <c r="H91" i="5"/>
  <c r="G91" i="5" a="1"/>
  <c r="G91" i="5" s="1"/>
  <c r="S90" i="5" a="1"/>
  <c r="S90" i="5" s="1"/>
  <c r="H90" i="5"/>
  <c r="G90" i="5" a="1"/>
  <c r="G90" i="5" s="1"/>
  <c r="S89" i="5" a="1"/>
  <c r="S89" i="5" s="1"/>
  <c r="H89" i="5"/>
  <c r="G89" i="5" a="1"/>
  <c r="G89" i="5" s="1"/>
  <c r="S88" i="5" a="1"/>
  <c r="S88" i="5" s="1"/>
  <c r="H88" i="5"/>
  <c r="G88" i="5" a="1"/>
  <c r="G88" i="5" s="1"/>
  <c r="S87" i="5" a="1"/>
  <c r="S87" i="5" s="1"/>
  <c r="H87" i="5"/>
  <c r="G87" i="5" a="1"/>
  <c r="G87" i="5" s="1"/>
  <c r="S86" i="5" a="1"/>
  <c r="S86" i="5" s="1"/>
  <c r="H86" i="5"/>
  <c r="G86" i="5" a="1"/>
  <c r="G86" i="5" s="1"/>
  <c r="S85" i="5" a="1"/>
  <c r="S85" i="5" s="1"/>
  <c r="H85" i="5"/>
  <c r="G85" i="5" a="1"/>
  <c r="G85" i="5" s="1"/>
  <c r="S84" i="5" a="1"/>
  <c r="S84" i="5" s="1"/>
  <c r="H84" i="5"/>
  <c r="G84" i="5" a="1"/>
  <c r="G84" i="5" s="1"/>
  <c r="S83" i="5" a="1"/>
  <c r="S83" i="5" s="1"/>
  <c r="H83" i="5"/>
  <c r="G83" i="5" a="1"/>
  <c r="G83" i="5" s="1"/>
  <c r="S82" i="5" a="1"/>
  <c r="S82" i="5" s="1"/>
  <c r="H82" i="5"/>
  <c r="G82" i="5" a="1"/>
  <c r="G82" i="5" s="1"/>
  <c r="S81" i="5" a="1"/>
  <c r="S81" i="5" s="1"/>
  <c r="H81" i="5"/>
  <c r="G81" i="5" a="1"/>
  <c r="G81" i="5" s="1"/>
  <c r="S80" i="5" a="1"/>
  <c r="S80" i="5" s="1"/>
  <c r="H80" i="5"/>
  <c r="G80" i="5" a="1"/>
  <c r="G80" i="5" s="1"/>
  <c r="S79" i="5" a="1"/>
  <c r="S79" i="5" s="1"/>
  <c r="H79" i="5"/>
  <c r="G79" i="5" a="1"/>
  <c r="G79" i="5" s="1"/>
  <c r="S78" i="5" a="1"/>
  <c r="S78" i="5" s="1"/>
  <c r="H78" i="5"/>
  <c r="G78" i="5" a="1"/>
  <c r="G78" i="5" s="1"/>
  <c r="S77" i="5" a="1"/>
  <c r="S77" i="5" s="1"/>
  <c r="H77" i="5"/>
  <c r="G77" i="5" a="1"/>
  <c r="G77" i="5" s="1"/>
  <c r="S76" i="5" a="1"/>
  <c r="S76" i="5" s="1"/>
  <c r="H76" i="5"/>
  <c r="G76" i="5" a="1"/>
  <c r="G76" i="5" s="1"/>
  <c r="S75" i="5" a="1"/>
  <c r="S75" i="5" s="1"/>
  <c r="H75" i="5"/>
  <c r="G75" i="5" a="1"/>
  <c r="G75" i="5" s="1"/>
  <c r="S74" i="5" a="1"/>
  <c r="S74" i="5" s="1"/>
  <c r="H74" i="5"/>
  <c r="G74" i="5" a="1"/>
  <c r="G74" i="5" s="1"/>
  <c r="S73" i="5" a="1"/>
  <c r="S73" i="5" s="1"/>
  <c r="H73" i="5"/>
  <c r="G73" i="5" a="1"/>
  <c r="G73" i="5" s="1"/>
  <c r="S72" i="5" a="1"/>
  <c r="S72" i="5" s="1"/>
  <c r="H72" i="5"/>
  <c r="G72" i="5" a="1"/>
  <c r="G72" i="5" s="1"/>
  <c r="S71" i="5" a="1"/>
  <c r="S71" i="5" s="1"/>
  <c r="H71" i="5"/>
  <c r="G71" i="5" a="1"/>
  <c r="G71" i="5" s="1"/>
  <c r="S70" i="5" a="1"/>
  <c r="S70" i="5" s="1"/>
  <c r="H70" i="5"/>
  <c r="G70" i="5" a="1"/>
  <c r="G70" i="5" s="1"/>
  <c r="S69" i="5" a="1"/>
  <c r="S69" i="5" s="1"/>
  <c r="H69" i="5"/>
  <c r="G69" i="5" a="1"/>
  <c r="G69" i="5" s="1"/>
  <c r="S68" i="5" a="1"/>
  <c r="S68" i="5" s="1"/>
  <c r="H68" i="5"/>
  <c r="G68" i="5" a="1"/>
  <c r="G68" i="5" s="1"/>
  <c r="S67" i="5" a="1"/>
  <c r="S67" i="5" s="1"/>
  <c r="H67" i="5"/>
  <c r="G67" i="5" a="1"/>
  <c r="G67" i="5" s="1"/>
  <c r="S66" i="5" a="1"/>
  <c r="S66" i="5" s="1"/>
  <c r="H66" i="5"/>
  <c r="G66" i="5" a="1"/>
  <c r="G66" i="5" s="1"/>
  <c r="S65" i="5" a="1"/>
  <c r="S65" i="5" s="1"/>
  <c r="H65" i="5"/>
  <c r="G65" i="5" a="1"/>
  <c r="G65" i="5" s="1"/>
  <c r="S64" i="5" a="1"/>
  <c r="S64" i="5" s="1"/>
  <c r="H64" i="5"/>
  <c r="G64" i="5" a="1"/>
  <c r="G64" i="5" s="1"/>
  <c r="S63" i="5" a="1"/>
  <c r="S63" i="5" s="1"/>
  <c r="H63" i="5"/>
  <c r="G63" i="5" a="1"/>
  <c r="G63" i="5" s="1"/>
  <c r="S62" i="5" a="1"/>
  <c r="S62" i="5" s="1"/>
  <c r="H62" i="5"/>
  <c r="G62" i="5" a="1"/>
  <c r="G62" i="5" s="1"/>
  <c r="S61" i="5" a="1"/>
  <c r="S61" i="5" s="1"/>
  <c r="H61" i="5"/>
  <c r="G61" i="5" a="1"/>
  <c r="G61" i="5" s="1"/>
  <c r="S60" i="5" a="1"/>
  <c r="S60" i="5" s="1"/>
  <c r="H60" i="5"/>
  <c r="G60" i="5" a="1"/>
  <c r="G60" i="5" s="1"/>
  <c r="S59" i="5" a="1"/>
  <c r="S59" i="5" s="1"/>
  <c r="H59" i="5"/>
  <c r="G59" i="5" a="1"/>
  <c r="G59" i="5" s="1"/>
  <c r="S58" i="5" a="1"/>
  <c r="S58" i="5" s="1"/>
  <c r="H58" i="5"/>
  <c r="G58" i="5" a="1"/>
  <c r="G58" i="5" s="1"/>
  <c r="S57" i="5" a="1"/>
  <c r="S57" i="5" s="1"/>
  <c r="H57" i="5"/>
  <c r="G57" i="5" a="1"/>
  <c r="G57" i="5" s="1"/>
  <c r="S56" i="5" a="1"/>
  <c r="S56" i="5" s="1"/>
  <c r="H56" i="5"/>
  <c r="G56" i="5" a="1"/>
  <c r="G56" i="5" s="1"/>
  <c r="S55" i="5" a="1"/>
  <c r="S55" i="5" s="1"/>
  <c r="H55" i="5"/>
  <c r="G55" i="5" a="1"/>
  <c r="G55" i="5" s="1"/>
  <c r="S54" i="5" a="1"/>
  <c r="S54" i="5" s="1"/>
  <c r="H54" i="5"/>
  <c r="G54" i="5" a="1"/>
  <c r="G54" i="5" s="1"/>
  <c r="S53" i="5" a="1"/>
  <c r="S53" i="5" s="1"/>
  <c r="H53" i="5"/>
  <c r="G53" i="5" a="1"/>
  <c r="G53" i="5" s="1"/>
  <c r="S52" i="5" a="1"/>
  <c r="S52" i="5" s="1"/>
  <c r="H52" i="5"/>
  <c r="G52" i="5" a="1"/>
  <c r="G52" i="5" s="1"/>
  <c r="H51" i="5"/>
  <c r="G51" i="5" a="1"/>
  <c r="G51" i="5" s="1"/>
  <c r="S50" i="5" a="1"/>
  <c r="S50" i="5" s="1"/>
  <c r="H50" i="5"/>
  <c r="G50" i="5" a="1"/>
  <c r="G50" i="5" s="1"/>
  <c r="S49" i="5" a="1"/>
  <c r="S49" i="5" s="1"/>
  <c r="H49" i="5"/>
  <c r="G49" i="5" a="1"/>
  <c r="G49" i="5" s="1"/>
  <c r="S48" i="5" a="1"/>
  <c r="S48" i="5" s="1"/>
  <c r="H48" i="5"/>
  <c r="G48" i="5" a="1"/>
  <c r="G48" i="5" s="1"/>
  <c r="S47" i="5" a="1"/>
  <c r="S47" i="5" s="1"/>
  <c r="H47" i="5"/>
  <c r="G47" i="5" a="1"/>
  <c r="G47" i="5" s="1"/>
  <c r="S46" i="5" a="1"/>
  <c r="S46" i="5" s="1"/>
  <c r="H46" i="5"/>
  <c r="G46" i="5" a="1"/>
  <c r="G46" i="5" s="1"/>
  <c r="S45" i="5" a="1"/>
  <c r="S45" i="5" s="1"/>
  <c r="H45" i="5"/>
  <c r="G45" i="5" a="1"/>
  <c r="G45" i="5" s="1"/>
  <c r="S44" i="5" a="1"/>
  <c r="S44" i="5" s="1"/>
  <c r="H44" i="5"/>
  <c r="G44" i="5" a="1"/>
  <c r="G44" i="5" s="1"/>
  <c r="S43" i="5" a="1"/>
  <c r="S43" i="5" s="1"/>
  <c r="H43" i="5"/>
  <c r="G43" i="5" a="1"/>
  <c r="G43" i="5" s="1"/>
  <c r="S42" i="5" a="1"/>
  <c r="S42" i="5" s="1"/>
  <c r="H42" i="5"/>
  <c r="G42" i="5" a="1"/>
  <c r="G42" i="5" s="1"/>
  <c r="S41" i="5" a="1"/>
  <c r="S41" i="5" s="1"/>
  <c r="H41" i="5"/>
  <c r="G41" i="5" a="1"/>
  <c r="G41" i="5" s="1"/>
  <c r="S40" i="5" a="1"/>
  <c r="S40" i="5" s="1"/>
  <c r="H40" i="5"/>
  <c r="G40" i="5" a="1"/>
  <c r="G40" i="5" s="1"/>
  <c r="S39" i="5" a="1"/>
  <c r="S39" i="5" s="1"/>
  <c r="H39" i="5"/>
  <c r="G39" i="5" a="1"/>
  <c r="G39" i="5" s="1"/>
  <c r="S38" i="5" a="1"/>
  <c r="S38" i="5" s="1"/>
  <c r="H38" i="5"/>
  <c r="G38" i="5" a="1"/>
  <c r="G38" i="5" s="1"/>
  <c r="S37" i="5" a="1"/>
  <c r="S37" i="5" s="1"/>
  <c r="H37" i="5"/>
  <c r="G37" i="5" a="1"/>
  <c r="G37" i="5" s="1"/>
  <c r="S36" i="5" a="1"/>
  <c r="S36" i="5" s="1"/>
  <c r="H36" i="5"/>
  <c r="G36" i="5" a="1"/>
  <c r="G36" i="5" s="1"/>
  <c r="S35" i="5" a="1"/>
  <c r="S35" i="5" s="1"/>
  <c r="H35" i="5"/>
  <c r="G35" i="5" a="1"/>
  <c r="G35" i="5" s="1"/>
  <c r="S34" i="5" a="1"/>
  <c r="S34" i="5" s="1"/>
  <c r="H34" i="5"/>
  <c r="G34" i="5" a="1"/>
  <c r="G34" i="5" s="1"/>
  <c r="S33" i="5" a="1"/>
  <c r="S33" i="5" s="1"/>
  <c r="H33" i="5"/>
  <c r="G33" i="5" a="1"/>
  <c r="G33" i="5" s="1"/>
  <c r="S32" i="5" a="1"/>
  <c r="S32" i="5" s="1"/>
  <c r="H32" i="5"/>
  <c r="G32" i="5" a="1"/>
  <c r="G32" i="5" s="1"/>
  <c r="S31" i="5" a="1"/>
  <c r="S31" i="5" s="1"/>
  <c r="H31" i="5"/>
  <c r="G31" i="5" a="1"/>
  <c r="G31" i="5" s="1"/>
  <c r="S30" i="5" a="1"/>
  <c r="S30" i="5" s="1"/>
  <c r="H30" i="5"/>
  <c r="G30" i="5" a="1"/>
  <c r="G30" i="5" s="1"/>
  <c r="S29" i="5" a="1"/>
  <c r="S29" i="5" s="1"/>
  <c r="H29" i="5"/>
  <c r="G29" i="5" a="1"/>
  <c r="G29" i="5" s="1"/>
  <c r="S28" i="5" a="1"/>
  <c r="S28" i="5" s="1"/>
  <c r="H28" i="5"/>
  <c r="G28" i="5" a="1"/>
  <c r="G28" i="5" s="1"/>
  <c r="S27" i="5" a="1"/>
  <c r="S27" i="5" s="1"/>
  <c r="H27" i="5"/>
  <c r="G27" i="5" a="1"/>
  <c r="G27" i="5" s="1"/>
  <c r="S26" i="5" a="1"/>
  <c r="S26" i="5" s="1"/>
  <c r="H26" i="5"/>
  <c r="G26" i="5" a="1"/>
  <c r="G26" i="5" s="1"/>
  <c r="S25" i="5" a="1"/>
  <c r="S25" i="5" s="1"/>
  <c r="H25" i="5"/>
  <c r="G25" i="5" a="1"/>
  <c r="G25" i="5" s="1"/>
  <c r="S24" i="5" a="1"/>
  <c r="S24" i="5" s="1"/>
  <c r="H24" i="5"/>
  <c r="G24" i="5" a="1"/>
  <c r="G24" i="5" s="1"/>
  <c r="S23" i="5" a="1"/>
  <c r="S23" i="5" s="1"/>
  <c r="H23" i="5"/>
  <c r="G23" i="5" a="1"/>
  <c r="G23" i="5" s="1"/>
  <c r="S22" i="5" a="1"/>
  <c r="S22" i="5" s="1"/>
  <c r="H22" i="5"/>
  <c r="G22" i="5" a="1"/>
  <c r="G22" i="5" s="1"/>
  <c r="S21" i="5" a="1"/>
  <c r="S21" i="5" s="1"/>
  <c r="H21" i="5"/>
  <c r="G21" i="5" a="1"/>
  <c r="G21" i="5" s="1"/>
  <c r="S20" i="5" a="1"/>
  <c r="S20" i="5" s="1"/>
  <c r="H20" i="5"/>
  <c r="G20" i="5" a="1"/>
  <c r="G20" i="5" s="1"/>
  <c r="S19" i="5" a="1"/>
  <c r="S19" i="5" s="1"/>
  <c r="H19" i="5"/>
  <c r="G19" i="5" a="1"/>
  <c r="G19" i="5" s="1"/>
  <c r="S18" i="5" a="1"/>
  <c r="S18" i="5" s="1"/>
  <c r="H18" i="5"/>
  <c r="G18" i="5" a="1"/>
  <c r="G18" i="5" s="1"/>
  <c r="S17" i="5" a="1"/>
  <c r="S17" i="5" s="1"/>
  <c r="H17" i="5"/>
  <c r="G17" i="5" a="1"/>
  <c r="G17" i="5" s="1"/>
  <c r="S16" i="5" a="1"/>
  <c r="S16" i="5" s="1"/>
  <c r="H16" i="5"/>
  <c r="G16" i="5" a="1"/>
  <c r="G16" i="5" s="1"/>
  <c r="S15" i="5" a="1"/>
  <c r="S15" i="5" s="1"/>
  <c r="H15" i="5"/>
  <c r="G15" i="5" a="1"/>
  <c r="G15" i="5" s="1"/>
  <c r="S14" i="5" a="1"/>
  <c r="S14" i="5" s="1"/>
  <c r="H14" i="5"/>
  <c r="G14" i="5" a="1"/>
  <c r="G14" i="5" s="1"/>
  <c r="S13" i="5" a="1"/>
  <c r="S13" i="5" s="1"/>
  <c r="H13" i="5"/>
  <c r="G13" i="5" a="1"/>
  <c r="G13" i="5" s="1"/>
  <c r="S12" i="5" a="1"/>
  <c r="S12" i="5" s="1"/>
  <c r="H12" i="5"/>
  <c r="G12" i="5" a="1"/>
  <c r="G12" i="5" s="1"/>
  <c r="S11" i="5" a="1"/>
  <c r="S11" i="5" s="1"/>
  <c r="H11" i="5"/>
  <c r="G11" i="5" a="1"/>
  <c r="G11" i="5" s="1"/>
  <c r="S10" i="5" a="1"/>
  <c r="S10" i="5" s="1"/>
  <c r="H10" i="5"/>
  <c r="G10" i="5" a="1"/>
  <c r="G10" i="5" s="1"/>
  <c r="S9" i="5" a="1"/>
  <c r="S9" i="5" s="1"/>
  <c r="H9" i="5"/>
  <c r="G9" i="5" a="1"/>
  <c r="G9" i="5" s="1"/>
  <c r="H8" i="5"/>
  <c r="G8" i="5" a="1"/>
  <c r="G8" i="5" s="1"/>
  <c r="S7" i="5" a="1"/>
  <c r="S7" i="5" s="1"/>
  <c r="H7" i="5"/>
  <c r="G7" i="5" a="1"/>
  <c r="G7" i="5" s="1"/>
  <c r="S6" i="5" a="1"/>
  <c r="S6" i="5" s="1"/>
  <c r="H6" i="5"/>
  <c r="G6" i="5" a="1"/>
  <c r="G6" i="5" s="1"/>
  <c r="S5" i="5" a="1"/>
  <c r="S5" i="5" s="1"/>
  <c r="H5" i="5"/>
  <c r="G5" i="5" a="1"/>
  <c r="G5" i="5" s="1"/>
  <c r="S4" i="5" a="1"/>
  <c r="S4" i="5" s="1"/>
  <c r="H4" i="5"/>
  <c r="G4" i="5" a="1"/>
  <c r="G4" i="5" s="1"/>
  <c r="H3" i="5"/>
  <c r="G3" i="5" a="1"/>
  <c r="G3" i="5" s="1"/>
  <c r="S2" i="5" a="1"/>
  <c r="S2" i="5" s="1"/>
  <c r="H2" i="5"/>
  <c r="G2" i="5" a="1"/>
  <c r="G2" i="5" s="1"/>
  <c r="C45" i="2"/>
  <c r="C25" i="2"/>
  <c r="C24" i="2"/>
  <c r="C23" i="2"/>
  <c r="C22" i="2"/>
  <c r="C6" i="2"/>
  <c r="M36" i="5" a="1"/>
  <c r="M36" i="5" s="1"/>
  <c r="M101" i="5" a="1"/>
  <c r="M101" i="5" s="1"/>
  <c r="M91" i="5" a="1"/>
  <c r="M91" i="5" s="1"/>
  <c r="M89" i="5" a="1"/>
  <c r="M89" i="5" s="1"/>
  <c r="M82" i="5" a="1"/>
  <c r="M82" i="5" s="1"/>
  <c r="M73" i="5" a="1"/>
  <c r="M73" i="5" s="1"/>
  <c r="M37" i="5" a="1"/>
  <c r="M37" i="5" s="1"/>
  <c r="M97" i="5" a="1"/>
  <c r="M97" i="5" s="1"/>
  <c r="M84" i="5" a="1"/>
  <c r="M84" i="5" s="1"/>
  <c r="M75" i="5" a="1"/>
  <c r="M75" i="5" s="1"/>
  <c r="M70" i="5" a="1"/>
  <c r="M70" i="5" s="1"/>
  <c r="M61" i="5" a="1"/>
  <c r="M61" i="5" s="1"/>
  <c r="M57" i="5" a="1"/>
  <c r="M57" i="5" s="1"/>
  <c r="M52" i="5" a="1"/>
  <c r="M52" i="5" s="1"/>
  <c r="M50" i="5" a="1"/>
  <c r="M50" i="5" s="1"/>
  <c r="M48" i="5" a="1"/>
  <c r="M48" i="5" s="1"/>
  <c r="M43" i="5" a="1"/>
  <c r="M43" i="5" s="1"/>
  <c r="M41" i="5" a="1"/>
  <c r="M41" i="5" s="1"/>
  <c r="M39" i="5" a="1"/>
  <c r="M39" i="5" s="1"/>
  <c r="M32" i="5" a="1"/>
  <c r="M32" i="5" s="1"/>
  <c r="M30" i="5" a="1"/>
  <c r="M30" i="5" s="1"/>
  <c r="M27" i="5" a="1"/>
  <c r="M27" i="5" s="1"/>
  <c r="M24" i="5" a="1"/>
  <c r="M24" i="5" s="1"/>
  <c r="M21" i="5" a="1"/>
  <c r="M21" i="5" s="1"/>
  <c r="M16" i="5" a="1"/>
  <c r="M16" i="5" s="1"/>
  <c r="M13" i="5" a="1"/>
  <c r="M13" i="5" s="1"/>
  <c r="M10" i="5" a="1"/>
  <c r="M10" i="5" s="1"/>
  <c r="M7" i="5" a="1"/>
  <c r="M7" i="5" s="1"/>
  <c r="M4" i="5" a="1"/>
  <c r="M4" i="5" s="1"/>
  <c r="L104" i="5" a="1"/>
  <c r="L104" i="5" s="1"/>
  <c r="L101" i="5" a="1"/>
  <c r="L101" i="5" s="1"/>
  <c r="L98" i="5" a="1"/>
  <c r="L98" i="5" s="1"/>
  <c r="L95" i="5" a="1"/>
  <c r="L95" i="5" s="1"/>
  <c r="L92" i="5" a="1"/>
  <c r="L92" i="5" s="1"/>
  <c r="L89" i="5" a="1"/>
  <c r="L89" i="5" s="1"/>
  <c r="L86" i="5" a="1"/>
  <c r="L86" i="5" s="1"/>
  <c r="L83" i="5" a="1"/>
  <c r="L83" i="5" s="1"/>
  <c r="L80" i="5" a="1"/>
  <c r="L80" i="5" s="1"/>
  <c r="L77" i="5" a="1"/>
  <c r="L77" i="5" s="1"/>
  <c r="L74" i="5" a="1"/>
  <c r="L74" i="5" s="1"/>
  <c r="L71" i="5" a="1"/>
  <c r="L71" i="5" s="1"/>
  <c r="L62" i="5" a="1"/>
  <c r="L62" i="5" s="1"/>
  <c r="L59" i="5" a="1"/>
  <c r="L59" i="5" s="1"/>
  <c r="L56" i="5" a="1"/>
  <c r="L56" i="5" s="1"/>
  <c r="L53" i="5" a="1"/>
  <c r="L53" i="5" s="1"/>
  <c r="L50" i="5" a="1"/>
  <c r="L50" i="5" s="1"/>
  <c r="L47" i="5" a="1"/>
  <c r="L47" i="5" s="1"/>
  <c r="L44" i="5" a="1"/>
  <c r="L44" i="5" s="1"/>
  <c r="L41" i="5" a="1"/>
  <c r="L41" i="5" s="1"/>
  <c r="L38" i="5" a="1"/>
  <c r="L38" i="5" s="1"/>
  <c r="L35" i="5" a="1"/>
  <c r="L35" i="5" s="1"/>
  <c r="L32" i="5" a="1"/>
  <c r="L32" i="5" s="1"/>
  <c r="L29" i="5" a="1"/>
  <c r="L29" i="5" s="1"/>
  <c r="L26" i="5" a="1"/>
  <c r="L26" i="5" s="1"/>
  <c r="L23" i="5" a="1"/>
  <c r="L23" i="5" s="1"/>
  <c r="L20" i="5" a="1"/>
  <c r="L20" i="5" s="1"/>
  <c r="L17" i="5" a="1"/>
  <c r="L17" i="5" s="1"/>
  <c r="L14" i="5" a="1"/>
  <c r="L14" i="5" s="1"/>
  <c r="L11" i="5" a="1"/>
  <c r="L11" i="5" s="1"/>
  <c r="L8" i="5" a="1"/>
  <c r="L8" i="5" s="1"/>
  <c r="L5" i="5" a="1"/>
  <c r="L5" i="5" s="1"/>
  <c r="L2" i="5" a="1"/>
  <c r="L2" i="5" s="1"/>
  <c r="L103" i="5" a="1"/>
  <c r="L103" i="5" s="1"/>
  <c r="L100" i="5" a="1"/>
  <c r="L100" i="5" s="1"/>
  <c r="L97" i="5" a="1"/>
  <c r="L97" i="5" s="1"/>
  <c r="L94" i="5" a="1"/>
  <c r="L94" i="5" s="1"/>
  <c r="L91" i="5" a="1"/>
  <c r="L91" i="5" s="1"/>
  <c r="L88" i="5" a="1"/>
  <c r="L88" i="5" s="1"/>
  <c r="L85" i="5" a="1"/>
  <c r="L85" i="5" s="1"/>
  <c r="L82" i="5" a="1"/>
  <c r="L82" i="5" s="1"/>
  <c r="L79" i="5" a="1"/>
  <c r="L79" i="5" s="1"/>
  <c r="L76" i="5" a="1"/>
  <c r="L76" i="5" s="1"/>
  <c r="L73" i="5" a="1"/>
  <c r="L73" i="5" s="1"/>
  <c r="L70" i="5" a="1"/>
  <c r="L70" i="5" s="1"/>
  <c r="L61" i="5" a="1"/>
  <c r="L61" i="5" s="1"/>
  <c r="L58" i="5" a="1"/>
  <c r="L58" i="5" s="1"/>
  <c r="L55" i="5" a="1"/>
  <c r="L55" i="5" s="1"/>
  <c r="L52" i="5" a="1"/>
  <c r="L52" i="5" s="1"/>
  <c r="L49" i="5" a="1"/>
  <c r="L49" i="5" s="1"/>
  <c r="L46" i="5" a="1"/>
  <c r="L46" i="5" s="1"/>
  <c r="L43" i="5" a="1"/>
  <c r="L43" i="5" s="1"/>
  <c r="L40" i="5" a="1"/>
  <c r="L40" i="5" s="1"/>
  <c r="L37" i="5" a="1"/>
  <c r="L37" i="5" s="1"/>
  <c r="L31" i="5" a="1"/>
  <c r="L31" i="5" s="1"/>
  <c r="L28" i="5" a="1"/>
  <c r="L28" i="5" s="1"/>
  <c r="L25" i="5" a="1"/>
  <c r="L25" i="5" s="1"/>
  <c r="L22" i="5" a="1"/>
  <c r="L22" i="5" s="1"/>
  <c r="L19" i="5" a="1"/>
  <c r="L19" i="5" s="1"/>
  <c r="L16" i="5" a="1"/>
  <c r="L16" i="5" s="1"/>
  <c r="L13" i="5" a="1"/>
  <c r="L13" i="5" s="1"/>
  <c r="L10" i="5" a="1"/>
  <c r="L10" i="5" s="1"/>
  <c r="L7" i="5" a="1"/>
  <c r="L7" i="5" s="1"/>
  <c r="L4" i="5" a="1"/>
  <c r="L4" i="5" s="1"/>
  <c r="L3" i="5" a="1"/>
  <c r="L3" i="5" s="1"/>
  <c r="L102" i="5" a="1"/>
  <c r="L102" i="5" s="1"/>
  <c r="L99" i="5" a="1"/>
  <c r="L99" i="5" s="1"/>
  <c r="L96" i="5" a="1"/>
  <c r="L96" i="5" s="1"/>
  <c r="L93" i="5" a="1"/>
  <c r="L93" i="5" s="1"/>
  <c r="L90" i="5" a="1"/>
  <c r="L90" i="5" s="1"/>
  <c r="L87" i="5" a="1"/>
  <c r="L87" i="5" s="1"/>
  <c r="L84" i="5" a="1"/>
  <c r="L84" i="5" s="1"/>
  <c r="L81" i="5" a="1"/>
  <c r="L81" i="5" s="1"/>
  <c r="L78" i="5" a="1"/>
  <c r="L78" i="5" s="1"/>
  <c r="L75" i="5" a="1"/>
  <c r="L75" i="5" s="1"/>
  <c r="L72" i="5" a="1"/>
  <c r="L72" i="5" s="1"/>
  <c r="L63" i="5" a="1"/>
  <c r="L63" i="5" s="1"/>
  <c r="L60" i="5" a="1"/>
  <c r="L60" i="5" s="1"/>
  <c r="L57" i="5" a="1"/>
  <c r="L57" i="5" s="1"/>
  <c r="L54" i="5" a="1"/>
  <c r="L54" i="5" s="1"/>
  <c r="L51" i="5" a="1"/>
  <c r="L51" i="5" s="1"/>
  <c r="L48" i="5" a="1"/>
  <c r="L48" i="5" s="1"/>
  <c r="L45" i="5" a="1"/>
  <c r="L45" i="5" s="1"/>
  <c r="L42" i="5" a="1"/>
  <c r="L42" i="5" s="1"/>
  <c r="L39" i="5" a="1"/>
  <c r="L39" i="5" s="1"/>
  <c r="L36" i="5" a="1"/>
  <c r="L36" i="5" s="1"/>
  <c r="L30" i="5" a="1"/>
  <c r="L30" i="5" s="1"/>
  <c r="L27" i="5" a="1"/>
  <c r="L27" i="5" s="1"/>
  <c r="L24" i="5" a="1"/>
  <c r="L24" i="5" s="1"/>
  <c r="L21" i="5" a="1"/>
  <c r="L21" i="5" s="1"/>
  <c r="L18" i="5" a="1"/>
  <c r="L18" i="5" s="1"/>
  <c r="L15" i="5" a="1"/>
  <c r="L15" i="5" s="1"/>
  <c r="L12" i="5" a="1"/>
  <c r="L12" i="5" s="1"/>
  <c r="L9" i="5" a="1"/>
  <c r="L9" i="5" s="1"/>
  <c r="L6" i="5" a="1"/>
  <c r="L6" i="5" s="1"/>
  <c r="L67" i="5" a="1"/>
  <c r="L67" i="5" s="1"/>
  <c r="L34" i="5" a="1"/>
  <c r="L34" i="5" s="1"/>
  <c r="M11" i="2" l="1"/>
  <c r="M95" i="5" a="1"/>
  <c r="M95" i="5" s="1"/>
  <c r="M77" i="5" a="1"/>
  <c r="M77" i="5" s="1"/>
  <c r="M79" i="5" a="1"/>
  <c r="M79" i="5" s="1"/>
  <c r="M55" i="5" a="1"/>
  <c r="M55" i="5" s="1"/>
  <c r="M88" i="5" a="1"/>
  <c r="M88" i="5" s="1"/>
  <c r="M93" i="5" a="1"/>
  <c r="M93" i="5" s="1"/>
  <c r="M128" i="5" a="1"/>
  <c r="M128" i="5" s="1"/>
  <c r="O140" i="5" a="1"/>
  <c r="O140" i="5" s="1"/>
  <c r="O150" i="5" a="1"/>
  <c r="O150" i="5" s="1"/>
  <c r="L143" i="5" a="1"/>
  <c r="L143" i="5" s="1"/>
  <c r="O151" i="5" a="1"/>
  <c r="O151" i="5" s="1"/>
  <c r="P151" i="5" s="1"/>
  <c r="R151" i="5" s="1"/>
  <c r="M143" i="5" a="1"/>
  <c r="M143" i="5" s="1"/>
  <c r="M152" i="5" a="1"/>
  <c r="M152" i="5" s="1"/>
  <c r="N152" i="5" s="1"/>
  <c r="L144" i="5" a="1"/>
  <c r="L144" i="5" s="1"/>
  <c r="L153" i="5" a="1"/>
  <c r="L153" i="5" s="1"/>
  <c r="L142" i="5" a="1"/>
  <c r="L142" i="5" s="1"/>
  <c r="N142" i="5" s="1"/>
  <c r="O141" i="5" a="1"/>
  <c r="O141" i="5" s="1"/>
  <c r="P141" i="5" s="1"/>
  <c r="O153" i="5" a="1"/>
  <c r="O153" i="5" s="1"/>
  <c r="M145" i="5" a="1"/>
  <c r="M145" i="5" s="1"/>
  <c r="M154" i="5" a="1"/>
  <c r="M154" i="5" s="1"/>
  <c r="O145" i="5" a="1"/>
  <c r="O145" i="5" s="1"/>
  <c r="O154" i="5" a="1"/>
  <c r="O154" i="5" s="1"/>
  <c r="L147" i="5" a="1"/>
  <c r="L147" i="5" s="1"/>
  <c r="L156" i="5" a="1"/>
  <c r="L156" i="5" s="1"/>
  <c r="N156" i="5" s="1"/>
  <c r="O152" i="5" a="1"/>
  <c r="O152" i="5" s="1"/>
  <c r="M144" i="5" a="1"/>
  <c r="M144" i="5" s="1"/>
  <c r="M153" i="5" a="1"/>
  <c r="M153" i="5" s="1"/>
  <c r="L145" i="5" a="1"/>
  <c r="L145" i="5" s="1"/>
  <c r="L154" i="5" a="1"/>
  <c r="L154" i="5" s="1"/>
  <c r="N154" i="5" s="1"/>
  <c r="P154" i="5" s="1"/>
  <c r="O142" i="5" a="1"/>
  <c r="O142" i="5" s="1"/>
  <c r="O147" i="5" a="1"/>
  <c r="O147" i="5" s="1"/>
  <c r="O156" i="5" a="1"/>
  <c r="O156" i="5" s="1"/>
  <c r="L140" i="5" a="1"/>
  <c r="L140" i="5" s="1"/>
  <c r="N140" i="5" s="1"/>
  <c r="P140" i="5" s="1"/>
  <c r="L149" i="5" a="1"/>
  <c r="L149" i="5" s="1"/>
  <c r="O148" i="5" a="1"/>
  <c r="O148" i="5" s="1"/>
  <c r="M149" i="5" a="1"/>
  <c r="M149" i="5" s="1"/>
  <c r="L150" i="5" a="1"/>
  <c r="L150" i="5" s="1"/>
  <c r="N150" i="5" s="1"/>
  <c r="P150" i="5" s="1"/>
  <c r="R150" i="5" s="1"/>
  <c r="O146" i="5" a="1"/>
  <c r="O146" i="5" s="1"/>
  <c r="P146" i="5" s="1"/>
  <c r="O155" i="5" a="1"/>
  <c r="O155" i="5" s="1"/>
  <c r="P155" i="5" s="1"/>
  <c r="R155" i="5" s="1"/>
  <c r="M147" i="5" a="1"/>
  <c r="M147" i="5" s="1"/>
  <c r="L148" i="5" a="1"/>
  <c r="L148" i="5" s="1"/>
  <c r="N148" i="5" s="1"/>
  <c r="H11" i="2"/>
  <c r="I11" i="2"/>
  <c r="L11" i="2"/>
  <c r="M14" i="5" a="1"/>
  <c r="M14" i="5" s="1"/>
  <c r="N14" i="5" s="1"/>
  <c r="N13" i="5"/>
  <c r="M25" i="5" a="1"/>
  <c r="M25" i="5" s="1"/>
  <c r="N36" i="5"/>
  <c r="M100" i="5" a="1"/>
  <c r="M100" i="5" s="1"/>
  <c r="M11" i="5" a="1"/>
  <c r="M11" i="5" s="1"/>
  <c r="M2" i="5" a="1"/>
  <c r="M2" i="5" s="1"/>
  <c r="H7" i="2"/>
  <c r="M8" i="2"/>
  <c r="I8" i="2"/>
  <c r="M7" i="2"/>
  <c r="M9" i="2"/>
  <c r="L9" i="2"/>
  <c r="L7" i="2"/>
  <c r="M10" i="2"/>
  <c r="H8" i="2"/>
  <c r="I7" i="2"/>
  <c r="L10" i="2"/>
  <c r="I9" i="2"/>
  <c r="H9" i="2"/>
  <c r="I10" i="2"/>
  <c r="H10" i="2"/>
  <c r="L8" i="2"/>
  <c r="O4" i="5" a="1"/>
  <c r="O4" i="5" s="1"/>
  <c r="O127" i="5" a="1"/>
  <c r="O127" i="5" s="1"/>
  <c r="P127" i="5" s="1"/>
  <c r="O130" i="5" a="1"/>
  <c r="O130" i="5" s="1"/>
  <c r="O112" i="5" a="1"/>
  <c r="O112" i="5" s="1"/>
  <c r="O91" i="5" a="1"/>
  <c r="O91" i="5" s="1"/>
  <c r="O97" i="5" a="1"/>
  <c r="O97" i="5" s="1"/>
  <c r="O68" i="5" a="1"/>
  <c r="O68" i="5" s="1"/>
  <c r="O70" i="5" a="1"/>
  <c r="O70" i="5" s="1"/>
  <c r="O61" i="5" a="1"/>
  <c r="O61" i="5" s="1"/>
  <c r="O35" i="5" a="1"/>
  <c r="O35" i="5" s="1"/>
  <c r="O42" i="5" a="1"/>
  <c r="O42" i="5" s="1"/>
  <c r="O24" i="5" a="1"/>
  <c r="O24" i="5" s="1"/>
  <c r="O73" i="5" a="1"/>
  <c r="O73" i="5" s="1"/>
  <c r="O44" i="5" a="1"/>
  <c r="O44" i="5" s="1"/>
  <c r="O46" i="5" a="1"/>
  <c r="O46" i="5" s="1"/>
  <c r="O37" i="5" a="1"/>
  <c r="O37" i="5" s="1"/>
  <c r="O15" i="5" a="1"/>
  <c r="O15" i="5" s="1"/>
  <c r="L138" i="5" a="1"/>
  <c r="L138" i="5" s="1"/>
  <c r="N138" i="5" s="1"/>
  <c r="O92" i="5" a="1"/>
  <c r="O92" i="5" s="1"/>
  <c r="O94" i="5" a="1"/>
  <c r="O94" i="5" s="1"/>
  <c r="O85" i="5" a="1"/>
  <c r="O85" i="5" s="1"/>
  <c r="O59" i="5" a="1"/>
  <c r="O59" i="5" s="1"/>
  <c r="O62" i="5" a="1"/>
  <c r="O62" i="5" s="1"/>
  <c r="O52" i="5" a="1"/>
  <c r="O52" i="5" s="1"/>
  <c r="O31" i="5" a="1"/>
  <c r="O31" i="5" s="1"/>
  <c r="O33" i="5" a="1"/>
  <c r="O33" i="5" s="1"/>
  <c r="M134" i="5" a="1"/>
  <c r="M134" i="5" s="1"/>
  <c r="N134" i="5" s="1"/>
  <c r="O14" i="5" a="1"/>
  <c r="O14" i="5" s="1"/>
  <c r="O8" i="5" a="1"/>
  <c r="O8" i="5" s="1"/>
  <c r="O13" i="5" a="1"/>
  <c r="O13" i="5" s="1"/>
  <c r="L133" i="5" a="1"/>
  <c r="L133" i="5" s="1"/>
  <c r="N133" i="5" s="1"/>
  <c r="L139" i="5" a="1"/>
  <c r="L139" i="5" s="1"/>
  <c r="O137" i="5" a="1"/>
  <c r="O137" i="5" s="1"/>
  <c r="P137" i="5" s="1"/>
  <c r="O115" i="5" a="1"/>
  <c r="O115" i="5" s="1"/>
  <c r="O121" i="5" a="1"/>
  <c r="O121" i="5" s="1"/>
  <c r="O28" i="5" a="1"/>
  <c r="O28" i="5" s="1"/>
  <c r="O30" i="5" a="1"/>
  <c r="O30" i="5" s="1"/>
  <c r="O21" i="5" a="1"/>
  <c r="O21" i="5" s="1"/>
  <c r="O7" i="5" a="1"/>
  <c r="O7" i="5" s="1"/>
  <c r="O133" i="5" a="1"/>
  <c r="O133" i="5" s="1"/>
  <c r="O111" i="5" a="1"/>
  <c r="O111" i="5" s="1"/>
  <c r="O114" i="5" a="1"/>
  <c r="O114" i="5" s="1"/>
  <c r="O96" i="5" a="1"/>
  <c r="O96" i="5" s="1"/>
  <c r="O81" i="5" a="1"/>
  <c r="O81" i="5" s="1"/>
  <c r="O116" i="5" a="1"/>
  <c r="O116" i="5" s="1"/>
  <c r="O118" i="5" a="1"/>
  <c r="O118" i="5" s="1"/>
  <c r="O109" i="5" a="1"/>
  <c r="O109" i="5" s="1"/>
  <c r="O87" i="5" a="1"/>
  <c r="O87" i="5" s="1"/>
  <c r="O90" i="5" a="1"/>
  <c r="O90" i="5" s="1"/>
  <c r="O72" i="5" a="1"/>
  <c r="O72" i="5" s="1"/>
  <c r="O55" i="5" a="1"/>
  <c r="O55" i="5" s="1"/>
  <c r="O57" i="5" a="1"/>
  <c r="O57" i="5" s="1"/>
  <c r="O135" i="5" a="1"/>
  <c r="O135" i="5" s="1"/>
  <c r="P135" i="5" s="1"/>
  <c r="O139" i="5" a="1"/>
  <c r="O139" i="5" s="1"/>
  <c r="O120" i="5" a="1"/>
  <c r="O120" i="5" s="1"/>
  <c r="O99" i="5" a="1"/>
  <c r="O99" i="5" s="1"/>
  <c r="O105" i="5" a="1"/>
  <c r="O105" i="5" s="1"/>
  <c r="O76" i="5" a="1"/>
  <c r="O76" i="5" s="1"/>
  <c r="O78" i="5" a="1"/>
  <c r="O78" i="5" s="1"/>
  <c r="O69" i="5" a="1"/>
  <c r="O69" i="5" s="1"/>
  <c r="O47" i="5" a="1"/>
  <c r="O47" i="5" s="1"/>
  <c r="O50" i="5" a="1"/>
  <c r="O50" i="5" s="1"/>
  <c r="O36" i="5" a="1"/>
  <c r="O36" i="5" s="1"/>
  <c r="O17" i="5" a="1"/>
  <c r="O17" i="5" s="1"/>
  <c r="O48" i="5" a="1"/>
  <c r="O48" i="5" s="1"/>
  <c r="O54" i="5" a="1"/>
  <c r="O54" i="5" s="1"/>
  <c r="O45" i="5" a="1"/>
  <c r="O45" i="5" s="1"/>
  <c r="O19" i="5" a="1"/>
  <c r="O19" i="5" s="1"/>
  <c r="O26" i="5" a="1"/>
  <c r="O26" i="5" s="1"/>
  <c r="O16" i="5" a="1"/>
  <c r="O16" i="5" s="1"/>
  <c r="M124" i="5" a="1"/>
  <c r="M124" i="5" s="1"/>
  <c r="N124" i="5" s="1"/>
  <c r="O5" i="5" a="1"/>
  <c r="O5" i="5" s="1"/>
  <c r="O71" i="5" a="1"/>
  <c r="O71" i="5" s="1"/>
  <c r="O74" i="5" a="1"/>
  <c r="O74" i="5" s="1"/>
  <c r="O60" i="5" a="1"/>
  <c r="O60" i="5" s="1"/>
  <c r="O39" i="5" a="1"/>
  <c r="O39" i="5" s="1"/>
  <c r="O41" i="5" a="1"/>
  <c r="O41" i="5" s="1"/>
  <c r="L126" i="5" a="1"/>
  <c r="L126" i="5" s="1"/>
  <c r="N126" i="5" s="1"/>
  <c r="O18" i="5" a="1"/>
  <c r="O18" i="5" s="1"/>
  <c r="L128" i="5" a="1"/>
  <c r="L128" i="5" s="1"/>
  <c r="N128" i="5" s="1"/>
  <c r="O124" i="5" a="1"/>
  <c r="O124" i="5" s="1"/>
  <c r="O126" i="5" a="1"/>
  <c r="O126" i="5" s="1"/>
  <c r="O117" i="5" a="1"/>
  <c r="O117" i="5" s="1"/>
  <c r="O136" i="5" a="1"/>
  <c r="O136" i="5" s="1"/>
  <c r="P136" i="5" s="1"/>
  <c r="O6" i="5" a="1"/>
  <c r="O6" i="5" s="1"/>
  <c r="O123" i="5" a="1"/>
  <c r="O123" i="5" s="1"/>
  <c r="O129" i="5" a="1"/>
  <c r="O129" i="5" s="1"/>
  <c r="P129" i="5" s="1"/>
  <c r="O100" i="5" a="1"/>
  <c r="O100" i="5" s="1"/>
  <c r="O102" i="5" a="1"/>
  <c r="O102" i="5" s="1"/>
  <c r="O93" i="5" a="1"/>
  <c r="O93" i="5" s="1"/>
  <c r="O11" i="5" a="1"/>
  <c r="O11" i="5" s="1"/>
  <c r="L130" i="5" a="1"/>
  <c r="L130" i="5" s="1"/>
  <c r="O119" i="5" a="1"/>
  <c r="O119" i="5" s="1"/>
  <c r="O122" i="5" a="1"/>
  <c r="O122" i="5" s="1"/>
  <c r="O104" i="5" a="1"/>
  <c r="O104" i="5" s="1"/>
  <c r="O83" i="5" a="1"/>
  <c r="O83" i="5" s="1"/>
  <c r="O89" i="5" a="1"/>
  <c r="O89" i="5" s="1"/>
  <c r="O56" i="5" a="1"/>
  <c r="O56" i="5" s="1"/>
  <c r="O66" i="5" a="1"/>
  <c r="O66" i="5" s="1"/>
  <c r="O53" i="5" a="1"/>
  <c r="O53" i="5" s="1"/>
  <c r="O95" i="5" a="1"/>
  <c r="O95" i="5" s="1"/>
  <c r="O98" i="5" a="1"/>
  <c r="O98" i="5" s="1"/>
  <c r="O80" i="5" a="1"/>
  <c r="O80" i="5" s="1"/>
  <c r="O63" i="5" a="1"/>
  <c r="O63" i="5" s="1"/>
  <c r="O65" i="5" a="1"/>
  <c r="O65" i="5" s="1"/>
  <c r="O32" i="5" a="1"/>
  <c r="O32" i="5" s="1"/>
  <c r="O38" i="5" a="1"/>
  <c r="O38" i="5" s="1"/>
  <c r="O29" i="5" a="1"/>
  <c r="O29" i="5" s="1"/>
  <c r="O107" i="5" a="1"/>
  <c r="O107" i="5" s="1"/>
  <c r="O113" i="5" a="1"/>
  <c r="O113" i="5" s="1"/>
  <c r="O84" i="5" a="1"/>
  <c r="O84" i="5" s="1"/>
  <c r="O86" i="5" a="1"/>
  <c r="O86" i="5" s="1"/>
  <c r="O77" i="5" a="1"/>
  <c r="O77" i="5" s="1"/>
  <c r="O51" i="5" a="1"/>
  <c r="O51" i="5" s="1"/>
  <c r="O58" i="5" a="1"/>
  <c r="O58" i="5" s="1"/>
  <c r="O40" i="5" a="1"/>
  <c r="O40" i="5" s="1"/>
  <c r="O23" i="5" a="1"/>
  <c r="O23" i="5" s="1"/>
  <c r="O25" i="5" a="1"/>
  <c r="O25" i="5" s="1"/>
  <c r="O10" i="5" a="1"/>
  <c r="O10" i="5" s="1"/>
  <c r="O27" i="5" a="1"/>
  <c r="O27" i="5" s="1"/>
  <c r="O34" i="5" a="1"/>
  <c r="O34" i="5" s="1"/>
  <c r="O20" i="5" a="1"/>
  <c r="O20" i="5" s="1"/>
  <c r="O9" i="5" a="1"/>
  <c r="O9" i="5" s="1"/>
  <c r="M139" i="5" a="1"/>
  <c r="M139" i="5" s="1"/>
  <c r="O128" i="5" a="1"/>
  <c r="O128" i="5" s="1"/>
  <c r="O12" i="5" a="1"/>
  <c r="O12" i="5" s="1"/>
  <c r="O43" i="5" a="1"/>
  <c r="O43" i="5" s="1"/>
  <c r="O49" i="5" a="1"/>
  <c r="O49" i="5" s="1"/>
  <c r="O22" i="5" a="1"/>
  <c r="O22" i="5" s="1"/>
  <c r="O3" i="5" a="1"/>
  <c r="O3" i="5" s="1"/>
  <c r="M130" i="5" a="1"/>
  <c r="M130" i="5" s="1"/>
  <c r="O132" i="5" a="1"/>
  <c r="O132" i="5" s="1"/>
  <c r="P132" i="5" s="1"/>
  <c r="O134" i="5" a="1"/>
  <c r="O134" i="5" s="1"/>
  <c r="O125" i="5" a="1"/>
  <c r="O125" i="5" s="1"/>
  <c r="P125" i="5" s="1"/>
  <c r="O103" i="5" a="1"/>
  <c r="O103" i="5" s="1"/>
  <c r="O106" i="5" a="1"/>
  <c r="O106" i="5" s="1"/>
  <c r="O88" i="5" a="1"/>
  <c r="O88" i="5" s="1"/>
  <c r="O131" i="5" a="1"/>
  <c r="O131" i="5" s="1"/>
  <c r="P131" i="5" s="1"/>
  <c r="O138" i="5" a="1"/>
  <c r="O138" i="5" s="1"/>
  <c r="O108" i="5" a="1"/>
  <c r="O108" i="5" s="1"/>
  <c r="O110" i="5" a="1"/>
  <c r="O110" i="5" s="1"/>
  <c r="O101" i="5" a="1"/>
  <c r="O101" i="5" s="1"/>
  <c r="O82" i="5" a="1"/>
  <c r="O82" i="5" s="1"/>
  <c r="O64" i="5" a="1"/>
  <c r="O64" i="5" s="1"/>
  <c r="P13" i="5"/>
  <c r="I6" i="2"/>
  <c r="M6" i="2"/>
  <c r="L6" i="2"/>
  <c r="H6" i="2"/>
  <c r="N16" i="5"/>
  <c r="N39" i="5"/>
  <c r="N57" i="5"/>
  <c r="N2" i="5"/>
  <c r="N27" i="5"/>
  <c r="N48" i="5"/>
  <c r="P48" i="5" s="1"/>
  <c r="N10" i="5"/>
  <c r="P10" i="5" s="1"/>
  <c r="N82" i="5"/>
  <c r="N32" i="5"/>
  <c r="P32" i="5" s="1"/>
  <c r="Q32" i="5" s="1"/>
  <c r="N4" i="5"/>
  <c r="P4" i="5" s="1"/>
  <c r="N43" i="5"/>
  <c r="N52" i="5"/>
  <c r="P52" i="5" s="1"/>
  <c r="N61" i="5"/>
  <c r="P61" i="5" s="1"/>
  <c r="M5" i="5" a="1"/>
  <c r="M5" i="5" s="1"/>
  <c r="N5" i="5" s="1"/>
  <c r="M8" i="5" a="1"/>
  <c r="M8" i="5" s="1"/>
  <c r="N8" i="5" s="1"/>
  <c r="M44" i="5" a="1"/>
  <c r="M44" i="5" s="1"/>
  <c r="N44" i="5" s="1"/>
  <c r="M42" i="5" a="1"/>
  <c r="M42" i="5" s="1"/>
  <c r="N42" i="5" s="1"/>
  <c r="M17" i="5" a="1"/>
  <c r="M17" i="5" s="1"/>
  <c r="N17" i="5" s="1"/>
  <c r="M19" i="5" a="1"/>
  <c r="M19" i="5" s="1"/>
  <c r="N19" i="5" s="1"/>
  <c r="P19" i="5" s="1"/>
  <c r="M22" i="5" a="1"/>
  <c r="M22" i="5" s="1"/>
  <c r="N22" i="5" s="1"/>
  <c r="M46" i="5" a="1"/>
  <c r="M46" i="5" s="1"/>
  <c r="N46" i="5" s="1"/>
  <c r="P46" i="5" s="1"/>
  <c r="M53" i="5" a="1"/>
  <c r="M53" i="5" s="1"/>
  <c r="N53" i="5" s="1"/>
  <c r="M62" i="5" a="1"/>
  <c r="M62" i="5" s="1"/>
  <c r="M28" i="5" a="1"/>
  <c r="M28" i="5" s="1"/>
  <c r="M87" i="5" a="1"/>
  <c r="M87" i="5" s="1"/>
  <c r="N87" i="5" s="1"/>
  <c r="M35" i="5" a="1"/>
  <c r="M35" i="5" s="1"/>
  <c r="N35" i="5" s="1"/>
  <c r="M60" i="5" a="1"/>
  <c r="M60" i="5" s="1"/>
  <c r="N60" i="5" s="1"/>
  <c r="M80" i="5" a="1"/>
  <c r="M80" i="5" s="1"/>
  <c r="M51" i="5" a="1"/>
  <c r="M51" i="5" s="1"/>
  <c r="N51" i="5" s="1"/>
  <c r="O2" i="5" a="1"/>
  <c r="O2" i="5" s="1"/>
  <c r="M71" i="5" a="1"/>
  <c r="M71" i="5" s="1"/>
  <c r="N71" i="5" s="1"/>
  <c r="M96" i="5" a="1"/>
  <c r="M96" i="5" s="1"/>
  <c r="N96" i="5" s="1"/>
  <c r="P96" i="5" s="1"/>
  <c r="Q96" i="5" s="1"/>
  <c r="M98" i="5" a="1"/>
  <c r="M98" i="5" s="1"/>
  <c r="N98" i="5" s="1"/>
  <c r="P98" i="5" s="1"/>
  <c r="Q98" i="5" s="1"/>
  <c r="M78" i="5" a="1"/>
  <c r="M78" i="5" s="1"/>
  <c r="N78" i="5" s="1"/>
  <c r="M104" i="5" a="1"/>
  <c r="M104" i="5" s="1"/>
  <c r="N104" i="5" s="1"/>
  <c r="M3" i="5" a="1"/>
  <c r="M3" i="5" s="1"/>
  <c r="N3" i="5" s="1"/>
  <c r="M18" i="5" a="1"/>
  <c r="M18" i="5" s="1"/>
  <c r="N18" i="5" s="1"/>
  <c r="P18" i="5" s="1"/>
  <c r="M12" i="5" a="1"/>
  <c r="M12" i="5" s="1"/>
  <c r="N12" i="5" s="1"/>
  <c r="M15" i="5" a="1"/>
  <c r="M15" i="5" s="1"/>
  <c r="N15" i="5" s="1"/>
  <c r="M29" i="5" a="1"/>
  <c r="M29" i="5" s="1"/>
  <c r="N29" i="5" s="1"/>
  <c r="M26" i="5" a="1"/>
  <c r="M26" i="5" s="1"/>
  <c r="N26" i="5" s="1"/>
  <c r="P26" i="5" s="1"/>
  <c r="M20" i="5" a="1"/>
  <c r="M20" i="5" s="1"/>
  <c r="N20" i="5" s="1"/>
  <c r="M23" i="5" a="1"/>
  <c r="M23" i="5" s="1"/>
  <c r="N23" i="5" s="1"/>
  <c r="P23" i="5" s="1"/>
  <c r="M31" i="5" a="1"/>
  <c r="M31" i="5" s="1"/>
  <c r="N31" i="5" s="1"/>
  <c r="P31" i="5" s="1"/>
  <c r="Q31" i="5" s="1"/>
  <c r="M6" i="5" a="1"/>
  <c r="M6" i="5" s="1"/>
  <c r="N6" i="5" s="1"/>
  <c r="M9" i="5" a="1"/>
  <c r="M9" i="5" s="1"/>
  <c r="N9" i="5" s="1"/>
  <c r="M49" i="5" a="1"/>
  <c r="M49" i="5" s="1"/>
  <c r="N49" i="5" s="1"/>
  <c r="P49" i="5" s="1"/>
  <c r="M58" i="5" a="1"/>
  <c r="M58" i="5" s="1"/>
  <c r="N58" i="5" s="1"/>
  <c r="P58" i="5" s="1"/>
  <c r="M81" i="5" a="1"/>
  <c r="M81" i="5" s="1"/>
  <c r="N81" i="5" s="1"/>
  <c r="N75" i="5"/>
  <c r="P75" i="5" s="1"/>
  <c r="R75" i="5" s="1"/>
  <c r="N84" i="5"/>
  <c r="N93" i="5"/>
  <c r="P93" i="5" s="1"/>
  <c r="N7" i="5"/>
  <c r="P7" i="5" s="1"/>
  <c r="N79" i="5"/>
  <c r="P79" i="5" s="1"/>
  <c r="N11" i="5"/>
  <c r="P11" i="5" s="1"/>
  <c r="R11" i="5" s="1"/>
  <c r="M76" i="5" a="1"/>
  <c r="M76" i="5" s="1"/>
  <c r="N76" i="5" s="1"/>
  <c r="H14" i="1"/>
  <c r="N41" i="5"/>
  <c r="P41" i="5" s="1"/>
  <c r="R41" i="5" s="1"/>
  <c r="N50" i="5"/>
  <c r="M54" i="5" a="1"/>
  <c r="M54" i="5" s="1"/>
  <c r="N54" i="5" s="1"/>
  <c r="N77" i="5"/>
  <c r="P77" i="5" s="1"/>
  <c r="M56" i="5" a="1"/>
  <c r="M56" i="5" s="1"/>
  <c r="N56" i="5" s="1"/>
  <c r="M85" i="5" a="1"/>
  <c r="M85" i="5" s="1"/>
  <c r="N85" i="5" s="1"/>
  <c r="P85" i="5" s="1"/>
  <c r="M94" i="5" a="1"/>
  <c r="M94" i="5" s="1"/>
  <c r="N94" i="5" s="1"/>
  <c r="P94" i="5" s="1"/>
  <c r="L68" i="5" a="1"/>
  <c r="L68" i="5" s="1"/>
  <c r="M38" i="5" a="1"/>
  <c r="M38" i="5" s="1"/>
  <c r="N38" i="5" s="1"/>
  <c r="P38" i="5" s="1"/>
  <c r="Q38" i="5" s="1"/>
  <c r="M63" i="5" a="1"/>
  <c r="M63" i="5" s="1"/>
  <c r="N63" i="5" s="1"/>
  <c r="P63" i="5" s="1"/>
  <c r="M99" i="5" a="1"/>
  <c r="M99" i="5" s="1"/>
  <c r="N99" i="5" s="1"/>
  <c r="P99" i="5" s="1"/>
  <c r="M40" i="5" a="1"/>
  <c r="M40" i="5" s="1"/>
  <c r="N40" i="5" s="1"/>
  <c r="P40" i="5" s="1"/>
  <c r="M72" i="5" a="1"/>
  <c r="M72" i="5" s="1"/>
  <c r="N72" i="5" s="1"/>
  <c r="M102" i="5" a="1"/>
  <c r="M102" i="5" s="1"/>
  <c r="N102" i="5" s="1"/>
  <c r="M45" i="5" a="1"/>
  <c r="M45" i="5" s="1"/>
  <c r="N45" i="5" s="1"/>
  <c r="M74" i="5" a="1"/>
  <c r="M74" i="5" s="1"/>
  <c r="M47" i="5" a="1"/>
  <c r="M47" i="5" s="1"/>
  <c r="N47" i="5" s="1"/>
  <c r="M33" i="5" a="1"/>
  <c r="M33" i="5" s="1"/>
  <c r="M83" i="5" a="1"/>
  <c r="M83" i="5" s="1"/>
  <c r="N83" i="5" s="1"/>
  <c r="P36" i="5"/>
  <c r="M90" i="5" a="1"/>
  <c r="M90" i="5" s="1"/>
  <c r="N90" i="5" s="1"/>
  <c r="M92" i="5" a="1"/>
  <c r="M92" i="5" s="1"/>
  <c r="N92" i="5" s="1"/>
  <c r="P57" i="5"/>
  <c r="C27" i="2"/>
  <c r="C3" i="2"/>
  <c r="C54" i="2"/>
  <c r="M69" i="5" a="1"/>
  <c r="M69" i="5" s="1"/>
  <c r="M68" i="5" a="1"/>
  <c r="M68" i="5" s="1"/>
  <c r="P84" i="5"/>
  <c r="L69" i="5" a="1"/>
  <c r="L69" i="5" s="1"/>
  <c r="C55" i="2"/>
  <c r="C33" i="2"/>
  <c r="C26" i="2"/>
  <c r="Q41" i="5"/>
  <c r="M34" i="5" a="1"/>
  <c r="M34" i="5" s="1"/>
  <c r="N34" i="5" s="1"/>
  <c r="L33" i="5" a="1"/>
  <c r="L33" i="5" s="1"/>
  <c r="M64" i="5" a="1"/>
  <c r="M64" i="5" s="1"/>
  <c r="M65" i="5" a="1"/>
  <c r="M65" i="5" s="1"/>
  <c r="M66" i="5" a="1"/>
  <c r="M66" i="5" s="1"/>
  <c r="M67" i="5" a="1"/>
  <c r="M67" i="5" s="1"/>
  <c r="N67" i="5" s="1"/>
  <c r="P67" i="5" s="1"/>
  <c r="L64" i="5" a="1"/>
  <c r="L64" i="5" s="1"/>
  <c r="M103" i="5" a="1"/>
  <c r="M103" i="5" s="1"/>
  <c r="N103" i="5" s="1"/>
  <c r="P103" i="5" s="1"/>
  <c r="M105" i="5" a="1"/>
  <c r="M105" i="5" s="1"/>
  <c r="L106" i="5" a="1"/>
  <c r="L106" i="5" s="1"/>
  <c r="L112" i="5" a="1"/>
  <c r="L112" i="5" s="1"/>
  <c r="L113" i="5" a="1"/>
  <c r="L113" i="5" s="1"/>
  <c r="M117" i="5" a="1"/>
  <c r="M117" i="5" s="1"/>
  <c r="L122" i="5" a="1"/>
  <c r="L122" i="5" s="1"/>
  <c r="M112" i="5" a="1"/>
  <c r="M112" i="5" s="1"/>
  <c r="M113" i="5" a="1"/>
  <c r="M113" i="5" s="1"/>
  <c r="L114" i="5" a="1"/>
  <c r="L114" i="5" s="1"/>
  <c r="L120" i="5" a="1"/>
  <c r="L120" i="5" s="1"/>
  <c r="M106" i="5" a="1"/>
  <c r="M106" i="5" s="1"/>
  <c r="M120" i="5" a="1"/>
  <c r="M120" i="5" s="1"/>
  <c r="M121" i="5" a="1"/>
  <c r="M121" i="5" s="1"/>
  <c r="L123" i="5" a="1"/>
  <c r="L123" i="5" s="1"/>
  <c r="L107" i="5" a="1"/>
  <c r="L107" i="5" s="1"/>
  <c r="L108" i="5" a="1"/>
  <c r="L108" i="5" s="1"/>
  <c r="M114" i="5" a="1"/>
  <c r="M114" i="5" s="1"/>
  <c r="M122" i="5" a="1"/>
  <c r="M122" i="5" s="1"/>
  <c r="M107" i="5" a="1"/>
  <c r="M107" i="5" s="1"/>
  <c r="M108" i="5" a="1"/>
  <c r="M108" i="5" s="1"/>
  <c r="L115" i="5" a="1"/>
  <c r="L115" i="5" s="1"/>
  <c r="L116" i="5" a="1"/>
  <c r="L116" i="5" s="1"/>
  <c r="M123" i="5" a="1"/>
  <c r="M123" i="5" s="1"/>
  <c r="L109" i="5" a="1"/>
  <c r="L109" i="5" s="1"/>
  <c r="L111" i="5" a="1"/>
  <c r="L111" i="5" s="1"/>
  <c r="M115" i="5" a="1"/>
  <c r="M115" i="5" s="1"/>
  <c r="M116" i="5" a="1"/>
  <c r="M116" i="5" s="1"/>
  <c r="L121" i="5" a="1"/>
  <c r="L121" i="5" s="1"/>
  <c r="L110" i="5" a="1"/>
  <c r="L110" i="5" s="1"/>
  <c r="M111" i="5" a="1"/>
  <c r="M111" i="5" s="1"/>
  <c r="L117" i="5" a="1"/>
  <c r="L117" i="5" s="1"/>
  <c r="L119" i="5" a="1"/>
  <c r="L119" i="5" s="1"/>
  <c r="M119" i="5" a="1"/>
  <c r="M119" i="5" s="1"/>
  <c r="L105" i="5" a="1"/>
  <c r="L105" i="5" s="1"/>
  <c r="M109" i="5" a="1"/>
  <c r="M109" i="5" s="1"/>
  <c r="M110" i="5" a="1"/>
  <c r="M110" i="5" s="1"/>
  <c r="L118" i="5" a="1"/>
  <c r="L118" i="5" s="1"/>
  <c r="M118" i="5" a="1"/>
  <c r="M118" i="5" s="1"/>
  <c r="C30" i="2"/>
  <c r="L5" i="2"/>
  <c r="Q52" i="5"/>
  <c r="C31" i="2"/>
  <c r="D16" i="2"/>
  <c r="H3" i="2"/>
  <c r="H4" i="2"/>
  <c r="D15" i="2"/>
  <c r="D3" i="3"/>
  <c r="L3" i="2"/>
  <c r="E3" i="3"/>
  <c r="G3" i="3"/>
  <c r="C14" i="2"/>
  <c r="C3" i="3"/>
  <c r="D14" i="2"/>
  <c r="C17" i="2"/>
  <c r="C16" i="2"/>
  <c r="I4" i="2"/>
  <c r="H5" i="2"/>
  <c r="M3" i="2"/>
  <c r="C15" i="2"/>
  <c r="F3" i="3"/>
  <c r="I5" i="2"/>
  <c r="L4" i="2"/>
  <c r="M5" i="2"/>
  <c r="C32" i="2"/>
  <c r="M4" i="2"/>
  <c r="I3" i="2"/>
  <c r="D17" i="2"/>
  <c r="B3" i="3"/>
  <c r="B4" i="3" s="1"/>
  <c r="N24" i="5"/>
  <c r="P24" i="5" s="1"/>
  <c r="N25" i="5"/>
  <c r="N28" i="5"/>
  <c r="P28" i="5" s="1"/>
  <c r="N55" i="5"/>
  <c r="P55" i="5" s="1"/>
  <c r="L65" i="5" a="1"/>
  <c r="L65" i="5" s="1"/>
  <c r="N30" i="5"/>
  <c r="P30" i="5" s="1"/>
  <c r="N86" i="5"/>
  <c r="P86" i="5" s="1"/>
  <c r="N89" i="5"/>
  <c r="N59" i="5"/>
  <c r="P59" i="5" s="1"/>
  <c r="N88" i="5"/>
  <c r="P88" i="5" s="1"/>
  <c r="N37" i="5"/>
  <c r="P37" i="5" s="1"/>
  <c r="N62" i="5"/>
  <c r="P62" i="5" s="1"/>
  <c r="Q62" i="5" s="1"/>
  <c r="N91" i="5"/>
  <c r="P91" i="5" s="1"/>
  <c r="Q91" i="5" s="1"/>
  <c r="L66" i="5" a="1"/>
  <c r="L66" i="5" s="1"/>
  <c r="P39" i="5"/>
  <c r="N70" i="5"/>
  <c r="P70" i="5" s="1"/>
  <c r="Q70" i="5" s="1"/>
  <c r="N95" i="5"/>
  <c r="P95" i="5" s="1"/>
  <c r="N73" i="5"/>
  <c r="P73" i="5" s="1"/>
  <c r="N97" i="5"/>
  <c r="P97" i="5" s="1"/>
  <c r="N101" i="5"/>
  <c r="N21" i="5"/>
  <c r="P21" i="5" s="1"/>
  <c r="Q21" i="5" s="1"/>
  <c r="N100" i="5"/>
  <c r="P100" i="5" s="1"/>
  <c r="Q100" i="5" s="1"/>
  <c r="N80" i="5"/>
  <c r="P80" i="5" s="1"/>
  <c r="Q80" i="5" s="1"/>
  <c r="N74" i="5"/>
  <c r="P74" i="5" s="1"/>
  <c r="P148" i="5" l="1"/>
  <c r="R148" i="5" s="1"/>
  <c r="N145" i="5"/>
  <c r="P145" i="5" s="1"/>
  <c r="P2" i="5"/>
  <c r="P22" i="5"/>
  <c r="N143" i="5"/>
  <c r="P143" i="5" s="1"/>
  <c r="R143" i="5" s="1"/>
  <c r="P142" i="5"/>
  <c r="N153" i="5"/>
  <c r="P153" i="5" s="1"/>
  <c r="N149" i="5"/>
  <c r="P149" i="5" s="1"/>
  <c r="P156" i="5"/>
  <c r="R156" i="5" s="1"/>
  <c r="N144" i="5"/>
  <c r="P144" i="5" s="1"/>
  <c r="N147" i="5"/>
  <c r="P147" i="5" s="1"/>
  <c r="P152" i="5"/>
  <c r="P14" i="5"/>
  <c r="P43" i="5"/>
  <c r="P27" i="5"/>
  <c r="P47" i="5"/>
  <c r="P56" i="5"/>
  <c r="P83" i="5"/>
  <c r="P89" i="5"/>
  <c r="N33" i="5"/>
  <c r="P33" i="5" s="1"/>
  <c r="Q33" i="5" s="1"/>
  <c r="N68" i="5"/>
  <c r="P68" i="5" s="1"/>
  <c r="Q68" i="5" s="1"/>
  <c r="P101" i="5"/>
  <c r="P76" i="5"/>
  <c r="N10" i="2"/>
  <c r="O10" i="2" s="1"/>
  <c r="N65" i="5"/>
  <c r="P65" i="5" s="1"/>
  <c r="P20" i="5"/>
  <c r="P50" i="5"/>
  <c r="Q50" i="5" s="1"/>
  <c r="P34" i="5"/>
  <c r="P16" i="5"/>
  <c r="Q16" i="5" s="1"/>
  <c r="P29" i="5"/>
  <c r="N4" i="2" s="1"/>
  <c r="O4" i="2" s="1"/>
  <c r="P25" i="5"/>
  <c r="P104" i="5"/>
  <c r="N121" i="5"/>
  <c r="P121" i="5" s="1"/>
  <c r="N69" i="5"/>
  <c r="P69" i="5" s="1"/>
  <c r="P82" i="5"/>
  <c r="Q82" i="5" s="1"/>
  <c r="P124" i="5"/>
  <c r="P133" i="5"/>
  <c r="P126" i="5"/>
  <c r="P128" i="5"/>
  <c r="N139" i="5"/>
  <c r="P139" i="5" s="1"/>
  <c r="N11" i="2" s="1"/>
  <c r="O11" i="2" s="1"/>
  <c r="N130" i="5"/>
  <c r="P130" i="5" s="1"/>
  <c r="P134" i="5"/>
  <c r="P138" i="5"/>
  <c r="Q11" i="5"/>
  <c r="N117" i="5"/>
  <c r="P117" i="5" s="1"/>
  <c r="Q117" i="5" s="1"/>
  <c r="N66" i="5"/>
  <c r="P66" i="5" s="1"/>
  <c r="N105" i="5"/>
  <c r="P105" i="5" s="1"/>
  <c r="P71" i="5"/>
  <c r="P5" i="5"/>
  <c r="P44" i="5"/>
  <c r="Q44" i="5" s="1"/>
  <c r="P42" i="5"/>
  <c r="P8" i="5"/>
  <c r="P17" i="5"/>
  <c r="R17" i="5" s="1"/>
  <c r="P53" i="5"/>
  <c r="R53" i="5" s="1"/>
  <c r="P87" i="5"/>
  <c r="P60" i="5"/>
  <c r="Q60" i="5" s="1"/>
  <c r="P35" i="5"/>
  <c r="Q35" i="5" s="1"/>
  <c r="P51" i="5"/>
  <c r="P78" i="5"/>
  <c r="P3" i="5"/>
  <c r="P15" i="5"/>
  <c r="R23" i="5"/>
  <c r="Q23" i="5"/>
  <c r="P6" i="5"/>
  <c r="R6" i="5" s="1"/>
  <c r="P12" i="5"/>
  <c r="P9" i="5"/>
  <c r="P81" i="5"/>
  <c r="P54" i="5"/>
  <c r="R85" i="5"/>
  <c r="Q85" i="5"/>
  <c r="C58" i="2"/>
  <c r="C60" i="2" s="1"/>
  <c r="C62" i="2" s="1"/>
  <c r="P102" i="5"/>
  <c r="P72" i="5"/>
  <c r="P92" i="5"/>
  <c r="Q92" i="5" s="1"/>
  <c r="P90" i="5"/>
  <c r="Q90" i="5" s="1"/>
  <c r="P45" i="5"/>
  <c r="Q45" i="5" s="1"/>
  <c r="R36" i="5"/>
  <c r="Q36" i="5"/>
  <c r="C28" i="2"/>
  <c r="R38" i="5"/>
  <c r="R70" i="5"/>
  <c r="R31" i="5"/>
  <c r="N64" i="5"/>
  <c r="P64" i="5" s="1"/>
  <c r="C56" i="2"/>
  <c r="C57" i="2" s="1"/>
  <c r="C64" i="2" s="1"/>
  <c r="C43" i="2"/>
  <c r="N118" i="5"/>
  <c r="P118" i="5" s="1"/>
  <c r="Q118" i="5" s="1"/>
  <c r="N108" i="5"/>
  <c r="P108" i="5" s="1"/>
  <c r="Q108" i="5" s="1"/>
  <c r="N122" i="5"/>
  <c r="P122" i="5" s="1"/>
  <c r="N107" i="5"/>
  <c r="P107" i="5" s="1"/>
  <c r="N120" i="5"/>
  <c r="P120" i="5" s="1"/>
  <c r="N110" i="5"/>
  <c r="P110" i="5" s="1"/>
  <c r="N111" i="5"/>
  <c r="P111" i="5" s="1"/>
  <c r="N123" i="5"/>
  <c r="P123" i="5" s="1"/>
  <c r="N113" i="5"/>
  <c r="P113" i="5" s="1"/>
  <c r="N109" i="5"/>
  <c r="P109" i="5" s="1"/>
  <c r="N112" i="5"/>
  <c r="P112" i="5" s="1"/>
  <c r="Q112" i="5" s="1"/>
  <c r="N114" i="5"/>
  <c r="P114" i="5" s="1"/>
  <c r="N116" i="5"/>
  <c r="P116" i="5" s="1"/>
  <c r="N106" i="5"/>
  <c r="P106" i="5" s="1"/>
  <c r="Q106" i="5" s="1"/>
  <c r="N119" i="5"/>
  <c r="P119" i="5" s="1"/>
  <c r="N115" i="5"/>
  <c r="P115" i="5" s="1"/>
  <c r="C4" i="3"/>
  <c r="D4" i="3" s="1"/>
  <c r="E4" i="3" s="1"/>
  <c r="F4" i="3" s="1"/>
  <c r="G4" i="3" s="1"/>
  <c r="H14" i="2"/>
  <c r="D19" i="2"/>
  <c r="L14" i="2"/>
  <c r="C18" i="2"/>
  <c r="I14" i="2"/>
  <c r="M14" i="2"/>
  <c r="C42" i="2"/>
  <c r="J11" i="2" l="1"/>
  <c r="K11" i="2" s="1"/>
  <c r="J10" i="2"/>
  <c r="K10" i="2" s="1"/>
  <c r="J4" i="2"/>
  <c r="K4" i="2" s="1"/>
  <c r="C6" i="3"/>
  <c r="N5" i="2"/>
  <c r="O5" i="2" s="1"/>
  <c r="R16" i="5"/>
  <c r="J8" i="2"/>
  <c r="K8" i="2" s="1"/>
  <c r="J9" i="2"/>
  <c r="K9" i="2" s="1"/>
  <c r="Q107" i="5"/>
  <c r="N9" i="2"/>
  <c r="O9" i="2" s="1"/>
  <c r="J7" i="2"/>
  <c r="K7" i="2" s="1"/>
  <c r="N7" i="2"/>
  <c r="O7" i="2" s="1"/>
  <c r="N8" i="2"/>
  <c r="O8" i="2" s="1"/>
  <c r="J6" i="2"/>
  <c r="K6" i="2" s="1"/>
  <c r="N6" i="2"/>
  <c r="O6" i="2" s="1"/>
  <c r="C44" i="2"/>
  <c r="C46" i="2" s="1"/>
  <c r="Q17" i="5"/>
  <c r="Q53" i="5"/>
  <c r="J3" i="2"/>
  <c r="K3" i="2" s="1"/>
  <c r="J5" i="2"/>
  <c r="K5" i="2" s="1"/>
  <c r="F6" i="3"/>
  <c r="B6" i="3"/>
  <c r="B7" i="3" s="1"/>
  <c r="B9" i="3" s="1"/>
  <c r="Q6" i="5"/>
  <c r="N3" i="2"/>
  <c r="O3" i="2" s="1"/>
  <c r="G6" i="3"/>
  <c r="D6" i="3"/>
  <c r="R90" i="5"/>
  <c r="Q72" i="5"/>
  <c r="R72" i="5"/>
  <c r="R45" i="5"/>
  <c r="E6" i="3"/>
  <c r="Q109" i="5"/>
  <c r="R109" i="5"/>
  <c r="Q119" i="5"/>
  <c r="R119" i="5"/>
  <c r="Q110" i="5"/>
  <c r="R110" i="5"/>
  <c r="J18" i="2"/>
  <c r="J22" i="2"/>
  <c r="J27" i="2"/>
  <c r="J28" i="2"/>
  <c r="J23" i="2"/>
  <c r="J14" i="2" l="1"/>
  <c r="J21" i="2" s="1"/>
  <c r="J24" i="2" s="1"/>
  <c r="C7" i="3"/>
  <c r="C9" i="3" s="1"/>
  <c r="N14" i="2"/>
  <c r="O14" i="2" s="1"/>
  <c r="C49" i="2"/>
  <c r="C48" i="2"/>
  <c r="K14" i="2" l="1"/>
  <c r="D7" i="3"/>
  <c r="D9" i="3" s="1"/>
  <c r="J19" i="2"/>
  <c r="J26" i="2"/>
  <c r="J29" i="2" s="1"/>
  <c r="E7" i="3" l="1"/>
  <c r="F7" i="3" s="1"/>
  <c r="G7" i="3" s="1"/>
  <c r="G9" i="3" s="1"/>
  <c r="E9" i="3" l="1"/>
  <c r="F9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1" authorId="0" shapeId="0" xr:uid="{00000000-0006-0000-0300-000001000000}">
      <text>
        <r>
          <rPr>
            <sz val="10"/>
            <color rgb="FF000000"/>
            <rFont val="Arial"/>
            <family val="2"/>
          </rPr>
          <t>Before update Survey 2019 on 11/18/2019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tc={EE678B67-19DD-415E-8DF1-D4A241EA9459}</author>
  </authors>
  <commentList>
    <comment ref="C3" authorId="0" shapeId="0" xr:uid="{00000000-0006-0000-0100-000001000000}">
      <text>
        <r>
          <rPr>
            <sz val="10"/>
            <color rgb="FF000000"/>
            <rFont val="Arial"/>
            <family val="2"/>
          </rPr>
          <t>Can we add stats for total applicant companies, total tamus applicant companies?
	-Christopher Scotti
Are Applicants the ones that did not pass the 16+4 cut?
	-Neil Diaz
yes
	-Christopher Scotti
This data can't be co-mingled - we don't track non-semi-finalists
	-Lenae Scroggins
I think we should put a plan in place to start tracking this - perhaps not here, not in detail, but at least in aggregate
	-Christopher Scotti</t>
        </r>
      </text>
    </comment>
    <comment ref="A5" authorId="0" shapeId="0" xr:uid="{00000000-0006-0000-0100-000002000000}">
      <text>
        <r>
          <rPr>
            <sz val="10"/>
            <color rgb="FF000000"/>
            <rFont val="Arial"/>
            <family val="2"/>
          </rPr>
          <t xml:space="preserve">What does Best participation mean?  Maybe should be "disposition"
</t>
        </r>
        <r>
          <rPr>
            <sz val="10"/>
            <color rgb="FF000000"/>
            <rFont val="Arial"/>
            <family val="2"/>
          </rPr>
          <t xml:space="preserve">	-Christopher Scotti
</t>
        </r>
        <r>
          <rPr>
            <sz val="10"/>
            <color rgb="FF000000"/>
            <rFont val="Arial"/>
            <family val="2"/>
          </rPr>
          <t xml:space="preserve">Best result, I should say
</t>
        </r>
        <r>
          <rPr>
            <sz val="10"/>
            <color rgb="FF000000"/>
            <rFont val="Arial"/>
            <family val="2"/>
          </rPr>
          <t xml:space="preserve">	-Neil Diaz</t>
        </r>
      </text>
    </comment>
    <comment ref="K14" authorId="1" shapeId="0" xr:uid="{00000000-0006-0000-01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@Diaz Martinez, Neil O How do companies that have gone out of business factor in to these numbers?  i.e.  are they counted as a 0 in the average?</t>
      </text>
    </comment>
    <comment ref="B44" authorId="0" shapeId="0" xr:uid="{00000000-0006-0000-0100-000004000000}">
      <text>
        <r>
          <rPr>
            <sz val="10"/>
            <color rgb="FF000000"/>
            <rFont val="Arial"/>
            <family val="2"/>
          </rPr>
          <t>For some companies we do not have details about the type of funds (dilutive vs. non-dilutive).</t>
        </r>
      </text>
    </comment>
    <comment ref="B58" authorId="0" shapeId="0" xr:uid="{00000000-0006-0000-0100-000005000000}">
      <text>
        <r>
          <rPr>
            <sz val="10"/>
            <color rgb="FF000000"/>
            <rFont val="Arial"/>
            <family val="2"/>
          </rPr>
          <t>Without NuPark (45 employees)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Diaz Martinez, Neil O</author>
  </authors>
  <commentList>
    <comment ref="H1" authorId="0" shapeId="0" xr:uid="{00000000-0006-0000-0200-000001000000}">
      <text>
        <r>
          <rPr>
            <sz val="10"/>
            <color rgb="FF000000"/>
            <rFont val="Arial"/>
            <family val="2"/>
          </rPr>
          <t>From Application</t>
        </r>
      </text>
    </comment>
    <comment ref="J1" authorId="1" shapeId="0" xr:uid="{00000000-0006-0000-0200-000002000000}">
      <text>
        <r>
          <rPr>
            <sz val="10"/>
            <color rgb="FF000000"/>
            <rFont val="Tahoma"/>
            <family val="2"/>
          </rPr>
          <t>Is this company affiliatied to TAMU in any resort?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tc={A42D8AB2-ACF0-4A68-B8F0-AA97742E6129}</author>
  </authors>
  <commentList>
    <comment ref="A1" authorId="0" shapeId="0" xr:uid="{A42D8AB2-ACF0-4A68-B8F0-AA97742E6129}">
      <text>
        <t>[Threaded comment]
Your version of Excel allows you to read this threaded comment; however, any edits to it will get removed if the file is opened in a newer version of Excel. Learn more: https://go.microsoft.com/fwlink/?linkid=870924
Comment:
    Unused report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<sst xmlns="http://schemas.openxmlformats.org/spreadsheetml/2006/main" count="11472" uniqueCount="1366">
  <si>
    <t>Instructions</t>
  </si>
  <si>
    <t>Update Cumulative Funds</t>
  </si>
  <si>
    <t>https://drive.google.com/open?id=1L7lUG-pVgMW80IeZV8XUPt15-2JkeG6tsPEUv8-6pq8</t>
  </si>
  <si>
    <t xml:space="preserve">Update Number of Employees </t>
  </si>
  <si>
    <t>https://drive.google.com/open?id=1_jmKyZ-ZJenv0i4_RTrJ0MEVUbxpJcOaFVk0XByA2Dc</t>
  </si>
  <si>
    <t>Update Company Status</t>
  </si>
  <si>
    <t>https://drive.google.com/open?id=1wLS8aVe42Fj021nTdB1IKveCpjTIQnx_YUHdX9TvzBw</t>
  </si>
  <si>
    <t>Add new contacts</t>
  </si>
  <si>
    <t>https://drive.google.com/open?id=1R20r8bNby44Wh0XTigLnlrygpaFO3C4ugB5hQjw-lCw</t>
  </si>
  <si>
    <t>Add new companies after competition</t>
  </si>
  <si>
    <t>https://docs.google.com/document/d/1pZO2vXL-db3h8VGMrUZiFIHa1zD8m3Luz1g6a4BNAfw/edit?usp=sharing</t>
  </si>
  <si>
    <t>Company</t>
  </si>
  <si>
    <t>TAMUS Affiliated</t>
  </si>
  <si>
    <t>TAMUS Spinout</t>
  </si>
  <si>
    <t>Best Result</t>
  </si>
  <si>
    <t>First Part. Year</t>
  </si>
  <si>
    <t>Initial Funds</t>
  </si>
  <si>
    <t>Last Known Status</t>
  </si>
  <si>
    <t>tnvc_prize_cash</t>
  </si>
  <si>
    <t>spons_research</t>
  </si>
  <si>
    <t>TAMUS_spons_res</t>
  </si>
  <si>
    <t>dilutive</t>
  </si>
  <si>
    <t>non-dilutive</t>
  </si>
  <si>
    <t>detail total</t>
  </si>
  <si>
    <t>total-nodetail</t>
  </si>
  <si>
    <t>Grand Total</t>
  </si>
  <si>
    <t>TAMUS Funds</t>
  </si>
  <si>
    <t>TEES Funds</t>
  </si>
  <si>
    <t>Employees</t>
  </si>
  <si>
    <t>Lic Fees/Roys</t>
  </si>
  <si>
    <t>Apotact</t>
  </si>
  <si>
    <t>BeehiveID</t>
  </si>
  <si>
    <t>Brevitest Technologies</t>
  </si>
  <si>
    <t>Cirasys</t>
  </si>
  <si>
    <t>ECM Technologies</t>
  </si>
  <si>
    <t>Guardian Sensors</t>
  </si>
  <si>
    <t>Luminostics</t>
  </si>
  <si>
    <t>Noninvasix</t>
  </si>
  <si>
    <t>Remind Trac (Remind Tech)</t>
  </si>
  <si>
    <t>Sano Chemicals</t>
  </si>
  <si>
    <t>Scribesense</t>
  </si>
  <si>
    <t>SemanticMD</t>
  </si>
  <si>
    <t>SIlexta</t>
  </si>
  <si>
    <t>TeVido</t>
  </si>
  <si>
    <t>Thermal Expansion Solutions (Allvar)</t>
  </si>
  <si>
    <t>TxESI</t>
  </si>
  <si>
    <t>U-Solution</t>
  </si>
  <si>
    <t>WaaveStream</t>
  </si>
  <si>
    <t>YouRoam</t>
  </si>
  <si>
    <t>Acoustic Shield</t>
  </si>
  <si>
    <t>Astrapi</t>
  </si>
  <si>
    <t>Cartofusion Technologies</t>
  </si>
  <si>
    <t>Doc Response</t>
  </si>
  <si>
    <t>ENTvantgage Diagnostics</t>
  </si>
  <si>
    <t>Knocki</t>
  </si>
  <si>
    <t>NarrativeDx</t>
  </si>
  <si>
    <t>NuPark</t>
  </si>
  <si>
    <t>REEcycle</t>
  </si>
  <si>
    <t>Siva Therapeutics</t>
  </si>
  <si>
    <t>Stream Biomedical</t>
  </si>
  <si>
    <t>Trifusion/Essentium</t>
  </si>
  <si>
    <t>Voyager Biomedical (Scepter Medical Devices)</t>
  </si>
  <si>
    <t>WT Industries</t>
  </si>
  <si>
    <t>Alleviant Medical</t>
  </si>
  <si>
    <t>Claridge-Culp</t>
  </si>
  <si>
    <t>Clear River Enviro</t>
  </si>
  <si>
    <t>Fortis Biosciences</t>
  </si>
  <si>
    <t>GuidaBot</t>
  </si>
  <si>
    <t>IntuiTap Medical</t>
  </si>
  <si>
    <t>Life Motion Technologies</t>
  </si>
  <si>
    <t>Macromoltek</t>
  </si>
  <si>
    <t>NHC</t>
  </si>
  <si>
    <t>Prepflash</t>
  </si>
  <si>
    <t>Quantum Industrial Development Corp</t>
  </si>
  <si>
    <t>Resthetics</t>
  </si>
  <si>
    <t>Rotex</t>
  </si>
  <si>
    <t>Sensytec</t>
  </si>
  <si>
    <t>^TYV^</t>
  </si>
  <si>
    <t>Shower Stream</t>
  </si>
  <si>
    <t>Slipstream Wind</t>
  </si>
  <si>
    <t>Smarter Sorting (Smarter X)</t>
  </si>
  <si>
    <t>Stem cell Security</t>
  </si>
  <si>
    <t>Thermascape Technologies</t>
  </si>
  <si>
    <t>Admetsys</t>
  </si>
  <si>
    <t>Advanced Scanners (VISIE)</t>
  </si>
  <si>
    <t>Arovia</t>
  </si>
  <si>
    <t>AtmoSpark</t>
  </si>
  <si>
    <t>M&amp;S Biotics</t>
  </si>
  <si>
    <t>Polar Panel</t>
  </si>
  <si>
    <t>ResponderX</t>
  </si>
  <si>
    <t>RevaTis</t>
  </si>
  <si>
    <t>SABER Corportation</t>
  </si>
  <si>
    <t>Sunrise Health</t>
  </si>
  <si>
    <t>VastBiome</t>
  </si>
  <si>
    <t>VenoStent</t>
  </si>
  <si>
    <t>Verdegen</t>
  </si>
  <si>
    <t>Xyber Technologies</t>
  </si>
  <si>
    <t>Yotta Solar</t>
  </si>
  <si>
    <t>Vitls</t>
  </si>
  <si>
    <t>Bezoar Laborartories</t>
  </si>
  <si>
    <t>BioLum Sciences</t>
  </si>
  <si>
    <t>Carbonwire</t>
  </si>
  <si>
    <t>EM Device Lab</t>
  </si>
  <si>
    <t>GaitIQ</t>
  </si>
  <si>
    <t>Harmony Aeronautics</t>
  </si>
  <si>
    <t>Health Note</t>
  </si>
  <si>
    <t>Ictero Medical</t>
  </si>
  <si>
    <t>Immosis</t>
  </si>
  <si>
    <t>Intelligent Implants</t>
  </si>
  <si>
    <t>NovoThelium</t>
  </si>
  <si>
    <t>PolyVascular</t>
  </si>
  <si>
    <t>Spark Biomedical</t>
  </si>
  <si>
    <t>Sun Co. Tracking</t>
  </si>
  <si>
    <t>SurfEllent</t>
  </si>
  <si>
    <t>Teysha Technologies</t>
  </si>
  <si>
    <t>Toggle Health</t>
  </si>
  <si>
    <t>Allosense</t>
  </si>
  <si>
    <t>Allotrope Medical</t>
  </si>
  <si>
    <t>Articulate Labs</t>
  </si>
  <si>
    <t>Bondwell Technologies</t>
  </si>
  <si>
    <t>Endpoint Security</t>
  </si>
  <si>
    <t>Energy Bionics</t>
  </si>
  <si>
    <t>FastVisa.us</t>
  </si>
  <si>
    <t>Feel the Color</t>
  </si>
  <si>
    <t>HiPR Innovation</t>
  </si>
  <si>
    <t>Intelligent Nanofiber</t>
  </si>
  <si>
    <t>Katz Water Technologies</t>
  </si>
  <si>
    <t>Olifant Medical</t>
  </si>
  <si>
    <t>Rectify Inc.</t>
  </si>
  <si>
    <t>Solenic Medical</t>
  </si>
  <si>
    <t>TexPower</t>
  </si>
  <si>
    <t>Valhalla Healthcare</t>
  </si>
  <si>
    <t>VeraDermics Incorporated</t>
  </si>
  <si>
    <t>Xebec</t>
  </si>
  <si>
    <t>ASR Systems</t>
  </si>
  <si>
    <t>AVA Propulsion</t>
  </si>
  <si>
    <t>Code Walker</t>
  </si>
  <si>
    <t>DrillDocs Company</t>
  </si>
  <si>
    <t>EmGenisys</t>
  </si>
  <si>
    <t>HelioWave Technologies</t>
  </si>
  <si>
    <t>HERO Medical Technologies</t>
  </si>
  <si>
    <t>Icii Technologies</t>
  </si>
  <si>
    <t>Industrom Power</t>
  </si>
  <si>
    <t>Koda Health</t>
  </si>
  <si>
    <t>Max-IR Labs</t>
  </si>
  <si>
    <t>MicroSilicon</t>
  </si>
  <si>
    <t>RiverWalk Therapeutics</t>
  </si>
  <si>
    <t>SKYPaws</t>
  </si>
  <si>
    <t>SparkSigma</t>
  </si>
  <si>
    <t>Starling Medical</t>
  </si>
  <si>
    <t>TEZCAT Laboratories</t>
  </si>
  <si>
    <t>TYBR Health</t>
  </si>
  <si>
    <t>Vitanova Biomedical</t>
  </si>
  <si>
    <t>Alt-Bionics, Inc</t>
  </si>
  <si>
    <t>Semifinalist</t>
  </si>
  <si>
    <t>Blue Sky Measurements, Inc</t>
  </si>
  <si>
    <t>DeepCast.ai</t>
  </si>
  <si>
    <t>Dynamic Light</t>
  </si>
  <si>
    <t>Finalist</t>
  </si>
  <si>
    <t>Endpoint Security Inc</t>
  </si>
  <si>
    <t>FluxWorks</t>
  </si>
  <si>
    <t>Pike Robotics</t>
  </si>
  <si>
    <t>Revolution Turbine Technologies</t>
  </si>
  <si>
    <t>SolGro, Inc.</t>
  </si>
  <si>
    <t>SUHO Biotechnology LLC</t>
  </si>
  <si>
    <t>Vaccine Systems, LLC</t>
  </si>
  <si>
    <t>XN Health Inc</t>
  </si>
  <si>
    <t>Atlas Sensor Technologies, Inc.</t>
  </si>
  <si>
    <t>Tremedics Medical Devices, INC</t>
  </si>
  <si>
    <t>Longhorn Life Sciences</t>
  </si>
  <si>
    <t>Corveus Medical</t>
  </si>
  <si>
    <t xml:space="preserve"> </t>
  </si>
  <si>
    <t>CryoDesalination, LLC</t>
  </si>
  <si>
    <t>Actively operating</t>
  </si>
  <si>
    <t>Ember Sleep</t>
  </si>
  <si>
    <t>HPTechAi, LLC</t>
  </si>
  <si>
    <t>x</t>
  </si>
  <si>
    <t>Luci</t>
  </si>
  <si>
    <t>NeuraStasis, Inc.</t>
  </si>
  <si>
    <t>Opsin Biotherapeutics, Inc.</t>
  </si>
  <si>
    <t>PIRVision Lens</t>
  </si>
  <si>
    <t>Predyct, Inc.</t>
  </si>
  <si>
    <t>Prosia Therapeutics, Inc.</t>
  </si>
  <si>
    <t>SageSpectra, Inc.</t>
  </si>
  <si>
    <t>Taurus Vascular</t>
  </si>
  <si>
    <t xml:space="preserve">Tremedics Medical Devices, Inc. </t>
  </si>
  <si>
    <t>Waltech International, Inc.</t>
  </si>
  <si>
    <t>Cellula BioPharma, Inc.</t>
  </si>
  <si>
    <t>Circle Concrete Tech, Inc.</t>
  </si>
  <si>
    <t>Year</t>
  </si>
  <si>
    <t>Include</t>
  </si>
  <si>
    <t>Count</t>
  </si>
  <si>
    <t>Current Funds</t>
  </si>
  <si>
    <t>Growth Factor</t>
  </si>
  <si>
    <t>Total Participant Companies</t>
  </si>
  <si>
    <t>by Clare</t>
  </si>
  <si>
    <t>Applicants</t>
  </si>
  <si>
    <t>Best Result (note1,2)</t>
  </si>
  <si>
    <t>Semifinalists</t>
  </si>
  <si>
    <t>Success %</t>
  </si>
  <si>
    <t>Failure %</t>
  </si>
  <si>
    <t>Finalists</t>
  </si>
  <si>
    <t>TAMUS Affiliation</t>
  </si>
  <si>
    <t>TAMUS Affiliated Companies</t>
  </si>
  <si>
    <t>TAMUS Spinouts</t>
  </si>
  <si>
    <t xml:space="preserve"> - </t>
  </si>
  <si>
    <t xml:space="preserve">- </t>
  </si>
  <si>
    <t>Status</t>
  </si>
  <si>
    <t>Active Companies</t>
  </si>
  <si>
    <t>Dormant Companies</t>
  </si>
  <si>
    <t>Successful Exits Companies</t>
  </si>
  <si>
    <t>Inactive Companies</t>
  </si>
  <si>
    <t>% Semifinalists not inactive</t>
  </si>
  <si>
    <t>Total Initial Funds</t>
  </si>
  <si>
    <t>% Finalists not inactive</t>
  </si>
  <si>
    <t>Total Current Funds</t>
  </si>
  <si>
    <t>Prizes</t>
  </si>
  <si>
    <t>Total main TNVC Cash</t>
  </si>
  <si>
    <t>Diff Semifinalists</t>
  </si>
  <si>
    <t>Total elev pitch TNVC Cash</t>
  </si>
  <si>
    <t>Min Semifinalists</t>
  </si>
  <si>
    <t>Total others Cash</t>
  </si>
  <si>
    <t>Max Semifinalists</t>
  </si>
  <si>
    <t>Total others In-Kind</t>
  </si>
  <si>
    <t>Average</t>
  </si>
  <si>
    <t>Total others Investments</t>
  </si>
  <si>
    <t>Total Prizes</t>
  </si>
  <si>
    <t>Diff Finalists</t>
  </si>
  <si>
    <t>Total Cash Prizes</t>
  </si>
  <si>
    <t>Min Finalists</t>
  </si>
  <si>
    <t>% of Cash Prizes</t>
  </si>
  <si>
    <t>Max Finalists</t>
  </si>
  <si>
    <t>Sponsored Research (SR)</t>
  </si>
  <si>
    <t>Total SR done by companies</t>
  </si>
  <si>
    <t>Total SR done by TAMUS affiliated companies</t>
  </si>
  <si>
    <r>
      <t xml:space="preserve">Total SR done by TAMUS </t>
    </r>
    <r>
      <rPr>
        <sz val="10"/>
        <color theme="9"/>
        <rFont val="Arial"/>
        <family val="2"/>
      </rPr>
      <t>spinouts</t>
    </r>
    <r>
      <rPr>
        <sz val="10"/>
        <rFont val="Arial"/>
        <family val="2"/>
      </rPr>
      <t xml:space="preserve"> companies</t>
    </r>
  </si>
  <si>
    <t>Total SR contracted back to TAMUS</t>
  </si>
  <si>
    <t>Biology</t>
  </si>
  <si>
    <t>Chemistry</t>
  </si>
  <si>
    <t>HSC</t>
  </si>
  <si>
    <t>TEES</t>
  </si>
  <si>
    <t>Veterinary</t>
  </si>
  <si>
    <t>Others</t>
  </si>
  <si>
    <t>Funds</t>
  </si>
  <si>
    <t>Total Dilutive Funds</t>
  </si>
  <si>
    <t>Total Non-Dilutive Funds</t>
  </si>
  <si>
    <t>Total Funds Raised</t>
  </si>
  <si>
    <t>Funds Raised at Application</t>
  </si>
  <si>
    <t>Funds raised since competition</t>
  </si>
  <si>
    <t>TAMUS Affiliate Funds Raised</t>
  </si>
  <si>
    <t>TEES Affiliate Funds Raised</t>
  </si>
  <si>
    <t>Other</t>
  </si>
  <si>
    <t>Total Licensing Revenues</t>
  </si>
  <si>
    <t>IP Expense Reimbursements</t>
  </si>
  <si>
    <t>Total Employees</t>
  </si>
  <si>
    <t>Companies with Data</t>
  </si>
  <si>
    <t>Estimated Impact - Optimistic (employees)</t>
  </si>
  <si>
    <t>Estimated Impact - Conservative (employees)</t>
  </si>
  <si>
    <t>Economic Contribution per Direct IP Worker</t>
  </si>
  <si>
    <t>Estimated value (note 3)</t>
  </si>
  <si>
    <t>TNVC Payroll Impact</t>
  </si>
  <si>
    <t>Note1: pmBlox (didn't participate - no show due to illness)</t>
  </si>
  <si>
    <t>Note 2: ElecTrip did not show</t>
  </si>
  <si>
    <t>Note 3: https://www.theglobalipcenter.com/wp-content/uploads/2018/03/texas.pdf</t>
  </si>
  <si>
    <t>Id</t>
  </si>
  <si>
    <t>Industry</t>
  </si>
  <si>
    <t>Region</t>
  </si>
  <si>
    <t>1st Participation Year</t>
  </si>
  <si>
    <t>Multiple Year</t>
  </si>
  <si>
    <t>Initial Employees</t>
  </si>
  <si>
    <t>TAMU Affiliated</t>
  </si>
  <si>
    <t>Spinout</t>
  </si>
  <si>
    <t>College/Entity</t>
  </si>
  <si>
    <t>Sponsor TAMU research?</t>
  </si>
  <si>
    <t>Details</t>
  </si>
  <si>
    <t>Devices</t>
  </si>
  <si>
    <t>Austin</t>
  </si>
  <si>
    <t/>
  </si>
  <si>
    <t>IT/Software</t>
  </si>
  <si>
    <t>Medical Device</t>
  </si>
  <si>
    <t>Houston</t>
  </si>
  <si>
    <t>Energy</t>
  </si>
  <si>
    <t>North Texas (Including DFW)</t>
  </si>
  <si>
    <t>Rx/Therapeutics</t>
  </si>
  <si>
    <t>2015, 2016</t>
  </si>
  <si>
    <t>Engineering, HSC</t>
  </si>
  <si>
    <t>HSC, TEES</t>
  </si>
  <si>
    <t>TAMUS Company; TEES Company; TAMUS Equity; TAMUS Personnel</t>
  </si>
  <si>
    <t>Digital Health</t>
  </si>
  <si>
    <t>Palo Alto</t>
  </si>
  <si>
    <t>Bryan/College Station</t>
  </si>
  <si>
    <t>College of Arts and Sciences</t>
  </si>
  <si>
    <t xml:space="preserve">TAMUS Company; TAMUS Equity; </t>
  </si>
  <si>
    <t>TAMUS Company; TEES Company; TAMUS Equity; Former Student; TAMUS Personnel</t>
  </si>
  <si>
    <t>Clean Tech</t>
  </si>
  <si>
    <t>Vet School, Agrilife</t>
  </si>
  <si>
    <t xml:space="preserve">Dr. Robert Carpenter. TAMUS Company; TAMUS Equity; </t>
  </si>
  <si>
    <t>Vet Med, TIPS</t>
  </si>
  <si>
    <t>Miami</t>
  </si>
  <si>
    <t>2016, 2017</t>
  </si>
  <si>
    <t>TAMUS Company; TAMUS Personnel</t>
  </si>
  <si>
    <t>TAMUCC</t>
  </si>
  <si>
    <t>TAMU Corpus Christi. Rick Smith, School of Engineering and Computing Sciences. AMUS Company; TAMUS Equity; Former Student; TAMUS Personnel</t>
  </si>
  <si>
    <t>2016, 2018</t>
  </si>
  <si>
    <t>College of Medicine (HSC) (if Gregory Bix, MD was involved). TAMUS Company; TAMUS Equity; Former Student; TAMUS Personnel</t>
  </si>
  <si>
    <t>TAMUS Company; TEES Company; TAMUS Personnel</t>
  </si>
  <si>
    <t>2017, 2018</t>
  </si>
  <si>
    <t xml:space="preserve">TAMUS Company; TEES Company; TAMUS Equity; Former Student; </t>
  </si>
  <si>
    <t>Biotech</t>
  </si>
  <si>
    <t>College of Medicine, Engineering</t>
  </si>
  <si>
    <t xml:space="preserve">Robert Alaniz &amp; Arul Jayaraman (HSC and Engineering). TAMUS Company; TAMUS Equity; </t>
  </si>
  <si>
    <t>It is a Fannin company</t>
  </si>
  <si>
    <t>Chicago</t>
  </si>
  <si>
    <t>Michael Young (Aerospace Engineering). TAMUS Company; TEES Company; TAMUS Equity; TAMUS Personnel</t>
  </si>
  <si>
    <t>San Antonio</t>
  </si>
  <si>
    <t>A&amp;M San Antonio</t>
  </si>
  <si>
    <t>2017, 2020</t>
  </si>
  <si>
    <t>Information Technology</t>
  </si>
  <si>
    <t>Boulder</t>
  </si>
  <si>
    <t>Stem Cell Security</t>
  </si>
  <si>
    <t xml:space="preserve">TAMUS Company; </t>
  </si>
  <si>
    <t>Engineering</t>
  </si>
  <si>
    <t>Boston</t>
  </si>
  <si>
    <t>2018, 2019</t>
  </si>
  <si>
    <t xml:space="preserve">TEES Company; </t>
  </si>
  <si>
    <t>Agriculture</t>
  </si>
  <si>
    <t>2019, 2020</t>
  </si>
  <si>
    <t>AgriLife</t>
  </si>
  <si>
    <t>TAMUS Company; TAMUS Equity; TAMUS Personnel</t>
  </si>
  <si>
    <t xml:space="preserve">TAMUS Equity; </t>
  </si>
  <si>
    <t>Devices (Pediatric)</t>
  </si>
  <si>
    <t>Transportation</t>
  </si>
  <si>
    <t>2019, 2021</t>
  </si>
  <si>
    <t>North Texas</t>
  </si>
  <si>
    <t>TAMUS Personnel</t>
  </si>
  <si>
    <t>TEES Company; TAMUS Personnel</t>
  </si>
  <si>
    <t>2020, 2021</t>
  </si>
  <si>
    <t>TAMU affiliated: Y, via James Bana (alumni). Licensed out of UT SW Med Center.</t>
  </si>
  <si>
    <t>Licensed out of UTSA</t>
  </si>
  <si>
    <t>Employees: 2 FT, 50 hired on as needed = 2. TAMU affiliated: Y, via Kyle Johnson (president)</t>
  </si>
  <si>
    <t>TAMU affiliated: Y, via Tumey and Crawford (alumni)</t>
  </si>
  <si>
    <t>2021, 2022</t>
  </si>
  <si>
    <t>Licensed out of U of H (negotiation). TAMU affiliated: Y, via DuPrieste (advisor at TAMU)</t>
  </si>
  <si>
    <t>Ag/Lif Sci</t>
  </si>
  <si>
    <t>West Texas A&amp;M</t>
  </si>
  <si>
    <t>Licensed out of West Texas A&amp;M. TAMU affiliated: Y, via Dr. Killingsworth (alumni). TAMU SR=10,000</t>
  </si>
  <si>
    <t>Licensed out of TAMU. TAMU affiliated: Y, via Adrian Guzman (alumni)</t>
  </si>
  <si>
    <t>Pediatric Device</t>
  </si>
  <si>
    <t>Employees: 1 to 5, we put 2.</t>
  </si>
  <si>
    <t>TAMU affiliated: Y, via Michael Bass (alumni), DeHaven EE undergrad</t>
  </si>
  <si>
    <t>Some licensed out of Rice</t>
  </si>
  <si>
    <t>Licensed out of UTSA. TAMU Affiliated: Y, via Johanna Webb (alumni)</t>
  </si>
  <si>
    <t>TAMU affiliated: Y, via Stephanie Young (alumni), Dr. Sonya Gordon (advisor)</t>
  </si>
  <si>
    <t>Licensed out of TAMU. TAMU affiliated: Y, via Dennis Lockyear (alumni)</t>
  </si>
  <si>
    <t>Licensed out of NYU</t>
  </si>
  <si>
    <t>Licensed out of UT</t>
  </si>
  <si>
    <t>Alula Learning</t>
  </si>
  <si>
    <t>Jeff McDougal PhD Engineering</t>
  </si>
  <si>
    <t>West Texas</t>
  </si>
  <si>
    <t>Tanner Lievois BS PetE</t>
  </si>
  <si>
    <t>CryoDesalination LLC</t>
  </si>
  <si>
    <t>DrillDocs</t>
  </si>
  <si>
    <t>2021, 2023</t>
  </si>
  <si>
    <t>HPTechAi LLC</t>
  </si>
  <si>
    <t>TTI</t>
  </si>
  <si>
    <t>2022, 2023</t>
  </si>
  <si>
    <t xml:space="preserve">Waltech International, Inc. </t>
  </si>
  <si>
    <t>Type</t>
  </si>
  <si>
    <t>auxiliary column (DONT DELETE)</t>
  </si>
  <si>
    <t>Amount</t>
  </si>
  <si>
    <t>Description</t>
  </si>
  <si>
    <t>tnvc_main_cash</t>
  </si>
  <si>
    <t>4th place</t>
  </si>
  <si>
    <t>tnvc_elpit_cash</t>
  </si>
  <si>
    <t>2nd elev. pitch</t>
  </si>
  <si>
    <t>1st elev. pitch</t>
  </si>
  <si>
    <t>1st place</t>
  </si>
  <si>
    <t>others_cash</t>
  </si>
  <si>
    <t>TEFT</t>
  </si>
  <si>
    <t>6th place</t>
  </si>
  <si>
    <t>2nd place</t>
  </si>
  <si>
    <t>5th place</t>
  </si>
  <si>
    <t>3rd place</t>
  </si>
  <si>
    <t>3rd elev. pitch</t>
  </si>
  <si>
    <t>Cleantech Prize – Wells Fargo/TEES Clean Energy Incubator</t>
  </si>
  <si>
    <t>others_inkind</t>
  </si>
  <si>
    <t>Ramey &amp; Schwaller IP Legal Services Prize</t>
  </si>
  <si>
    <t>TMCX Accelerator admission</t>
  </si>
  <si>
    <t>Biotex Services Prize</t>
  </si>
  <si>
    <t>others_invest</t>
  </si>
  <si>
    <t>TMCX investment prize</t>
  </si>
  <si>
    <t>InnovateX/RVF Prize</t>
  </si>
  <si>
    <t>Amerra Visualization Services Prize</t>
  </si>
  <si>
    <t>AM Innovation Center Prize</t>
  </si>
  <si>
    <t>Advanced Scanners</t>
  </si>
  <si>
    <t>Ramey Schwaller IP Legal Services</t>
  </si>
  <si>
    <t>Thomas Horstemeyer IP Legal Services</t>
  </si>
  <si>
    <t>Amerra Visualization</t>
  </si>
  <si>
    <t>Aggie Angel Network</t>
  </si>
  <si>
    <t>GOOSE Society</t>
  </si>
  <si>
    <t>BioTex Services Prize</t>
  </si>
  <si>
    <t>RVP Launch</t>
  </si>
  <si>
    <t>TMC Innovation</t>
  </si>
  <si>
    <t>Paragon Innovation Prize</t>
  </si>
  <si>
    <t>TEES Cleantech</t>
  </si>
  <si>
    <t>5th elev. pitch</t>
  </si>
  <si>
    <t>Southwest National Pediatric Devices Consortium</t>
  </si>
  <si>
    <t>TMC Accelerator</t>
  </si>
  <si>
    <t>Schwegman Lundberg and Woessner IP Legal Services</t>
  </si>
  <si>
    <t>Hollinden Marketing</t>
  </si>
  <si>
    <t>Ark Pharmacies</t>
  </si>
  <si>
    <t>TMC Investment +Accelerator</t>
  </si>
  <si>
    <t>TEES Engineering Innovation</t>
  </si>
  <si>
    <t>Thomas Horstemeyer</t>
  </si>
  <si>
    <t>4th elev. pitch</t>
  </si>
  <si>
    <t>Goose Investment</t>
  </si>
  <si>
    <t>BVEDC Launch</t>
  </si>
  <si>
    <t>TEEX PDC</t>
  </si>
  <si>
    <t>Paragon Innovations</t>
  </si>
  <si>
    <t>Ramey &amp; Schwaller</t>
  </si>
  <si>
    <t>Elevator Pitch 3rd place</t>
  </si>
  <si>
    <t>Bezoar Laboratories</t>
  </si>
  <si>
    <t xml:space="preserve">Axle-Box Services </t>
  </si>
  <si>
    <t xml:space="preserve">Amerra </t>
  </si>
  <si>
    <t>Innovators Legal</t>
  </si>
  <si>
    <t>Elevator Pitch 4th place</t>
  </si>
  <si>
    <t>Elevator Pitch 5th place</t>
  </si>
  <si>
    <t>Elevator Pitch 2nd place</t>
  </si>
  <si>
    <t xml:space="preserve">Elevator Pitch 1st place </t>
  </si>
  <si>
    <t>Microsilicon</t>
  </si>
  <si>
    <t>CodeWalker</t>
  </si>
  <si>
    <t>EmGenysis</t>
  </si>
  <si>
    <t>SkyPaws</t>
  </si>
  <si>
    <t>HERO Medical</t>
  </si>
  <si>
    <t>SWPDC prize</t>
  </si>
  <si>
    <t>AAN Investment prize</t>
  </si>
  <si>
    <t>Innovators Legal prize</t>
  </si>
  <si>
    <t>Paragon Innovations prize</t>
  </si>
  <si>
    <t>Amerra Visualization services prize</t>
  </si>
  <si>
    <t>SLW services prize</t>
  </si>
  <si>
    <t>Hollinden services prize</t>
  </si>
  <si>
    <t>Biotex services prize</t>
  </si>
  <si>
    <t>Axle-Box services prize</t>
  </si>
  <si>
    <t>HelioWAVE Technologies</t>
  </si>
  <si>
    <t>BVEDC Launch prize</t>
  </si>
  <si>
    <t>pH Partners Services Prize</t>
  </si>
  <si>
    <t>West Webb Albritton and Gentry</t>
  </si>
  <si>
    <t>Aggieland Business Park Prize</t>
  </si>
  <si>
    <t>pH Partners</t>
  </si>
  <si>
    <t>BioTex</t>
  </si>
  <si>
    <t>TAMU Health</t>
  </si>
  <si>
    <t>Knobbe Martens</t>
  </si>
  <si>
    <t>Proxima</t>
  </si>
  <si>
    <t>SLW</t>
  </si>
  <si>
    <t>Stibbs &amp; Co</t>
  </si>
  <si>
    <t>Winners' Circle</t>
  </si>
  <si>
    <t>Versa</t>
  </si>
  <si>
    <t>Winstead</t>
  </si>
  <si>
    <t>NeuraStasis</t>
  </si>
  <si>
    <t>Opsin Biopharmaceuticals, Inc</t>
  </si>
  <si>
    <t>UNT HSC Accelerator</t>
  </si>
  <si>
    <t>Capital Factory</t>
  </si>
  <si>
    <t>Seed Round Prize</t>
  </si>
  <si>
    <t>Munck Wilson Mandela</t>
  </si>
  <si>
    <t>TAMUS Company</t>
  </si>
  <si>
    <t>TEES Company</t>
  </si>
  <si>
    <t>Research Institution</t>
  </si>
  <si>
    <t>TEES Res. Inst.</t>
  </si>
  <si>
    <t>TAMUS Res. Inst.</t>
  </si>
  <si>
    <t>TAMUS/TEES Res Ins.</t>
  </si>
  <si>
    <t>Aux. Column (DO NOT DELETE)</t>
  </si>
  <si>
    <t>Value</t>
  </si>
  <si>
    <t>Source</t>
  </si>
  <si>
    <t>Added by</t>
  </si>
  <si>
    <t>Date</t>
  </si>
  <si>
    <t>Comments</t>
  </si>
  <si>
    <t>TAMU</t>
  </si>
  <si>
    <t>X</t>
  </si>
  <si>
    <t>Survey 2019</t>
  </si>
  <si>
    <t>Neil</t>
  </si>
  <si>
    <t>Texas A&amp;M University</t>
  </si>
  <si>
    <t>Mississippi State Univ</t>
  </si>
  <si>
    <t>University of Utah</t>
  </si>
  <si>
    <t>University of Texas at Austin</t>
  </si>
  <si>
    <t>Survey 2020</t>
  </si>
  <si>
    <t>UT Southwestern</t>
  </si>
  <si>
    <t>Houston Methodist</t>
  </si>
  <si>
    <t>University of Notre Dame</t>
  </si>
  <si>
    <t>TNVC2022 App</t>
  </si>
  <si>
    <t>Clare</t>
  </si>
  <si>
    <t>Unvieresity of Texas Systems</t>
  </si>
  <si>
    <t>2% on sales</t>
  </si>
  <si>
    <t>1/15: It is difficult to track the last record</t>
  </si>
  <si>
    <t>for a given company for every research</t>
  </si>
  <si>
    <t>institution</t>
  </si>
  <si>
    <t>It works for dilutive... because they are only</t>
  </si>
  <si>
    <t>three cases</t>
  </si>
  <si>
    <t>Id suggest to ask companies for only amounts</t>
  </si>
  <si>
    <t>of SR, fees, royalties, with no associatiation</t>
  </si>
  <si>
    <t>with a research institution.</t>
  </si>
  <si>
    <t>All these if we want to do it somewhat</t>
  </si>
  <si>
    <t>automatic as the Dasboard is currently is</t>
  </si>
  <si>
    <t>Company Name</t>
  </si>
  <si>
    <t>Buss w TAMUS?</t>
  </si>
  <si>
    <t>Added By</t>
  </si>
  <si>
    <t>Survey 2018</t>
  </si>
  <si>
    <t>We added 1k on 1/12/2021</t>
  </si>
  <si>
    <t>~350,000 to date; Pending ~1,000,000; ~30,000</t>
  </si>
  <si>
    <t>~$20,000</t>
  </si>
  <si>
    <t>lic fee 2k</t>
  </si>
  <si>
    <t>$400K</t>
  </si>
  <si>
    <t>~35000; ~35000;~15000;~20000</t>
  </si>
  <si>
    <t>confidential</t>
  </si>
  <si>
    <t>lic fee 160k</t>
  </si>
  <si>
    <t>Email from Lenae</t>
  </si>
  <si>
    <t>Lenae got it from Linda Ravey. Teysha only reported 100k in Survey 2019.</t>
  </si>
  <si>
    <t>Clare, Neil</t>
  </si>
  <si>
    <t>We need to check with GaitIQ on research total</t>
  </si>
  <si>
    <t>lic fee 15k</t>
  </si>
  <si>
    <t>lic fee 5k</t>
  </si>
  <si>
    <t>Lenae</t>
  </si>
  <si>
    <t>Lenae asked (email) Timothy Boire on Feb 1, 2021</t>
  </si>
  <si>
    <t>TNVC 2021 App</t>
  </si>
  <si>
    <t>Clare reported this when were were creating the 2021 companies</t>
  </si>
  <si>
    <t>Survey 2021</t>
  </si>
  <si>
    <t>Survy 2021</t>
  </si>
  <si>
    <t>TNVC 2022 App</t>
  </si>
  <si>
    <t>Additional $500 reported in 2022 app with TAMU BMEN and $2000 with TAMU Reproductive Services Lab</t>
  </si>
  <si>
    <t>14,000 reported with Texas Tech</t>
  </si>
  <si>
    <t xml:space="preserve">from Philips 66 to UT Austin </t>
  </si>
  <si>
    <t>SolGro</t>
  </si>
  <si>
    <t>Donald Danforth Plant Science Center</t>
  </si>
  <si>
    <t>University of Chicago</t>
  </si>
  <si>
    <t>XN Health</t>
  </si>
  <si>
    <t>Texas Medical Center 70k, Texas Heart Institute 20k</t>
  </si>
  <si>
    <t>Atlas Sensor Technologies</t>
  </si>
  <si>
    <t>University of Texas Systems - 2% lic fee on sales</t>
  </si>
  <si>
    <t>University of Houston</t>
  </si>
  <si>
    <t>TAMU Dept</t>
  </si>
  <si>
    <t>Contract Value</t>
  </si>
  <si>
    <t>ORIGINAL DATA - COMPANY</t>
  </si>
  <si>
    <t>ORIGINAL DATA - TAMU DEPARTMENT</t>
  </si>
  <si>
    <t>ECM Technologies, LLC</t>
  </si>
  <si>
    <t>TAMHSC-Ibt-Ctr For Infect &amp; Inflam Diseases</t>
  </si>
  <si>
    <t>TEES-Nat Center For Therapeutics Manufac</t>
  </si>
  <si>
    <t>TAMHSC-Institute For Biosciences &amp; Technology-D</t>
  </si>
  <si>
    <t>TEES-Biomedical Engineering</t>
  </si>
  <si>
    <t>Sano Chemicals, Inc.</t>
  </si>
  <si>
    <t>TAMU-Biology</t>
  </si>
  <si>
    <t>Thermal Expansion Solutions, Inc.</t>
  </si>
  <si>
    <t>TEES-Materials Science And Engineering</t>
  </si>
  <si>
    <t>PVAM</t>
  </si>
  <si>
    <t>Voyager Biomedical, Inc.</t>
  </si>
  <si>
    <t>PVAMU-Mechanical Engineering</t>
  </si>
  <si>
    <t>TAMU-Vet - Pathobiology</t>
  </si>
  <si>
    <t>TIPS</t>
  </si>
  <si>
    <t>TAMU-Texas Institute For Preclinical Studies</t>
  </si>
  <si>
    <t>TEES-Aerospace Engineering</t>
  </si>
  <si>
    <t>Saber Corporation</t>
  </si>
  <si>
    <t>Bezoar Laboratories LLC</t>
  </si>
  <si>
    <t>TEES-Process Engineering R&amp;D Center</t>
  </si>
  <si>
    <t>Teysha Technologies Limited</t>
  </si>
  <si>
    <t>TAMU-Chemistry</t>
  </si>
  <si>
    <t>Bondwell Technologies, Inc.</t>
  </si>
  <si>
    <t>TAMHSC-Molecular And Cellular Medicine</t>
  </si>
  <si>
    <t>Emgenisys</t>
  </si>
  <si>
    <t>TAMU BMEN</t>
  </si>
  <si>
    <t>Texas A&amp;M Reproductive Servics Lab</t>
  </si>
  <si>
    <t>Date Added</t>
  </si>
  <si>
    <t>Added By?</t>
  </si>
  <si>
    <t>Verified</t>
  </si>
  <si>
    <t>TNVC 2018 App</t>
  </si>
  <si>
    <t>8/26/20: Companies with higher value than current.</t>
  </si>
  <si>
    <t>8/4/20 CMH</t>
  </si>
  <si>
    <t>TNVC 2017 App</t>
  </si>
  <si>
    <t>7/29/20 CMH</t>
  </si>
  <si>
    <t>TNVC 2016 App</t>
  </si>
  <si>
    <t>TNVC 2015 App</t>
  </si>
  <si>
    <t>8/13/20 CMH</t>
  </si>
  <si>
    <t>8/26/20: Company with initial funds lower than current total</t>
  </si>
  <si>
    <t>8/5/20 CMH</t>
  </si>
  <si>
    <t>Smarter Sorting</t>
  </si>
  <si>
    <t>Survey 2018 or earlier</t>
  </si>
  <si>
    <t>$3k from TNVC in 2016 - CMH</t>
  </si>
  <si>
    <t>No financials in Crunchbase</t>
  </si>
  <si>
    <t>8/6/20 CMH</t>
  </si>
  <si>
    <t>No number here?</t>
  </si>
  <si>
    <t>no financials in Crunchbase</t>
  </si>
  <si>
    <t>7/28/20 CMH</t>
  </si>
  <si>
    <t>8/7/20 CMH</t>
  </si>
  <si>
    <t>8/11/20 CMH</t>
  </si>
  <si>
    <t>TMCx press release</t>
  </si>
  <si>
    <t>LMS-TMCx press release</t>
  </si>
  <si>
    <t>Crunchbase</t>
  </si>
  <si>
    <t>Correction - Crunchbase Dilutive funding (LMS)</t>
  </si>
  <si>
    <t>Dashboard</t>
  </si>
  <si>
    <t>TNVC Prize</t>
  </si>
  <si>
    <t>Same</t>
  </si>
  <si>
    <t>7/30/20 CMH</t>
  </si>
  <si>
    <t>TNVC Prizes</t>
  </si>
  <si>
    <t xml:space="preserve">AAN - TNVC Prize </t>
  </si>
  <si>
    <t>TNVC Prize 50K, SWPDC 25K</t>
  </si>
  <si>
    <t>TNVC Prize (35K cash and 10K in kind from TEEX)</t>
  </si>
  <si>
    <t xml:space="preserve">TNVC Prize </t>
  </si>
  <si>
    <t>Madeline</t>
  </si>
  <si>
    <t>9/30 (300k grant)</t>
  </si>
  <si>
    <t>9/30 (585k seed round) I am seeing 580K from 07/19</t>
  </si>
  <si>
    <t>9/30 (17M funding round, plus error corrections in CB )</t>
  </si>
  <si>
    <t>1/19 unknown series, includes prior dilutive after discussion</t>
  </si>
  <si>
    <t>9/30 (1.5 mil seed round)</t>
  </si>
  <si>
    <t>TNVC 2019 App</t>
  </si>
  <si>
    <t>The initial funds shall be reported here as well</t>
  </si>
  <si>
    <t>8/3/20 CMH</t>
  </si>
  <si>
    <t>8/12/20 CMH</t>
  </si>
  <si>
    <t>Where did the $40,006 come from?</t>
  </si>
  <si>
    <t>Only reported 15k but they won 25k on TNVC.</t>
  </si>
  <si>
    <t>TNVC 2020 App</t>
  </si>
  <si>
    <t>Crunchbase says $545 from seed round - decision made to use application amount</t>
  </si>
  <si>
    <t>Confirmed dilutive</t>
  </si>
  <si>
    <t>no financials is Crunchbase</t>
  </si>
  <si>
    <t xml:space="preserve">Venture Round in May 2020 (6,5M) </t>
  </si>
  <si>
    <t>TNVC 2020 Winnings</t>
  </si>
  <si>
    <t>$3.6M Venture Round from 3/20</t>
  </si>
  <si>
    <t>Seed Round</t>
  </si>
  <si>
    <t>Venture Round 10/13/20, 6.3M</t>
  </si>
  <si>
    <t>Seed round, 11/13/20, 4.5M</t>
  </si>
  <si>
    <t xml:space="preserve">Venture Round 12/22/2020, </t>
  </si>
  <si>
    <t>Clare &amp; Neil</t>
  </si>
  <si>
    <t>TNVC 2020 Survey</t>
  </si>
  <si>
    <t>Clare sent me an email with new figures</t>
  </si>
  <si>
    <t>Clare found this STTR online</t>
  </si>
  <si>
    <t>Emily</t>
  </si>
  <si>
    <t>Convertible notes from Capital Innovators and San Antonio Military Medical Innovation Fund</t>
  </si>
  <si>
    <t>TechBloc grant and TNVC winnings</t>
  </si>
  <si>
    <t>TNVC 2020 Application</t>
  </si>
  <si>
    <t>Venture - Series Unknown</t>
  </si>
  <si>
    <t>TNVC 2019 Survey</t>
  </si>
  <si>
    <t>Non Equity Assistance $20k Mass Challenge</t>
  </si>
  <si>
    <t>Rough Draft Ventures Seed Round</t>
  </si>
  <si>
    <t>Grant from Mass Challenge</t>
  </si>
  <si>
    <t>Grant $150k (NSF Small Business Innovation Research / Small Business Technology Transfer (SBIR/STTR))</t>
  </si>
  <si>
    <t>TNVC 2019 Application</t>
  </si>
  <si>
    <t>Seed Round - $2.3M Creative Ventures</t>
  </si>
  <si>
    <t>From email with Tim and Lenae</t>
  </si>
  <si>
    <t>News</t>
  </si>
  <si>
    <t>Clare sent email on 6/4/21</t>
  </si>
  <si>
    <t>New, original app</t>
  </si>
  <si>
    <t>Lenae sent email on Jun 8 2021 (2:24 pm) with analysis. Clare, Chris were cc'ed.</t>
  </si>
  <si>
    <t>Clare sent email to Chris, Lenae on 6/11/21 (11:38 am)</t>
  </si>
  <si>
    <t>Clare sent this info on 6/11/21 (2:22 pm)</t>
  </si>
  <si>
    <t>TNVC 2021</t>
  </si>
  <si>
    <t>TNVC 2021 Winnings</t>
  </si>
  <si>
    <t>Article</t>
  </si>
  <si>
    <t xml:space="preserve">Series A round </t>
  </si>
  <si>
    <t>TNVC 2021 Survey</t>
  </si>
  <si>
    <t>This amount is lower than our previous recorded</t>
  </si>
  <si>
    <t>decrease of 30,000</t>
  </si>
  <si>
    <t>decrease of 200,000</t>
  </si>
  <si>
    <t>increase of 425,000</t>
  </si>
  <si>
    <t>increase of 4,500,000</t>
  </si>
  <si>
    <t>decrease of 600,000</t>
  </si>
  <si>
    <t>increase of 55000</t>
  </si>
  <si>
    <t>increase of 135000</t>
  </si>
  <si>
    <t>increase of 5000</t>
  </si>
  <si>
    <t>increase of 55,000</t>
  </si>
  <si>
    <t>increase of 4,907,000</t>
  </si>
  <si>
    <t>keeping same as 2020 survey</t>
  </si>
  <si>
    <t>increase of 750,000</t>
  </si>
  <si>
    <t>per Saurabh</t>
  </si>
  <si>
    <t>Moved no-detail to non-dilutive</t>
  </si>
  <si>
    <t>SBIR database</t>
  </si>
  <si>
    <t>per Lenae/social media</t>
  </si>
  <si>
    <t>Grow NY prize</t>
  </si>
  <si>
    <t>increase of 40K</t>
  </si>
  <si>
    <t>increase of 7K</t>
  </si>
  <si>
    <t>Email from Alex Arevalos</t>
  </si>
  <si>
    <t>$1M VC funding</t>
  </si>
  <si>
    <t>Eric</t>
  </si>
  <si>
    <t>4/11/22 updated additional 5.3M to prior round</t>
  </si>
  <si>
    <t>4/11/22 ER</t>
  </si>
  <si>
    <t>Seed round 8/21/21</t>
  </si>
  <si>
    <t>BioLum Sciences-non-dilutive</t>
  </si>
  <si>
    <t>Founder's Collective Seed Round 9/1/20 $5M</t>
  </si>
  <si>
    <t>Venture Round $2M  2/1/22</t>
  </si>
  <si>
    <t xml:space="preserve">5.5M euro new funding </t>
  </si>
  <si>
    <t xml:space="preserve">$3.5M Seed Round  2/7/22 </t>
  </si>
  <si>
    <t>$2M Grant 10/22/21</t>
  </si>
  <si>
    <t>2M Venture Round 2/4/21 and $1.7M Seed Round 12/6/21</t>
  </si>
  <si>
    <t xml:space="preserve">$35M new funding (1.2M Series A 7/1/20, $5.6M Series A 3/1/21, $3.2M Convertible Note 11/1/21, $25M Venture Round 3/23/22) </t>
  </si>
  <si>
    <t>$21.5M Series A Round 1/7/22</t>
  </si>
  <si>
    <t>20.7M Series A Round 9/22/21</t>
  </si>
  <si>
    <t>$13M Series A Round 11/2/21</t>
  </si>
  <si>
    <t>&lt;500k in founder based funding</t>
  </si>
  <si>
    <t>Grant - National Science Foundation</t>
  </si>
  <si>
    <t>TNVC 2022 Winnings</t>
  </si>
  <si>
    <t>Endpoint Security-non-dilutive</t>
  </si>
  <si>
    <t>Press release (Businesswire)</t>
  </si>
  <si>
    <t>LinkedIn</t>
  </si>
  <si>
    <t>Seed Round - Techstars</t>
  </si>
  <si>
    <t>Grant</t>
  </si>
  <si>
    <t>$1.1M  8/12/20, $3.3M 10/13/17, $1.5M 7/25/16</t>
  </si>
  <si>
    <t>Series A round</t>
  </si>
  <si>
    <t>Chris and Spark CEO</t>
  </si>
  <si>
    <t>Series A Round - Waco</t>
  </si>
  <si>
    <t>Series A - MedTex Ventures &amp; S3 Ventures</t>
  </si>
  <si>
    <t xml:space="preserve">Venture Round  </t>
  </si>
  <si>
    <t>Venture Round</t>
  </si>
  <si>
    <t>Venture Round - Rebel Fund</t>
  </si>
  <si>
    <t>Debt financing</t>
  </si>
  <si>
    <t>Seed round 9/7/22</t>
  </si>
  <si>
    <t>Revolution Turbine Technology</t>
  </si>
  <si>
    <t xml:space="preserve">Grant </t>
  </si>
  <si>
    <t>M&amp;S Biotics-dilutive</t>
  </si>
  <si>
    <t>Chris</t>
  </si>
  <si>
    <t xml:space="preserve">From conversation Chris had w CEO Josh Mecca </t>
  </si>
  <si>
    <t>M&amp;S Biotics-non-dilutive</t>
  </si>
  <si>
    <t>Allotrope Medical-dilutive</t>
  </si>
  <si>
    <t>Confirmed by CS directly with Albert Huang - CONFIDENTIAL estimate of up front + royalties for acquisition by Northgate Technologies</t>
  </si>
  <si>
    <t>Cellula BioPharma, Inc.-dilutive</t>
  </si>
  <si>
    <t>2023 TNVC application</t>
  </si>
  <si>
    <t>$500K nonconvertable notes + 50K from founders</t>
  </si>
  <si>
    <t>Cellula BioPharma, Inc.-non-dilutive</t>
  </si>
  <si>
    <t>$530,250 DoD Lung Cancer Research + $65,000 TAMU TIF</t>
  </si>
  <si>
    <t>Corveus Medical-non-dilutive</t>
  </si>
  <si>
    <t>$500K Y-Combinator, $50K NSF I-Corps, $352K from founders and angels</t>
  </si>
  <si>
    <t>CryoDesalination, LLC-non-dilutive</t>
  </si>
  <si>
    <t>$875K founders, $256K NSF grant</t>
  </si>
  <si>
    <t>HPTechAi, LLC-total-nodetail</t>
  </si>
  <si>
    <t>Luci-total-nodetail</t>
  </si>
  <si>
    <t>NeuraStasis Inc.</t>
  </si>
  <si>
    <t>NeuroStasis Inc.-dilutive</t>
  </si>
  <si>
    <t>Opsin Biotherapeutics, Inc.-dilutive</t>
  </si>
  <si>
    <t>$100K each from DesignPlex Biomedical and NanoScope Technology</t>
  </si>
  <si>
    <t>PIRvision Lens</t>
  </si>
  <si>
    <t>PIRvision Lens-non-dilutive</t>
  </si>
  <si>
    <t>$100K Friends and founders, $50K NSF I-Corps</t>
  </si>
  <si>
    <t>Prosia Therapeutics, Inc.-non-dilutive</t>
  </si>
  <si>
    <t>From Founder</t>
  </si>
  <si>
    <t>SageSpectra, Inc.-dilutive</t>
  </si>
  <si>
    <t>$20K from two investors, $50K Health Wildcatters Accelerator</t>
  </si>
  <si>
    <t>Taurus Vascular-dilutive</t>
  </si>
  <si>
    <t xml:space="preserve">Texas Medical Center Innovation </t>
  </si>
  <si>
    <t>Waltech International</t>
  </si>
  <si>
    <t>Walltech UInternational-non-dilutive</t>
  </si>
  <si>
    <t>Friends and founders</t>
  </si>
  <si>
    <t>Predyct, Inc.-total-nodetail</t>
  </si>
  <si>
    <t>Circle Concrete Tech, Inc.-non-dilutive</t>
  </si>
  <si>
    <t>Texas State University New Ventures fund</t>
  </si>
  <si>
    <t>Ember Sleep-non-dilutive</t>
  </si>
  <si>
    <t>Texas Medical Center Innovation award</t>
  </si>
  <si>
    <t>NeuroStasis Inc.</t>
  </si>
  <si>
    <t>Neurostasis Inc.-non-dilutive</t>
  </si>
  <si>
    <t>$100K NIH Blueprint, $12K Other</t>
  </si>
  <si>
    <t>Opsin Biotherapeutics, Inc.-non-dilutive</t>
  </si>
  <si>
    <t>NIH Phase 1 grant</t>
  </si>
  <si>
    <t>SageSpectra, Inc.-non-dilutive</t>
  </si>
  <si>
    <t>NSF grant</t>
  </si>
  <si>
    <t>Company press release</t>
  </si>
  <si>
    <t>Phase II grant</t>
  </si>
  <si>
    <t>Advanced Scanners-dilutive</t>
  </si>
  <si>
    <t>CrunchBase</t>
  </si>
  <si>
    <t>Series A  11/30/23</t>
  </si>
  <si>
    <t>Venture Round 5/19/23</t>
  </si>
  <si>
    <t>Series A  1/1/23</t>
  </si>
  <si>
    <t>AtmoSpark-dilutive</t>
  </si>
  <si>
    <t>Pre-Seed round  1/1/23</t>
  </si>
  <si>
    <t>Bondwell Technologies-dilutive</t>
  </si>
  <si>
    <t>Seed round 11/15/2023</t>
  </si>
  <si>
    <t>EmGenisys-dilutive</t>
  </si>
  <si>
    <t>Seed round - 3/28/2022</t>
  </si>
  <si>
    <t>HiPR Innovation-dilutive</t>
  </si>
  <si>
    <t>Pre Seed round  2/21/2023</t>
  </si>
  <si>
    <t>7/27/2023  $327,864 Grant from National Institute of Neurological Disorders and Stroke</t>
  </si>
  <si>
    <t>Sano Chemicals-dilutive</t>
  </si>
  <si>
    <t>1/8/2024  $710K Venture Round</t>
  </si>
  <si>
    <t>Solenic Medical-dilutive</t>
  </si>
  <si>
    <t>6/20/23  $5.1M Series A</t>
  </si>
  <si>
    <t>Tremedics Medical Devices,INC.-non-dilutive</t>
  </si>
  <si>
    <t>$25K prize at Stanford Pediatric Innovation showcase  3/16/2022</t>
  </si>
  <si>
    <t>VenoStent-dilutive</t>
  </si>
  <si>
    <t>7/31/2023  $16M Series A</t>
  </si>
  <si>
    <t>VeraDermics Incorporated-dilutive</t>
  </si>
  <si>
    <t>5/1/23  Venture Round $15MM</t>
  </si>
  <si>
    <t>Yotta Solar-dilutive</t>
  </si>
  <si>
    <t>9/19/23  $8M  venture round</t>
  </si>
  <si>
    <t>Status Record</t>
  </si>
  <si>
    <t>TNVC 2020</t>
  </si>
  <si>
    <t>Successful exit</t>
  </si>
  <si>
    <t>Dormant (not active but still in business)</t>
  </si>
  <si>
    <t>?</t>
  </si>
  <si>
    <t>Inactive</t>
  </si>
  <si>
    <t>2020 Survey prep</t>
  </si>
  <si>
    <t xml:space="preserve">Lenae </t>
  </si>
  <si>
    <t>On 11/25/20 Lenae email Neil saying no evidence they are active.</t>
  </si>
  <si>
    <t>Clare sent email on 6/28/21</t>
  </si>
  <si>
    <t>Google alerts</t>
  </si>
  <si>
    <t>Involuntary tax cancellation</t>
  </si>
  <si>
    <t>Crunchbase &amp; Lenae</t>
  </si>
  <si>
    <t>Marked as inactive based on no website or activity</t>
  </si>
  <si>
    <t xml:space="preserve">News article and CEO </t>
  </si>
  <si>
    <t>Per Chris S</t>
  </si>
  <si>
    <t>Prosia Therapeutics</t>
  </si>
  <si>
    <t>Old Data - Survey 2018</t>
  </si>
  <si>
    <t>Call</t>
  </si>
  <si>
    <t xml:space="preserve">Siva Therapeutics </t>
  </si>
  <si>
    <t>2019 Application Data</t>
  </si>
  <si>
    <t xml:space="preserve">Website </t>
  </si>
  <si>
    <t>TNVC 2023 App</t>
  </si>
  <si>
    <t xml:space="preserve">Clare </t>
  </si>
  <si>
    <t>First Name</t>
  </si>
  <si>
    <t>Last Name</t>
  </si>
  <si>
    <t>Entry</t>
  </si>
  <si>
    <t>2019 Survey</t>
  </si>
  <si>
    <t>Company Last Status</t>
  </si>
  <si>
    <t>Luke</t>
  </si>
  <si>
    <t>Neese</t>
  </si>
  <si>
    <t>5112-8282666</t>
  </si>
  <si>
    <t>Founder passed away</t>
  </si>
  <si>
    <t>Jeff</t>
  </si>
  <si>
    <t>Valk</t>
  </si>
  <si>
    <t>media@admetsys.com</t>
  </si>
  <si>
    <t>800-755-8895</t>
  </si>
  <si>
    <t>Levine</t>
  </si>
  <si>
    <t>jeffl@advancedscanners.com</t>
  </si>
  <si>
    <t>512-750-6570</t>
  </si>
  <si>
    <t>Avni</t>
  </si>
  <si>
    <t>Patel</t>
  </si>
  <si>
    <t>avni.patel@alleviantmedical.com</t>
  </si>
  <si>
    <t>1 (281) 772-3330</t>
  </si>
  <si>
    <t>281-772-3330</t>
  </si>
  <si>
    <t>Mike</t>
  </si>
  <si>
    <t>Pfister</t>
  </si>
  <si>
    <t>mike@apotact.com</t>
  </si>
  <si>
    <t xml:space="preserve">Arovia </t>
  </si>
  <si>
    <t>Alex</t>
  </si>
  <si>
    <t>Wesley</t>
  </si>
  <si>
    <t>alex@arovia.com</t>
  </si>
  <si>
    <t>Justin</t>
  </si>
  <si>
    <t>Mintzer</t>
  </si>
  <si>
    <t>832-754-4416</t>
  </si>
  <si>
    <t>Lenae provided</t>
  </si>
  <si>
    <t>David</t>
  </si>
  <si>
    <t>Shaw</t>
  </si>
  <si>
    <t>dshaw@astrapi-corp.com</t>
  </si>
  <si>
    <t>Tejus</t>
  </si>
  <si>
    <t>Mane</t>
  </si>
  <si>
    <t>tmane@atmosparktech.com</t>
  </si>
  <si>
    <t>832-812-6308</t>
  </si>
  <si>
    <t>Mary</t>
  </si>
  <si>
    <t>Haskett</t>
  </si>
  <si>
    <t>mary@beehiveid.com</t>
  </si>
  <si>
    <t>Ryan</t>
  </si>
  <si>
    <t>Springer</t>
  </si>
  <si>
    <t>bezoarlaboratories@gmail.com</t>
  </si>
  <si>
    <t>No longer with Bezoar Labs</t>
  </si>
  <si>
    <t>Elizabeth</t>
  </si>
  <si>
    <t>Latham</t>
  </si>
  <si>
    <t>elizabethbones@gmail.com</t>
  </si>
  <si>
    <t>Lenae found it</t>
  </si>
  <si>
    <t>mequimbar@biolumsciences.com</t>
  </si>
  <si>
    <t>From Qualtrics 2019 Participants</t>
  </si>
  <si>
    <t>Edward</t>
  </si>
  <si>
    <t>Allegra</t>
  </si>
  <si>
    <t>ecallegra@biolumsciences.com</t>
  </si>
  <si>
    <t>Carrie</t>
  </si>
  <si>
    <t>McAllister</t>
  </si>
  <si>
    <t>713-341-1198</t>
  </si>
  <si>
    <t>carrie@fannininnovation.com</t>
  </si>
  <si>
    <t xml:space="preserve">bounced email </t>
  </si>
  <si>
    <t xml:space="preserve">Michael </t>
  </si>
  <si>
    <t>Heffernan</t>
  </si>
  <si>
    <t>michael@fannininnovation.com</t>
  </si>
  <si>
    <t>713-341-1193</t>
  </si>
  <si>
    <t>Andy</t>
  </si>
  <si>
    <t>Chen</t>
  </si>
  <si>
    <t>andychen.tamu@gmail.com</t>
  </si>
  <si>
    <t>Rick</t>
  </si>
  <si>
    <t>Smith</t>
  </si>
  <si>
    <t>361-688-0240</t>
  </si>
  <si>
    <t>Feb 2018 email bounced: rick.smith@cartofusion.com</t>
  </si>
  <si>
    <t>rick.smith@cartofusiontech.com</t>
  </si>
  <si>
    <t>Paul</t>
  </si>
  <si>
    <t>Nichols</t>
  </si>
  <si>
    <t>469-235-2351</t>
  </si>
  <si>
    <t>paul.nichols@cirasys.com</t>
  </si>
  <si>
    <t>Charles</t>
  </si>
  <si>
    <t>Culp</t>
  </si>
  <si>
    <t>1 (979) 820-0963</t>
  </si>
  <si>
    <t>979-820-0963</t>
  </si>
  <si>
    <t>cculp@tamu.edu</t>
  </si>
  <si>
    <t>Mark</t>
  </si>
  <si>
    <t>Macdonell</t>
  </si>
  <si>
    <t>1 (832) 584-9224</t>
  </si>
  <si>
    <t>832-584-9224</t>
  </si>
  <si>
    <t>mmacdonell@clearriverenviro.com</t>
  </si>
  <si>
    <t>Nadia</t>
  </si>
  <si>
    <t>Bharani</t>
  </si>
  <si>
    <t>nadia@docresponse.com</t>
  </si>
  <si>
    <t>VP of business developement</t>
  </si>
  <si>
    <t>Tarek</t>
  </si>
  <si>
    <t>Fahl</t>
  </si>
  <si>
    <t>512-736-6424</t>
  </si>
  <si>
    <t>TarekFahl@DocResponse.com</t>
  </si>
  <si>
    <t>Brooke</t>
  </si>
  <si>
    <t>Russell</t>
  </si>
  <si>
    <t>281-229-0348</t>
  </si>
  <si>
    <t>Brooke.Hageman.russell@gmail.com</t>
  </si>
  <si>
    <t>Michael</t>
  </si>
  <si>
    <t>Gorn</t>
  </si>
  <si>
    <t>mgorn@emdevicelab.com</t>
  </si>
  <si>
    <t>Zach</t>
  </si>
  <si>
    <t>Hawkins</t>
  </si>
  <si>
    <t>512-413-5747</t>
  </si>
  <si>
    <t>Founder/CEO</t>
  </si>
  <si>
    <t>Joe</t>
  </si>
  <si>
    <t>Skraba</t>
  </si>
  <si>
    <t>Jskraba@entv-Dx.com</t>
  </si>
  <si>
    <t>Bounced 2018 survey; 10/1/19 from website:  info@entvantagedx.com.  Lets update Joe's email servicer to entvantagedx.com</t>
  </si>
  <si>
    <t>Robert</t>
  </si>
  <si>
    <t>Alaniz</t>
  </si>
  <si>
    <t>1 (206) 818-9450</t>
  </si>
  <si>
    <t>206-818-9450</t>
  </si>
  <si>
    <t>Fortis.Biosci.1@gmail.com</t>
  </si>
  <si>
    <t>alaniz@medicine.tamhsc.edu</t>
  </si>
  <si>
    <t>Morris</t>
  </si>
  <si>
    <t>rick@gaitiq.com</t>
  </si>
  <si>
    <t>Pulin</t>
  </si>
  <si>
    <t>Wang</t>
  </si>
  <si>
    <t>Michelle</t>
  </si>
  <si>
    <t>Ho</t>
  </si>
  <si>
    <t>michelleh@fannininnovation.com</t>
  </si>
  <si>
    <t>11/2018: No longer with GuidaBot</t>
  </si>
  <si>
    <t>1 (713) 579-0070</t>
  </si>
  <si>
    <t>11/2018: New contact for GuidaBot</t>
  </si>
  <si>
    <t>Carl</t>
  </si>
  <si>
    <t>Runco</t>
  </si>
  <si>
    <t>runc10@tamu.edu</t>
  </si>
  <si>
    <t>Joshua</t>
  </si>
  <si>
    <t>Reischer</t>
  </si>
  <si>
    <t>josh@healthnote.com</t>
  </si>
  <si>
    <t>Waters</t>
  </si>
  <si>
    <t>david.waters@icteromedical.com</t>
  </si>
  <si>
    <t>Matthew</t>
  </si>
  <si>
    <t>Nojoomi</t>
  </si>
  <si>
    <t>matthew.nojoomi@icteromedical.com</t>
  </si>
  <si>
    <t>Brian</t>
  </si>
  <si>
    <t>Hoang</t>
  </si>
  <si>
    <t>brian@survivr.co</t>
  </si>
  <si>
    <t>marwan@immosis.com</t>
  </si>
  <si>
    <t>brian@immosis.com</t>
  </si>
  <si>
    <t>Juan</t>
  </si>
  <si>
    <t>Pardo</t>
  </si>
  <si>
    <t>juan@intelligentimplants.ie</t>
  </si>
  <si>
    <t>Karen</t>
  </si>
  <si>
    <t>karen@intelligentimplants.ie</t>
  </si>
  <si>
    <t>Jessica</t>
  </si>
  <si>
    <t>Traver</t>
  </si>
  <si>
    <t>1 (626) 222-2202</t>
  </si>
  <si>
    <t>626-222-2202</t>
  </si>
  <si>
    <t>jtraver@intuitapmedical.com</t>
  </si>
  <si>
    <t>info@intuitapmedical.com</t>
  </si>
  <si>
    <t>Ohad</t>
  </si>
  <si>
    <t>Ohad@knocki.com</t>
  </si>
  <si>
    <t>no longer works here</t>
  </si>
  <si>
    <t>Mitchell</t>
  </si>
  <si>
    <t>alex@knocki.com</t>
  </si>
  <si>
    <t>Jake</t>
  </si>
  <si>
    <t>jake@knocki.com</t>
  </si>
  <si>
    <t>Young</t>
  </si>
  <si>
    <t>1 (817) 313-3318</t>
  </si>
  <si>
    <t>Michaely@lifemotiontech.com</t>
  </si>
  <si>
    <t>bounced email</t>
  </si>
  <si>
    <t>michaelyoung.aero@gmail.com</t>
  </si>
  <si>
    <t>Bala</t>
  </si>
  <si>
    <t>Raja</t>
  </si>
  <si>
    <t>832-931-3293</t>
  </si>
  <si>
    <t>bala@luminostics.com</t>
  </si>
  <si>
    <t>Mecca</t>
  </si>
  <si>
    <t>570-504-4535</t>
  </si>
  <si>
    <t>joshua.mecca@msbiotics.com</t>
  </si>
  <si>
    <t>Monica</t>
  </si>
  <si>
    <t>Berrondo</t>
  </si>
  <si>
    <t>1 (801) 361-6880</t>
  </si>
  <si>
    <t>801-361-6880</t>
  </si>
  <si>
    <t>monica@macromoltek.com</t>
  </si>
  <si>
    <t>Kyle</t>
  </si>
  <si>
    <t>Robertson</t>
  </si>
  <si>
    <t>512-924-2880</t>
  </si>
  <si>
    <t>Founder and CEO</t>
  </si>
  <si>
    <t>kyle@narrativedx.com</t>
  </si>
  <si>
    <t>Caroline</t>
  </si>
  <si>
    <t>Negley</t>
  </si>
  <si>
    <t>1 (713) 839-8600</t>
  </si>
  <si>
    <t>713-839-8600</t>
  </si>
  <si>
    <t>cnegley@otricath.com</t>
  </si>
  <si>
    <t>Graham</t>
  </si>
  <si>
    <t>Randall</t>
  </si>
  <si>
    <t>grandall@noninvasix.com</t>
  </si>
  <si>
    <t>John</t>
  </si>
  <si>
    <t>john@smith.com</t>
  </si>
  <si>
    <t>Biana</t>
  </si>
  <si>
    <t>Cerqueira</t>
  </si>
  <si>
    <t>biancacerqueira@novothelium.com</t>
  </si>
  <si>
    <t>Laura</t>
  </si>
  <si>
    <t>Cornell</t>
  </si>
  <si>
    <t>laurencornell@novothelium.com</t>
  </si>
  <si>
    <t>Thomas</t>
  </si>
  <si>
    <t>Fasullo</t>
  </si>
  <si>
    <t>713-409-9258</t>
  </si>
  <si>
    <t>Kevin</t>
  </si>
  <si>
    <t>Uhlenacker</t>
  </si>
  <si>
    <t>kuhlenhaker@gmail.com</t>
  </si>
  <si>
    <t>thomas.fasullo@nupark.com</t>
  </si>
  <si>
    <t>From Qualtrics 2018 Survey</t>
  </si>
  <si>
    <t>pmBlox (didn't participate - no show due to illness)</t>
  </si>
  <si>
    <t>J. Chris</t>
  </si>
  <si>
    <t>White</t>
  </si>
  <si>
    <t>214-335-9949</t>
  </si>
  <si>
    <t>Founder</t>
  </si>
  <si>
    <t>jcwhite@viasimsolutions.com</t>
  </si>
  <si>
    <t xml:space="preserve">Polar Panel </t>
  </si>
  <si>
    <t>Christian</t>
  </si>
  <si>
    <t>Kladzyk</t>
  </si>
  <si>
    <t>915-479-4284</t>
  </si>
  <si>
    <t>cmkladzyk@gmail.com</t>
  </si>
  <si>
    <t>Daniel</t>
  </si>
  <si>
    <t>info@polyvascular.com</t>
  </si>
  <si>
    <t>Kwonsoo</t>
  </si>
  <si>
    <t>CHun</t>
  </si>
  <si>
    <t>kwonsoo.chun@polyvascular.com</t>
  </si>
  <si>
    <t>henri.justino@polyvascular.com</t>
  </si>
  <si>
    <t>Harrington</t>
  </si>
  <si>
    <t>daniel.harrington@polyvascular.com</t>
  </si>
  <si>
    <t>Cy</t>
  </si>
  <si>
    <t>Megnin</t>
  </si>
  <si>
    <t>Cy@prepflash.com</t>
  </si>
  <si>
    <t>cymegnin@hotmail.com</t>
  </si>
  <si>
    <t>1 (512) 486-9104</t>
  </si>
  <si>
    <t>512-486-9104</t>
  </si>
  <si>
    <t>Mac</t>
  </si>
  <si>
    <t>McDowell</t>
  </si>
  <si>
    <t>1 (361) 887-2901</t>
  </si>
  <si>
    <t>361-887-2901</t>
  </si>
  <si>
    <t>mac@quantumindustrialdevelopment.com</t>
  </si>
  <si>
    <t>Casey</t>
  </si>
  <si>
    <t>McNeil</t>
  </si>
  <si>
    <t>832-339-1793</t>
  </si>
  <si>
    <t>casey@reecycleinc.com</t>
  </si>
  <si>
    <t>Nicole</t>
  </si>
  <si>
    <t>517-862-9114</t>
  </si>
  <si>
    <t>(888) 865-5098</t>
  </si>
  <si>
    <t>nicole@remind-technologies.com</t>
  </si>
  <si>
    <t>Email may not work</t>
  </si>
  <si>
    <t>Cody</t>
  </si>
  <si>
    <t>Blount</t>
  </si>
  <si>
    <t>cody@responderx.com</t>
  </si>
  <si>
    <t>979-985-3451</t>
  </si>
  <si>
    <t>Antonio</t>
  </si>
  <si>
    <t>Hung</t>
  </si>
  <si>
    <t>1 (956) 536-0485</t>
  </si>
  <si>
    <t>Weisfeld</t>
  </si>
  <si>
    <t>daniel@resthetics.com</t>
  </si>
  <si>
    <t>Bounced 2018 survey</t>
  </si>
  <si>
    <t>(713) 303-0466</t>
  </si>
  <si>
    <t>antonio@resthetics.com</t>
  </si>
  <si>
    <t>Haley</t>
  </si>
  <si>
    <t>979-820-2441</t>
  </si>
  <si>
    <t>Didier</t>
  </si>
  <si>
    <t>Serteyn</t>
  </si>
  <si>
    <t>didier.serteyn@revatis.com</t>
  </si>
  <si>
    <t>1 (617) 792-5818</t>
  </si>
  <si>
    <t>617-792-5818</t>
  </si>
  <si>
    <t>pwang22@utexas.edu</t>
  </si>
  <si>
    <t>pulin.wang@stretchmed.com</t>
  </si>
  <si>
    <t>Kristen</t>
  </si>
  <si>
    <t>Maitland</t>
  </si>
  <si>
    <t>kmaitland@tamu.edu</t>
  </si>
  <si>
    <t>214-499-8535</t>
  </si>
  <si>
    <t>Alan</t>
  </si>
  <si>
    <t>Glowczwski</t>
  </si>
  <si>
    <t>dr.glow@sceptermedical.com</t>
  </si>
  <si>
    <t>James</t>
  </si>
  <si>
    <t>855-384-7266</t>
  </si>
  <si>
    <t>james.smith@sanochemicals.com</t>
  </si>
  <si>
    <t>Abumov</t>
  </si>
  <si>
    <t>paula@scribesense.com</t>
  </si>
  <si>
    <t>512-539-0383</t>
  </si>
  <si>
    <t xml:space="preserve"> paul.quaest@gmail.com</t>
  </si>
  <si>
    <t>Santosh</t>
  </si>
  <si>
    <t>Bhavani</t>
  </si>
  <si>
    <t>281-685-0882</t>
  </si>
  <si>
    <t>santosh@semantic.md</t>
  </si>
  <si>
    <t>Cho</t>
  </si>
  <si>
    <t>1 (832) 630-0811</t>
  </si>
  <si>
    <t>832-630-0811</t>
  </si>
  <si>
    <t>kevinbcho@yahoo.com</t>
  </si>
  <si>
    <t>Greg</t>
  </si>
  <si>
    <t>Floyd</t>
  </si>
  <si>
    <t>1 (713) 876-7726</t>
  </si>
  <si>
    <t>713-876-7726</t>
  </si>
  <si>
    <t>greg.floyd@showerstream.net</t>
  </si>
  <si>
    <t>Dharmesh</t>
  </si>
  <si>
    <t>Jawarani</t>
  </si>
  <si>
    <t>dharmesh.jawarani@silexta.com</t>
  </si>
  <si>
    <t>Len</t>
  </si>
  <si>
    <t>Pagliaro</t>
  </si>
  <si>
    <t>425-443-4344</t>
  </si>
  <si>
    <t>len.pagliaro@sivatherapeutics.com</t>
  </si>
  <si>
    <t>Taylor</t>
  </si>
  <si>
    <t>Beaman</t>
  </si>
  <si>
    <t>1 (254) 252-3005 x 101</t>
  </si>
  <si>
    <t>taylor.beaman@slipstreamwind.com</t>
  </si>
  <si>
    <t>254-252-3005</t>
  </si>
  <si>
    <t>Coy</t>
  </si>
  <si>
    <t>c.beaman@slipstreamwind.com</t>
  </si>
  <si>
    <t>Charlie</t>
  </si>
  <si>
    <t>Vallely</t>
  </si>
  <si>
    <t>1 (617) 413-3241</t>
  </si>
  <si>
    <t>(512) 593-2594</t>
  </si>
  <si>
    <t>charlie@smartersorting.com</t>
  </si>
  <si>
    <t>Powell</t>
  </si>
  <si>
    <t>daniel.powell@sparkbiomedical.com</t>
  </si>
  <si>
    <t>Kathryn</t>
  </si>
  <si>
    <t>Peek</t>
  </si>
  <si>
    <t>kpeek@texasheart.org</t>
  </si>
  <si>
    <t>1 (832) 355-4208</t>
  </si>
  <si>
    <t>dtaylor@texasheart.org</t>
  </si>
  <si>
    <t>lsampaio@texasheart.org</t>
  </si>
  <si>
    <t>(832) 355-4208</t>
  </si>
  <si>
    <t>Gary</t>
  </si>
  <si>
    <t>Gage</t>
  </si>
  <si>
    <t>817-891-4337</t>
  </si>
  <si>
    <t>gg@streambiomed.com</t>
  </si>
  <si>
    <t>ggagemail@gmail.com</t>
  </si>
  <si>
    <t>Zhao</t>
  </si>
  <si>
    <t>taylorzhao@utexas.edu</t>
  </si>
  <si>
    <t>Shrenik</t>
  </si>
  <si>
    <t>Jain</t>
  </si>
  <si>
    <t>shrenik@sunrisehealth.co</t>
  </si>
  <si>
    <t>908-255-9419</t>
  </si>
  <si>
    <t>hello@marigoldhealth.com</t>
  </si>
  <si>
    <t>Hadi</t>
  </si>
  <si>
    <t>Ghasemi</t>
  </si>
  <si>
    <t>info@surfellent.com</t>
  </si>
  <si>
    <t>Bosworth</t>
  </si>
  <si>
    <t xml:space="preserve"> 512-828-2596</t>
  </si>
  <si>
    <t>512-828-2596</t>
  </si>
  <si>
    <t>bosworth@tevidobiodevices.com</t>
  </si>
  <si>
    <t>Ashlee</t>
  </si>
  <si>
    <t>Jahnke</t>
  </si>
  <si>
    <t>ajahnke@teyshatech.co.uk</t>
  </si>
  <si>
    <t>dclark@teyshatech.co.uk</t>
  </si>
  <si>
    <t>mstone@teyshatech.co.uk</t>
  </si>
  <si>
    <t>Wooley</t>
  </si>
  <si>
    <t>kwooley@teyshatech.co.uk</t>
  </si>
  <si>
    <t>Monroe</t>
  </si>
  <si>
    <t>jamesamonroe@allvaralloys.com</t>
  </si>
  <si>
    <t>Brandon</t>
  </si>
  <si>
    <t>Dooley</t>
  </si>
  <si>
    <t>1 (979) 574-1245</t>
  </si>
  <si>
    <t>jbd@thermascape.com</t>
  </si>
  <si>
    <t xml:space="preserve">Miller </t>
  </si>
  <si>
    <t>jake@togglehealth.com</t>
  </si>
  <si>
    <t>Sweeney</t>
  </si>
  <si>
    <t>443-682-2479</t>
  </si>
  <si>
    <t xml:space="preserve">Charles </t>
  </si>
  <si>
    <t>charles.b.sweeney@tamu.edu</t>
  </si>
  <si>
    <t>I don't think this email is correct (lms) sales@essentium3d.com</t>
  </si>
  <si>
    <t>Blake</t>
  </si>
  <si>
    <t>Teipel</t>
  </si>
  <si>
    <t>Shannon</t>
  </si>
  <si>
    <t>Hazel</t>
  </si>
  <si>
    <t>shannon.hazel@essentium3d.com</t>
  </si>
  <si>
    <t>Blake.Teipel@essentium3d.com</t>
  </si>
  <si>
    <t>From Lenae</t>
  </si>
  <si>
    <t>Carpenter</t>
  </si>
  <si>
    <t>512-971-4933</t>
  </si>
  <si>
    <t>rcarpenter@austin.rr.com</t>
  </si>
  <si>
    <t>rcarpenter@texasenterosorbents.com</t>
  </si>
  <si>
    <t>rcarpenter@salientpharmaceuticals.com</t>
  </si>
  <si>
    <t>rhcaggie@gmail.com</t>
  </si>
  <si>
    <t>Chung</t>
  </si>
  <si>
    <t>Lee</t>
  </si>
  <si>
    <t>979-777-1865</t>
  </si>
  <si>
    <t>info@u-solutionllc.com</t>
  </si>
  <si>
    <t>chunglee814@gmail.com</t>
  </si>
  <si>
    <t>Kareem</t>
  </si>
  <si>
    <t>Barghouti</t>
  </si>
  <si>
    <t>650-479-5539</t>
  </si>
  <si>
    <t>kareem@vastbiome.com</t>
  </si>
  <si>
    <t>Timothy</t>
  </si>
  <si>
    <t>Boire</t>
  </si>
  <si>
    <t>610-724-6023</t>
  </si>
  <si>
    <t>tim.boire@venostent.com</t>
  </si>
  <si>
    <t>Geoffrey</t>
  </si>
  <si>
    <t>Lucks</t>
  </si>
  <si>
    <t>geoffrey.lucks@venostent.com</t>
  </si>
  <si>
    <t>Dean</t>
  </si>
  <si>
    <t>Crockett</t>
  </si>
  <si>
    <t>832-856-2413</t>
  </si>
  <si>
    <t>info@verdegen.com</t>
  </si>
  <si>
    <t>Feb 2018 email bounced: carrie@fannininnovation.com</t>
  </si>
  <si>
    <t>Werner</t>
  </si>
  <si>
    <t>Vorster</t>
  </si>
  <si>
    <t>werner@vitlsinc.com</t>
  </si>
  <si>
    <t>April</t>
  </si>
  <si>
    <t>Lovelady</t>
  </si>
  <si>
    <t>225-312-4464</t>
  </si>
  <si>
    <t>april.lovelady@sceptermedical.com</t>
  </si>
  <si>
    <t>Beydoun</t>
  </si>
  <si>
    <t>ebeydoun@wavvestream.com</t>
  </si>
  <si>
    <t>Doug</t>
  </si>
  <si>
    <t>Trail</t>
  </si>
  <si>
    <t>832-731-7098</t>
  </si>
  <si>
    <t>dtrail@wt-ind.com</t>
  </si>
  <si>
    <t>Mario</t>
  </si>
  <si>
    <t>Facusse</t>
  </si>
  <si>
    <t>800-498-8162</t>
  </si>
  <si>
    <t>mario@xyber.tech</t>
  </si>
  <si>
    <t>Omeed</t>
  </si>
  <si>
    <t>Badkoobeh</t>
  </si>
  <si>
    <t>512-457-9081</t>
  </si>
  <si>
    <t>sepehr@yottasolar.com</t>
  </si>
  <si>
    <t>vikram@yottasolar.com</t>
  </si>
  <si>
    <t>Rushabh@yottasolar.com</t>
  </si>
  <si>
    <t>omeed@yottasolar.com</t>
  </si>
  <si>
    <t>Marcos</t>
  </si>
  <si>
    <t>Cunha</t>
  </si>
  <si>
    <t>hi@youroam.com</t>
  </si>
  <si>
    <t>worshamb@yahoo.com</t>
  </si>
  <si>
    <t>benedict@tamu.edu</t>
  </si>
  <si>
    <t>ahadazimuddin@gmail.com</t>
  </si>
  <si>
    <t>dcaero14@tamu.edu</t>
  </si>
  <si>
    <t>desairushabh@gmail.com</t>
  </si>
  <si>
    <t>rob@survivr.co</t>
  </si>
  <si>
    <t>pkothe@me.com</t>
  </si>
  <si>
    <t>rkroslowitz@berlinheartinc.com</t>
  </si>
  <si>
    <t>kmaitland@gmail.com</t>
  </si>
  <si>
    <t>mandeeppatel@utexas.edu</t>
  </si>
  <si>
    <t>farid.saemi@tamu.edu</t>
  </si>
  <si>
    <t>palexs@gmail.com</t>
  </si>
  <si>
    <t>ryanwspringer@gmail.com</t>
  </si>
  <si>
    <t>nazifisina@gmail.com</t>
  </si>
  <si>
    <t>Type of prize</t>
  </si>
  <si>
    <t>Type of funds</t>
  </si>
  <si>
    <t>Company Status</t>
  </si>
  <si>
    <t>Companies</t>
  </si>
  <si>
    <t>Do not survey</t>
  </si>
  <si>
    <t>No Show</t>
  </si>
  <si>
    <t>MATCH Type of Prize - Type of Funds</t>
  </si>
  <si>
    <t>tnvc_main_cash (non-dilutive)</t>
  </si>
  <si>
    <t>tnvc_elpit_cash (non-dilutive)</t>
  </si>
  <si>
    <t>others_cash (non-dilutive)</t>
  </si>
  <si>
    <t>others_inkind (non-dilutive)</t>
  </si>
  <si>
    <r>
      <t>others_invest (</t>
    </r>
    <r>
      <rPr>
        <sz val="12"/>
        <color rgb="FFFF00FF"/>
        <rFont val="Arial"/>
        <family val="2"/>
      </rPr>
      <t>dilutive</t>
    </r>
    <r>
      <rPr>
        <sz val="12"/>
        <color rgb="FF222222"/>
        <rFont val="Arial"/>
        <family val="2"/>
      </rPr>
      <t>)</t>
    </r>
  </si>
  <si>
    <t>Application Category</t>
  </si>
  <si>
    <t>Sub Category</t>
  </si>
  <si>
    <t>Flight Room</t>
  </si>
  <si>
    <t>Final Industry - our terms</t>
  </si>
  <si>
    <t>Consumer Electronics</t>
  </si>
  <si>
    <t>IT</t>
  </si>
  <si>
    <t>IT - Software</t>
  </si>
  <si>
    <t>IT/Security</t>
  </si>
  <si>
    <t xml:space="preserve">Medical Devices </t>
  </si>
  <si>
    <t xml:space="preserve">Life Science - Devices </t>
  </si>
  <si>
    <t>Healthcare - Device</t>
  </si>
  <si>
    <t>Power Conversion/Supplies/Electronics</t>
  </si>
  <si>
    <t>Energy/Water</t>
  </si>
  <si>
    <t>Energy/Cleantech</t>
  </si>
  <si>
    <t>Wound Care</t>
  </si>
  <si>
    <t>Now Stretch Med</t>
  </si>
  <si>
    <t>Diagnostics, Health</t>
  </si>
  <si>
    <t>Life Scicence - Other</t>
  </si>
  <si>
    <t>Healthcare - Digital Health</t>
  </si>
  <si>
    <t>Health</t>
  </si>
  <si>
    <t>IT - Digital Health</t>
  </si>
  <si>
    <t xml:space="preserve">Biotechnology  </t>
  </si>
  <si>
    <t>Life Science - Other</t>
  </si>
  <si>
    <t>Education/Data Management</t>
  </si>
  <si>
    <t>Health IT</t>
  </si>
  <si>
    <t>Silexta</t>
  </si>
  <si>
    <t>Clean Tech/Energy Storage</t>
  </si>
  <si>
    <t>Life Science</t>
  </si>
  <si>
    <t>Alloys for Electronics</t>
  </si>
  <si>
    <t>Biotechnology</t>
  </si>
  <si>
    <t>Oil/Gas</t>
  </si>
  <si>
    <t>Water Filtration</t>
  </si>
  <si>
    <t>Telecommunications/Mobile Apps</t>
  </si>
  <si>
    <t>Medicine</t>
  </si>
  <si>
    <t>East Texas, Other</t>
  </si>
  <si>
    <t xml:space="preserve">Acoustic Technology and Sensors </t>
  </si>
  <si>
    <t>Agriculture, Sensors, Other</t>
  </si>
  <si>
    <t>Telecommunications</t>
  </si>
  <si>
    <t xml:space="preserve">Geospatial Software Development </t>
  </si>
  <si>
    <t>South Texas</t>
  </si>
  <si>
    <t xml:space="preserve">Healthcare </t>
  </si>
  <si>
    <t>Health IT/Health</t>
  </si>
  <si>
    <t>Smart Home/Internet of Things</t>
  </si>
  <si>
    <t>IT - Hardware</t>
  </si>
  <si>
    <t>Healthcare/Patient Experience</t>
  </si>
  <si>
    <t>Parking</t>
  </si>
  <si>
    <t>Rare Earth Element Recycling</t>
  </si>
  <si>
    <t>Device Cancer Therapy</t>
  </si>
  <si>
    <t>Biotech/Medtech</t>
  </si>
  <si>
    <t>Biomedical and 3d printed devices</t>
  </si>
  <si>
    <t>Energy/Offshore</t>
  </si>
  <si>
    <t xml:space="preserve">Health Device </t>
  </si>
  <si>
    <t>Air Conditioning</t>
  </si>
  <si>
    <t>alternate</t>
  </si>
  <si>
    <t>IT/Other</t>
  </si>
  <si>
    <t>Therapeutics/Biotech</t>
  </si>
  <si>
    <t xml:space="preserve">Health  </t>
  </si>
  <si>
    <t>Healthcare - Rx/Therapeutics</t>
  </si>
  <si>
    <t xml:space="preserve">Robotic Biomedical Devices </t>
  </si>
  <si>
    <t xml:space="preserve">Health </t>
  </si>
  <si>
    <t>Byran/College Station</t>
  </si>
  <si>
    <t>Biotechnology Software</t>
  </si>
  <si>
    <t>Education/Artificial Intelligence</t>
  </si>
  <si>
    <t>Energy/Clean Tech</t>
  </si>
  <si>
    <t>Structural Health Monitoring - Concrete</t>
  </si>
  <si>
    <t xml:space="preserve">Internet of Things </t>
  </si>
  <si>
    <t xml:space="preserve">Energy </t>
  </si>
  <si>
    <t xml:space="preserve">Hazardous Waste Management/Data Platform </t>
  </si>
  <si>
    <t>Biobanking</t>
  </si>
  <si>
    <t>(Devices, Rx, Therapeutics)</t>
  </si>
  <si>
    <t>Therapeutics/Rx</t>
  </si>
  <si>
    <t>(Non health related)</t>
  </si>
  <si>
    <t xml:space="preserve">IT/Digital Health </t>
  </si>
  <si>
    <t>Other: Mosquito Repellent</t>
  </si>
  <si>
    <t>Transportation/IT</t>
  </si>
  <si>
    <t>Healthcare</t>
  </si>
  <si>
    <t>Therapeutics</t>
  </si>
  <si>
    <t>IT/Sensors</t>
  </si>
  <si>
    <t>Cleantech</t>
  </si>
  <si>
    <t>Hardware</t>
  </si>
  <si>
    <t>Software</t>
  </si>
  <si>
    <t>Sensors</t>
  </si>
  <si>
    <t>Other: Potential applications in all categories minus software</t>
  </si>
  <si>
    <t>Device</t>
  </si>
  <si>
    <t>RX/Therapeutics</t>
  </si>
  <si>
    <t>Write In</t>
  </si>
  <si>
    <t>Rx</t>
  </si>
  <si>
    <t>Other: Hardware</t>
  </si>
  <si>
    <t>Advanced Surgical Retractor Systems, Inc. d/b/a ASR Systems</t>
  </si>
  <si>
    <t>Healthare - Device</t>
  </si>
  <si>
    <t>Code Walker L.L.C.</t>
  </si>
  <si>
    <t>Icii Technologies LLC</t>
  </si>
  <si>
    <t>Industrom Power LLC</t>
  </si>
  <si>
    <t>MicroSilicon Inc</t>
  </si>
  <si>
    <t>RiverWalk Therapeutics, Inc.</t>
  </si>
  <si>
    <t>SKYPaws LLC</t>
  </si>
  <si>
    <t>TYBR Health, Inc.</t>
  </si>
  <si>
    <t>HelioWave Technologies LLC</t>
  </si>
  <si>
    <t>Solenic Medical, Inc.</t>
  </si>
  <si>
    <t>Aerial Vehicle Automation (AVA Propulsion Inc.)</t>
  </si>
  <si>
    <t xml:space="preserve">Totals </t>
  </si>
  <si>
    <t>Totals</t>
  </si>
  <si>
    <t xml:space="preserve">Transportation </t>
  </si>
  <si>
    <t xml:space="preserve">West Texas </t>
  </si>
  <si>
    <t xml:space="preserve">Panhandle </t>
  </si>
  <si>
    <t xml:space="preserve">East Texas </t>
  </si>
  <si>
    <t>Total Applicants (after initial check)</t>
  </si>
  <si>
    <t># of total applicants TNVC</t>
  </si>
  <si>
    <t>Cohort</t>
  </si>
  <si>
    <r>
      <rPr>
        <sz val="10"/>
        <color rgb="FF980000"/>
        <rFont val="Arial"/>
        <family val="2"/>
      </rPr>
      <t>Cumulative</t>
    </r>
    <r>
      <rPr>
        <sz val="10"/>
        <color rgb="FF000000"/>
        <rFont val="Arial"/>
        <family val="2"/>
      </rPr>
      <t xml:space="preserve"> Funds Raised at Application</t>
    </r>
  </si>
  <si>
    <r>
      <rPr>
        <sz val="10"/>
        <color rgb="FF980000"/>
        <rFont val="Arial"/>
        <family val="2"/>
      </rPr>
      <t xml:space="preserve">Cumulative </t>
    </r>
    <r>
      <rPr>
        <sz val="10"/>
        <color rgb="FF000000"/>
        <rFont val="Arial"/>
        <family val="2"/>
      </rPr>
      <t>Total Funds Raised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</si>
</sst>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"/>
    <numFmt numFmtId="165" formatCode="0.0"/>
    <numFmt numFmtId="166" formatCode="0.0%"/>
    <numFmt numFmtId="167" formatCode="_(&quot;$&quot;* #,##0_);_(&quot;$&quot;* \(#,##0\);_(&quot;$&quot;* &quot;-&quot;??_);_(@_)"/>
    <numFmt numFmtId="168" formatCode="&quot;$&quot;#,##0.00"/>
  </numFmts>
  <fonts count="31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u/>
      <sz val="12"/>
      <color rgb="FF0000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color rgb="FFFF0000"/>
      <name val="Arial"/>
      <family val="2"/>
    </font>
    <font>
      <sz val="10"/>
      <color rgb="FFEFEFE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980000"/>
      <name val="Arial"/>
      <family val="2"/>
    </font>
    <font>
      <b/>
      <sz val="10"/>
      <color rgb="FF000000"/>
      <name val="Arial"/>
      <family val="2"/>
    </font>
    <font>
      <sz val="10"/>
      <color rgb="FFBFBFBF"/>
      <name val="Arial"/>
      <family val="2"/>
    </font>
    <font>
      <sz val="10"/>
      <color rgb="FFC00000"/>
      <name val="Arial"/>
      <family val="2"/>
    </font>
    <font>
      <sz val="10"/>
      <color rgb="FFED7D31"/>
      <name val="Arial"/>
      <family val="2"/>
    </font>
    <font>
      <sz val="10"/>
      <color theme="9" tint="0.39997558519241921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9"/>
      <name val="Arial"/>
      <family val="2"/>
    </font>
    <font>
      <sz val="10"/>
      <color rgb="FF000000"/>
      <name val="Tahoma"/>
      <family val="2"/>
    </font>
    <font>
      <sz val="10"/>
      <color theme="1" tint="0.499984740745262"/>
      <name val="Arial"/>
      <family val="2"/>
    </font>
    <font>
      <sz val="12"/>
      <color rgb="FF222222"/>
      <name val="Arial"/>
      <family val="2"/>
    </font>
    <font>
      <sz val="12"/>
      <color rgb="FFFF00FF"/>
      <name val="Arial"/>
      <family val="2"/>
    </font>
    <font>
      <sz val="10"/>
      <color rgb="FF000000"/>
      <name val="Arial"/>
      <family val="2"/>
    </font>
    <font>
      <sz val="10"/>
      <color theme="0" tint="-0.499984740745262"/>
      <name val="Arial"/>
      <family val="2"/>
    </font>
    <font>
      <b/>
      <sz val="10"/>
      <color rgb="FF000000"/>
      <name val="Arial"/>
      <family val="2"/>
    </font>
    <font>
      <sz val="9"/>
      <color rgb="FFEFEFEF"/>
      <name val="Arial"/>
      <family val="2"/>
    </font>
    <font>
      <sz val="8"/>
      <color rgb="FFEFEFEF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1" fillId="0" borderId="0"/>
    <xf numFmtId="0" fontId="1" fillId="0" borderId="0"/>
    <xf numFmtId="44" fontId="19" fillId="0" borderId="0" applyFont="0" applyFill="0" applyBorder="0" applyAlignment="0" applyProtection="0"/>
    <xf numFmtId="9" fontId="26" fillId="0" borderId="0" applyFont="0" applyFill="0" applyBorder="0" applyAlignment="0" applyProtection="0"/>
  </cellStyleXfs>
  <cellXfs count="16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5" fillId="0" borderId="4" xfId="0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5" fillId="0" borderId="4" xfId="0" applyFont="1" applyBorder="1"/>
    <xf numFmtId="49" fontId="5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164" fontId="9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/>
    <xf numFmtId="0" fontId="5" fillId="4" borderId="0" xfId="0" applyFont="1" applyFill="1"/>
    <xf numFmtId="164" fontId="5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12" fillId="5" borderId="0" xfId="0" applyFont="1" applyFill="1"/>
    <xf numFmtId="0" fontId="8" fillId="0" borderId="0" xfId="0" applyFont="1" applyAlignment="1">
      <alignment horizontal="right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9" xfId="0" applyFont="1" applyBorder="1"/>
    <xf numFmtId="0" fontId="5" fillId="3" borderId="10" xfId="0" applyFont="1" applyFill="1" applyBorder="1" applyAlignment="1">
      <alignment horizontal="right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6" fillId="0" borderId="0" xfId="0" applyFont="1"/>
    <xf numFmtId="164" fontId="5" fillId="0" borderId="0" xfId="0" applyNumberFormat="1" applyFont="1"/>
    <xf numFmtId="0" fontId="5" fillId="7" borderId="0" xfId="0" applyFont="1" applyFill="1"/>
    <xf numFmtId="0" fontId="5" fillId="8" borderId="0" xfId="0" applyFont="1" applyFill="1" applyAlignment="1">
      <alignment horizontal="left" vertical="top"/>
    </xf>
    <xf numFmtId="0" fontId="7" fillId="8" borderId="0" xfId="0" applyFont="1" applyFill="1" applyAlignment="1">
      <alignment horizontal="left" vertical="top"/>
    </xf>
    <xf numFmtId="0" fontId="0" fillId="8" borderId="0" xfId="0" applyFill="1"/>
    <xf numFmtId="0" fontId="5" fillId="8" borderId="0" xfId="0" applyFont="1" applyFill="1"/>
    <xf numFmtId="0" fontId="5" fillId="8" borderId="0" xfId="0" applyFont="1" applyFill="1" applyAlignment="1">
      <alignment horizontal="center"/>
    </xf>
    <xf numFmtId="0" fontId="0" fillId="2" borderId="0" xfId="0" applyFill="1"/>
    <xf numFmtId="0" fontId="0" fillId="9" borderId="0" xfId="0" applyFill="1"/>
    <xf numFmtId="0" fontId="0" fillId="0" borderId="0" xfId="0" applyAlignment="1">
      <alignment horizontal="center" vertical="center"/>
    </xf>
    <xf numFmtId="0" fontId="11" fillId="0" borderId="0" xfId="0" applyFont="1"/>
    <xf numFmtId="0" fontId="5" fillId="0" borderId="0" xfId="0" applyFont="1" applyAlignment="1">
      <alignment horizontal="left" vertical="top"/>
    </xf>
    <xf numFmtId="0" fontId="1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165" fontId="5" fillId="0" borderId="16" xfId="0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164" fontId="5" fillId="0" borderId="18" xfId="0" applyNumberFormat="1" applyFont="1" applyBorder="1" applyAlignment="1">
      <alignment horizontal="center"/>
    </xf>
    <xf numFmtId="165" fontId="5" fillId="0" borderId="19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20" xfId="0" applyBorder="1" applyAlignment="1">
      <alignment horizontal="center"/>
    </xf>
    <xf numFmtId="164" fontId="5" fillId="0" borderId="21" xfId="0" applyNumberFormat="1" applyFont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7" fillId="0" borderId="0" xfId="0" applyFont="1" applyAlignment="1">
      <alignment horizontal="left"/>
    </xf>
    <xf numFmtId="0" fontId="0" fillId="10" borderId="0" xfId="0" applyFill="1"/>
    <xf numFmtId="0" fontId="5" fillId="10" borderId="0" xfId="0" applyFont="1" applyFill="1" applyAlignment="1">
      <alignment horizontal="center"/>
    </xf>
    <xf numFmtId="0" fontId="5" fillId="10" borderId="0" xfId="0" applyFont="1" applyFill="1" applyAlignment="1">
      <alignment horizontal="left"/>
    </xf>
    <xf numFmtId="0" fontId="5" fillId="10" borderId="0" xfId="0" applyFont="1" applyFill="1"/>
    <xf numFmtId="0" fontId="17" fillId="10" borderId="0" xfId="0" applyFont="1" applyFill="1" applyAlignment="1">
      <alignment horizontal="left"/>
    </xf>
    <xf numFmtId="0" fontId="5" fillId="0" borderId="22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left"/>
    </xf>
    <xf numFmtId="0" fontId="5" fillId="0" borderId="26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11" fillId="0" borderId="0" xfId="0" applyFont="1" applyAlignment="1">
      <alignment horizontal="left"/>
    </xf>
    <xf numFmtId="10" fontId="5" fillId="0" borderId="0" xfId="0" applyNumberFormat="1" applyFont="1" applyAlignment="1">
      <alignment horizontal="center"/>
    </xf>
    <xf numFmtId="166" fontId="5" fillId="0" borderId="0" xfId="0" applyNumberFormat="1" applyFont="1"/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11" borderId="0" xfId="0" applyFont="1" applyFill="1" applyAlignment="1">
      <alignment horizontal="center"/>
    </xf>
    <xf numFmtId="164" fontId="5" fillId="11" borderId="0" xfId="0" applyNumberFormat="1" applyFont="1" applyFill="1" applyAlignment="1">
      <alignment horizontal="center"/>
    </xf>
    <xf numFmtId="0" fontId="0" fillId="11" borderId="0" xfId="0" applyFill="1"/>
    <xf numFmtId="0" fontId="5" fillId="12" borderId="0" xfId="0" applyFont="1" applyFill="1"/>
    <xf numFmtId="0" fontId="0" fillId="12" borderId="0" xfId="0" applyFill="1"/>
    <xf numFmtId="0" fontId="5" fillId="13" borderId="0" xfId="0" applyFont="1" applyFill="1"/>
    <xf numFmtId="0" fontId="0" fillId="13" borderId="0" xfId="0" applyFill="1"/>
    <xf numFmtId="165" fontId="5" fillId="0" borderId="0" xfId="0" applyNumberFormat="1" applyFont="1"/>
    <xf numFmtId="164" fontId="18" fillId="0" borderId="0" xfId="0" applyNumberFormat="1" applyFont="1"/>
    <xf numFmtId="167" fontId="0" fillId="0" borderId="0" xfId="3" applyNumberFormat="1" applyFont="1" applyAlignment="1"/>
    <xf numFmtId="0" fontId="21" fillId="0" borderId="0" xfId="0" applyFont="1"/>
    <xf numFmtId="1" fontId="0" fillId="0" borderId="0" xfId="0" applyNumberFormat="1"/>
    <xf numFmtId="0" fontId="18" fillId="0" borderId="0" xfId="0" applyFont="1"/>
    <xf numFmtId="0" fontId="20" fillId="14" borderId="0" xfId="0" applyFont="1" applyFill="1"/>
    <xf numFmtId="0" fontId="23" fillId="0" borderId="0" xfId="0" applyFont="1"/>
    <xf numFmtId="0" fontId="5" fillId="15" borderId="0" xfId="0" applyFont="1" applyFill="1"/>
    <xf numFmtId="164" fontId="5" fillId="15" borderId="0" xfId="0" applyNumberFormat="1" applyFont="1" applyFill="1"/>
    <xf numFmtId="0" fontId="0" fillId="15" borderId="0" xfId="0" applyFill="1" applyAlignment="1">
      <alignment horizontal="left" indent="2"/>
    </xf>
    <xf numFmtId="0" fontId="5" fillId="15" borderId="0" xfId="0" applyFont="1" applyFill="1" applyAlignment="1">
      <alignment horizontal="left" indent="2"/>
    </xf>
    <xf numFmtId="0" fontId="6" fillId="0" borderId="27" xfId="0" applyFont="1" applyBorder="1" applyAlignment="1">
      <alignment horizontal="left"/>
    </xf>
    <xf numFmtId="0" fontId="11" fillId="0" borderId="0" xfId="0" applyFont="1" applyAlignment="1">
      <alignment wrapText="1" readingOrder="1"/>
    </xf>
    <xf numFmtId="0" fontId="11" fillId="0" borderId="30" xfId="0" applyFont="1" applyBorder="1" applyAlignment="1">
      <alignment wrapText="1" readingOrder="1"/>
    </xf>
    <xf numFmtId="0" fontId="11" fillId="0" borderId="31" xfId="0" applyFont="1" applyBorder="1" applyAlignment="1">
      <alignment wrapText="1" readingOrder="1"/>
    </xf>
    <xf numFmtId="0" fontId="11" fillId="0" borderId="32" xfId="0" applyFont="1" applyBorder="1" applyAlignment="1">
      <alignment wrapText="1" readingOrder="1"/>
    </xf>
    <xf numFmtId="0" fontId="24" fillId="0" borderId="0" xfId="0" applyFont="1"/>
    <xf numFmtId="164" fontId="6" fillId="0" borderId="0" xfId="0" applyNumberFormat="1" applyFont="1"/>
    <xf numFmtId="9" fontId="5" fillId="0" borderId="0" xfId="4" applyFont="1" applyFill="1"/>
    <xf numFmtId="0" fontId="5" fillId="0" borderId="2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164" fontId="5" fillId="7" borderId="0" xfId="0" applyNumberFormat="1" applyFont="1" applyFill="1"/>
    <xf numFmtId="168" fontId="0" fillId="0" borderId="0" xfId="0" applyNumberFormat="1"/>
    <xf numFmtId="0" fontId="0" fillId="0" borderId="33" xfId="0" applyBorder="1"/>
    <xf numFmtId="0" fontId="14" fillId="0" borderId="34" xfId="0" applyFont="1" applyBorder="1" applyAlignment="1">
      <alignment horizontal="center"/>
    </xf>
    <xf numFmtId="0" fontId="14" fillId="0" borderId="35" xfId="0" applyFont="1" applyBorder="1"/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14" fillId="0" borderId="37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0" xfId="0" applyFont="1" applyAlignment="1">
      <alignment horizontal="left" wrapText="1"/>
    </xf>
    <xf numFmtId="164" fontId="0" fillId="0" borderId="0" xfId="0" applyNumberFormat="1" applyAlignment="1">
      <alignment vertical="center"/>
    </xf>
    <xf numFmtId="0" fontId="28" fillId="0" borderId="0" xfId="0" applyFont="1"/>
    <xf numFmtId="0" fontId="11" fillId="0" borderId="0" xfId="0" applyFont="1" applyAlignment="1">
      <alignment horizontal="left" wrapText="1" readingOrder="1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167" fontId="0" fillId="0" borderId="0" xfId="3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27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0" fillId="9" borderId="0" xfId="0" applyFill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0" xfId="0" applyFont="1" applyAlignment="1">
      <alignment vertical="center" wrapText="1"/>
    </xf>
    <xf numFmtId="0" fontId="0" fillId="0" borderId="0" xfId="0"/>
    <xf numFmtId="0" fontId="6" fillId="0" borderId="0" xfId="0" applyFont="1" applyAlignment="1">
      <alignment horizontal="left" vertical="center"/>
    </xf>
    <xf numFmtId="0" fontId="14" fillId="1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29" fillId="0" borderId="0" xfId="0" applyFont="1"/>
    <xf numFmtId="0" fontId="30" fillId="0" borderId="0" xfId="0" applyFont="1"/>
  </cellXfs>
  <cellStyles count="5">
    <cellStyle name="Currency" xfId="3" builtinId="4"/>
    <cellStyle name="Normal" xfId="0" builtinId="0"/>
    <cellStyle name="Normal 2" xfId="1" xr:uid="{00000000-0005-0000-0000-000002000000}"/>
    <cellStyle name="Normal 3" xfId="2" xr:uid="{00000000-0005-0000-0000-000003000000}"/>
    <cellStyle name="Percent" xfId="4" builtinId="5"/>
  </cellStyles>
  <dxfs count="3"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US" b="0">
                <a:solidFill>
                  <a:srgbClr val="000000"/>
                </a:solidFill>
                <a:latin typeface="Roboto"/>
              </a:rPr>
              <a:t>Semifinalist/Growth Factor and Finalist/Growth Factor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Semifinalist Growth Factor</c:v>
          </c:tx>
          <c:marker>
            <c:symbol val="none"/>
          </c:marker>
          <c:cat>
            <c:numRef>
              <c:f>dashboard!$F$3:$F$13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</c:numCache>
            </c:numRef>
          </c:cat>
          <c:val>
            <c:numRef>
              <c:f>dashboard!$K$3:$K$13</c:f>
              <c:numCache>
                <c:formatCode>0.0</c:formatCode>
                <c:ptCount val="11"/>
                <c:pt idx="0">
                  <c:v>3.162962962962963</c:v>
                </c:pt>
                <c:pt idx="1">
                  <c:v>12.96963696369637</c:v>
                </c:pt>
                <c:pt idx="2">
                  <c:v>16.634281106852473</c:v>
                </c:pt>
                <c:pt idx="3">
                  <c:v>4.4284159349829473</c:v>
                </c:pt>
                <c:pt idx="4">
                  <c:v>11.587863596010235</c:v>
                </c:pt>
                <c:pt idx="5">
                  <c:v>8.3261517615176146</c:v>
                </c:pt>
                <c:pt idx="6">
                  <c:v>1.566514806378132</c:v>
                </c:pt>
                <c:pt idx="7">
                  <c:v>0.60847701149425293</c:v>
                </c:pt>
                <c:pt idx="8">
                  <c:v>1.0001141308094295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91-425C-BF8C-77B63C66B11C}"/>
            </c:ext>
          </c:extLst>
        </c:ser>
        <c:ser>
          <c:idx val="1"/>
          <c:order val="1"/>
          <c:tx>
            <c:v>Finalist Growth Factor</c:v>
          </c:tx>
          <c:marker>
            <c:symbol val="none"/>
          </c:marker>
          <c:cat>
            <c:numRef>
              <c:f>dashboard!$F$3:$F$13</c:f>
              <c:numCache>
                <c:formatCode>General</c:formatCode>
                <c:ptCount val="1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</c:numCache>
            </c:numRef>
          </c:cat>
          <c:val>
            <c:numRef>
              <c:f>dashboard!$O$3:$O$13</c:f>
              <c:numCache>
                <c:formatCode>0.0</c:formatCode>
                <c:ptCount val="11"/>
                <c:pt idx="0">
                  <c:v>6.41671593220339</c:v>
                </c:pt>
                <c:pt idx="1">
                  <c:v>17.230392156862745</c:v>
                </c:pt>
                <c:pt idx="2">
                  <c:v>13.473498233215548</c:v>
                </c:pt>
                <c:pt idx="3">
                  <c:v>9.3366807658058768</c:v>
                </c:pt>
                <c:pt idx="4">
                  <c:v>8.9841595423143357</c:v>
                </c:pt>
                <c:pt idx="5">
                  <c:v>10.237501395348838</c:v>
                </c:pt>
                <c:pt idx="6">
                  <c:v>2.3729336198962518</c:v>
                </c:pt>
                <c:pt idx="7">
                  <c:v>0.87096774193548387</c:v>
                </c:pt>
                <c:pt idx="8">
                  <c:v>0.80682184087363495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91-425C-BF8C-77B63C66B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4811171"/>
        <c:axId val="1113361587"/>
      </c:lineChart>
      <c:catAx>
        <c:axId val="10348111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Roboto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113361587"/>
        <c:crosses val="autoZero"/>
        <c:auto val="1"/>
        <c:lblAlgn val="ctr"/>
        <c:lblOffset val="100"/>
        <c:noMultiLvlLbl val="1"/>
      </c:catAx>
      <c:valAx>
        <c:axId val="11133615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034811171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648591095295476"/>
          <c:y val="0.46392831988999378"/>
          <c:w val="0.29171378914598506"/>
          <c:h val="0.15866215015176161"/>
        </c:manualLayout>
      </c:layout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Competitor Industries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'Industry &amp; Region'!$F$161</c:f>
              <c:strCache>
                <c:ptCount val="1"/>
                <c:pt idx="0">
                  <c:v>Totals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98B-4529-8DBB-B51BEDD8B9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98B-4529-8DBB-B51BEDD8B97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98B-4529-8DBB-B51BEDD8B97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98B-4529-8DBB-B51BEDD8B97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98B-4529-8DBB-B51BEDD8B97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98B-4529-8DBB-B51BEDD8B97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98B-4529-8DBB-B51BEDD8B97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98B-4529-8DBB-B51BEDD8B97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98B-4529-8DBB-B51BEDD8B97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98B-4529-8DBB-B51BEDD8B97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98B-4529-8DBB-B51BEDD8B97B}"/>
              </c:ext>
            </c:extLst>
          </c:dPt>
          <c:dLbls>
            <c:dLbl>
              <c:idx val="0"/>
              <c:layout>
                <c:manualLayout>
                  <c:x val="-3.055042902056428E-2"/>
                  <c:y val="-4.000104360712366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98B-4529-8DBB-B51BEDD8B97B}"/>
                </c:ext>
              </c:extLst>
            </c:dLbl>
            <c:dLbl>
              <c:idx val="1"/>
              <c:layout>
                <c:manualLayout>
                  <c:x val="2.0611006370682538E-2"/>
                  <c:y val="-2.3876061217993971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98B-4529-8DBB-B51BEDD8B97B}"/>
                </c:ext>
              </c:extLst>
            </c:dLbl>
            <c:dLbl>
              <c:idx val="2"/>
              <c:layout>
                <c:manualLayout>
                  <c:x val="4.3980206367595108E-2"/>
                  <c:y val="-0.1158673176605612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092908820836414"/>
                      <c:h val="6.840101976500249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098B-4529-8DBB-B51BEDD8B97B}"/>
                </c:ext>
              </c:extLst>
            </c:dLbl>
            <c:dLbl>
              <c:idx val="3"/>
              <c:layout>
                <c:manualLayout>
                  <c:x val="4.4415737387607956E-2"/>
                  <c:y val="-7.7009856869282014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98B-4529-8DBB-B51BEDD8B97B}"/>
                </c:ext>
              </c:extLst>
            </c:dLbl>
            <c:dLbl>
              <c:idx val="4"/>
              <c:layout>
                <c:manualLayout>
                  <c:x val="4.1277212896981968E-2"/>
                  <c:y val="1.7132052041881861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98B-4529-8DBB-B51BEDD8B97B}"/>
                </c:ext>
              </c:extLst>
            </c:dLbl>
            <c:dLbl>
              <c:idx val="5"/>
              <c:layout>
                <c:manualLayout>
                  <c:x val="-2.0479885231285095E-2"/>
                  <c:y val="2.8673835125448029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98B-4529-8DBB-B51BEDD8B97B}"/>
                </c:ext>
              </c:extLst>
            </c:dLbl>
            <c:dLbl>
              <c:idx val="6"/>
              <c:layout>
                <c:manualLayout>
                  <c:x val="-2.8365270735686118E-2"/>
                  <c:y val="3.6122582092745367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98B-4529-8DBB-B51BEDD8B97B}"/>
                </c:ext>
              </c:extLst>
            </c:dLbl>
            <c:dLbl>
              <c:idx val="7"/>
              <c:layout>
                <c:manualLayout>
                  <c:x val="-6.6043263594501106E-2"/>
                  <c:y val="1.4777268149632389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98B-4529-8DBB-B51BEDD8B97B}"/>
                </c:ext>
              </c:extLst>
            </c:dLbl>
            <c:dLbl>
              <c:idx val="8"/>
              <c:layout>
                <c:manualLayout>
                  <c:x val="-4.068423042950077E-2"/>
                  <c:y val="-3.7503065595925755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98B-4529-8DBB-B51BEDD8B97B}"/>
                </c:ext>
              </c:extLst>
            </c:dLbl>
            <c:dLbl>
              <c:idx val="9"/>
              <c:layout>
                <c:manualLayout>
                  <c:x val="-6.8554089189555537E-2"/>
                  <c:y val="-3.8049498285875297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98B-4529-8DBB-B51BEDD8B97B}"/>
                </c:ext>
              </c:extLst>
            </c:dLbl>
            <c:dLbl>
              <c:idx val="10"/>
              <c:layout>
                <c:manualLayout>
                  <c:x val="2.9013591610907791E-2"/>
                  <c:y val="-1.244835449246776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98B-4529-8DBB-B51BEDD8B9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'Industry &amp; Region'!$E$129:$E$139</c:f>
              <c:numCache>
                <c:formatCode>General</c:formatCode>
                <c:ptCount val="11"/>
              </c:numCache>
            </c:numRef>
          </c:cat>
          <c:val>
            <c:numRef>
              <c:f>'Industry &amp; Region'!$F$129:$F$139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FAFB-466C-B862-06095860D64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6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Competitor Regions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E8-4E06-8B1B-35D3605393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5E8-4E06-8B1B-35D36053939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5E8-4E06-8B1B-35D36053939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5E8-4E06-8B1B-35D36053939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5E8-4E06-8B1B-35D36053939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5E8-4E06-8B1B-35D36053939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5E8-4E06-8B1B-35D36053939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5E8-4E06-8B1B-35D36053939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5E8-4E06-8B1B-35D36053939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5E8-4E06-8B1B-35D360539398}"/>
              </c:ext>
            </c:extLst>
          </c:dPt>
          <c:dLbls>
            <c:dLbl>
              <c:idx val="0"/>
              <c:layout>
                <c:manualLayout>
                  <c:x val="-1.8089285402517589E-2"/>
                  <c:y val="-4.700243065099409E-2"/>
                </c:manualLayout>
              </c:layout>
              <c:tx>
                <c:rich>
                  <a:bodyPr/>
                  <a:lstStyle/>
                  <a:p>
                    <a:fld id="{6B1F90F6-51CD-481F-8647-8AB0E10326A2}" type="CATEGORYNAME">
                      <a:rPr lang="en-US"/>
                      <a:pPr/>
                      <a:t>[CATEGORY NAME]</a:t>
                    </a:fld>
                    <a:r>
                      <a:rPr lang="en-US"/>
                      <a:t>, </a:t>
                    </a:r>
                    <a:fld id="{382A6252-3F0D-485E-AF1D-F3753590BA9A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B5E8-4E06-8B1B-35D360539398}"/>
                </c:ext>
              </c:extLst>
            </c:dLbl>
            <c:dLbl>
              <c:idx val="1"/>
              <c:layout>
                <c:manualLayout>
                  <c:x val="-1.6170705934486617E-3"/>
                  <c:y val="-3.610926923608232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5E8-4E06-8B1B-35D360539398}"/>
                </c:ext>
              </c:extLst>
            </c:dLbl>
            <c:dLbl>
              <c:idx val="2"/>
              <c:layout>
                <c:manualLayout>
                  <c:x val="2.8676911253861861E-2"/>
                  <c:y val="1.193857346779021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5E8-4E06-8B1B-35D360539398}"/>
                </c:ext>
              </c:extLst>
            </c:dLbl>
            <c:dLbl>
              <c:idx val="3"/>
              <c:layout>
                <c:manualLayout>
                  <c:x val="3.0513623813552233E-2"/>
                  <c:y val="3.9726711792604869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5E8-4E06-8B1B-35D360539398}"/>
                </c:ext>
              </c:extLst>
            </c:dLbl>
            <c:dLbl>
              <c:idx val="4"/>
              <c:layout>
                <c:manualLayout>
                  <c:x val="-7.1880312481600955E-2"/>
                  <c:y val="7.2384894393334306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5E8-4E06-8B1B-35D360539398}"/>
                </c:ext>
              </c:extLst>
            </c:dLbl>
            <c:dLbl>
              <c:idx val="5"/>
              <c:layout>
                <c:manualLayout>
                  <c:x val="-2.6585230565187645E-2"/>
                  <c:y val="3.5617929688973684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5E8-4E06-8B1B-35D360539398}"/>
                </c:ext>
              </c:extLst>
            </c:dLbl>
            <c:dLbl>
              <c:idx val="6"/>
              <c:layout>
                <c:manualLayout>
                  <c:x val="-2.0774138769843853E-2"/>
                  <c:y val="1.4121195376893677E-2"/>
                </c:manualLayout>
              </c:layout>
              <c:tx>
                <c:rich>
                  <a:bodyPr/>
                  <a:lstStyle/>
                  <a:p>
                    <a:fld id="{605FEFC1-A40E-49BF-908A-3A4C9757B2EF}" type="CATEGORYNAME">
                      <a:rPr lang="en-US"/>
                      <a:pPr/>
                      <a:t>[CATEGORY NAME]</a:t>
                    </a:fld>
                    <a:r>
                      <a:rPr lang="en-US"/>
                      <a:t>, </a:t>
                    </a:r>
                    <a:fld id="{0EBEBA4B-D209-4CBC-82DC-C5C0D44EE8D7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B5E8-4E06-8B1B-35D360539398}"/>
                </c:ext>
              </c:extLst>
            </c:dLbl>
            <c:dLbl>
              <c:idx val="7"/>
              <c:layout>
                <c:manualLayout>
                  <c:x val="-3.0882007517655394E-2"/>
                  <c:y val="-2.0915872358060507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5E8-4E06-8B1B-35D3605393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'Industry &amp; Region'!$H$162:$H$168</c:f>
              <c:strCache>
                <c:ptCount val="7"/>
                <c:pt idx="0">
                  <c:v>Houston</c:v>
                </c:pt>
                <c:pt idx="1">
                  <c:v>Austin</c:v>
                </c:pt>
                <c:pt idx="2">
                  <c:v>Bryan/College Station</c:v>
                </c:pt>
                <c:pt idx="3">
                  <c:v>North Texas</c:v>
                </c:pt>
                <c:pt idx="4">
                  <c:v>San Antonio</c:v>
                </c:pt>
                <c:pt idx="5">
                  <c:v>South Texas</c:v>
                </c:pt>
                <c:pt idx="6">
                  <c:v>East Texas, Other</c:v>
                </c:pt>
              </c:strCache>
            </c:strRef>
          </c:cat>
          <c:val>
            <c:numRef>
              <c:f>'Industry &amp; Region'!$I$162:$I$168</c:f>
              <c:numCache>
                <c:formatCode>General</c:formatCode>
                <c:ptCount val="7"/>
                <c:pt idx="0">
                  <c:v>64</c:v>
                </c:pt>
                <c:pt idx="1">
                  <c:v>36</c:v>
                </c:pt>
                <c:pt idx="2">
                  <c:v>28</c:v>
                </c:pt>
                <c:pt idx="3">
                  <c:v>8</c:v>
                </c:pt>
                <c:pt idx="4">
                  <c:v>11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43-4894-9BB3-3CD69DD74DF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37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32481</xdr:colOff>
      <xdr:row>21</xdr:row>
      <xdr:rowOff>1711</xdr:rowOff>
    </xdr:from>
    <xdr:ext cx="6457463" cy="2862384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933450</xdr:colOff>
      <xdr:row>196</xdr:row>
      <xdr:rowOff>4762</xdr:rowOff>
    </xdr:from>
    <xdr:to>
      <xdr:col>49</xdr:col>
      <xdr:colOff>419100</xdr:colOff>
      <xdr:row>228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EBDED8-080C-4624-8D9B-1DC8EB5A5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647700</xdr:colOff>
      <xdr:row>241</xdr:row>
      <xdr:rowOff>28574</xdr:rowOff>
    </xdr:from>
    <xdr:to>
      <xdr:col>17</xdr:col>
      <xdr:colOff>552450</xdr:colOff>
      <xdr:row>277</xdr:row>
      <xdr:rowOff>133349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505B3E06-C44A-4804-882D-6320FB5D1940}"/>
            </a:ext>
            <a:ext uri="{147F2762-F138-4A5C-976F-8EAC2B608ADB}">
              <a16:predDERef xmlns:a16="http://schemas.microsoft.com/office/drawing/2014/main" pred="{0DEBDED8-080C-4624-8D9B-1DC8EB5A5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iaz Martinez, Neil O" id="{12CE5348-EDC0-4EC0-9D8D-0D3EDD7B5990}" userId="nodiaz@tamu.edu" providerId="PeoplePicker"/>
  <person displayName="Harwood, Clare M" id="{438403E2-8D88-4B6B-86E9-27AB0AEB65D8}" userId="S::cmharw@tamu.edu::7837d0e3-276e-41ea-88d8-f9d4a9129817" providerId="AD"/>
  <person displayName="Scotti, Christopher L" id="{93D96F48-8084-46C6-A95F-4C403991C9E6}" userId="S::cscotti@tamu.edu::3db835e7-1562-4569-9a5e-56b43a58445d" providerId="AD"/>
</personList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4" dT="2021-01-22T19:50:37.89" personId="{93D96F48-8084-46C6-A95F-4C403991C9E6}" id="{EE678B67-19DD-415E-8DF1-D4A241EA9459}">
    <text>@Diaz Martinez, Neil O How do companies that have gone out of business factor in to these numbers?  i.e.  are they counted as a 0 in the average?</text>
    <mentions>
      <mention mentionpersonId="{12CE5348-EDC0-4EC0-9D8D-0D3EDD7B5990}" mentionId="{1F5C2835-CFCD-4F9F-853F-01B1FCE0B57D}" startIndex="0" length="22"/>
    </mentions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2-12-13T20:30:44.94" personId="{438403E2-8D88-4B6B-86E9-27AB0AEB65D8}" id="{A42D8AB2-ACF0-4A68-B8F0-AA97742E6129}">
    <text>Unused report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wLS8aVe42Fj021nTdB1IKveCpjTIQnx_YUHdX9TvzBw" TargetMode="External"/><Relationship Id="rId2" Type="http://schemas.openxmlformats.org/officeDocument/2006/relationships/hyperlink" Target="https://drive.google.com/open?id=1_jmKyZ-ZJenv0i4_RTrJ0MEVUbxpJcOaFVk0XByA2Dc" TargetMode="External"/><Relationship Id="rId1" Type="http://schemas.openxmlformats.org/officeDocument/2006/relationships/hyperlink" Target="https://drive.google.com/open?id=1L7lUG-pVgMW80IeZV8XUPt15-2JkeG6tsPEUv8-6pq8" TargetMode="External"/><Relationship Id="rId5" Type="http://schemas.openxmlformats.org/officeDocument/2006/relationships/hyperlink" Target="https://docs.google.com/document/d/1pZO2vXL-db3h8VGMrUZiFIHa1zD8m3Luz1g6a4BNAfw/edit?usp=sharing" TargetMode="External"/><Relationship Id="rId4" Type="http://schemas.openxmlformats.org/officeDocument/2006/relationships/hyperlink" Target="https://drive.google.com/open?id=1R20r8bNby44Wh0XTigLnlrygpaFO3C4ugB5hQjw-lC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fastvisa.us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H1002"/>
  <sheetViews>
    <sheetView topLeftCell="B1" workbookViewId="0">
      <selection activeCell="D3" sqref="D3"/>
    </sheetView>
  </sheetViews>
  <sheetFormatPr baseColWidth="10" defaultColWidth="14.5" defaultRowHeight="15.75" customHeight="1" x14ac:dyDescent="0.15"/>
  <cols>
    <col min="2" max="2" width="7.83203125" customWidth="1"/>
    <col min="3" max="3" width="39.1640625" customWidth="1"/>
    <col min="4" max="4" width="90.5" customWidth="1"/>
  </cols>
  <sheetData>
    <row r="1" spans="2:8" ht="16" x14ac:dyDescent="0.2">
      <c r="B1" s="1" t="s">
        <v>0</v>
      </c>
      <c r="C1" s="2"/>
      <c r="D1" s="2"/>
    </row>
    <row r="2" spans="2:8" ht="15.75" customHeight="1" x14ac:dyDescent="0.2">
      <c r="B2" s="2"/>
      <c r="C2" s="2"/>
      <c r="D2" s="2"/>
    </row>
    <row r="3" spans="2:8" ht="15.75" customHeight="1" x14ac:dyDescent="0.2">
      <c r="B3" s="2"/>
      <c r="C3" s="2" t="s">
        <v>1</v>
      </c>
      <c r="D3" s="3" t="s">
        <v>2</v>
      </c>
    </row>
    <row r="4" spans="2:8" ht="15.75" customHeight="1" x14ac:dyDescent="0.2">
      <c r="B4" s="2"/>
      <c r="C4" s="2"/>
      <c r="D4" s="2"/>
    </row>
    <row r="5" spans="2:8" ht="15.75" customHeight="1" x14ac:dyDescent="0.2">
      <c r="B5" s="2"/>
      <c r="C5" s="2" t="s">
        <v>3</v>
      </c>
      <c r="D5" s="3" t="s">
        <v>4</v>
      </c>
    </row>
    <row r="6" spans="2:8" ht="15.75" customHeight="1" x14ac:dyDescent="0.2">
      <c r="B6" s="2"/>
      <c r="C6" s="2"/>
      <c r="D6" s="2"/>
    </row>
    <row r="7" spans="2:8" ht="15.75" customHeight="1" x14ac:dyDescent="0.2">
      <c r="B7" s="2"/>
      <c r="C7" s="2" t="s">
        <v>5</v>
      </c>
      <c r="D7" s="3" t="s">
        <v>6</v>
      </c>
    </row>
    <row r="8" spans="2:8" ht="15.75" customHeight="1" x14ac:dyDescent="0.2">
      <c r="B8" s="2"/>
      <c r="C8" s="2"/>
      <c r="D8" s="2"/>
    </row>
    <row r="9" spans="2:8" ht="15.75" customHeight="1" x14ac:dyDescent="0.2">
      <c r="B9" s="2"/>
      <c r="C9" s="2" t="s">
        <v>7</v>
      </c>
      <c r="D9" s="3" t="s">
        <v>8</v>
      </c>
    </row>
    <row r="10" spans="2:8" ht="15.75" customHeight="1" x14ac:dyDescent="0.2">
      <c r="B10" s="2"/>
      <c r="C10" s="2"/>
      <c r="D10" s="2"/>
    </row>
    <row r="11" spans="2:8" ht="15.75" customHeight="1" x14ac:dyDescent="0.2">
      <c r="B11" s="2"/>
      <c r="C11" s="2" t="s">
        <v>9</v>
      </c>
      <c r="D11" s="3" t="s">
        <v>10</v>
      </c>
    </row>
    <row r="12" spans="2:8" ht="15.75" customHeight="1" x14ac:dyDescent="0.2">
      <c r="B12" s="2"/>
      <c r="C12" s="2"/>
      <c r="D12" s="2"/>
    </row>
    <row r="13" spans="2:8" ht="15.75" customHeight="1" x14ac:dyDescent="0.2">
      <c r="B13" s="2"/>
      <c r="C13" s="2"/>
      <c r="D13" s="2"/>
    </row>
    <row r="14" spans="2:8" ht="15.75" customHeight="1" x14ac:dyDescent="0.2">
      <c r="B14" s="2"/>
      <c r="C14" s="2"/>
      <c r="D14" s="2"/>
      <c r="F14" t="str">
        <f>"0"</f>
        <v>0</v>
      </c>
      <c r="G14" t="str">
        <f>"0"</f>
        <v>0</v>
      </c>
      <c r="H14">
        <f>F14+G14</f>
        <v>0</v>
      </c>
    </row>
    <row r="15" spans="2:8" ht="15.75" customHeight="1" x14ac:dyDescent="0.2">
      <c r="B15" s="2"/>
      <c r="C15" s="2"/>
      <c r="D15" s="2"/>
    </row>
    <row r="16" spans="2:8" ht="15.75" customHeight="1" x14ac:dyDescent="0.2">
      <c r="B16" s="2"/>
      <c r="C16" s="2"/>
      <c r="D16" s="2"/>
    </row>
    <row r="17" spans="2:4" ht="15.75" customHeight="1" x14ac:dyDescent="0.2">
      <c r="B17" s="2"/>
      <c r="C17" s="2"/>
      <c r="D17" s="2"/>
    </row>
    <row r="18" spans="2:4" ht="15.75" customHeight="1" x14ac:dyDescent="0.2">
      <c r="B18" s="2"/>
      <c r="C18" s="2"/>
      <c r="D18" s="2"/>
    </row>
    <row r="19" spans="2:4" ht="15.75" customHeight="1" x14ac:dyDescent="0.2">
      <c r="B19" s="2"/>
      <c r="C19" s="2"/>
      <c r="D19" s="2"/>
    </row>
    <row r="20" spans="2:4" ht="15.75" customHeight="1" x14ac:dyDescent="0.2">
      <c r="B20" s="2"/>
      <c r="C20" s="2"/>
      <c r="D20" s="2"/>
    </row>
    <row r="21" spans="2:4" ht="15.75" customHeight="1" x14ac:dyDescent="0.2">
      <c r="B21" s="2"/>
      <c r="C21" s="2"/>
      <c r="D21" s="2"/>
    </row>
    <row r="22" spans="2:4" ht="15.75" customHeight="1" x14ac:dyDescent="0.2">
      <c r="B22" s="2"/>
      <c r="C22" s="2"/>
      <c r="D22" s="2"/>
    </row>
    <row r="23" spans="2:4" ht="15.75" customHeight="1" x14ac:dyDescent="0.2">
      <c r="B23" s="2"/>
      <c r="C23" s="2"/>
      <c r="D23" s="2"/>
    </row>
    <row r="24" spans="2:4" ht="15.75" customHeight="1" x14ac:dyDescent="0.2">
      <c r="B24" s="2"/>
      <c r="C24" s="2"/>
      <c r="D24" s="2"/>
    </row>
    <row r="25" spans="2:4" ht="15.75" customHeight="1" x14ac:dyDescent="0.2">
      <c r="B25" s="2"/>
      <c r="C25" s="2"/>
      <c r="D25" s="2"/>
    </row>
    <row r="26" spans="2:4" ht="15.75" customHeight="1" x14ac:dyDescent="0.2">
      <c r="B26" s="2"/>
      <c r="C26" s="2"/>
      <c r="D26" s="2"/>
    </row>
    <row r="27" spans="2:4" ht="15.75" customHeight="1" x14ac:dyDescent="0.2">
      <c r="B27" s="2"/>
      <c r="C27" s="2"/>
      <c r="D27" s="2"/>
    </row>
    <row r="28" spans="2:4" ht="15.75" customHeight="1" x14ac:dyDescent="0.2">
      <c r="B28" s="2"/>
      <c r="C28" s="2"/>
      <c r="D28" s="2"/>
    </row>
    <row r="29" spans="2:4" ht="15.75" customHeight="1" x14ac:dyDescent="0.2">
      <c r="B29" s="2"/>
      <c r="C29" s="2"/>
      <c r="D29" s="2"/>
    </row>
    <row r="30" spans="2:4" ht="15.75" customHeight="1" x14ac:dyDescent="0.2">
      <c r="B30" s="2"/>
      <c r="C30" s="2"/>
      <c r="D30" s="2"/>
    </row>
    <row r="31" spans="2:4" ht="15.75" customHeight="1" x14ac:dyDescent="0.2">
      <c r="B31" s="2"/>
      <c r="C31" s="2"/>
      <c r="D31" s="2"/>
    </row>
    <row r="32" spans="2:4" ht="15.75" customHeight="1" x14ac:dyDescent="0.2">
      <c r="B32" s="2"/>
      <c r="C32" s="2"/>
      <c r="D32" s="2"/>
    </row>
    <row r="33" spans="2:4" ht="15.75" customHeight="1" x14ac:dyDescent="0.2">
      <c r="B33" s="2"/>
      <c r="C33" s="2"/>
      <c r="D33" s="2"/>
    </row>
    <row r="34" spans="2:4" ht="15.75" customHeight="1" x14ac:dyDescent="0.2">
      <c r="B34" s="2"/>
      <c r="C34" s="2"/>
      <c r="D34" s="2"/>
    </row>
    <row r="35" spans="2:4" ht="15.75" customHeight="1" x14ac:dyDescent="0.2">
      <c r="B35" s="2"/>
      <c r="C35" s="2"/>
      <c r="D35" s="2"/>
    </row>
    <row r="36" spans="2:4" ht="15.75" customHeight="1" x14ac:dyDescent="0.2">
      <c r="B36" s="2"/>
      <c r="C36" s="2"/>
      <c r="D36" s="2"/>
    </row>
    <row r="37" spans="2:4" ht="15.75" customHeight="1" x14ac:dyDescent="0.2">
      <c r="B37" s="2"/>
      <c r="C37" s="2"/>
      <c r="D37" s="2"/>
    </row>
    <row r="38" spans="2:4" ht="15.75" customHeight="1" x14ac:dyDescent="0.2">
      <c r="B38" s="2"/>
      <c r="C38" s="2"/>
      <c r="D38" s="2"/>
    </row>
    <row r="39" spans="2:4" ht="15.75" customHeight="1" x14ac:dyDescent="0.2">
      <c r="B39" s="2"/>
      <c r="C39" s="2"/>
      <c r="D39" s="2"/>
    </row>
    <row r="40" spans="2:4" ht="15.75" customHeight="1" x14ac:dyDescent="0.2">
      <c r="B40" s="2"/>
      <c r="C40" s="2"/>
      <c r="D40" s="2"/>
    </row>
    <row r="41" spans="2:4" ht="15.75" customHeight="1" x14ac:dyDescent="0.2">
      <c r="B41" s="2"/>
      <c r="C41" s="2"/>
      <c r="D41" s="2"/>
    </row>
    <row r="42" spans="2:4" ht="15.75" customHeight="1" x14ac:dyDescent="0.2">
      <c r="B42" s="2"/>
      <c r="C42" s="2"/>
      <c r="D42" s="2"/>
    </row>
    <row r="43" spans="2:4" ht="15.75" customHeight="1" x14ac:dyDescent="0.2">
      <c r="B43" s="2"/>
      <c r="C43" s="2"/>
      <c r="D43" s="2"/>
    </row>
    <row r="44" spans="2:4" ht="15.75" customHeight="1" x14ac:dyDescent="0.2">
      <c r="B44" s="2"/>
      <c r="C44" s="2"/>
      <c r="D44" s="2"/>
    </row>
    <row r="45" spans="2:4" ht="15.75" customHeight="1" x14ac:dyDescent="0.2">
      <c r="B45" s="2"/>
      <c r="C45" s="2"/>
      <c r="D45" s="2"/>
    </row>
    <row r="46" spans="2:4" ht="15.75" customHeight="1" x14ac:dyDescent="0.2">
      <c r="B46" s="2"/>
      <c r="C46" s="2"/>
      <c r="D46" s="2"/>
    </row>
    <row r="47" spans="2:4" ht="15.75" customHeight="1" x14ac:dyDescent="0.2">
      <c r="B47" s="2"/>
      <c r="C47" s="2"/>
      <c r="D47" s="2"/>
    </row>
    <row r="48" spans="2:4" ht="15.75" customHeight="1" x14ac:dyDescent="0.2">
      <c r="B48" s="2"/>
      <c r="C48" s="2"/>
      <c r="D48" s="2"/>
    </row>
    <row r="49" spans="2:4" ht="15.75" customHeight="1" x14ac:dyDescent="0.2">
      <c r="B49" s="2"/>
      <c r="C49" s="2"/>
      <c r="D49" s="2"/>
    </row>
    <row r="50" spans="2:4" ht="15.75" customHeight="1" x14ac:dyDescent="0.2">
      <c r="B50" s="2"/>
      <c r="C50" s="2"/>
      <c r="D50" s="2"/>
    </row>
    <row r="51" spans="2:4" ht="15.75" customHeight="1" x14ac:dyDescent="0.2">
      <c r="B51" s="2"/>
      <c r="C51" s="2"/>
      <c r="D51" s="2"/>
    </row>
    <row r="52" spans="2:4" ht="15.75" customHeight="1" x14ac:dyDescent="0.2">
      <c r="B52" s="2"/>
      <c r="C52" s="2"/>
      <c r="D52" s="2"/>
    </row>
    <row r="53" spans="2:4" ht="15.75" customHeight="1" x14ac:dyDescent="0.2">
      <c r="B53" s="2"/>
      <c r="C53" s="2"/>
      <c r="D53" s="2"/>
    </row>
    <row r="54" spans="2:4" ht="15.75" customHeight="1" x14ac:dyDescent="0.2">
      <c r="B54" s="2"/>
      <c r="C54" s="2"/>
      <c r="D54" s="2"/>
    </row>
    <row r="55" spans="2:4" ht="16" x14ac:dyDescent="0.2">
      <c r="B55" s="2"/>
      <c r="C55" s="2"/>
      <c r="D55" s="2"/>
    </row>
    <row r="56" spans="2:4" ht="16" x14ac:dyDescent="0.2">
      <c r="B56" s="2"/>
      <c r="C56" s="2"/>
      <c r="D56" s="2"/>
    </row>
    <row r="57" spans="2:4" ht="16" x14ac:dyDescent="0.2">
      <c r="B57" s="2"/>
      <c r="C57" s="2"/>
      <c r="D57" s="2"/>
    </row>
    <row r="58" spans="2:4" ht="16" x14ac:dyDescent="0.2">
      <c r="B58" s="2"/>
      <c r="C58" s="2"/>
      <c r="D58" s="2"/>
    </row>
    <row r="59" spans="2:4" ht="16" x14ac:dyDescent="0.2">
      <c r="B59" s="2"/>
      <c r="C59" s="2"/>
      <c r="D59" s="2"/>
    </row>
    <row r="60" spans="2:4" ht="16" x14ac:dyDescent="0.2">
      <c r="B60" s="2"/>
      <c r="C60" s="2"/>
      <c r="D60" s="2"/>
    </row>
    <row r="61" spans="2:4" ht="16" x14ac:dyDescent="0.2">
      <c r="B61" s="2"/>
      <c r="C61" s="2"/>
      <c r="D61" s="2"/>
    </row>
    <row r="62" spans="2:4" ht="16" x14ac:dyDescent="0.2">
      <c r="B62" s="2"/>
      <c r="C62" s="2"/>
      <c r="D62" s="2"/>
    </row>
    <row r="63" spans="2:4" ht="16" x14ac:dyDescent="0.2">
      <c r="B63" s="2"/>
      <c r="C63" s="2"/>
      <c r="D63" s="2"/>
    </row>
    <row r="64" spans="2:4" ht="16" x14ac:dyDescent="0.2">
      <c r="B64" s="2"/>
      <c r="C64" s="2"/>
      <c r="D64" s="2"/>
    </row>
    <row r="65" spans="2:4" ht="16" x14ac:dyDescent="0.2">
      <c r="B65" s="2"/>
      <c r="C65" s="2"/>
      <c r="D65" s="2"/>
    </row>
    <row r="66" spans="2:4" ht="16" x14ac:dyDescent="0.2">
      <c r="B66" s="2"/>
      <c r="C66" s="2"/>
      <c r="D66" s="2"/>
    </row>
    <row r="67" spans="2:4" ht="16" x14ac:dyDescent="0.2">
      <c r="B67" s="2"/>
      <c r="C67" s="2"/>
      <c r="D67" s="2"/>
    </row>
    <row r="68" spans="2:4" ht="16" x14ac:dyDescent="0.2">
      <c r="B68" s="2"/>
      <c r="C68" s="2"/>
      <c r="D68" s="2"/>
    </row>
    <row r="69" spans="2:4" ht="16" x14ac:dyDescent="0.2">
      <c r="B69" s="2"/>
      <c r="C69" s="2"/>
      <c r="D69" s="2"/>
    </row>
    <row r="70" spans="2:4" ht="16" x14ac:dyDescent="0.2">
      <c r="B70" s="2"/>
      <c r="C70" s="2"/>
      <c r="D70" s="2"/>
    </row>
    <row r="71" spans="2:4" ht="16" x14ac:dyDescent="0.2">
      <c r="B71" s="2"/>
      <c r="C71" s="2"/>
      <c r="D71" s="2"/>
    </row>
    <row r="72" spans="2:4" ht="16" x14ac:dyDescent="0.2">
      <c r="B72" s="2"/>
      <c r="C72" s="2"/>
      <c r="D72" s="2"/>
    </row>
    <row r="73" spans="2:4" ht="16" x14ac:dyDescent="0.2">
      <c r="B73" s="2"/>
      <c r="C73" s="2"/>
      <c r="D73" s="2"/>
    </row>
    <row r="74" spans="2:4" ht="16" x14ac:dyDescent="0.2">
      <c r="B74" s="2"/>
      <c r="C74" s="2"/>
      <c r="D74" s="2"/>
    </row>
    <row r="75" spans="2:4" ht="16" x14ac:dyDescent="0.2">
      <c r="B75" s="2"/>
      <c r="C75" s="2"/>
      <c r="D75" s="2"/>
    </row>
    <row r="76" spans="2:4" ht="16" x14ac:dyDescent="0.2">
      <c r="B76" s="2"/>
      <c r="C76" s="2"/>
      <c r="D76" s="2"/>
    </row>
    <row r="77" spans="2:4" ht="16" x14ac:dyDescent="0.2">
      <c r="B77" s="2"/>
      <c r="C77" s="2"/>
      <c r="D77" s="2"/>
    </row>
    <row r="78" spans="2:4" ht="16" x14ac:dyDescent="0.2">
      <c r="B78" s="2"/>
      <c r="C78" s="2"/>
      <c r="D78" s="2"/>
    </row>
    <row r="79" spans="2:4" ht="16" x14ac:dyDescent="0.2">
      <c r="B79" s="2"/>
      <c r="C79" s="2"/>
      <c r="D79" s="2"/>
    </row>
    <row r="80" spans="2:4" ht="16" x14ac:dyDescent="0.2">
      <c r="B80" s="2"/>
      <c r="C80" s="2"/>
      <c r="D80" s="2"/>
    </row>
    <row r="81" spans="2:4" ht="16" x14ac:dyDescent="0.2">
      <c r="B81" s="2"/>
      <c r="C81" s="2"/>
      <c r="D81" s="2"/>
    </row>
    <row r="82" spans="2:4" ht="16" x14ac:dyDescent="0.2">
      <c r="B82" s="2"/>
      <c r="C82" s="2"/>
      <c r="D82" s="2"/>
    </row>
    <row r="83" spans="2:4" ht="16" x14ac:dyDescent="0.2">
      <c r="B83" s="2"/>
      <c r="C83" s="2"/>
      <c r="D83" s="2"/>
    </row>
    <row r="84" spans="2:4" ht="16" x14ac:dyDescent="0.2">
      <c r="B84" s="2"/>
      <c r="C84" s="2"/>
      <c r="D84" s="2"/>
    </row>
    <row r="85" spans="2:4" ht="16" x14ac:dyDescent="0.2">
      <c r="B85" s="2"/>
      <c r="C85" s="2"/>
      <c r="D85" s="2"/>
    </row>
    <row r="86" spans="2:4" ht="16" x14ac:dyDescent="0.2">
      <c r="B86" s="2"/>
      <c r="C86" s="2"/>
      <c r="D86" s="2"/>
    </row>
    <row r="87" spans="2:4" ht="16" x14ac:dyDescent="0.2">
      <c r="B87" s="2"/>
      <c r="C87" s="2"/>
      <c r="D87" s="2"/>
    </row>
    <row r="88" spans="2:4" ht="16" x14ac:dyDescent="0.2">
      <c r="B88" s="2"/>
      <c r="C88" s="2"/>
      <c r="D88" s="2"/>
    </row>
    <row r="89" spans="2:4" ht="16" x14ac:dyDescent="0.2">
      <c r="B89" s="2"/>
      <c r="C89" s="2"/>
      <c r="D89" s="2"/>
    </row>
    <row r="90" spans="2:4" ht="16" x14ac:dyDescent="0.2">
      <c r="B90" s="2"/>
      <c r="C90" s="2"/>
      <c r="D90" s="2"/>
    </row>
    <row r="91" spans="2:4" ht="16" x14ac:dyDescent="0.2">
      <c r="B91" s="2"/>
      <c r="C91" s="2"/>
      <c r="D91" s="2"/>
    </row>
    <row r="92" spans="2:4" ht="16" x14ac:dyDescent="0.2">
      <c r="B92" s="2"/>
      <c r="C92" s="2"/>
      <c r="D92" s="2"/>
    </row>
    <row r="93" spans="2:4" ht="16" x14ac:dyDescent="0.2">
      <c r="B93" s="2"/>
      <c r="C93" s="2"/>
      <c r="D93" s="2"/>
    </row>
    <row r="94" spans="2:4" ht="16" x14ac:dyDescent="0.2">
      <c r="B94" s="2"/>
      <c r="C94" s="2"/>
      <c r="D94" s="2"/>
    </row>
    <row r="95" spans="2:4" ht="16" x14ac:dyDescent="0.2">
      <c r="B95" s="2"/>
      <c r="C95" s="2"/>
      <c r="D95" s="2"/>
    </row>
    <row r="96" spans="2:4" ht="16" x14ac:dyDescent="0.2">
      <c r="B96" s="2"/>
      <c r="C96" s="2"/>
      <c r="D96" s="2"/>
    </row>
    <row r="97" spans="2:4" ht="16" x14ac:dyDescent="0.2">
      <c r="B97" s="2"/>
      <c r="C97" s="2"/>
      <c r="D97" s="2"/>
    </row>
    <row r="98" spans="2:4" ht="16" x14ac:dyDescent="0.2">
      <c r="B98" s="2"/>
      <c r="C98" s="2"/>
      <c r="D98" s="2"/>
    </row>
    <row r="99" spans="2:4" ht="16" x14ac:dyDescent="0.2">
      <c r="B99" s="2"/>
      <c r="C99" s="2"/>
      <c r="D99" s="2"/>
    </row>
    <row r="100" spans="2:4" ht="16" x14ac:dyDescent="0.2">
      <c r="B100" s="2"/>
      <c r="C100" s="2"/>
      <c r="D100" s="2"/>
    </row>
    <row r="101" spans="2:4" ht="16" x14ac:dyDescent="0.2">
      <c r="B101" s="2"/>
      <c r="C101" s="2"/>
      <c r="D101" s="2"/>
    </row>
    <row r="102" spans="2:4" ht="16" x14ac:dyDescent="0.2">
      <c r="B102" s="2"/>
      <c r="C102" s="2"/>
      <c r="D102" s="2"/>
    </row>
    <row r="103" spans="2:4" ht="16" x14ac:dyDescent="0.2">
      <c r="B103" s="2"/>
      <c r="C103" s="2"/>
      <c r="D103" s="2"/>
    </row>
    <row r="104" spans="2:4" ht="16" x14ac:dyDescent="0.2">
      <c r="B104" s="2"/>
      <c r="C104" s="2"/>
      <c r="D104" s="2"/>
    </row>
    <row r="105" spans="2:4" ht="16" x14ac:dyDescent="0.2">
      <c r="B105" s="2"/>
      <c r="C105" s="2"/>
      <c r="D105" s="2"/>
    </row>
    <row r="106" spans="2:4" ht="16" x14ac:dyDescent="0.2">
      <c r="B106" s="2"/>
      <c r="C106" s="2"/>
      <c r="D106" s="2"/>
    </row>
    <row r="107" spans="2:4" ht="16" x14ac:dyDescent="0.2">
      <c r="B107" s="2"/>
      <c r="C107" s="2"/>
      <c r="D107" s="2"/>
    </row>
    <row r="108" spans="2:4" ht="16" x14ac:dyDescent="0.2">
      <c r="B108" s="2"/>
      <c r="C108" s="2"/>
      <c r="D108" s="2"/>
    </row>
    <row r="109" spans="2:4" ht="16" x14ac:dyDescent="0.2">
      <c r="B109" s="2"/>
      <c r="C109" s="2"/>
      <c r="D109" s="2"/>
    </row>
    <row r="110" spans="2:4" ht="16" x14ac:dyDescent="0.2">
      <c r="B110" s="2"/>
      <c r="C110" s="2"/>
      <c r="D110" s="2"/>
    </row>
    <row r="111" spans="2:4" ht="16" x14ac:dyDescent="0.2">
      <c r="B111" s="2"/>
      <c r="C111" s="2"/>
      <c r="D111" s="2"/>
    </row>
    <row r="112" spans="2:4" ht="16" x14ac:dyDescent="0.2">
      <c r="B112" s="2"/>
      <c r="C112" s="2"/>
      <c r="D112" s="2"/>
    </row>
    <row r="113" spans="2:4" ht="16" x14ac:dyDescent="0.2">
      <c r="B113" s="2"/>
      <c r="C113" s="2"/>
      <c r="D113" s="2"/>
    </row>
    <row r="114" spans="2:4" ht="16" x14ac:dyDescent="0.2">
      <c r="B114" s="2"/>
      <c r="C114" s="2"/>
      <c r="D114" s="2"/>
    </row>
    <row r="115" spans="2:4" ht="16" x14ac:dyDescent="0.2">
      <c r="B115" s="2"/>
      <c r="C115" s="2"/>
      <c r="D115" s="2"/>
    </row>
    <row r="116" spans="2:4" ht="16" x14ac:dyDescent="0.2">
      <c r="B116" s="2"/>
      <c r="C116" s="2"/>
      <c r="D116" s="2"/>
    </row>
    <row r="117" spans="2:4" ht="16" x14ac:dyDescent="0.2">
      <c r="B117" s="2"/>
      <c r="C117" s="2"/>
      <c r="D117" s="2"/>
    </row>
    <row r="118" spans="2:4" ht="16" x14ac:dyDescent="0.2">
      <c r="B118" s="2"/>
      <c r="C118" s="2"/>
      <c r="D118" s="2"/>
    </row>
    <row r="119" spans="2:4" ht="16" x14ac:dyDescent="0.2">
      <c r="B119" s="2"/>
      <c r="C119" s="2"/>
      <c r="D119" s="2"/>
    </row>
    <row r="120" spans="2:4" ht="16" x14ac:dyDescent="0.2">
      <c r="B120" s="2"/>
      <c r="C120" s="2"/>
      <c r="D120" s="2"/>
    </row>
    <row r="121" spans="2:4" ht="16" x14ac:dyDescent="0.2">
      <c r="B121" s="2"/>
      <c r="C121" s="2"/>
      <c r="D121" s="2"/>
    </row>
    <row r="122" spans="2:4" ht="16" x14ac:dyDescent="0.2">
      <c r="B122" s="2"/>
      <c r="C122" s="2"/>
      <c r="D122" s="2"/>
    </row>
    <row r="123" spans="2:4" ht="16" x14ac:dyDescent="0.2">
      <c r="B123" s="2"/>
      <c r="C123" s="2"/>
      <c r="D123" s="2"/>
    </row>
    <row r="124" spans="2:4" ht="16" x14ac:dyDescent="0.2">
      <c r="B124" s="2"/>
      <c r="C124" s="2"/>
      <c r="D124" s="2"/>
    </row>
    <row r="125" spans="2:4" ht="16" x14ac:dyDescent="0.2">
      <c r="B125" s="2"/>
      <c r="C125" s="2"/>
      <c r="D125" s="2"/>
    </row>
    <row r="126" spans="2:4" ht="16" x14ac:dyDescent="0.2">
      <c r="B126" s="2"/>
      <c r="C126" s="2"/>
      <c r="D126" s="2"/>
    </row>
    <row r="127" spans="2:4" ht="16" x14ac:dyDescent="0.2">
      <c r="B127" s="2"/>
      <c r="C127" s="2"/>
      <c r="D127" s="2"/>
    </row>
    <row r="128" spans="2:4" ht="16" x14ac:dyDescent="0.2">
      <c r="B128" s="2"/>
      <c r="C128" s="2"/>
      <c r="D128" s="2"/>
    </row>
    <row r="129" spans="2:4" ht="16" x14ac:dyDescent="0.2">
      <c r="B129" s="2"/>
      <c r="C129" s="2"/>
      <c r="D129" s="2"/>
    </row>
    <row r="130" spans="2:4" ht="16" x14ac:dyDescent="0.2">
      <c r="B130" s="2"/>
      <c r="C130" s="2"/>
      <c r="D130" s="2"/>
    </row>
    <row r="131" spans="2:4" ht="16" x14ac:dyDescent="0.2">
      <c r="B131" s="2"/>
      <c r="C131" s="2"/>
      <c r="D131" s="2"/>
    </row>
    <row r="132" spans="2:4" ht="16" x14ac:dyDescent="0.2">
      <c r="B132" s="2"/>
      <c r="C132" s="2"/>
      <c r="D132" s="2"/>
    </row>
    <row r="133" spans="2:4" ht="16" x14ac:dyDescent="0.2">
      <c r="B133" s="2"/>
      <c r="C133" s="2"/>
      <c r="D133" s="2"/>
    </row>
    <row r="134" spans="2:4" ht="16" x14ac:dyDescent="0.2">
      <c r="B134" s="2"/>
      <c r="C134" s="2"/>
      <c r="D134" s="2"/>
    </row>
    <row r="135" spans="2:4" ht="16" x14ac:dyDescent="0.2">
      <c r="B135" s="2"/>
      <c r="C135" s="2"/>
      <c r="D135" s="2"/>
    </row>
    <row r="136" spans="2:4" ht="16" x14ac:dyDescent="0.2">
      <c r="B136" s="2"/>
      <c r="C136" s="2"/>
      <c r="D136" s="2"/>
    </row>
    <row r="137" spans="2:4" ht="16" x14ac:dyDescent="0.2">
      <c r="B137" s="2"/>
      <c r="C137" s="2"/>
      <c r="D137" s="2"/>
    </row>
    <row r="138" spans="2:4" ht="16" x14ac:dyDescent="0.2">
      <c r="B138" s="2"/>
      <c r="C138" s="2"/>
      <c r="D138" s="2"/>
    </row>
    <row r="139" spans="2:4" ht="16" x14ac:dyDescent="0.2">
      <c r="B139" s="2"/>
      <c r="C139" s="2"/>
      <c r="D139" s="2"/>
    </row>
    <row r="140" spans="2:4" ht="16" x14ac:dyDescent="0.2">
      <c r="B140" s="2"/>
      <c r="C140" s="2"/>
      <c r="D140" s="2"/>
    </row>
    <row r="141" spans="2:4" ht="16" x14ac:dyDescent="0.2">
      <c r="B141" s="2"/>
      <c r="C141" s="2"/>
      <c r="D141" s="2"/>
    </row>
    <row r="142" spans="2:4" ht="16" x14ac:dyDescent="0.2">
      <c r="B142" s="2"/>
      <c r="C142" s="2"/>
      <c r="D142" s="2"/>
    </row>
    <row r="143" spans="2:4" ht="16" x14ac:dyDescent="0.2">
      <c r="B143" s="2"/>
      <c r="C143" s="2"/>
      <c r="D143" s="2"/>
    </row>
    <row r="144" spans="2:4" ht="16" x14ac:dyDescent="0.2">
      <c r="B144" s="2"/>
      <c r="C144" s="2"/>
      <c r="D144" s="2"/>
    </row>
    <row r="145" spans="2:4" ht="16" x14ac:dyDescent="0.2">
      <c r="B145" s="2"/>
      <c r="C145" s="2"/>
      <c r="D145" s="2"/>
    </row>
    <row r="146" spans="2:4" ht="16" x14ac:dyDescent="0.2">
      <c r="B146" s="2"/>
      <c r="C146" s="2"/>
      <c r="D146" s="2"/>
    </row>
    <row r="147" spans="2:4" ht="16" x14ac:dyDescent="0.2">
      <c r="B147" s="2"/>
      <c r="C147" s="2"/>
      <c r="D147" s="2"/>
    </row>
    <row r="148" spans="2:4" ht="16" x14ac:dyDescent="0.2">
      <c r="B148" s="2"/>
      <c r="C148" s="2"/>
      <c r="D148" s="2"/>
    </row>
    <row r="149" spans="2:4" ht="16" x14ac:dyDescent="0.2">
      <c r="B149" s="2"/>
      <c r="C149" s="2"/>
      <c r="D149" s="2"/>
    </row>
    <row r="150" spans="2:4" ht="16" x14ac:dyDescent="0.2">
      <c r="B150" s="2"/>
      <c r="C150" s="2"/>
      <c r="D150" s="2"/>
    </row>
    <row r="151" spans="2:4" ht="16" x14ac:dyDescent="0.2">
      <c r="B151" s="2"/>
      <c r="C151" s="2"/>
      <c r="D151" s="2"/>
    </row>
    <row r="152" spans="2:4" ht="16" x14ac:dyDescent="0.2">
      <c r="B152" s="2"/>
      <c r="C152" s="2"/>
      <c r="D152" s="2"/>
    </row>
    <row r="153" spans="2:4" ht="16" x14ac:dyDescent="0.2">
      <c r="B153" s="2"/>
      <c r="C153" s="2"/>
      <c r="D153" s="2"/>
    </row>
    <row r="154" spans="2:4" ht="16" x14ac:dyDescent="0.2">
      <c r="B154" s="2"/>
      <c r="C154" s="2"/>
      <c r="D154" s="2"/>
    </row>
    <row r="155" spans="2:4" ht="16" x14ac:dyDescent="0.2">
      <c r="B155" s="2"/>
      <c r="C155" s="2"/>
      <c r="D155" s="2"/>
    </row>
    <row r="156" spans="2:4" ht="16" x14ac:dyDescent="0.2">
      <c r="B156" s="2"/>
      <c r="C156" s="2"/>
      <c r="D156" s="2"/>
    </row>
    <row r="157" spans="2:4" ht="16" x14ac:dyDescent="0.2">
      <c r="B157" s="2"/>
      <c r="C157" s="2"/>
      <c r="D157" s="2"/>
    </row>
    <row r="158" spans="2:4" ht="16" x14ac:dyDescent="0.2">
      <c r="B158" s="2"/>
      <c r="C158" s="2"/>
      <c r="D158" s="2"/>
    </row>
    <row r="159" spans="2:4" ht="16" x14ac:dyDescent="0.2">
      <c r="B159" s="2"/>
      <c r="C159" s="2"/>
      <c r="D159" s="2"/>
    </row>
    <row r="160" spans="2:4" ht="16" x14ac:dyDescent="0.2">
      <c r="B160" s="2"/>
      <c r="C160" s="2"/>
      <c r="D160" s="2"/>
    </row>
    <row r="161" spans="2:4" ht="16" x14ac:dyDescent="0.2">
      <c r="B161" s="2"/>
      <c r="C161" s="2"/>
      <c r="D161" s="2"/>
    </row>
    <row r="162" spans="2:4" ht="16" x14ac:dyDescent="0.2">
      <c r="B162" s="2"/>
      <c r="C162" s="2"/>
      <c r="D162" s="2"/>
    </row>
    <row r="163" spans="2:4" ht="16" x14ac:dyDescent="0.2">
      <c r="B163" s="2"/>
      <c r="C163" s="2"/>
      <c r="D163" s="2"/>
    </row>
    <row r="164" spans="2:4" ht="16" x14ac:dyDescent="0.2">
      <c r="B164" s="2"/>
      <c r="C164" s="2"/>
      <c r="D164" s="2"/>
    </row>
    <row r="165" spans="2:4" ht="16" x14ac:dyDescent="0.2">
      <c r="B165" s="2"/>
      <c r="C165" s="2"/>
      <c r="D165" s="2"/>
    </row>
    <row r="166" spans="2:4" ht="16" x14ac:dyDescent="0.2">
      <c r="B166" s="2"/>
      <c r="C166" s="2"/>
      <c r="D166" s="2"/>
    </row>
    <row r="167" spans="2:4" ht="16" x14ac:dyDescent="0.2">
      <c r="B167" s="2"/>
      <c r="C167" s="2"/>
      <c r="D167" s="2"/>
    </row>
    <row r="168" spans="2:4" ht="16" x14ac:dyDescent="0.2">
      <c r="B168" s="2"/>
      <c r="C168" s="2"/>
      <c r="D168" s="2"/>
    </row>
    <row r="169" spans="2:4" ht="16" x14ac:dyDescent="0.2">
      <c r="B169" s="2"/>
      <c r="C169" s="2"/>
      <c r="D169" s="2"/>
    </row>
    <row r="170" spans="2:4" ht="16" x14ac:dyDescent="0.2">
      <c r="B170" s="2"/>
      <c r="C170" s="2"/>
      <c r="D170" s="2"/>
    </row>
    <row r="171" spans="2:4" ht="16" x14ac:dyDescent="0.2">
      <c r="B171" s="2"/>
      <c r="C171" s="2"/>
      <c r="D171" s="2"/>
    </row>
    <row r="172" spans="2:4" ht="16" x14ac:dyDescent="0.2">
      <c r="B172" s="2"/>
      <c r="C172" s="2"/>
      <c r="D172" s="2"/>
    </row>
    <row r="173" spans="2:4" ht="16" x14ac:dyDescent="0.2">
      <c r="B173" s="2"/>
      <c r="C173" s="2"/>
      <c r="D173" s="2"/>
    </row>
    <row r="174" spans="2:4" ht="16" x14ac:dyDescent="0.2">
      <c r="B174" s="2"/>
      <c r="C174" s="2"/>
      <c r="D174" s="2"/>
    </row>
    <row r="175" spans="2:4" ht="16" x14ac:dyDescent="0.2">
      <c r="B175" s="2"/>
      <c r="C175" s="2"/>
      <c r="D175" s="2"/>
    </row>
    <row r="176" spans="2:4" ht="16" x14ac:dyDescent="0.2">
      <c r="B176" s="2"/>
      <c r="C176" s="2"/>
      <c r="D176" s="2"/>
    </row>
    <row r="177" spans="2:4" ht="16" x14ac:dyDescent="0.2">
      <c r="B177" s="2"/>
      <c r="C177" s="2"/>
      <c r="D177" s="2"/>
    </row>
    <row r="178" spans="2:4" ht="16" x14ac:dyDescent="0.2">
      <c r="B178" s="2"/>
      <c r="C178" s="2"/>
      <c r="D178" s="2"/>
    </row>
    <row r="179" spans="2:4" ht="16" x14ac:dyDescent="0.2">
      <c r="B179" s="2"/>
      <c r="C179" s="2"/>
      <c r="D179" s="2"/>
    </row>
    <row r="180" spans="2:4" ht="16" x14ac:dyDescent="0.2">
      <c r="B180" s="2"/>
      <c r="C180" s="2"/>
      <c r="D180" s="2"/>
    </row>
    <row r="181" spans="2:4" ht="16" x14ac:dyDescent="0.2">
      <c r="B181" s="2"/>
      <c r="C181" s="2"/>
      <c r="D181" s="2"/>
    </row>
    <row r="182" spans="2:4" ht="16" x14ac:dyDescent="0.2">
      <c r="B182" s="2"/>
      <c r="C182" s="2"/>
      <c r="D182" s="2"/>
    </row>
    <row r="183" spans="2:4" ht="16" x14ac:dyDescent="0.2">
      <c r="B183" s="2"/>
      <c r="C183" s="2"/>
      <c r="D183" s="2"/>
    </row>
    <row r="184" spans="2:4" ht="16" x14ac:dyDescent="0.2">
      <c r="B184" s="2"/>
      <c r="C184" s="2"/>
      <c r="D184" s="2"/>
    </row>
    <row r="185" spans="2:4" ht="16" x14ac:dyDescent="0.2">
      <c r="B185" s="2"/>
      <c r="C185" s="2"/>
      <c r="D185" s="2"/>
    </row>
    <row r="186" spans="2:4" ht="16" x14ac:dyDescent="0.2">
      <c r="B186" s="2"/>
      <c r="C186" s="2"/>
      <c r="D186" s="2"/>
    </row>
    <row r="187" spans="2:4" ht="16" x14ac:dyDescent="0.2">
      <c r="B187" s="2"/>
      <c r="C187" s="2"/>
      <c r="D187" s="2"/>
    </row>
    <row r="188" spans="2:4" ht="16" x14ac:dyDescent="0.2">
      <c r="B188" s="2"/>
      <c r="C188" s="2"/>
      <c r="D188" s="2"/>
    </row>
    <row r="189" spans="2:4" ht="16" x14ac:dyDescent="0.2">
      <c r="B189" s="2"/>
      <c r="C189" s="2"/>
      <c r="D189" s="2"/>
    </row>
    <row r="190" spans="2:4" ht="16" x14ac:dyDescent="0.2">
      <c r="B190" s="2"/>
      <c r="C190" s="2"/>
      <c r="D190" s="2"/>
    </row>
    <row r="191" spans="2:4" ht="16" x14ac:dyDescent="0.2">
      <c r="B191" s="2"/>
      <c r="C191" s="2"/>
      <c r="D191" s="2"/>
    </row>
    <row r="192" spans="2:4" ht="16" x14ac:dyDescent="0.2">
      <c r="B192" s="2"/>
      <c r="C192" s="2"/>
      <c r="D192" s="2"/>
    </row>
    <row r="193" spans="2:4" ht="16" x14ac:dyDescent="0.2">
      <c r="B193" s="2"/>
      <c r="C193" s="2"/>
      <c r="D193" s="2"/>
    </row>
    <row r="194" spans="2:4" ht="16" x14ac:dyDescent="0.2">
      <c r="B194" s="2"/>
      <c r="C194" s="2"/>
      <c r="D194" s="2"/>
    </row>
    <row r="195" spans="2:4" ht="16" x14ac:dyDescent="0.2">
      <c r="B195" s="2"/>
      <c r="C195" s="2"/>
      <c r="D195" s="2"/>
    </row>
    <row r="196" spans="2:4" ht="16" x14ac:dyDescent="0.2">
      <c r="B196" s="2"/>
      <c r="C196" s="2"/>
      <c r="D196" s="2"/>
    </row>
    <row r="197" spans="2:4" ht="16" x14ac:dyDescent="0.2">
      <c r="B197" s="2"/>
      <c r="C197" s="2"/>
      <c r="D197" s="2"/>
    </row>
    <row r="198" spans="2:4" ht="16" x14ac:dyDescent="0.2">
      <c r="B198" s="2"/>
      <c r="C198" s="2"/>
      <c r="D198" s="2"/>
    </row>
    <row r="199" spans="2:4" ht="16" x14ac:dyDescent="0.2">
      <c r="B199" s="2"/>
      <c r="C199" s="2"/>
      <c r="D199" s="2"/>
    </row>
    <row r="200" spans="2:4" ht="16" x14ac:dyDescent="0.2">
      <c r="B200" s="2"/>
      <c r="C200" s="2"/>
      <c r="D200" s="2"/>
    </row>
    <row r="201" spans="2:4" ht="16" x14ac:dyDescent="0.2">
      <c r="B201" s="2"/>
      <c r="C201" s="2"/>
      <c r="D201" s="2"/>
    </row>
    <row r="202" spans="2:4" ht="16" x14ac:dyDescent="0.2">
      <c r="B202" s="2"/>
      <c r="C202" s="2"/>
      <c r="D202" s="2"/>
    </row>
    <row r="203" spans="2:4" ht="16" x14ac:dyDescent="0.2">
      <c r="B203" s="2"/>
      <c r="C203" s="2"/>
      <c r="D203" s="2"/>
    </row>
    <row r="204" spans="2:4" ht="16" x14ac:dyDescent="0.2">
      <c r="B204" s="2"/>
      <c r="C204" s="2"/>
      <c r="D204" s="2"/>
    </row>
    <row r="205" spans="2:4" ht="16" x14ac:dyDescent="0.2">
      <c r="B205" s="2"/>
      <c r="C205" s="2"/>
      <c r="D205" s="2"/>
    </row>
    <row r="206" spans="2:4" ht="16" x14ac:dyDescent="0.2">
      <c r="B206" s="2"/>
      <c r="C206" s="2"/>
      <c r="D206" s="2"/>
    </row>
    <row r="207" spans="2:4" ht="16" x14ac:dyDescent="0.2">
      <c r="B207" s="2"/>
      <c r="C207" s="2"/>
      <c r="D207" s="2"/>
    </row>
    <row r="208" spans="2:4" ht="16" x14ac:dyDescent="0.2">
      <c r="B208" s="2"/>
      <c r="C208" s="2"/>
      <c r="D208" s="2"/>
    </row>
    <row r="209" spans="2:4" ht="16" x14ac:dyDescent="0.2">
      <c r="B209" s="2"/>
      <c r="C209" s="2"/>
      <c r="D209" s="2"/>
    </row>
    <row r="210" spans="2:4" ht="16" x14ac:dyDescent="0.2">
      <c r="B210" s="2"/>
      <c r="C210" s="2"/>
      <c r="D210" s="2"/>
    </row>
    <row r="211" spans="2:4" ht="16" x14ac:dyDescent="0.2">
      <c r="B211" s="2"/>
      <c r="C211" s="2"/>
      <c r="D211" s="2"/>
    </row>
    <row r="212" spans="2:4" ht="16" x14ac:dyDescent="0.2">
      <c r="B212" s="2"/>
      <c r="C212" s="2"/>
      <c r="D212" s="2"/>
    </row>
    <row r="213" spans="2:4" ht="16" x14ac:dyDescent="0.2">
      <c r="B213" s="2"/>
      <c r="C213" s="2"/>
      <c r="D213" s="2"/>
    </row>
    <row r="214" spans="2:4" ht="16" x14ac:dyDescent="0.2">
      <c r="B214" s="2"/>
      <c r="C214" s="2"/>
      <c r="D214" s="2"/>
    </row>
    <row r="215" spans="2:4" ht="16" x14ac:dyDescent="0.2">
      <c r="B215" s="2"/>
      <c r="C215" s="2"/>
      <c r="D215" s="2"/>
    </row>
    <row r="216" spans="2:4" ht="16" x14ac:dyDescent="0.2">
      <c r="B216" s="2"/>
      <c r="C216" s="2"/>
      <c r="D216" s="2"/>
    </row>
    <row r="217" spans="2:4" ht="16" x14ac:dyDescent="0.2">
      <c r="B217" s="2"/>
      <c r="C217" s="2"/>
      <c r="D217" s="2"/>
    </row>
    <row r="218" spans="2:4" ht="16" x14ac:dyDescent="0.2">
      <c r="B218" s="2"/>
      <c r="C218" s="2"/>
      <c r="D218" s="2"/>
    </row>
    <row r="219" spans="2:4" ht="16" x14ac:dyDescent="0.2">
      <c r="B219" s="2"/>
      <c r="C219" s="2"/>
      <c r="D219" s="2"/>
    </row>
    <row r="220" spans="2:4" ht="16" x14ac:dyDescent="0.2">
      <c r="B220" s="2"/>
      <c r="C220" s="2"/>
      <c r="D220" s="2"/>
    </row>
    <row r="221" spans="2:4" ht="16" x14ac:dyDescent="0.2">
      <c r="B221" s="2"/>
      <c r="C221" s="2"/>
      <c r="D221" s="2"/>
    </row>
    <row r="222" spans="2:4" ht="16" x14ac:dyDescent="0.2">
      <c r="B222" s="2"/>
      <c r="C222" s="2"/>
      <c r="D222" s="2"/>
    </row>
    <row r="223" spans="2:4" ht="16" x14ac:dyDescent="0.2">
      <c r="B223" s="2"/>
      <c r="C223" s="2"/>
      <c r="D223" s="2"/>
    </row>
    <row r="224" spans="2:4" ht="16" x14ac:dyDescent="0.2">
      <c r="B224" s="2"/>
      <c r="C224" s="2"/>
      <c r="D224" s="2"/>
    </row>
    <row r="225" spans="2:4" ht="16" x14ac:dyDescent="0.2">
      <c r="B225" s="2"/>
      <c r="C225" s="2"/>
      <c r="D225" s="2"/>
    </row>
    <row r="226" spans="2:4" ht="16" x14ac:dyDescent="0.2">
      <c r="B226" s="2"/>
      <c r="C226" s="2"/>
      <c r="D226" s="2"/>
    </row>
    <row r="227" spans="2:4" ht="16" x14ac:dyDescent="0.2">
      <c r="B227" s="2"/>
      <c r="C227" s="2"/>
      <c r="D227" s="2"/>
    </row>
    <row r="228" spans="2:4" ht="16" x14ac:dyDescent="0.2">
      <c r="B228" s="2"/>
      <c r="C228" s="2"/>
      <c r="D228" s="2"/>
    </row>
    <row r="229" spans="2:4" ht="16" x14ac:dyDescent="0.2">
      <c r="B229" s="2"/>
      <c r="C229" s="2"/>
      <c r="D229" s="2"/>
    </row>
    <row r="230" spans="2:4" ht="16" x14ac:dyDescent="0.2">
      <c r="B230" s="2"/>
      <c r="C230" s="2"/>
      <c r="D230" s="2"/>
    </row>
    <row r="231" spans="2:4" ht="16" x14ac:dyDescent="0.2">
      <c r="B231" s="2"/>
      <c r="C231" s="2"/>
      <c r="D231" s="2"/>
    </row>
    <row r="232" spans="2:4" ht="16" x14ac:dyDescent="0.2">
      <c r="B232" s="2"/>
      <c r="C232" s="2"/>
      <c r="D232" s="2"/>
    </row>
    <row r="233" spans="2:4" ht="16" x14ac:dyDescent="0.2">
      <c r="B233" s="2"/>
      <c r="C233" s="2"/>
      <c r="D233" s="2"/>
    </row>
    <row r="234" spans="2:4" ht="16" x14ac:dyDescent="0.2">
      <c r="B234" s="2"/>
      <c r="C234" s="2"/>
      <c r="D234" s="2"/>
    </row>
    <row r="235" spans="2:4" ht="16" x14ac:dyDescent="0.2">
      <c r="B235" s="2"/>
      <c r="C235" s="2"/>
      <c r="D235" s="2"/>
    </row>
    <row r="236" spans="2:4" ht="16" x14ac:dyDescent="0.2">
      <c r="B236" s="2"/>
      <c r="C236" s="2"/>
      <c r="D236" s="2"/>
    </row>
    <row r="237" spans="2:4" ht="16" x14ac:dyDescent="0.2">
      <c r="B237" s="2"/>
      <c r="C237" s="2"/>
      <c r="D237" s="2"/>
    </row>
    <row r="238" spans="2:4" ht="16" x14ac:dyDescent="0.2">
      <c r="B238" s="2"/>
      <c r="C238" s="2"/>
      <c r="D238" s="2"/>
    </row>
    <row r="239" spans="2:4" ht="16" x14ac:dyDescent="0.2">
      <c r="B239" s="2"/>
      <c r="C239" s="2"/>
      <c r="D239" s="2"/>
    </row>
    <row r="240" spans="2:4" ht="16" x14ac:dyDescent="0.2">
      <c r="B240" s="2"/>
      <c r="C240" s="2"/>
      <c r="D240" s="2"/>
    </row>
    <row r="241" spans="2:4" ht="16" x14ac:dyDescent="0.2">
      <c r="B241" s="2"/>
      <c r="C241" s="2"/>
      <c r="D241" s="2"/>
    </row>
    <row r="242" spans="2:4" ht="16" x14ac:dyDescent="0.2">
      <c r="B242" s="2"/>
      <c r="C242" s="2"/>
      <c r="D242" s="2"/>
    </row>
    <row r="243" spans="2:4" ht="16" x14ac:dyDescent="0.2">
      <c r="B243" s="2"/>
      <c r="C243" s="2"/>
      <c r="D243" s="2"/>
    </row>
    <row r="244" spans="2:4" ht="16" x14ac:dyDescent="0.2">
      <c r="B244" s="2"/>
      <c r="C244" s="2"/>
      <c r="D244" s="2"/>
    </row>
    <row r="245" spans="2:4" ht="16" x14ac:dyDescent="0.2">
      <c r="B245" s="2"/>
      <c r="C245" s="2"/>
      <c r="D245" s="2"/>
    </row>
    <row r="246" spans="2:4" ht="16" x14ac:dyDescent="0.2">
      <c r="B246" s="2"/>
      <c r="C246" s="2"/>
      <c r="D246" s="2"/>
    </row>
    <row r="247" spans="2:4" ht="16" x14ac:dyDescent="0.2">
      <c r="B247" s="2"/>
      <c r="C247" s="2"/>
      <c r="D247" s="2"/>
    </row>
    <row r="248" spans="2:4" ht="16" x14ac:dyDescent="0.2">
      <c r="B248" s="2"/>
      <c r="C248" s="2"/>
      <c r="D248" s="2"/>
    </row>
    <row r="249" spans="2:4" ht="16" x14ac:dyDescent="0.2">
      <c r="B249" s="2"/>
      <c r="C249" s="2"/>
      <c r="D249" s="2"/>
    </row>
    <row r="250" spans="2:4" ht="16" x14ac:dyDescent="0.2">
      <c r="B250" s="2"/>
      <c r="C250" s="2"/>
      <c r="D250" s="2"/>
    </row>
    <row r="251" spans="2:4" ht="16" x14ac:dyDescent="0.2">
      <c r="B251" s="2"/>
      <c r="C251" s="2"/>
      <c r="D251" s="2"/>
    </row>
    <row r="252" spans="2:4" ht="16" x14ac:dyDescent="0.2">
      <c r="B252" s="2"/>
      <c r="C252" s="2"/>
      <c r="D252" s="2"/>
    </row>
    <row r="253" spans="2:4" ht="16" x14ac:dyDescent="0.2">
      <c r="B253" s="2"/>
      <c r="C253" s="2"/>
      <c r="D253" s="2"/>
    </row>
    <row r="254" spans="2:4" ht="16" x14ac:dyDescent="0.2">
      <c r="B254" s="2"/>
      <c r="C254" s="2"/>
      <c r="D254" s="2"/>
    </row>
    <row r="255" spans="2:4" ht="16" x14ac:dyDescent="0.2">
      <c r="B255" s="2"/>
      <c r="C255" s="2"/>
      <c r="D255" s="2"/>
    </row>
    <row r="256" spans="2:4" ht="16" x14ac:dyDescent="0.2">
      <c r="B256" s="2"/>
      <c r="C256" s="2"/>
      <c r="D256" s="2"/>
    </row>
    <row r="257" spans="2:4" ht="16" x14ac:dyDescent="0.2">
      <c r="B257" s="2"/>
      <c r="C257" s="2"/>
      <c r="D257" s="2"/>
    </row>
    <row r="258" spans="2:4" ht="16" x14ac:dyDescent="0.2">
      <c r="B258" s="2"/>
      <c r="C258" s="2"/>
      <c r="D258" s="2"/>
    </row>
    <row r="259" spans="2:4" ht="16" x14ac:dyDescent="0.2">
      <c r="B259" s="2"/>
      <c r="C259" s="2"/>
      <c r="D259" s="2"/>
    </row>
    <row r="260" spans="2:4" ht="16" x14ac:dyDescent="0.2">
      <c r="B260" s="2"/>
      <c r="C260" s="2"/>
      <c r="D260" s="2"/>
    </row>
    <row r="261" spans="2:4" ht="16" x14ac:dyDescent="0.2">
      <c r="B261" s="2"/>
      <c r="C261" s="2"/>
      <c r="D261" s="2"/>
    </row>
    <row r="262" spans="2:4" ht="16" x14ac:dyDescent="0.2">
      <c r="B262" s="2"/>
      <c r="C262" s="2"/>
      <c r="D262" s="2"/>
    </row>
    <row r="263" spans="2:4" ht="16" x14ac:dyDescent="0.2">
      <c r="B263" s="2"/>
      <c r="C263" s="2"/>
      <c r="D263" s="2"/>
    </row>
    <row r="264" spans="2:4" ht="16" x14ac:dyDescent="0.2">
      <c r="B264" s="2"/>
      <c r="C264" s="2"/>
      <c r="D264" s="2"/>
    </row>
    <row r="265" spans="2:4" ht="16" x14ac:dyDescent="0.2">
      <c r="B265" s="2"/>
      <c r="C265" s="2"/>
      <c r="D265" s="2"/>
    </row>
    <row r="266" spans="2:4" ht="16" x14ac:dyDescent="0.2">
      <c r="B266" s="2"/>
      <c r="C266" s="2"/>
      <c r="D266" s="2"/>
    </row>
    <row r="267" spans="2:4" ht="16" x14ac:dyDescent="0.2">
      <c r="B267" s="2"/>
      <c r="C267" s="2"/>
      <c r="D267" s="2"/>
    </row>
    <row r="268" spans="2:4" ht="16" x14ac:dyDescent="0.2">
      <c r="B268" s="2"/>
      <c r="C268" s="2"/>
      <c r="D268" s="2"/>
    </row>
    <row r="269" spans="2:4" ht="16" x14ac:dyDescent="0.2">
      <c r="B269" s="2"/>
      <c r="C269" s="2"/>
      <c r="D269" s="2"/>
    </row>
    <row r="270" spans="2:4" ht="16" x14ac:dyDescent="0.2">
      <c r="B270" s="2"/>
      <c r="C270" s="2"/>
      <c r="D270" s="2"/>
    </row>
    <row r="271" spans="2:4" ht="16" x14ac:dyDescent="0.2">
      <c r="B271" s="2"/>
      <c r="C271" s="2"/>
      <c r="D271" s="2"/>
    </row>
    <row r="272" spans="2:4" ht="16" x14ac:dyDescent="0.2">
      <c r="B272" s="2"/>
      <c r="C272" s="2"/>
      <c r="D272" s="2"/>
    </row>
    <row r="273" spans="2:4" ht="16" x14ac:dyDescent="0.2">
      <c r="B273" s="2"/>
      <c r="C273" s="2"/>
      <c r="D273" s="2"/>
    </row>
    <row r="274" spans="2:4" ht="16" x14ac:dyDescent="0.2">
      <c r="B274" s="2"/>
      <c r="C274" s="2"/>
      <c r="D274" s="2"/>
    </row>
    <row r="275" spans="2:4" ht="16" x14ac:dyDescent="0.2">
      <c r="B275" s="2"/>
      <c r="C275" s="2"/>
      <c r="D275" s="2"/>
    </row>
    <row r="276" spans="2:4" ht="16" x14ac:dyDescent="0.2">
      <c r="B276" s="2"/>
      <c r="C276" s="2"/>
      <c r="D276" s="2"/>
    </row>
    <row r="277" spans="2:4" ht="16" x14ac:dyDescent="0.2">
      <c r="B277" s="2"/>
      <c r="C277" s="2"/>
      <c r="D277" s="2"/>
    </row>
    <row r="278" spans="2:4" ht="16" x14ac:dyDescent="0.2">
      <c r="B278" s="2"/>
      <c r="C278" s="2"/>
      <c r="D278" s="2"/>
    </row>
    <row r="279" spans="2:4" ht="16" x14ac:dyDescent="0.2">
      <c r="B279" s="2"/>
      <c r="C279" s="2"/>
      <c r="D279" s="2"/>
    </row>
    <row r="280" spans="2:4" ht="16" x14ac:dyDescent="0.2">
      <c r="B280" s="2"/>
      <c r="C280" s="2"/>
      <c r="D280" s="2"/>
    </row>
    <row r="281" spans="2:4" ht="16" x14ac:dyDescent="0.2">
      <c r="B281" s="2"/>
      <c r="C281" s="2"/>
      <c r="D281" s="2"/>
    </row>
    <row r="282" spans="2:4" ht="16" x14ac:dyDescent="0.2">
      <c r="B282" s="2"/>
      <c r="C282" s="2"/>
      <c r="D282" s="2"/>
    </row>
    <row r="283" spans="2:4" ht="16" x14ac:dyDescent="0.2">
      <c r="B283" s="2"/>
      <c r="C283" s="2"/>
      <c r="D283" s="2"/>
    </row>
    <row r="284" spans="2:4" ht="16" x14ac:dyDescent="0.2">
      <c r="B284" s="2"/>
      <c r="C284" s="2"/>
      <c r="D284" s="2"/>
    </row>
    <row r="285" spans="2:4" ht="16" x14ac:dyDescent="0.2">
      <c r="B285" s="2"/>
      <c r="C285" s="2"/>
      <c r="D285" s="2"/>
    </row>
    <row r="286" spans="2:4" ht="16" x14ac:dyDescent="0.2">
      <c r="B286" s="2"/>
      <c r="C286" s="2"/>
      <c r="D286" s="2"/>
    </row>
    <row r="287" spans="2:4" ht="16" x14ac:dyDescent="0.2">
      <c r="B287" s="2"/>
      <c r="C287" s="2"/>
      <c r="D287" s="2"/>
    </row>
    <row r="288" spans="2:4" ht="16" x14ac:dyDescent="0.2">
      <c r="B288" s="2"/>
      <c r="C288" s="2"/>
      <c r="D288" s="2"/>
    </row>
    <row r="289" spans="2:4" ht="16" x14ac:dyDescent="0.2">
      <c r="B289" s="2"/>
      <c r="C289" s="2"/>
      <c r="D289" s="2"/>
    </row>
    <row r="290" spans="2:4" ht="16" x14ac:dyDescent="0.2">
      <c r="B290" s="2"/>
      <c r="C290" s="2"/>
      <c r="D290" s="2"/>
    </row>
    <row r="291" spans="2:4" ht="16" x14ac:dyDescent="0.2">
      <c r="B291" s="2"/>
      <c r="C291" s="2"/>
      <c r="D291" s="2"/>
    </row>
    <row r="292" spans="2:4" ht="16" x14ac:dyDescent="0.2">
      <c r="B292" s="2"/>
      <c r="C292" s="2"/>
      <c r="D292" s="2"/>
    </row>
    <row r="293" spans="2:4" ht="16" x14ac:dyDescent="0.2">
      <c r="B293" s="2"/>
      <c r="C293" s="2"/>
      <c r="D293" s="2"/>
    </row>
    <row r="294" spans="2:4" ht="16" x14ac:dyDescent="0.2">
      <c r="B294" s="2"/>
      <c r="C294" s="2"/>
      <c r="D294" s="2"/>
    </row>
    <row r="295" spans="2:4" ht="16" x14ac:dyDescent="0.2">
      <c r="B295" s="2"/>
      <c r="C295" s="2"/>
      <c r="D295" s="2"/>
    </row>
    <row r="296" spans="2:4" ht="16" x14ac:dyDescent="0.2">
      <c r="B296" s="2"/>
      <c r="C296" s="2"/>
      <c r="D296" s="2"/>
    </row>
    <row r="297" spans="2:4" ht="16" x14ac:dyDescent="0.2">
      <c r="B297" s="2"/>
      <c r="C297" s="2"/>
      <c r="D297" s="2"/>
    </row>
    <row r="298" spans="2:4" ht="16" x14ac:dyDescent="0.2">
      <c r="B298" s="2"/>
      <c r="C298" s="2"/>
      <c r="D298" s="2"/>
    </row>
    <row r="299" spans="2:4" ht="16" x14ac:dyDescent="0.2">
      <c r="B299" s="2"/>
      <c r="C299" s="2"/>
      <c r="D299" s="2"/>
    </row>
    <row r="300" spans="2:4" ht="16" x14ac:dyDescent="0.2">
      <c r="B300" s="2"/>
      <c r="C300" s="2"/>
      <c r="D300" s="2"/>
    </row>
    <row r="301" spans="2:4" ht="16" x14ac:dyDescent="0.2">
      <c r="B301" s="2"/>
      <c r="C301" s="2"/>
      <c r="D301" s="2"/>
    </row>
    <row r="302" spans="2:4" ht="16" x14ac:dyDescent="0.2">
      <c r="B302" s="2"/>
      <c r="C302" s="2"/>
      <c r="D302" s="2"/>
    </row>
    <row r="303" spans="2:4" ht="16" x14ac:dyDescent="0.2">
      <c r="B303" s="2"/>
      <c r="C303" s="2"/>
      <c r="D303" s="2"/>
    </row>
    <row r="304" spans="2:4" ht="16" x14ac:dyDescent="0.2">
      <c r="B304" s="2"/>
      <c r="C304" s="2"/>
      <c r="D304" s="2"/>
    </row>
    <row r="305" spans="2:4" ht="16" x14ac:dyDescent="0.2">
      <c r="B305" s="2"/>
      <c r="C305" s="2"/>
      <c r="D305" s="2"/>
    </row>
    <row r="306" spans="2:4" ht="16" x14ac:dyDescent="0.2">
      <c r="B306" s="2"/>
      <c r="C306" s="2"/>
      <c r="D306" s="2"/>
    </row>
    <row r="307" spans="2:4" ht="16" x14ac:dyDescent="0.2">
      <c r="B307" s="2"/>
      <c r="C307" s="2"/>
      <c r="D307" s="2"/>
    </row>
    <row r="308" spans="2:4" ht="16" x14ac:dyDescent="0.2">
      <c r="B308" s="2"/>
      <c r="C308" s="2"/>
      <c r="D308" s="2"/>
    </row>
    <row r="309" spans="2:4" ht="16" x14ac:dyDescent="0.2">
      <c r="B309" s="2"/>
      <c r="C309" s="2"/>
      <c r="D309" s="2"/>
    </row>
    <row r="310" spans="2:4" ht="16" x14ac:dyDescent="0.2">
      <c r="B310" s="2"/>
      <c r="C310" s="2"/>
      <c r="D310" s="2"/>
    </row>
    <row r="311" spans="2:4" ht="16" x14ac:dyDescent="0.2">
      <c r="B311" s="2"/>
      <c r="C311" s="2"/>
      <c r="D311" s="2"/>
    </row>
    <row r="312" spans="2:4" ht="16" x14ac:dyDescent="0.2">
      <c r="B312" s="2"/>
      <c r="C312" s="2"/>
      <c r="D312" s="2"/>
    </row>
    <row r="313" spans="2:4" ht="16" x14ac:dyDescent="0.2">
      <c r="B313" s="2"/>
      <c r="C313" s="2"/>
      <c r="D313" s="2"/>
    </row>
    <row r="314" spans="2:4" ht="16" x14ac:dyDescent="0.2">
      <c r="B314" s="2"/>
      <c r="C314" s="2"/>
      <c r="D314" s="2"/>
    </row>
    <row r="315" spans="2:4" ht="16" x14ac:dyDescent="0.2">
      <c r="B315" s="2"/>
      <c r="C315" s="2"/>
      <c r="D315" s="2"/>
    </row>
    <row r="316" spans="2:4" ht="16" x14ac:dyDescent="0.2">
      <c r="B316" s="2"/>
      <c r="C316" s="2"/>
      <c r="D316" s="2"/>
    </row>
    <row r="317" spans="2:4" ht="16" x14ac:dyDescent="0.2">
      <c r="B317" s="2"/>
      <c r="C317" s="2"/>
      <c r="D317" s="2"/>
    </row>
    <row r="318" spans="2:4" ht="16" x14ac:dyDescent="0.2">
      <c r="B318" s="2"/>
      <c r="C318" s="2"/>
      <c r="D318" s="2"/>
    </row>
    <row r="319" spans="2:4" ht="16" x14ac:dyDescent="0.2">
      <c r="B319" s="2"/>
      <c r="C319" s="2"/>
      <c r="D319" s="2"/>
    </row>
    <row r="320" spans="2:4" ht="16" x14ac:dyDescent="0.2">
      <c r="B320" s="2"/>
      <c r="C320" s="2"/>
      <c r="D320" s="2"/>
    </row>
    <row r="321" spans="2:4" ht="16" x14ac:dyDescent="0.2">
      <c r="B321" s="2"/>
      <c r="C321" s="2"/>
      <c r="D321" s="2"/>
    </row>
    <row r="322" spans="2:4" ht="16" x14ac:dyDescent="0.2">
      <c r="B322" s="2"/>
      <c r="C322" s="2"/>
      <c r="D322" s="2"/>
    </row>
    <row r="323" spans="2:4" ht="16" x14ac:dyDescent="0.2">
      <c r="B323" s="2"/>
      <c r="C323" s="2"/>
      <c r="D323" s="2"/>
    </row>
    <row r="324" spans="2:4" ht="16" x14ac:dyDescent="0.2">
      <c r="B324" s="2"/>
      <c r="C324" s="2"/>
      <c r="D324" s="2"/>
    </row>
    <row r="325" spans="2:4" ht="16" x14ac:dyDescent="0.2">
      <c r="B325" s="2"/>
      <c r="C325" s="2"/>
      <c r="D325" s="2"/>
    </row>
    <row r="326" spans="2:4" ht="16" x14ac:dyDescent="0.2">
      <c r="B326" s="2"/>
      <c r="C326" s="2"/>
      <c r="D326" s="2"/>
    </row>
    <row r="327" spans="2:4" ht="16" x14ac:dyDescent="0.2">
      <c r="B327" s="2"/>
      <c r="C327" s="2"/>
      <c r="D327" s="2"/>
    </row>
    <row r="328" spans="2:4" ht="16" x14ac:dyDescent="0.2">
      <c r="B328" s="2"/>
      <c r="C328" s="2"/>
      <c r="D328" s="2"/>
    </row>
    <row r="329" spans="2:4" ht="16" x14ac:dyDescent="0.2">
      <c r="B329" s="2"/>
      <c r="C329" s="2"/>
      <c r="D329" s="2"/>
    </row>
    <row r="330" spans="2:4" ht="16" x14ac:dyDescent="0.2">
      <c r="B330" s="2"/>
      <c r="C330" s="2"/>
      <c r="D330" s="2"/>
    </row>
    <row r="331" spans="2:4" ht="16" x14ac:dyDescent="0.2">
      <c r="B331" s="2"/>
      <c r="C331" s="2"/>
      <c r="D331" s="2"/>
    </row>
    <row r="332" spans="2:4" ht="16" x14ac:dyDescent="0.2">
      <c r="B332" s="2"/>
      <c r="C332" s="2"/>
      <c r="D332" s="2"/>
    </row>
    <row r="333" spans="2:4" ht="16" x14ac:dyDescent="0.2">
      <c r="B333" s="2"/>
      <c r="C333" s="2"/>
      <c r="D333" s="2"/>
    </row>
    <row r="334" spans="2:4" ht="16" x14ac:dyDescent="0.2">
      <c r="B334" s="2"/>
      <c r="C334" s="2"/>
      <c r="D334" s="2"/>
    </row>
    <row r="335" spans="2:4" ht="16" x14ac:dyDescent="0.2">
      <c r="B335" s="2"/>
      <c r="C335" s="2"/>
      <c r="D335" s="2"/>
    </row>
    <row r="336" spans="2:4" ht="16" x14ac:dyDescent="0.2">
      <c r="B336" s="2"/>
      <c r="C336" s="2"/>
      <c r="D336" s="2"/>
    </row>
    <row r="337" spans="2:4" ht="16" x14ac:dyDescent="0.2">
      <c r="B337" s="2"/>
      <c r="C337" s="2"/>
      <c r="D337" s="2"/>
    </row>
    <row r="338" spans="2:4" ht="16" x14ac:dyDescent="0.2">
      <c r="B338" s="2"/>
      <c r="C338" s="2"/>
      <c r="D338" s="2"/>
    </row>
    <row r="339" spans="2:4" ht="16" x14ac:dyDescent="0.2">
      <c r="B339" s="2"/>
      <c r="C339" s="2"/>
      <c r="D339" s="2"/>
    </row>
    <row r="340" spans="2:4" ht="16" x14ac:dyDescent="0.2">
      <c r="B340" s="2"/>
      <c r="C340" s="2"/>
      <c r="D340" s="2"/>
    </row>
    <row r="341" spans="2:4" ht="16" x14ac:dyDescent="0.2">
      <c r="B341" s="2"/>
      <c r="C341" s="2"/>
      <c r="D341" s="2"/>
    </row>
    <row r="342" spans="2:4" ht="16" x14ac:dyDescent="0.2">
      <c r="B342" s="2"/>
      <c r="C342" s="2"/>
      <c r="D342" s="2"/>
    </row>
    <row r="343" spans="2:4" ht="16" x14ac:dyDescent="0.2">
      <c r="B343" s="2"/>
      <c r="C343" s="2"/>
      <c r="D343" s="2"/>
    </row>
    <row r="344" spans="2:4" ht="16" x14ac:dyDescent="0.2">
      <c r="B344" s="2"/>
      <c r="C344" s="2"/>
      <c r="D344" s="2"/>
    </row>
    <row r="345" spans="2:4" ht="16" x14ac:dyDescent="0.2">
      <c r="B345" s="2"/>
      <c r="C345" s="2"/>
      <c r="D345" s="2"/>
    </row>
    <row r="346" spans="2:4" ht="16" x14ac:dyDescent="0.2">
      <c r="B346" s="2"/>
      <c r="C346" s="2"/>
      <c r="D346" s="2"/>
    </row>
    <row r="347" spans="2:4" ht="16" x14ac:dyDescent="0.2">
      <c r="B347" s="2"/>
      <c r="C347" s="2"/>
      <c r="D347" s="2"/>
    </row>
    <row r="348" spans="2:4" ht="16" x14ac:dyDescent="0.2">
      <c r="B348" s="2"/>
      <c r="C348" s="2"/>
      <c r="D348" s="2"/>
    </row>
    <row r="349" spans="2:4" ht="16" x14ac:dyDescent="0.2">
      <c r="B349" s="2"/>
      <c r="C349" s="2"/>
      <c r="D349" s="2"/>
    </row>
    <row r="350" spans="2:4" ht="16" x14ac:dyDescent="0.2">
      <c r="B350" s="2"/>
      <c r="C350" s="2"/>
      <c r="D350" s="2"/>
    </row>
    <row r="351" spans="2:4" ht="16" x14ac:dyDescent="0.2">
      <c r="B351" s="2"/>
      <c r="C351" s="2"/>
      <c r="D351" s="2"/>
    </row>
    <row r="352" spans="2:4" ht="16" x14ac:dyDescent="0.2">
      <c r="B352" s="2"/>
      <c r="C352" s="2"/>
      <c r="D352" s="2"/>
    </row>
    <row r="353" spans="2:4" ht="16" x14ac:dyDescent="0.2">
      <c r="B353" s="2"/>
      <c r="C353" s="2"/>
      <c r="D353" s="2"/>
    </row>
    <row r="354" spans="2:4" ht="16" x14ac:dyDescent="0.2">
      <c r="B354" s="2"/>
      <c r="C354" s="2"/>
      <c r="D354" s="2"/>
    </row>
    <row r="355" spans="2:4" ht="16" x14ac:dyDescent="0.2">
      <c r="B355" s="2"/>
      <c r="C355" s="2"/>
      <c r="D355" s="2"/>
    </row>
    <row r="356" spans="2:4" ht="16" x14ac:dyDescent="0.2">
      <c r="B356" s="2"/>
      <c r="C356" s="2"/>
      <c r="D356" s="2"/>
    </row>
    <row r="357" spans="2:4" ht="16" x14ac:dyDescent="0.2">
      <c r="B357" s="2"/>
      <c r="C357" s="2"/>
      <c r="D357" s="2"/>
    </row>
    <row r="358" spans="2:4" ht="16" x14ac:dyDescent="0.2">
      <c r="B358" s="2"/>
      <c r="C358" s="2"/>
      <c r="D358" s="2"/>
    </row>
    <row r="359" spans="2:4" ht="16" x14ac:dyDescent="0.2">
      <c r="B359" s="2"/>
      <c r="C359" s="2"/>
      <c r="D359" s="2"/>
    </row>
    <row r="360" spans="2:4" ht="16" x14ac:dyDescent="0.2">
      <c r="B360" s="2"/>
      <c r="C360" s="2"/>
      <c r="D360" s="2"/>
    </row>
    <row r="361" spans="2:4" ht="16" x14ac:dyDescent="0.2">
      <c r="B361" s="2"/>
      <c r="C361" s="2"/>
      <c r="D361" s="2"/>
    </row>
    <row r="362" spans="2:4" ht="16" x14ac:dyDescent="0.2">
      <c r="B362" s="2"/>
      <c r="C362" s="2"/>
      <c r="D362" s="2"/>
    </row>
    <row r="363" spans="2:4" ht="16" x14ac:dyDescent="0.2">
      <c r="B363" s="2"/>
      <c r="C363" s="2"/>
      <c r="D363" s="2"/>
    </row>
    <row r="364" spans="2:4" ht="16" x14ac:dyDescent="0.2">
      <c r="B364" s="2"/>
      <c r="C364" s="2"/>
      <c r="D364" s="2"/>
    </row>
    <row r="365" spans="2:4" ht="16" x14ac:dyDescent="0.2">
      <c r="B365" s="2"/>
      <c r="C365" s="2"/>
      <c r="D365" s="2"/>
    </row>
    <row r="366" spans="2:4" ht="16" x14ac:dyDescent="0.2">
      <c r="B366" s="2"/>
      <c r="C366" s="2"/>
      <c r="D366" s="2"/>
    </row>
    <row r="367" spans="2:4" ht="16" x14ac:dyDescent="0.2">
      <c r="B367" s="2"/>
      <c r="C367" s="2"/>
      <c r="D367" s="2"/>
    </row>
    <row r="368" spans="2:4" ht="16" x14ac:dyDescent="0.2">
      <c r="B368" s="2"/>
      <c r="C368" s="2"/>
      <c r="D368" s="2"/>
    </row>
    <row r="369" spans="2:4" ht="16" x14ac:dyDescent="0.2">
      <c r="B369" s="2"/>
      <c r="C369" s="2"/>
      <c r="D369" s="2"/>
    </row>
    <row r="370" spans="2:4" ht="16" x14ac:dyDescent="0.2">
      <c r="B370" s="2"/>
      <c r="C370" s="2"/>
      <c r="D370" s="2"/>
    </row>
    <row r="371" spans="2:4" ht="16" x14ac:dyDescent="0.2">
      <c r="B371" s="2"/>
      <c r="C371" s="2"/>
      <c r="D371" s="2"/>
    </row>
    <row r="372" spans="2:4" ht="16" x14ac:dyDescent="0.2">
      <c r="B372" s="2"/>
      <c r="C372" s="2"/>
      <c r="D372" s="2"/>
    </row>
    <row r="373" spans="2:4" ht="16" x14ac:dyDescent="0.2">
      <c r="B373" s="2"/>
      <c r="C373" s="2"/>
      <c r="D373" s="2"/>
    </row>
    <row r="374" spans="2:4" ht="16" x14ac:dyDescent="0.2">
      <c r="B374" s="2"/>
      <c r="C374" s="2"/>
      <c r="D374" s="2"/>
    </row>
    <row r="375" spans="2:4" ht="16" x14ac:dyDescent="0.2">
      <c r="B375" s="2"/>
      <c r="C375" s="2"/>
      <c r="D375" s="2"/>
    </row>
    <row r="376" spans="2:4" ht="16" x14ac:dyDescent="0.2">
      <c r="B376" s="2"/>
      <c r="C376" s="2"/>
      <c r="D376" s="2"/>
    </row>
    <row r="377" spans="2:4" ht="16" x14ac:dyDescent="0.2">
      <c r="B377" s="2"/>
      <c r="C377" s="2"/>
      <c r="D377" s="2"/>
    </row>
    <row r="378" spans="2:4" ht="16" x14ac:dyDescent="0.2">
      <c r="B378" s="2"/>
      <c r="C378" s="2"/>
      <c r="D378" s="2"/>
    </row>
    <row r="379" spans="2:4" ht="16" x14ac:dyDescent="0.2">
      <c r="B379" s="2"/>
      <c r="C379" s="2"/>
      <c r="D379" s="2"/>
    </row>
    <row r="380" spans="2:4" ht="16" x14ac:dyDescent="0.2">
      <c r="B380" s="2"/>
      <c r="C380" s="2"/>
      <c r="D380" s="2"/>
    </row>
    <row r="381" spans="2:4" ht="16" x14ac:dyDescent="0.2">
      <c r="B381" s="2"/>
      <c r="C381" s="2"/>
      <c r="D381" s="2"/>
    </row>
    <row r="382" spans="2:4" ht="16" x14ac:dyDescent="0.2">
      <c r="B382" s="2"/>
      <c r="C382" s="2"/>
      <c r="D382" s="2"/>
    </row>
    <row r="383" spans="2:4" ht="16" x14ac:dyDescent="0.2">
      <c r="B383" s="2"/>
      <c r="C383" s="2"/>
      <c r="D383" s="2"/>
    </row>
    <row r="384" spans="2:4" ht="16" x14ac:dyDescent="0.2">
      <c r="B384" s="2"/>
      <c r="C384" s="2"/>
      <c r="D384" s="2"/>
    </row>
    <row r="385" spans="2:4" ht="16" x14ac:dyDescent="0.2">
      <c r="B385" s="2"/>
      <c r="C385" s="2"/>
      <c r="D385" s="2"/>
    </row>
    <row r="386" spans="2:4" ht="16" x14ac:dyDescent="0.2">
      <c r="B386" s="2"/>
      <c r="C386" s="2"/>
      <c r="D386" s="2"/>
    </row>
    <row r="387" spans="2:4" ht="16" x14ac:dyDescent="0.2">
      <c r="B387" s="2"/>
      <c r="C387" s="2"/>
      <c r="D387" s="2"/>
    </row>
    <row r="388" spans="2:4" ht="16" x14ac:dyDescent="0.2">
      <c r="B388" s="2"/>
      <c r="C388" s="2"/>
      <c r="D388" s="2"/>
    </row>
    <row r="389" spans="2:4" ht="16" x14ac:dyDescent="0.2">
      <c r="B389" s="2"/>
      <c r="C389" s="2"/>
      <c r="D389" s="2"/>
    </row>
    <row r="390" spans="2:4" ht="16" x14ac:dyDescent="0.2">
      <c r="B390" s="2"/>
      <c r="C390" s="2"/>
      <c r="D390" s="2"/>
    </row>
    <row r="391" spans="2:4" ht="16" x14ac:dyDescent="0.2">
      <c r="B391" s="2"/>
      <c r="C391" s="2"/>
      <c r="D391" s="2"/>
    </row>
    <row r="392" spans="2:4" ht="16" x14ac:dyDescent="0.2">
      <c r="B392" s="2"/>
      <c r="C392" s="2"/>
      <c r="D392" s="2"/>
    </row>
    <row r="393" spans="2:4" ht="16" x14ac:dyDescent="0.2">
      <c r="B393" s="2"/>
      <c r="C393" s="2"/>
      <c r="D393" s="2"/>
    </row>
    <row r="394" spans="2:4" ht="16" x14ac:dyDescent="0.2">
      <c r="B394" s="2"/>
      <c r="C394" s="2"/>
      <c r="D394" s="2"/>
    </row>
    <row r="395" spans="2:4" ht="16" x14ac:dyDescent="0.2">
      <c r="B395" s="2"/>
      <c r="C395" s="2"/>
      <c r="D395" s="2"/>
    </row>
    <row r="396" spans="2:4" ht="16" x14ac:dyDescent="0.2">
      <c r="B396" s="2"/>
      <c r="C396" s="2"/>
      <c r="D396" s="2"/>
    </row>
    <row r="397" spans="2:4" ht="16" x14ac:dyDescent="0.2">
      <c r="B397" s="2"/>
      <c r="C397" s="2"/>
      <c r="D397" s="2"/>
    </row>
    <row r="398" spans="2:4" ht="16" x14ac:dyDescent="0.2">
      <c r="B398" s="2"/>
      <c r="C398" s="2"/>
      <c r="D398" s="2"/>
    </row>
    <row r="399" spans="2:4" ht="16" x14ac:dyDescent="0.2">
      <c r="B399" s="2"/>
      <c r="C399" s="2"/>
      <c r="D399" s="2"/>
    </row>
    <row r="400" spans="2:4" ht="16" x14ac:dyDescent="0.2">
      <c r="B400" s="2"/>
      <c r="C400" s="2"/>
      <c r="D400" s="2"/>
    </row>
    <row r="401" spans="2:4" ht="16" x14ac:dyDescent="0.2">
      <c r="B401" s="2"/>
      <c r="C401" s="2"/>
      <c r="D401" s="2"/>
    </row>
    <row r="402" spans="2:4" ht="16" x14ac:dyDescent="0.2">
      <c r="B402" s="2"/>
      <c r="C402" s="2"/>
      <c r="D402" s="2"/>
    </row>
    <row r="403" spans="2:4" ht="16" x14ac:dyDescent="0.2">
      <c r="B403" s="2"/>
      <c r="C403" s="2"/>
      <c r="D403" s="2"/>
    </row>
    <row r="404" spans="2:4" ht="16" x14ac:dyDescent="0.2">
      <c r="B404" s="2"/>
      <c r="C404" s="2"/>
      <c r="D404" s="2"/>
    </row>
    <row r="405" spans="2:4" ht="16" x14ac:dyDescent="0.2">
      <c r="B405" s="2"/>
      <c r="C405" s="2"/>
      <c r="D405" s="2"/>
    </row>
    <row r="406" spans="2:4" ht="16" x14ac:dyDescent="0.2">
      <c r="B406" s="2"/>
      <c r="C406" s="2"/>
      <c r="D406" s="2"/>
    </row>
    <row r="407" spans="2:4" ht="16" x14ac:dyDescent="0.2">
      <c r="B407" s="2"/>
      <c r="C407" s="2"/>
      <c r="D407" s="2"/>
    </row>
    <row r="408" spans="2:4" ht="16" x14ac:dyDescent="0.2">
      <c r="B408" s="2"/>
      <c r="C408" s="2"/>
      <c r="D408" s="2"/>
    </row>
    <row r="409" spans="2:4" ht="16" x14ac:dyDescent="0.2">
      <c r="B409" s="2"/>
      <c r="C409" s="2"/>
      <c r="D409" s="2"/>
    </row>
    <row r="410" spans="2:4" ht="16" x14ac:dyDescent="0.2">
      <c r="B410" s="2"/>
      <c r="C410" s="2"/>
      <c r="D410" s="2"/>
    </row>
    <row r="411" spans="2:4" ht="16" x14ac:dyDescent="0.2">
      <c r="B411" s="2"/>
      <c r="C411" s="2"/>
      <c r="D411" s="2"/>
    </row>
    <row r="412" spans="2:4" ht="16" x14ac:dyDescent="0.2">
      <c r="B412" s="2"/>
      <c r="C412" s="2"/>
      <c r="D412" s="2"/>
    </row>
    <row r="413" spans="2:4" ht="16" x14ac:dyDescent="0.2">
      <c r="B413" s="2"/>
      <c r="C413" s="2"/>
      <c r="D413" s="2"/>
    </row>
    <row r="414" spans="2:4" ht="16" x14ac:dyDescent="0.2">
      <c r="B414" s="2"/>
      <c r="C414" s="2"/>
      <c r="D414" s="2"/>
    </row>
    <row r="415" spans="2:4" ht="16" x14ac:dyDescent="0.2">
      <c r="B415" s="2"/>
      <c r="C415" s="2"/>
      <c r="D415" s="2"/>
    </row>
    <row r="416" spans="2:4" ht="16" x14ac:dyDescent="0.2">
      <c r="B416" s="2"/>
      <c r="C416" s="2"/>
      <c r="D416" s="2"/>
    </row>
    <row r="417" spans="2:4" ht="16" x14ac:dyDescent="0.2">
      <c r="B417" s="2"/>
      <c r="C417" s="2"/>
      <c r="D417" s="2"/>
    </row>
    <row r="418" spans="2:4" ht="16" x14ac:dyDescent="0.2">
      <c r="B418" s="2"/>
      <c r="C418" s="2"/>
      <c r="D418" s="2"/>
    </row>
    <row r="419" spans="2:4" ht="16" x14ac:dyDescent="0.2">
      <c r="B419" s="2"/>
      <c r="C419" s="2"/>
      <c r="D419" s="2"/>
    </row>
    <row r="420" spans="2:4" ht="16" x14ac:dyDescent="0.2">
      <c r="B420" s="2"/>
      <c r="C420" s="2"/>
      <c r="D420" s="2"/>
    </row>
    <row r="421" spans="2:4" ht="16" x14ac:dyDescent="0.2">
      <c r="B421" s="2"/>
      <c r="C421" s="2"/>
      <c r="D421" s="2"/>
    </row>
    <row r="422" spans="2:4" ht="16" x14ac:dyDescent="0.2">
      <c r="B422" s="2"/>
      <c r="C422" s="2"/>
      <c r="D422" s="2"/>
    </row>
    <row r="423" spans="2:4" ht="16" x14ac:dyDescent="0.2">
      <c r="B423" s="2"/>
      <c r="C423" s="2"/>
      <c r="D423" s="2"/>
    </row>
    <row r="424" spans="2:4" ht="16" x14ac:dyDescent="0.2">
      <c r="B424" s="2"/>
      <c r="C424" s="2"/>
      <c r="D424" s="2"/>
    </row>
    <row r="425" spans="2:4" ht="16" x14ac:dyDescent="0.2">
      <c r="B425" s="2"/>
      <c r="C425" s="2"/>
      <c r="D425" s="2"/>
    </row>
    <row r="426" spans="2:4" ht="16" x14ac:dyDescent="0.2">
      <c r="B426" s="2"/>
      <c r="C426" s="2"/>
      <c r="D426" s="2"/>
    </row>
    <row r="427" spans="2:4" ht="16" x14ac:dyDescent="0.2">
      <c r="B427" s="2"/>
      <c r="C427" s="2"/>
      <c r="D427" s="2"/>
    </row>
    <row r="428" spans="2:4" ht="16" x14ac:dyDescent="0.2">
      <c r="B428" s="2"/>
      <c r="C428" s="2"/>
      <c r="D428" s="2"/>
    </row>
    <row r="429" spans="2:4" ht="16" x14ac:dyDescent="0.2">
      <c r="B429" s="2"/>
      <c r="C429" s="2"/>
      <c r="D429" s="2"/>
    </row>
    <row r="430" spans="2:4" ht="16" x14ac:dyDescent="0.2">
      <c r="B430" s="2"/>
      <c r="C430" s="2"/>
      <c r="D430" s="2"/>
    </row>
    <row r="431" spans="2:4" ht="16" x14ac:dyDescent="0.2">
      <c r="B431" s="2"/>
      <c r="C431" s="2"/>
      <c r="D431" s="2"/>
    </row>
    <row r="432" spans="2:4" ht="16" x14ac:dyDescent="0.2">
      <c r="B432" s="2"/>
      <c r="C432" s="2"/>
      <c r="D432" s="2"/>
    </row>
    <row r="433" spans="2:4" ht="16" x14ac:dyDescent="0.2">
      <c r="B433" s="2"/>
      <c r="C433" s="2"/>
      <c r="D433" s="2"/>
    </row>
    <row r="434" spans="2:4" ht="16" x14ac:dyDescent="0.2">
      <c r="B434" s="2"/>
      <c r="C434" s="2"/>
      <c r="D434" s="2"/>
    </row>
    <row r="435" spans="2:4" ht="16" x14ac:dyDescent="0.2">
      <c r="B435" s="2"/>
      <c r="C435" s="2"/>
      <c r="D435" s="2"/>
    </row>
    <row r="436" spans="2:4" ht="16" x14ac:dyDescent="0.2">
      <c r="B436" s="2"/>
      <c r="C436" s="2"/>
      <c r="D436" s="2"/>
    </row>
    <row r="437" spans="2:4" ht="16" x14ac:dyDescent="0.2">
      <c r="B437" s="2"/>
      <c r="C437" s="2"/>
      <c r="D437" s="2"/>
    </row>
    <row r="438" spans="2:4" ht="16" x14ac:dyDescent="0.2">
      <c r="B438" s="2"/>
      <c r="C438" s="2"/>
      <c r="D438" s="2"/>
    </row>
    <row r="439" spans="2:4" ht="16" x14ac:dyDescent="0.2">
      <c r="B439" s="2"/>
      <c r="C439" s="2"/>
      <c r="D439" s="2"/>
    </row>
    <row r="440" spans="2:4" ht="16" x14ac:dyDescent="0.2">
      <c r="B440" s="2"/>
      <c r="C440" s="2"/>
      <c r="D440" s="2"/>
    </row>
    <row r="441" spans="2:4" ht="16" x14ac:dyDescent="0.2">
      <c r="B441" s="2"/>
      <c r="C441" s="2"/>
      <c r="D441" s="2"/>
    </row>
    <row r="442" spans="2:4" ht="16" x14ac:dyDescent="0.2">
      <c r="B442" s="2"/>
      <c r="C442" s="2"/>
      <c r="D442" s="2"/>
    </row>
    <row r="443" spans="2:4" ht="16" x14ac:dyDescent="0.2">
      <c r="B443" s="2"/>
      <c r="C443" s="2"/>
      <c r="D443" s="2"/>
    </row>
    <row r="444" spans="2:4" ht="16" x14ac:dyDescent="0.2">
      <c r="B444" s="2"/>
      <c r="C444" s="2"/>
      <c r="D444" s="2"/>
    </row>
    <row r="445" spans="2:4" ht="16" x14ac:dyDescent="0.2">
      <c r="B445" s="2"/>
      <c r="C445" s="2"/>
      <c r="D445" s="2"/>
    </row>
    <row r="446" spans="2:4" ht="16" x14ac:dyDescent="0.2">
      <c r="B446" s="2"/>
      <c r="C446" s="2"/>
      <c r="D446" s="2"/>
    </row>
    <row r="447" spans="2:4" ht="16" x14ac:dyDescent="0.2">
      <c r="B447" s="2"/>
      <c r="C447" s="2"/>
      <c r="D447" s="2"/>
    </row>
    <row r="448" spans="2:4" ht="16" x14ac:dyDescent="0.2">
      <c r="B448" s="2"/>
      <c r="C448" s="2"/>
      <c r="D448" s="2"/>
    </row>
    <row r="449" spans="2:4" ht="16" x14ac:dyDescent="0.2">
      <c r="B449" s="2"/>
      <c r="C449" s="2"/>
      <c r="D449" s="2"/>
    </row>
    <row r="450" spans="2:4" ht="16" x14ac:dyDescent="0.2">
      <c r="B450" s="2"/>
      <c r="C450" s="2"/>
      <c r="D450" s="2"/>
    </row>
    <row r="451" spans="2:4" ht="16" x14ac:dyDescent="0.2">
      <c r="B451" s="2"/>
      <c r="C451" s="2"/>
      <c r="D451" s="2"/>
    </row>
    <row r="452" spans="2:4" ht="16" x14ac:dyDescent="0.2">
      <c r="B452" s="2"/>
      <c r="C452" s="2"/>
      <c r="D452" s="2"/>
    </row>
    <row r="453" spans="2:4" ht="16" x14ac:dyDescent="0.2">
      <c r="B453" s="2"/>
      <c r="C453" s="2"/>
      <c r="D453" s="2"/>
    </row>
    <row r="454" spans="2:4" ht="16" x14ac:dyDescent="0.2">
      <c r="B454" s="2"/>
      <c r="C454" s="2"/>
      <c r="D454" s="2"/>
    </row>
    <row r="455" spans="2:4" ht="16" x14ac:dyDescent="0.2">
      <c r="B455" s="2"/>
      <c r="C455" s="2"/>
      <c r="D455" s="2"/>
    </row>
    <row r="456" spans="2:4" ht="16" x14ac:dyDescent="0.2">
      <c r="B456" s="2"/>
      <c r="C456" s="2"/>
      <c r="D456" s="2"/>
    </row>
    <row r="457" spans="2:4" ht="16" x14ac:dyDescent="0.2">
      <c r="B457" s="2"/>
      <c r="C457" s="2"/>
      <c r="D457" s="2"/>
    </row>
    <row r="458" spans="2:4" ht="16" x14ac:dyDescent="0.2">
      <c r="B458" s="2"/>
      <c r="C458" s="2"/>
      <c r="D458" s="2"/>
    </row>
    <row r="459" spans="2:4" ht="16" x14ac:dyDescent="0.2">
      <c r="B459" s="2"/>
      <c r="C459" s="2"/>
      <c r="D459" s="2"/>
    </row>
    <row r="460" spans="2:4" ht="16" x14ac:dyDescent="0.2">
      <c r="B460" s="2"/>
      <c r="C460" s="2"/>
      <c r="D460" s="2"/>
    </row>
    <row r="461" spans="2:4" ht="16" x14ac:dyDescent="0.2">
      <c r="B461" s="2"/>
      <c r="C461" s="2"/>
      <c r="D461" s="2"/>
    </row>
    <row r="462" spans="2:4" ht="16" x14ac:dyDescent="0.2">
      <c r="B462" s="2"/>
      <c r="C462" s="2"/>
      <c r="D462" s="2"/>
    </row>
    <row r="463" spans="2:4" ht="16" x14ac:dyDescent="0.2">
      <c r="B463" s="2"/>
      <c r="C463" s="2"/>
      <c r="D463" s="2"/>
    </row>
    <row r="464" spans="2:4" ht="16" x14ac:dyDescent="0.2">
      <c r="B464" s="2"/>
      <c r="C464" s="2"/>
      <c r="D464" s="2"/>
    </row>
    <row r="465" spans="2:4" ht="16" x14ac:dyDescent="0.2">
      <c r="B465" s="2"/>
      <c r="C465" s="2"/>
      <c r="D465" s="2"/>
    </row>
    <row r="466" spans="2:4" ht="16" x14ac:dyDescent="0.2">
      <c r="B466" s="2"/>
      <c r="C466" s="2"/>
      <c r="D466" s="2"/>
    </row>
    <row r="467" spans="2:4" ht="16" x14ac:dyDescent="0.2">
      <c r="B467" s="2"/>
      <c r="C467" s="2"/>
      <c r="D467" s="2"/>
    </row>
    <row r="468" spans="2:4" ht="16" x14ac:dyDescent="0.2">
      <c r="B468" s="2"/>
      <c r="C468" s="2"/>
      <c r="D468" s="2"/>
    </row>
    <row r="469" spans="2:4" ht="16" x14ac:dyDescent="0.2">
      <c r="B469" s="2"/>
      <c r="C469" s="2"/>
      <c r="D469" s="2"/>
    </row>
    <row r="470" spans="2:4" ht="16" x14ac:dyDescent="0.2">
      <c r="B470" s="2"/>
      <c r="C470" s="2"/>
      <c r="D470" s="2"/>
    </row>
    <row r="471" spans="2:4" ht="16" x14ac:dyDescent="0.2">
      <c r="B471" s="2"/>
      <c r="C471" s="2"/>
      <c r="D471" s="2"/>
    </row>
    <row r="472" spans="2:4" ht="16" x14ac:dyDescent="0.2">
      <c r="B472" s="2"/>
      <c r="C472" s="2"/>
      <c r="D472" s="2"/>
    </row>
    <row r="473" spans="2:4" ht="16" x14ac:dyDescent="0.2">
      <c r="B473" s="2"/>
      <c r="C473" s="2"/>
      <c r="D473" s="2"/>
    </row>
    <row r="474" spans="2:4" ht="16" x14ac:dyDescent="0.2">
      <c r="B474" s="2"/>
      <c r="C474" s="2"/>
      <c r="D474" s="2"/>
    </row>
    <row r="475" spans="2:4" ht="16" x14ac:dyDescent="0.2">
      <c r="B475" s="2"/>
      <c r="C475" s="2"/>
      <c r="D475" s="2"/>
    </row>
    <row r="476" spans="2:4" ht="16" x14ac:dyDescent="0.2">
      <c r="B476" s="2"/>
      <c r="C476" s="2"/>
      <c r="D476" s="2"/>
    </row>
    <row r="477" spans="2:4" ht="16" x14ac:dyDescent="0.2">
      <c r="B477" s="2"/>
      <c r="C477" s="2"/>
      <c r="D477" s="2"/>
    </row>
    <row r="478" spans="2:4" ht="16" x14ac:dyDescent="0.2">
      <c r="B478" s="2"/>
      <c r="C478" s="2"/>
      <c r="D478" s="2"/>
    </row>
    <row r="479" spans="2:4" ht="16" x14ac:dyDescent="0.2">
      <c r="B479" s="2"/>
      <c r="C479" s="2"/>
      <c r="D479" s="2"/>
    </row>
    <row r="480" spans="2:4" ht="16" x14ac:dyDescent="0.2">
      <c r="B480" s="2"/>
      <c r="C480" s="2"/>
      <c r="D480" s="2"/>
    </row>
    <row r="481" spans="2:4" ht="16" x14ac:dyDescent="0.2">
      <c r="B481" s="2"/>
      <c r="C481" s="2"/>
      <c r="D481" s="2"/>
    </row>
    <row r="482" spans="2:4" ht="16" x14ac:dyDescent="0.2">
      <c r="B482" s="2"/>
      <c r="C482" s="2"/>
      <c r="D482" s="2"/>
    </row>
    <row r="483" spans="2:4" ht="16" x14ac:dyDescent="0.2">
      <c r="B483" s="2"/>
      <c r="C483" s="2"/>
      <c r="D483" s="2"/>
    </row>
    <row r="484" spans="2:4" ht="16" x14ac:dyDescent="0.2">
      <c r="B484" s="2"/>
      <c r="C484" s="2"/>
      <c r="D484" s="2"/>
    </row>
    <row r="485" spans="2:4" ht="16" x14ac:dyDescent="0.2">
      <c r="B485" s="2"/>
      <c r="C485" s="2"/>
      <c r="D485" s="2"/>
    </row>
    <row r="486" spans="2:4" ht="16" x14ac:dyDescent="0.2">
      <c r="B486" s="2"/>
      <c r="C486" s="2"/>
      <c r="D486" s="2"/>
    </row>
    <row r="487" spans="2:4" ht="16" x14ac:dyDescent="0.2">
      <c r="B487" s="2"/>
      <c r="C487" s="2"/>
      <c r="D487" s="2"/>
    </row>
    <row r="488" spans="2:4" ht="16" x14ac:dyDescent="0.2">
      <c r="B488" s="2"/>
      <c r="C488" s="2"/>
      <c r="D488" s="2"/>
    </row>
    <row r="489" spans="2:4" ht="16" x14ac:dyDescent="0.2">
      <c r="B489" s="2"/>
      <c r="C489" s="2"/>
      <c r="D489" s="2"/>
    </row>
    <row r="490" spans="2:4" ht="16" x14ac:dyDescent="0.2">
      <c r="B490" s="2"/>
      <c r="C490" s="2"/>
      <c r="D490" s="2"/>
    </row>
    <row r="491" spans="2:4" ht="16" x14ac:dyDescent="0.2">
      <c r="B491" s="2"/>
      <c r="C491" s="2"/>
      <c r="D491" s="2"/>
    </row>
    <row r="492" spans="2:4" ht="16" x14ac:dyDescent="0.2">
      <c r="B492" s="2"/>
      <c r="C492" s="2"/>
      <c r="D492" s="2"/>
    </row>
    <row r="493" spans="2:4" ht="16" x14ac:dyDescent="0.2">
      <c r="B493" s="2"/>
      <c r="C493" s="2"/>
      <c r="D493" s="2"/>
    </row>
    <row r="494" spans="2:4" ht="16" x14ac:dyDescent="0.2">
      <c r="B494" s="2"/>
      <c r="C494" s="2"/>
      <c r="D494" s="2"/>
    </row>
    <row r="495" spans="2:4" ht="16" x14ac:dyDescent="0.2">
      <c r="B495" s="2"/>
      <c r="C495" s="2"/>
      <c r="D495" s="2"/>
    </row>
    <row r="496" spans="2:4" ht="16" x14ac:dyDescent="0.2">
      <c r="B496" s="2"/>
      <c r="C496" s="2"/>
      <c r="D496" s="2"/>
    </row>
    <row r="497" spans="2:4" ht="16" x14ac:dyDescent="0.2">
      <c r="B497" s="2"/>
      <c r="C497" s="2"/>
      <c r="D497" s="2"/>
    </row>
    <row r="498" spans="2:4" ht="16" x14ac:dyDescent="0.2">
      <c r="B498" s="2"/>
      <c r="C498" s="2"/>
      <c r="D498" s="2"/>
    </row>
    <row r="499" spans="2:4" ht="16" x14ac:dyDescent="0.2">
      <c r="B499" s="2"/>
      <c r="C499" s="2"/>
      <c r="D499" s="2"/>
    </row>
    <row r="500" spans="2:4" ht="16" x14ac:dyDescent="0.2">
      <c r="B500" s="2"/>
      <c r="C500" s="2"/>
      <c r="D500" s="2"/>
    </row>
    <row r="501" spans="2:4" ht="16" x14ac:dyDescent="0.2">
      <c r="B501" s="2"/>
      <c r="C501" s="2"/>
      <c r="D501" s="2"/>
    </row>
    <row r="502" spans="2:4" ht="16" x14ac:dyDescent="0.2">
      <c r="B502" s="2"/>
      <c r="C502" s="2"/>
      <c r="D502" s="2"/>
    </row>
    <row r="503" spans="2:4" ht="16" x14ac:dyDescent="0.2">
      <c r="B503" s="2"/>
      <c r="C503" s="2"/>
      <c r="D503" s="2"/>
    </row>
    <row r="504" spans="2:4" ht="16" x14ac:dyDescent="0.2">
      <c r="B504" s="2"/>
      <c r="C504" s="2"/>
      <c r="D504" s="2"/>
    </row>
    <row r="505" spans="2:4" ht="16" x14ac:dyDescent="0.2">
      <c r="B505" s="2"/>
      <c r="C505" s="2"/>
      <c r="D505" s="2"/>
    </row>
    <row r="506" spans="2:4" ht="16" x14ac:dyDescent="0.2">
      <c r="B506" s="2"/>
      <c r="C506" s="2"/>
      <c r="D506" s="2"/>
    </row>
    <row r="507" spans="2:4" ht="16" x14ac:dyDescent="0.2">
      <c r="B507" s="2"/>
      <c r="C507" s="2"/>
      <c r="D507" s="2"/>
    </row>
    <row r="508" spans="2:4" ht="16" x14ac:dyDescent="0.2">
      <c r="B508" s="2"/>
      <c r="C508" s="2"/>
      <c r="D508" s="2"/>
    </row>
    <row r="509" spans="2:4" ht="16" x14ac:dyDescent="0.2">
      <c r="B509" s="2"/>
      <c r="C509" s="2"/>
      <c r="D509" s="2"/>
    </row>
    <row r="510" spans="2:4" ht="16" x14ac:dyDescent="0.2">
      <c r="B510" s="2"/>
      <c r="C510" s="2"/>
      <c r="D510" s="2"/>
    </row>
    <row r="511" spans="2:4" ht="16" x14ac:dyDescent="0.2">
      <c r="B511" s="2"/>
      <c r="C511" s="2"/>
      <c r="D511" s="2"/>
    </row>
    <row r="512" spans="2:4" ht="16" x14ac:dyDescent="0.2">
      <c r="B512" s="2"/>
      <c r="C512" s="2"/>
      <c r="D512" s="2"/>
    </row>
    <row r="513" spans="2:4" ht="16" x14ac:dyDescent="0.2">
      <c r="B513" s="2"/>
      <c r="C513" s="2"/>
      <c r="D513" s="2"/>
    </row>
    <row r="514" spans="2:4" ht="16" x14ac:dyDescent="0.2">
      <c r="B514" s="2"/>
      <c r="C514" s="2"/>
      <c r="D514" s="2"/>
    </row>
    <row r="515" spans="2:4" ht="16" x14ac:dyDescent="0.2">
      <c r="B515" s="2"/>
      <c r="C515" s="2"/>
      <c r="D515" s="2"/>
    </row>
    <row r="516" spans="2:4" ht="16" x14ac:dyDescent="0.2">
      <c r="B516" s="2"/>
      <c r="C516" s="2"/>
      <c r="D516" s="2"/>
    </row>
    <row r="517" spans="2:4" ht="16" x14ac:dyDescent="0.2">
      <c r="B517" s="2"/>
      <c r="C517" s="2"/>
      <c r="D517" s="2"/>
    </row>
    <row r="518" spans="2:4" ht="16" x14ac:dyDescent="0.2">
      <c r="B518" s="2"/>
      <c r="C518" s="2"/>
      <c r="D518" s="2"/>
    </row>
    <row r="519" spans="2:4" ht="16" x14ac:dyDescent="0.2">
      <c r="B519" s="2"/>
      <c r="C519" s="2"/>
      <c r="D519" s="2"/>
    </row>
    <row r="520" spans="2:4" ht="16" x14ac:dyDescent="0.2">
      <c r="B520" s="2"/>
      <c r="C520" s="2"/>
      <c r="D520" s="2"/>
    </row>
    <row r="521" spans="2:4" ht="16" x14ac:dyDescent="0.2">
      <c r="B521" s="2"/>
      <c r="C521" s="2"/>
      <c r="D521" s="2"/>
    </row>
    <row r="522" spans="2:4" ht="16" x14ac:dyDescent="0.2">
      <c r="B522" s="2"/>
      <c r="C522" s="2"/>
      <c r="D522" s="2"/>
    </row>
    <row r="523" spans="2:4" ht="16" x14ac:dyDescent="0.2">
      <c r="B523" s="2"/>
      <c r="C523" s="2"/>
      <c r="D523" s="2"/>
    </row>
    <row r="524" spans="2:4" ht="16" x14ac:dyDescent="0.2">
      <c r="B524" s="2"/>
      <c r="C524" s="2"/>
      <c r="D524" s="2"/>
    </row>
    <row r="525" spans="2:4" ht="16" x14ac:dyDescent="0.2">
      <c r="B525" s="2"/>
      <c r="C525" s="2"/>
      <c r="D525" s="2"/>
    </row>
    <row r="526" spans="2:4" ht="16" x14ac:dyDescent="0.2">
      <c r="B526" s="2"/>
      <c r="C526" s="2"/>
      <c r="D526" s="2"/>
    </row>
    <row r="527" spans="2:4" ht="16" x14ac:dyDescent="0.2">
      <c r="B527" s="2"/>
      <c r="C527" s="2"/>
      <c r="D527" s="2"/>
    </row>
    <row r="528" spans="2:4" ht="16" x14ac:dyDescent="0.2">
      <c r="B528" s="2"/>
      <c r="C528" s="2"/>
      <c r="D528" s="2"/>
    </row>
    <row r="529" spans="2:4" ht="16" x14ac:dyDescent="0.2">
      <c r="B529" s="2"/>
      <c r="C529" s="2"/>
      <c r="D529" s="2"/>
    </row>
    <row r="530" spans="2:4" ht="16" x14ac:dyDescent="0.2">
      <c r="B530" s="2"/>
      <c r="C530" s="2"/>
      <c r="D530" s="2"/>
    </row>
    <row r="531" spans="2:4" ht="16" x14ac:dyDescent="0.2">
      <c r="B531" s="2"/>
      <c r="C531" s="2"/>
      <c r="D531" s="2"/>
    </row>
    <row r="532" spans="2:4" ht="16" x14ac:dyDescent="0.2">
      <c r="B532" s="2"/>
      <c r="C532" s="2"/>
      <c r="D532" s="2"/>
    </row>
    <row r="533" spans="2:4" ht="16" x14ac:dyDescent="0.2">
      <c r="B533" s="2"/>
      <c r="C533" s="2"/>
      <c r="D533" s="2"/>
    </row>
    <row r="534" spans="2:4" ht="16" x14ac:dyDescent="0.2">
      <c r="B534" s="2"/>
      <c r="C534" s="2"/>
      <c r="D534" s="2"/>
    </row>
    <row r="535" spans="2:4" ht="16" x14ac:dyDescent="0.2">
      <c r="B535" s="2"/>
      <c r="C535" s="2"/>
      <c r="D535" s="2"/>
    </row>
    <row r="536" spans="2:4" ht="16" x14ac:dyDescent="0.2">
      <c r="B536" s="2"/>
      <c r="C536" s="2"/>
      <c r="D536" s="2"/>
    </row>
    <row r="537" spans="2:4" ht="16" x14ac:dyDescent="0.2">
      <c r="B537" s="2"/>
      <c r="C537" s="2"/>
      <c r="D537" s="2"/>
    </row>
    <row r="538" spans="2:4" ht="16" x14ac:dyDescent="0.2">
      <c r="B538" s="2"/>
      <c r="C538" s="2"/>
      <c r="D538" s="2"/>
    </row>
    <row r="539" spans="2:4" ht="16" x14ac:dyDescent="0.2">
      <c r="B539" s="2"/>
      <c r="C539" s="2"/>
      <c r="D539" s="2"/>
    </row>
    <row r="540" spans="2:4" ht="16" x14ac:dyDescent="0.2">
      <c r="B540" s="2"/>
      <c r="C540" s="2"/>
      <c r="D540" s="2"/>
    </row>
    <row r="541" spans="2:4" ht="16" x14ac:dyDescent="0.2">
      <c r="B541" s="2"/>
      <c r="C541" s="2"/>
      <c r="D541" s="2"/>
    </row>
    <row r="542" spans="2:4" ht="16" x14ac:dyDescent="0.2">
      <c r="B542" s="2"/>
      <c r="C542" s="2"/>
      <c r="D542" s="2"/>
    </row>
    <row r="543" spans="2:4" ht="16" x14ac:dyDescent="0.2">
      <c r="B543" s="2"/>
      <c r="C543" s="2"/>
      <c r="D543" s="2"/>
    </row>
    <row r="544" spans="2:4" ht="16" x14ac:dyDescent="0.2">
      <c r="B544" s="2"/>
      <c r="C544" s="2"/>
      <c r="D544" s="2"/>
    </row>
    <row r="545" spans="2:4" ht="16" x14ac:dyDescent="0.2">
      <c r="B545" s="2"/>
      <c r="C545" s="2"/>
      <c r="D545" s="2"/>
    </row>
    <row r="546" spans="2:4" ht="16" x14ac:dyDescent="0.2">
      <c r="B546" s="2"/>
      <c r="C546" s="2"/>
      <c r="D546" s="2"/>
    </row>
    <row r="547" spans="2:4" ht="16" x14ac:dyDescent="0.2">
      <c r="B547" s="2"/>
      <c r="C547" s="2"/>
      <c r="D547" s="2"/>
    </row>
    <row r="548" spans="2:4" ht="16" x14ac:dyDescent="0.2">
      <c r="B548" s="2"/>
      <c r="C548" s="2"/>
      <c r="D548" s="2"/>
    </row>
    <row r="549" spans="2:4" ht="16" x14ac:dyDescent="0.2">
      <c r="B549" s="2"/>
      <c r="C549" s="2"/>
      <c r="D549" s="2"/>
    </row>
    <row r="550" spans="2:4" ht="16" x14ac:dyDescent="0.2">
      <c r="B550" s="2"/>
      <c r="C550" s="2"/>
      <c r="D550" s="2"/>
    </row>
    <row r="551" spans="2:4" ht="16" x14ac:dyDescent="0.2">
      <c r="B551" s="2"/>
      <c r="C551" s="2"/>
      <c r="D551" s="2"/>
    </row>
    <row r="552" spans="2:4" ht="16" x14ac:dyDescent="0.2">
      <c r="B552" s="2"/>
      <c r="C552" s="2"/>
      <c r="D552" s="2"/>
    </row>
    <row r="553" spans="2:4" ht="16" x14ac:dyDescent="0.2">
      <c r="B553" s="2"/>
      <c r="C553" s="2"/>
      <c r="D553" s="2"/>
    </row>
    <row r="554" spans="2:4" ht="16" x14ac:dyDescent="0.2">
      <c r="B554" s="2"/>
      <c r="C554" s="2"/>
      <c r="D554" s="2"/>
    </row>
    <row r="555" spans="2:4" ht="16" x14ac:dyDescent="0.2">
      <c r="B555" s="2"/>
      <c r="C555" s="2"/>
      <c r="D555" s="2"/>
    </row>
    <row r="556" spans="2:4" ht="16" x14ac:dyDescent="0.2">
      <c r="B556" s="2"/>
      <c r="C556" s="2"/>
      <c r="D556" s="2"/>
    </row>
    <row r="557" spans="2:4" ht="16" x14ac:dyDescent="0.2">
      <c r="B557" s="2"/>
      <c r="C557" s="2"/>
      <c r="D557" s="2"/>
    </row>
    <row r="558" spans="2:4" ht="16" x14ac:dyDescent="0.2">
      <c r="B558" s="2"/>
      <c r="C558" s="2"/>
      <c r="D558" s="2"/>
    </row>
    <row r="559" spans="2:4" ht="16" x14ac:dyDescent="0.2">
      <c r="B559" s="2"/>
      <c r="C559" s="2"/>
      <c r="D559" s="2"/>
    </row>
    <row r="560" spans="2:4" ht="16" x14ac:dyDescent="0.2">
      <c r="B560" s="2"/>
      <c r="C560" s="2"/>
      <c r="D560" s="2"/>
    </row>
    <row r="561" spans="2:4" ht="16" x14ac:dyDescent="0.2">
      <c r="B561" s="2"/>
      <c r="C561" s="2"/>
      <c r="D561" s="2"/>
    </row>
    <row r="562" spans="2:4" ht="16" x14ac:dyDescent="0.2">
      <c r="B562" s="2"/>
      <c r="C562" s="2"/>
      <c r="D562" s="2"/>
    </row>
    <row r="563" spans="2:4" ht="16" x14ac:dyDescent="0.2">
      <c r="B563" s="2"/>
      <c r="C563" s="2"/>
      <c r="D563" s="2"/>
    </row>
    <row r="564" spans="2:4" ht="16" x14ac:dyDescent="0.2">
      <c r="B564" s="2"/>
      <c r="C564" s="2"/>
      <c r="D564" s="2"/>
    </row>
    <row r="565" spans="2:4" ht="16" x14ac:dyDescent="0.2">
      <c r="B565" s="2"/>
      <c r="C565" s="2"/>
      <c r="D565" s="2"/>
    </row>
    <row r="566" spans="2:4" ht="16" x14ac:dyDescent="0.2">
      <c r="B566" s="2"/>
      <c r="C566" s="2"/>
      <c r="D566" s="2"/>
    </row>
    <row r="567" spans="2:4" ht="16" x14ac:dyDescent="0.2">
      <c r="B567" s="2"/>
      <c r="C567" s="2"/>
      <c r="D567" s="2"/>
    </row>
    <row r="568" spans="2:4" ht="16" x14ac:dyDescent="0.2">
      <c r="B568" s="2"/>
      <c r="C568" s="2"/>
      <c r="D568" s="2"/>
    </row>
    <row r="569" spans="2:4" ht="16" x14ac:dyDescent="0.2">
      <c r="B569" s="2"/>
      <c r="C569" s="2"/>
      <c r="D569" s="2"/>
    </row>
    <row r="570" spans="2:4" ht="16" x14ac:dyDescent="0.2">
      <c r="B570" s="2"/>
      <c r="C570" s="2"/>
      <c r="D570" s="2"/>
    </row>
    <row r="571" spans="2:4" ht="16" x14ac:dyDescent="0.2">
      <c r="B571" s="2"/>
      <c r="C571" s="2"/>
      <c r="D571" s="2"/>
    </row>
    <row r="572" spans="2:4" ht="16" x14ac:dyDescent="0.2">
      <c r="B572" s="2"/>
      <c r="C572" s="2"/>
      <c r="D572" s="2"/>
    </row>
    <row r="573" spans="2:4" ht="16" x14ac:dyDescent="0.2">
      <c r="B573" s="2"/>
      <c r="C573" s="2"/>
      <c r="D573" s="2"/>
    </row>
    <row r="574" spans="2:4" ht="16" x14ac:dyDescent="0.2">
      <c r="B574" s="2"/>
      <c r="C574" s="2"/>
      <c r="D574" s="2"/>
    </row>
    <row r="575" spans="2:4" ht="16" x14ac:dyDescent="0.2">
      <c r="B575" s="2"/>
      <c r="C575" s="2"/>
      <c r="D575" s="2"/>
    </row>
    <row r="576" spans="2:4" ht="16" x14ac:dyDescent="0.2">
      <c r="B576" s="2"/>
      <c r="C576" s="2"/>
      <c r="D576" s="2"/>
    </row>
    <row r="577" spans="2:4" ht="16" x14ac:dyDescent="0.2">
      <c r="B577" s="2"/>
      <c r="C577" s="2"/>
      <c r="D577" s="2"/>
    </row>
    <row r="578" spans="2:4" ht="16" x14ac:dyDescent="0.2">
      <c r="B578" s="2"/>
      <c r="C578" s="2"/>
      <c r="D578" s="2"/>
    </row>
    <row r="579" spans="2:4" ht="16" x14ac:dyDescent="0.2">
      <c r="B579" s="2"/>
      <c r="C579" s="2"/>
      <c r="D579" s="2"/>
    </row>
    <row r="580" spans="2:4" ht="16" x14ac:dyDescent="0.2">
      <c r="B580" s="2"/>
      <c r="C580" s="2"/>
      <c r="D580" s="2"/>
    </row>
    <row r="581" spans="2:4" ht="16" x14ac:dyDescent="0.2">
      <c r="B581" s="2"/>
      <c r="C581" s="2"/>
      <c r="D581" s="2"/>
    </row>
    <row r="582" spans="2:4" ht="16" x14ac:dyDescent="0.2">
      <c r="B582" s="2"/>
      <c r="C582" s="2"/>
      <c r="D582" s="2"/>
    </row>
    <row r="583" spans="2:4" ht="16" x14ac:dyDescent="0.2">
      <c r="B583" s="2"/>
      <c r="C583" s="2"/>
      <c r="D583" s="2"/>
    </row>
    <row r="584" spans="2:4" ht="16" x14ac:dyDescent="0.2">
      <c r="B584" s="2"/>
      <c r="C584" s="2"/>
      <c r="D584" s="2"/>
    </row>
    <row r="585" spans="2:4" ht="16" x14ac:dyDescent="0.2">
      <c r="B585" s="2"/>
      <c r="C585" s="2"/>
      <c r="D585" s="2"/>
    </row>
    <row r="586" spans="2:4" ht="16" x14ac:dyDescent="0.2">
      <c r="B586" s="2"/>
      <c r="C586" s="2"/>
      <c r="D586" s="2"/>
    </row>
    <row r="587" spans="2:4" ht="16" x14ac:dyDescent="0.2">
      <c r="B587" s="2"/>
      <c r="C587" s="2"/>
      <c r="D587" s="2"/>
    </row>
    <row r="588" spans="2:4" ht="16" x14ac:dyDescent="0.2">
      <c r="B588" s="2"/>
      <c r="C588" s="2"/>
      <c r="D588" s="2"/>
    </row>
    <row r="589" spans="2:4" ht="16" x14ac:dyDescent="0.2">
      <c r="B589" s="2"/>
      <c r="C589" s="2"/>
      <c r="D589" s="2"/>
    </row>
    <row r="590" spans="2:4" ht="16" x14ac:dyDescent="0.2">
      <c r="B590" s="2"/>
      <c r="C590" s="2"/>
      <c r="D590" s="2"/>
    </row>
    <row r="591" spans="2:4" ht="16" x14ac:dyDescent="0.2">
      <c r="B591" s="2"/>
      <c r="C591" s="2"/>
      <c r="D591" s="2"/>
    </row>
    <row r="592" spans="2:4" ht="16" x14ac:dyDescent="0.2">
      <c r="B592" s="2"/>
      <c r="C592" s="2"/>
      <c r="D592" s="2"/>
    </row>
    <row r="593" spans="2:4" ht="16" x14ac:dyDescent="0.2">
      <c r="B593" s="2"/>
      <c r="C593" s="2"/>
      <c r="D593" s="2"/>
    </row>
    <row r="594" spans="2:4" ht="16" x14ac:dyDescent="0.2">
      <c r="B594" s="2"/>
      <c r="C594" s="2"/>
      <c r="D594" s="2"/>
    </row>
    <row r="595" spans="2:4" ht="16" x14ac:dyDescent="0.2">
      <c r="B595" s="2"/>
      <c r="C595" s="2"/>
      <c r="D595" s="2"/>
    </row>
    <row r="596" spans="2:4" ht="16" x14ac:dyDescent="0.2">
      <c r="B596" s="2"/>
      <c r="C596" s="2"/>
      <c r="D596" s="2"/>
    </row>
    <row r="597" spans="2:4" ht="16" x14ac:dyDescent="0.2">
      <c r="B597" s="2"/>
      <c r="C597" s="2"/>
      <c r="D597" s="2"/>
    </row>
    <row r="598" spans="2:4" ht="16" x14ac:dyDescent="0.2">
      <c r="B598" s="2"/>
      <c r="C598" s="2"/>
      <c r="D598" s="2"/>
    </row>
    <row r="599" spans="2:4" ht="16" x14ac:dyDescent="0.2">
      <c r="B599" s="2"/>
      <c r="C599" s="2"/>
      <c r="D599" s="2"/>
    </row>
    <row r="600" spans="2:4" ht="16" x14ac:dyDescent="0.2">
      <c r="B600" s="2"/>
      <c r="C600" s="2"/>
      <c r="D600" s="2"/>
    </row>
    <row r="601" spans="2:4" ht="16" x14ac:dyDescent="0.2">
      <c r="B601" s="2"/>
      <c r="C601" s="2"/>
      <c r="D601" s="2"/>
    </row>
    <row r="602" spans="2:4" ht="16" x14ac:dyDescent="0.2">
      <c r="B602" s="2"/>
      <c r="C602" s="2"/>
      <c r="D602" s="2"/>
    </row>
    <row r="603" spans="2:4" ht="16" x14ac:dyDescent="0.2">
      <c r="B603" s="2"/>
      <c r="C603" s="2"/>
      <c r="D603" s="2"/>
    </row>
    <row r="604" spans="2:4" ht="16" x14ac:dyDescent="0.2">
      <c r="B604" s="2"/>
      <c r="C604" s="2"/>
      <c r="D604" s="2"/>
    </row>
    <row r="605" spans="2:4" ht="16" x14ac:dyDescent="0.2">
      <c r="B605" s="2"/>
      <c r="C605" s="2"/>
      <c r="D605" s="2"/>
    </row>
    <row r="606" spans="2:4" ht="16" x14ac:dyDescent="0.2">
      <c r="B606" s="2"/>
      <c r="C606" s="2"/>
      <c r="D606" s="2"/>
    </row>
    <row r="607" spans="2:4" ht="16" x14ac:dyDescent="0.2">
      <c r="B607" s="2"/>
      <c r="C607" s="2"/>
      <c r="D607" s="2"/>
    </row>
    <row r="608" spans="2:4" ht="16" x14ac:dyDescent="0.2">
      <c r="B608" s="2"/>
      <c r="C608" s="2"/>
      <c r="D608" s="2"/>
    </row>
    <row r="609" spans="2:4" ht="16" x14ac:dyDescent="0.2">
      <c r="B609" s="2"/>
      <c r="C609" s="2"/>
      <c r="D609" s="2"/>
    </row>
    <row r="610" spans="2:4" ht="16" x14ac:dyDescent="0.2">
      <c r="B610" s="2"/>
      <c r="C610" s="2"/>
      <c r="D610" s="2"/>
    </row>
    <row r="611" spans="2:4" ht="16" x14ac:dyDescent="0.2">
      <c r="B611" s="2"/>
      <c r="C611" s="2"/>
      <c r="D611" s="2"/>
    </row>
    <row r="612" spans="2:4" ht="16" x14ac:dyDescent="0.2">
      <c r="B612" s="2"/>
      <c r="C612" s="2"/>
      <c r="D612" s="2"/>
    </row>
    <row r="613" spans="2:4" ht="16" x14ac:dyDescent="0.2">
      <c r="B613" s="2"/>
      <c r="C613" s="2"/>
      <c r="D613" s="2"/>
    </row>
    <row r="614" spans="2:4" ht="16" x14ac:dyDescent="0.2">
      <c r="B614" s="2"/>
      <c r="C614" s="2"/>
      <c r="D614" s="2"/>
    </row>
    <row r="615" spans="2:4" ht="16" x14ac:dyDescent="0.2">
      <c r="B615" s="2"/>
      <c r="C615" s="2"/>
      <c r="D615" s="2"/>
    </row>
    <row r="616" spans="2:4" ht="16" x14ac:dyDescent="0.2">
      <c r="B616" s="2"/>
      <c r="C616" s="2"/>
      <c r="D616" s="2"/>
    </row>
    <row r="617" spans="2:4" ht="16" x14ac:dyDescent="0.2">
      <c r="B617" s="2"/>
      <c r="C617" s="2"/>
      <c r="D617" s="2"/>
    </row>
    <row r="618" spans="2:4" ht="16" x14ac:dyDescent="0.2">
      <c r="B618" s="2"/>
      <c r="C618" s="2"/>
      <c r="D618" s="2"/>
    </row>
    <row r="619" spans="2:4" ht="16" x14ac:dyDescent="0.2">
      <c r="B619" s="2"/>
      <c r="C619" s="2"/>
      <c r="D619" s="2"/>
    </row>
    <row r="620" spans="2:4" ht="16" x14ac:dyDescent="0.2">
      <c r="B620" s="2"/>
      <c r="C620" s="2"/>
      <c r="D620" s="2"/>
    </row>
    <row r="621" spans="2:4" ht="16" x14ac:dyDescent="0.2">
      <c r="B621" s="2"/>
      <c r="C621" s="2"/>
      <c r="D621" s="2"/>
    </row>
    <row r="622" spans="2:4" ht="16" x14ac:dyDescent="0.2">
      <c r="B622" s="2"/>
      <c r="C622" s="2"/>
      <c r="D622" s="2"/>
    </row>
    <row r="623" spans="2:4" ht="16" x14ac:dyDescent="0.2">
      <c r="B623" s="2"/>
      <c r="C623" s="2"/>
      <c r="D623" s="2"/>
    </row>
    <row r="624" spans="2:4" ht="16" x14ac:dyDescent="0.2">
      <c r="B624" s="2"/>
      <c r="C624" s="2"/>
      <c r="D624" s="2"/>
    </row>
    <row r="625" spans="2:4" ht="16" x14ac:dyDescent="0.2">
      <c r="B625" s="2"/>
      <c r="C625" s="2"/>
      <c r="D625" s="2"/>
    </row>
    <row r="626" spans="2:4" ht="16" x14ac:dyDescent="0.2">
      <c r="B626" s="2"/>
      <c r="C626" s="2"/>
      <c r="D626" s="2"/>
    </row>
    <row r="627" spans="2:4" ht="16" x14ac:dyDescent="0.2">
      <c r="B627" s="2"/>
      <c r="C627" s="2"/>
      <c r="D627" s="2"/>
    </row>
    <row r="628" spans="2:4" ht="16" x14ac:dyDescent="0.2">
      <c r="B628" s="2"/>
      <c r="C628" s="2"/>
      <c r="D628" s="2"/>
    </row>
    <row r="629" spans="2:4" ht="16" x14ac:dyDescent="0.2">
      <c r="B629" s="2"/>
      <c r="C629" s="2"/>
      <c r="D629" s="2"/>
    </row>
    <row r="630" spans="2:4" ht="16" x14ac:dyDescent="0.2">
      <c r="B630" s="2"/>
      <c r="C630" s="2"/>
      <c r="D630" s="2"/>
    </row>
    <row r="631" spans="2:4" ht="16" x14ac:dyDescent="0.2">
      <c r="B631" s="2"/>
      <c r="C631" s="2"/>
      <c r="D631" s="2"/>
    </row>
    <row r="632" spans="2:4" ht="16" x14ac:dyDescent="0.2">
      <c r="B632" s="2"/>
      <c r="C632" s="2"/>
      <c r="D632" s="2"/>
    </row>
    <row r="633" spans="2:4" ht="16" x14ac:dyDescent="0.2">
      <c r="B633" s="2"/>
      <c r="C633" s="2"/>
      <c r="D633" s="2"/>
    </row>
    <row r="634" spans="2:4" ht="16" x14ac:dyDescent="0.2">
      <c r="B634" s="2"/>
      <c r="C634" s="2"/>
      <c r="D634" s="2"/>
    </row>
    <row r="635" spans="2:4" ht="16" x14ac:dyDescent="0.2">
      <c r="B635" s="2"/>
      <c r="C635" s="2"/>
      <c r="D635" s="2"/>
    </row>
    <row r="636" spans="2:4" ht="16" x14ac:dyDescent="0.2">
      <c r="B636" s="2"/>
      <c r="C636" s="2"/>
      <c r="D636" s="2"/>
    </row>
    <row r="637" spans="2:4" ht="16" x14ac:dyDescent="0.2">
      <c r="B637" s="2"/>
      <c r="C637" s="2"/>
      <c r="D637" s="2"/>
    </row>
    <row r="638" spans="2:4" ht="16" x14ac:dyDescent="0.2">
      <c r="B638" s="2"/>
      <c r="C638" s="2"/>
      <c r="D638" s="2"/>
    </row>
    <row r="639" spans="2:4" ht="16" x14ac:dyDescent="0.2">
      <c r="B639" s="2"/>
      <c r="C639" s="2"/>
      <c r="D639" s="2"/>
    </row>
    <row r="640" spans="2:4" ht="16" x14ac:dyDescent="0.2">
      <c r="B640" s="2"/>
      <c r="C640" s="2"/>
      <c r="D640" s="2"/>
    </row>
    <row r="641" spans="2:4" ht="16" x14ac:dyDescent="0.2">
      <c r="B641" s="2"/>
      <c r="C641" s="2"/>
      <c r="D641" s="2"/>
    </row>
    <row r="642" spans="2:4" ht="16" x14ac:dyDescent="0.2">
      <c r="B642" s="2"/>
      <c r="C642" s="2"/>
      <c r="D642" s="2"/>
    </row>
    <row r="643" spans="2:4" ht="16" x14ac:dyDescent="0.2">
      <c r="B643" s="2"/>
      <c r="C643" s="2"/>
      <c r="D643" s="2"/>
    </row>
    <row r="644" spans="2:4" ht="16" x14ac:dyDescent="0.2">
      <c r="B644" s="2"/>
      <c r="C644" s="2"/>
      <c r="D644" s="2"/>
    </row>
    <row r="645" spans="2:4" ht="16" x14ac:dyDescent="0.2">
      <c r="B645" s="2"/>
      <c r="C645" s="2"/>
      <c r="D645" s="2"/>
    </row>
    <row r="646" spans="2:4" ht="16" x14ac:dyDescent="0.2">
      <c r="B646" s="2"/>
      <c r="C646" s="2"/>
      <c r="D646" s="2"/>
    </row>
    <row r="647" spans="2:4" ht="16" x14ac:dyDescent="0.2">
      <c r="B647" s="2"/>
      <c r="C647" s="2"/>
      <c r="D647" s="2"/>
    </row>
    <row r="648" spans="2:4" ht="16" x14ac:dyDescent="0.2">
      <c r="B648" s="2"/>
      <c r="C648" s="2"/>
      <c r="D648" s="2"/>
    </row>
    <row r="649" spans="2:4" ht="16" x14ac:dyDescent="0.2">
      <c r="B649" s="2"/>
      <c r="C649" s="2"/>
      <c r="D649" s="2"/>
    </row>
    <row r="650" spans="2:4" ht="16" x14ac:dyDescent="0.2">
      <c r="B650" s="2"/>
      <c r="C650" s="2"/>
      <c r="D650" s="2"/>
    </row>
    <row r="651" spans="2:4" ht="16" x14ac:dyDescent="0.2">
      <c r="B651" s="2"/>
      <c r="C651" s="2"/>
      <c r="D651" s="2"/>
    </row>
    <row r="652" spans="2:4" ht="16" x14ac:dyDescent="0.2">
      <c r="B652" s="2"/>
      <c r="C652" s="2"/>
      <c r="D652" s="2"/>
    </row>
    <row r="653" spans="2:4" ht="16" x14ac:dyDescent="0.2">
      <c r="B653" s="2"/>
      <c r="C653" s="2"/>
      <c r="D653" s="2"/>
    </row>
    <row r="654" spans="2:4" ht="16" x14ac:dyDescent="0.2">
      <c r="B654" s="2"/>
      <c r="C654" s="2"/>
      <c r="D654" s="2"/>
    </row>
    <row r="655" spans="2:4" ht="16" x14ac:dyDescent="0.2">
      <c r="B655" s="2"/>
      <c r="C655" s="2"/>
      <c r="D655" s="2"/>
    </row>
    <row r="656" spans="2:4" ht="16" x14ac:dyDescent="0.2">
      <c r="B656" s="2"/>
      <c r="C656" s="2"/>
      <c r="D656" s="2"/>
    </row>
    <row r="657" spans="2:4" ht="16" x14ac:dyDescent="0.2">
      <c r="B657" s="2"/>
      <c r="C657" s="2"/>
      <c r="D657" s="2"/>
    </row>
    <row r="658" spans="2:4" ht="16" x14ac:dyDescent="0.2">
      <c r="B658" s="2"/>
      <c r="C658" s="2"/>
      <c r="D658" s="2"/>
    </row>
    <row r="659" spans="2:4" ht="16" x14ac:dyDescent="0.2">
      <c r="B659" s="2"/>
      <c r="C659" s="2"/>
      <c r="D659" s="2"/>
    </row>
    <row r="660" spans="2:4" ht="16" x14ac:dyDescent="0.2">
      <c r="B660" s="2"/>
      <c r="C660" s="2"/>
      <c r="D660" s="2"/>
    </row>
    <row r="661" spans="2:4" ht="16" x14ac:dyDescent="0.2">
      <c r="B661" s="2"/>
      <c r="C661" s="2"/>
      <c r="D661" s="2"/>
    </row>
    <row r="662" spans="2:4" ht="16" x14ac:dyDescent="0.2">
      <c r="B662" s="2"/>
      <c r="C662" s="2"/>
      <c r="D662" s="2"/>
    </row>
    <row r="663" spans="2:4" ht="16" x14ac:dyDescent="0.2">
      <c r="B663" s="2"/>
      <c r="C663" s="2"/>
      <c r="D663" s="2"/>
    </row>
    <row r="664" spans="2:4" ht="16" x14ac:dyDescent="0.2">
      <c r="B664" s="2"/>
      <c r="C664" s="2"/>
      <c r="D664" s="2"/>
    </row>
    <row r="665" spans="2:4" ht="16" x14ac:dyDescent="0.2">
      <c r="B665" s="2"/>
      <c r="C665" s="2"/>
      <c r="D665" s="2"/>
    </row>
    <row r="666" spans="2:4" ht="16" x14ac:dyDescent="0.2">
      <c r="B666" s="2"/>
      <c r="C666" s="2"/>
      <c r="D666" s="2"/>
    </row>
    <row r="667" spans="2:4" ht="16" x14ac:dyDescent="0.2">
      <c r="B667" s="2"/>
      <c r="C667" s="2"/>
      <c r="D667" s="2"/>
    </row>
    <row r="668" spans="2:4" ht="16" x14ac:dyDescent="0.2">
      <c r="B668" s="2"/>
      <c r="C668" s="2"/>
      <c r="D668" s="2"/>
    </row>
    <row r="669" spans="2:4" ht="16" x14ac:dyDescent="0.2">
      <c r="B669" s="2"/>
      <c r="C669" s="2"/>
      <c r="D669" s="2"/>
    </row>
    <row r="670" spans="2:4" ht="16" x14ac:dyDescent="0.2">
      <c r="B670" s="2"/>
      <c r="C670" s="2"/>
      <c r="D670" s="2"/>
    </row>
    <row r="671" spans="2:4" ht="16" x14ac:dyDescent="0.2">
      <c r="B671" s="2"/>
      <c r="C671" s="2"/>
      <c r="D671" s="2"/>
    </row>
    <row r="672" spans="2:4" ht="16" x14ac:dyDescent="0.2">
      <c r="B672" s="2"/>
      <c r="C672" s="2"/>
      <c r="D672" s="2"/>
    </row>
    <row r="673" spans="2:4" ht="16" x14ac:dyDescent="0.2">
      <c r="B673" s="2"/>
      <c r="C673" s="2"/>
      <c r="D673" s="2"/>
    </row>
    <row r="674" spans="2:4" ht="16" x14ac:dyDescent="0.2">
      <c r="B674" s="2"/>
      <c r="C674" s="2"/>
      <c r="D674" s="2"/>
    </row>
    <row r="675" spans="2:4" ht="16" x14ac:dyDescent="0.2">
      <c r="B675" s="2"/>
      <c r="C675" s="2"/>
      <c r="D675" s="2"/>
    </row>
    <row r="676" spans="2:4" ht="16" x14ac:dyDescent="0.2">
      <c r="B676" s="2"/>
      <c r="C676" s="2"/>
      <c r="D676" s="2"/>
    </row>
    <row r="677" spans="2:4" ht="16" x14ac:dyDescent="0.2">
      <c r="B677" s="2"/>
      <c r="C677" s="2"/>
      <c r="D677" s="2"/>
    </row>
    <row r="678" spans="2:4" ht="16" x14ac:dyDescent="0.2">
      <c r="B678" s="2"/>
      <c r="C678" s="2"/>
      <c r="D678" s="2"/>
    </row>
    <row r="679" spans="2:4" ht="16" x14ac:dyDescent="0.2">
      <c r="B679" s="2"/>
      <c r="C679" s="2"/>
      <c r="D679" s="2"/>
    </row>
    <row r="680" spans="2:4" ht="16" x14ac:dyDescent="0.2">
      <c r="B680" s="2"/>
      <c r="C680" s="2"/>
      <c r="D680" s="2"/>
    </row>
    <row r="681" spans="2:4" ht="16" x14ac:dyDescent="0.2">
      <c r="B681" s="2"/>
      <c r="C681" s="2"/>
      <c r="D681" s="2"/>
    </row>
    <row r="682" spans="2:4" ht="16" x14ac:dyDescent="0.2">
      <c r="B682" s="2"/>
      <c r="C682" s="2"/>
      <c r="D682" s="2"/>
    </row>
    <row r="683" spans="2:4" ht="16" x14ac:dyDescent="0.2">
      <c r="B683" s="2"/>
      <c r="C683" s="2"/>
      <c r="D683" s="2"/>
    </row>
    <row r="684" spans="2:4" ht="16" x14ac:dyDescent="0.2">
      <c r="B684" s="2"/>
      <c r="C684" s="2"/>
      <c r="D684" s="2"/>
    </row>
    <row r="685" spans="2:4" ht="16" x14ac:dyDescent="0.2">
      <c r="B685" s="2"/>
      <c r="C685" s="2"/>
      <c r="D685" s="2"/>
    </row>
    <row r="686" spans="2:4" ht="16" x14ac:dyDescent="0.2">
      <c r="B686" s="2"/>
      <c r="C686" s="2"/>
      <c r="D686" s="2"/>
    </row>
    <row r="687" spans="2:4" ht="16" x14ac:dyDescent="0.2">
      <c r="B687" s="2"/>
      <c r="C687" s="2"/>
      <c r="D687" s="2"/>
    </row>
    <row r="688" spans="2:4" ht="16" x14ac:dyDescent="0.2">
      <c r="B688" s="2"/>
      <c r="C688" s="2"/>
      <c r="D688" s="2"/>
    </row>
    <row r="689" spans="2:4" ht="16" x14ac:dyDescent="0.2">
      <c r="B689" s="2"/>
      <c r="C689" s="2"/>
      <c r="D689" s="2"/>
    </row>
    <row r="690" spans="2:4" ht="16" x14ac:dyDescent="0.2">
      <c r="B690" s="2"/>
      <c r="C690" s="2"/>
      <c r="D690" s="2"/>
    </row>
    <row r="691" spans="2:4" ht="16" x14ac:dyDescent="0.2">
      <c r="B691" s="2"/>
      <c r="C691" s="2"/>
      <c r="D691" s="2"/>
    </row>
    <row r="692" spans="2:4" ht="16" x14ac:dyDescent="0.2">
      <c r="B692" s="2"/>
      <c r="C692" s="2"/>
      <c r="D692" s="2"/>
    </row>
    <row r="693" spans="2:4" ht="16" x14ac:dyDescent="0.2">
      <c r="B693" s="2"/>
      <c r="C693" s="2"/>
      <c r="D693" s="2"/>
    </row>
    <row r="694" spans="2:4" ht="16" x14ac:dyDescent="0.2">
      <c r="B694" s="2"/>
      <c r="C694" s="2"/>
      <c r="D694" s="2"/>
    </row>
    <row r="695" spans="2:4" ht="16" x14ac:dyDescent="0.2">
      <c r="B695" s="2"/>
      <c r="C695" s="2"/>
      <c r="D695" s="2"/>
    </row>
    <row r="696" spans="2:4" ht="16" x14ac:dyDescent="0.2">
      <c r="B696" s="2"/>
      <c r="C696" s="2"/>
      <c r="D696" s="2"/>
    </row>
    <row r="697" spans="2:4" ht="16" x14ac:dyDescent="0.2">
      <c r="B697" s="2"/>
      <c r="C697" s="2"/>
      <c r="D697" s="2"/>
    </row>
    <row r="698" spans="2:4" ht="16" x14ac:dyDescent="0.2">
      <c r="B698" s="2"/>
      <c r="C698" s="2"/>
      <c r="D698" s="2"/>
    </row>
    <row r="699" spans="2:4" ht="16" x14ac:dyDescent="0.2">
      <c r="B699" s="2"/>
      <c r="C699" s="2"/>
      <c r="D699" s="2"/>
    </row>
    <row r="700" spans="2:4" ht="16" x14ac:dyDescent="0.2">
      <c r="B700" s="2"/>
      <c r="C700" s="2"/>
      <c r="D700" s="2"/>
    </row>
    <row r="701" spans="2:4" ht="16" x14ac:dyDescent="0.2">
      <c r="B701" s="2"/>
      <c r="C701" s="2"/>
      <c r="D701" s="2"/>
    </row>
    <row r="702" spans="2:4" ht="16" x14ac:dyDescent="0.2">
      <c r="B702" s="2"/>
      <c r="C702" s="2"/>
      <c r="D702" s="2"/>
    </row>
    <row r="703" spans="2:4" ht="16" x14ac:dyDescent="0.2">
      <c r="B703" s="2"/>
      <c r="C703" s="2"/>
      <c r="D703" s="2"/>
    </row>
    <row r="704" spans="2:4" ht="16" x14ac:dyDescent="0.2">
      <c r="B704" s="2"/>
      <c r="C704" s="2"/>
      <c r="D704" s="2"/>
    </row>
    <row r="705" spans="2:4" ht="16" x14ac:dyDescent="0.2">
      <c r="B705" s="2"/>
      <c r="C705" s="2"/>
      <c r="D705" s="2"/>
    </row>
    <row r="706" spans="2:4" ht="16" x14ac:dyDescent="0.2">
      <c r="B706" s="2"/>
      <c r="C706" s="2"/>
      <c r="D706" s="2"/>
    </row>
    <row r="707" spans="2:4" ht="16" x14ac:dyDescent="0.2">
      <c r="B707" s="2"/>
      <c r="C707" s="2"/>
      <c r="D707" s="2"/>
    </row>
    <row r="708" spans="2:4" ht="16" x14ac:dyDescent="0.2">
      <c r="B708" s="2"/>
      <c r="C708" s="2"/>
      <c r="D708" s="2"/>
    </row>
    <row r="709" spans="2:4" ht="16" x14ac:dyDescent="0.2">
      <c r="B709" s="2"/>
      <c r="C709" s="2"/>
      <c r="D709" s="2"/>
    </row>
    <row r="710" spans="2:4" ht="16" x14ac:dyDescent="0.2">
      <c r="B710" s="2"/>
      <c r="C710" s="2"/>
      <c r="D710" s="2"/>
    </row>
    <row r="711" spans="2:4" ht="16" x14ac:dyDescent="0.2">
      <c r="B711" s="2"/>
      <c r="C711" s="2"/>
      <c r="D711" s="2"/>
    </row>
    <row r="712" spans="2:4" ht="16" x14ac:dyDescent="0.2">
      <c r="B712" s="2"/>
      <c r="C712" s="2"/>
      <c r="D712" s="2"/>
    </row>
    <row r="713" spans="2:4" ht="16" x14ac:dyDescent="0.2">
      <c r="B713" s="2"/>
      <c r="C713" s="2"/>
      <c r="D713" s="2"/>
    </row>
    <row r="714" spans="2:4" ht="16" x14ac:dyDescent="0.2">
      <c r="B714" s="2"/>
      <c r="C714" s="2"/>
      <c r="D714" s="2"/>
    </row>
    <row r="715" spans="2:4" ht="16" x14ac:dyDescent="0.2">
      <c r="B715" s="2"/>
      <c r="C715" s="2"/>
      <c r="D715" s="2"/>
    </row>
    <row r="716" spans="2:4" ht="16" x14ac:dyDescent="0.2">
      <c r="B716" s="2"/>
      <c r="C716" s="2"/>
      <c r="D716" s="2"/>
    </row>
    <row r="717" spans="2:4" ht="16" x14ac:dyDescent="0.2">
      <c r="B717" s="2"/>
      <c r="C717" s="2"/>
      <c r="D717" s="2"/>
    </row>
    <row r="718" spans="2:4" ht="16" x14ac:dyDescent="0.2">
      <c r="B718" s="2"/>
      <c r="C718" s="2"/>
      <c r="D718" s="2"/>
    </row>
    <row r="719" spans="2:4" ht="16" x14ac:dyDescent="0.2">
      <c r="B719" s="2"/>
      <c r="C719" s="2"/>
      <c r="D719" s="2"/>
    </row>
    <row r="720" spans="2:4" ht="16" x14ac:dyDescent="0.2">
      <c r="B720" s="2"/>
      <c r="C720" s="2"/>
      <c r="D720" s="2"/>
    </row>
    <row r="721" spans="2:4" ht="16" x14ac:dyDescent="0.2">
      <c r="B721" s="2"/>
      <c r="C721" s="2"/>
      <c r="D721" s="2"/>
    </row>
    <row r="722" spans="2:4" ht="16" x14ac:dyDescent="0.2">
      <c r="B722" s="2"/>
      <c r="C722" s="2"/>
      <c r="D722" s="2"/>
    </row>
    <row r="723" spans="2:4" ht="16" x14ac:dyDescent="0.2">
      <c r="B723" s="2"/>
      <c r="C723" s="2"/>
      <c r="D723" s="2"/>
    </row>
    <row r="724" spans="2:4" ht="16" x14ac:dyDescent="0.2">
      <c r="B724" s="2"/>
      <c r="C724" s="2"/>
      <c r="D724" s="2"/>
    </row>
    <row r="725" spans="2:4" ht="16" x14ac:dyDescent="0.2">
      <c r="B725" s="2"/>
      <c r="C725" s="2"/>
      <c r="D725" s="2"/>
    </row>
    <row r="726" spans="2:4" ht="16" x14ac:dyDescent="0.2">
      <c r="B726" s="2"/>
      <c r="C726" s="2"/>
      <c r="D726" s="2"/>
    </row>
    <row r="727" spans="2:4" ht="16" x14ac:dyDescent="0.2">
      <c r="B727" s="2"/>
      <c r="C727" s="2"/>
      <c r="D727" s="2"/>
    </row>
    <row r="728" spans="2:4" ht="16" x14ac:dyDescent="0.2">
      <c r="B728" s="2"/>
      <c r="C728" s="2"/>
      <c r="D728" s="2"/>
    </row>
    <row r="729" spans="2:4" ht="16" x14ac:dyDescent="0.2">
      <c r="B729" s="2"/>
      <c r="C729" s="2"/>
      <c r="D729" s="2"/>
    </row>
    <row r="730" spans="2:4" ht="16" x14ac:dyDescent="0.2">
      <c r="B730" s="2"/>
      <c r="C730" s="2"/>
      <c r="D730" s="2"/>
    </row>
    <row r="731" spans="2:4" ht="16" x14ac:dyDescent="0.2">
      <c r="B731" s="2"/>
      <c r="C731" s="2"/>
      <c r="D731" s="2"/>
    </row>
    <row r="732" spans="2:4" ht="16" x14ac:dyDescent="0.2">
      <c r="B732" s="2"/>
      <c r="C732" s="2"/>
      <c r="D732" s="2"/>
    </row>
    <row r="733" spans="2:4" ht="16" x14ac:dyDescent="0.2">
      <c r="B733" s="2"/>
      <c r="C733" s="2"/>
      <c r="D733" s="2"/>
    </row>
    <row r="734" spans="2:4" ht="16" x14ac:dyDescent="0.2">
      <c r="B734" s="2"/>
      <c r="C734" s="2"/>
      <c r="D734" s="2"/>
    </row>
    <row r="735" spans="2:4" ht="16" x14ac:dyDescent="0.2">
      <c r="B735" s="2"/>
      <c r="C735" s="2"/>
      <c r="D735" s="2"/>
    </row>
    <row r="736" spans="2:4" ht="16" x14ac:dyDescent="0.2">
      <c r="B736" s="2"/>
      <c r="C736" s="2"/>
      <c r="D736" s="2"/>
    </row>
    <row r="737" spans="2:4" ht="16" x14ac:dyDescent="0.2">
      <c r="B737" s="2"/>
      <c r="C737" s="2"/>
      <c r="D737" s="2"/>
    </row>
    <row r="738" spans="2:4" ht="16" x14ac:dyDescent="0.2">
      <c r="B738" s="2"/>
      <c r="C738" s="2"/>
      <c r="D738" s="2"/>
    </row>
    <row r="739" spans="2:4" ht="16" x14ac:dyDescent="0.2">
      <c r="B739" s="2"/>
      <c r="C739" s="2"/>
      <c r="D739" s="2"/>
    </row>
    <row r="740" spans="2:4" ht="16" x14ac:dyDescent="0.2">
      <c r="B740" s="2"/>
      <c r="C740" s="2"/>
      <c r="D740" s="2"/>
    </row>
    <row r="741" spans="2:4" ht="16" x14ac:dyDescent="0.2">
      <c r="B741" s="2"/>
      <c r="C741" s="2"/>
      <c r="D741" s="2"/>
    </row>
    <row r="742" spans="2:4" ht="16" x14ac:dyDescent="0.2">
      <c r="B742" s="2"/>
      <c r="C742" s="2"/>
      <c r="D742" s="2"/>
    </row>
    <row r="743" spans="2:4" ht="16" x14ac:dyDescent="0.2">
      <c r="B743" s="2"/>
      <c r="C743" s="2"/>
      <c r="D743" s="2"/>
    </row>
    <row r="744" spans="2:4" ht="16" x14ac:dyDescent="0.2">
      <c r="B744" s="2"/>
      <c r="C744" s="2"/>
      <c r="D744" s="2"/>
    </row>
    <row r="745" spans="2:4" ht="16" x14ac:dyDescent="0.2">
      <c r="B745" s="2"/>
      <c r="C745" s="2"/>
      <c r="D745" s="2"/>
    </row>
    <row r="746" spans="2:4" ht="16" x14ac:dyDescent="0.2">
      <c r="B746" s="2"/>
      <c r="C746" s="2"/>
      <c r="D746" s="2"/>
    </row>
    <row r="747" spans="2:4" ht="16" x14ac:dyDescent="0.2">
      <c r="B747" s="2"/>
      <c r="C747" s="2"/>
      <c r="D747" s="2"/>
    </row>
    <row r="748" spans="2:4" ht="16" x14ac:dyDescent="0.2">
      <c r="B748" s="2"/>
      <c r="C748" s="2"/>
      <c r="D748" s="2"/>
    </row>
    <row r="749" spans="2:4" ht="16" x14ac:dyDescent="0.2">
      <c r="B749" s="2"/>
      <c r="C749" s="2"/>
      <c r="D749" s="2"/>
    </row>
    <row r="750" spans="2:4" ht="16" x14ac:dyDescent="0.2">
      <c r="B750" s="2"/>
      <c r="C750" s="2"/>
      <c r="D750" s="2"/>
    </row>
    <row r="751" spans="2:4" ht="16" x14ac:dyDescent="0.2">
      <c r="B751" s="2"/>
      <c r="C751" s="2"/>
      <c r="D751" s="2"/>
    </row>
    <row r="752" spans="2:4" ht="16" x14ac:dyDescent="0.2">
      <c r="B752" s="2"/>
      <c r="C752" s="2"/>
      <c r="D752" s="2"/>
    </row>
    <row r="753" spans="2:4" ht="16" x14ac:dyDescent="0.2">
      <c r="B753" s="2"/>
      <c r="C753" s="2"/>
      <c r="D753" s="2"/>
    </row>
    <row r="754" spans="2:4" ht="16" x14ac:dyDescent="0.2">
      <c r="B754" s="2"/>
      <c r="C754" s="2"/>
      <c r="D754" s="2"/>
    </row>
    <row r="755" spans="2:4" ht="16" x14ac:dyDescent="0.2">
      <c r="B755" s="2"/>
      <c r="C755" s="2"/>
      <c r="D755" s="2"/>
    </row>
    <row r="756" spans="2:4" ht="16" x14ac:dyDescent="0.2">
      <c r="B756" s="2"/>
      <c r="C756" s="2"/>
      <c r="D756" s="2"/>
    </row>
    <row r="757" spans="2:4" ht="16" x14ac:dyDescent="0.2">
      <c r="B757" s="2"/>
      <c r="C757" s="2"/>
      <c r="D757" s="2"/>
    </row>
    <row r="758" spans="2:4" ht="16" x14ac:dyDescent="0.2">
      <c r="B758" s="2"/>
      <c r="C758" s="2"/>
      <c r="D758" s="2"/>
    </row>
    <row r="759" spans="2:4" ht="16" x14ac:dyDescent="0.2">
      <c r="B759" s="2"/>
      <c r="C759" s="2"/>
      <c r="D759" s="2"/>
    </row>
    <row r="760" spans="2:4" ht="16" x14ac:dyDescent="0.2">
      <c r="B760" s="2"/>
      <c r="C760" s="2"/>
      <c r="D760" s="2"/>
    </row>
    <row r="761" spans="2:4" ht="16" x14ac:dyDescent="0.2">
      <c r="B761" s="2"/>
      <c r="C761" s="2"/>
      <c r="D761" s="2"/>
    </row>
    <row r="762" spans="2:4" ht="16" x14ac:dyDescent="0.2">
      <c r="B762" s="2"/>
      <c r="C762" s="2"/>
      <c r="D762" s="2"/>
    </row>
    <row r="763" spans="2:4" ht="16" x14ac:dyDescent="0.2">
      <c r="B763" s="2"/>
      <c r="C763" s="2"/>
      <c r="D763" s="2"/>
    </row>
    <row r="764" spans="2:4" ht="16" x14ac:dyDescent="0.2">
      <c r="B764" s="2"/>
      <c r="C764" s="2"/>
      <c r="D764" s="2"/>
    </row>
    <row r="765" spans="2:4" ht="16" x14ac:dyDescent="0.2">
      <c r="B765" s="2"/>
      <c r="C765" s="2"/>
      <c r="D765" s="2"/>
    </row>
    <row r="766" spans="2:4" ht="16" x14ac:dyDescent="0.2">
      <c r="B766" s="2"/>
      <c r="C766" s="2"/>
      <c r="D766" s="2"/>
    </row>
    <row r="767" spans="2:4" ht="16" x14ac:dyDescent="0.2">
      <c r="B767" s="2"/>
      <c r="C767" s="2"/>
      <c r="D767" s="2"/>
    </row>
    <row r="768" spans="2:4" ht="16" x14ac:dyDescent="0.2">
      <c r="B768" s="2"/>
      <c r="C768" s="2"/>
      <c r="D768" s="2"/>
    </row>
    <row r="769" spans="2:4" ht="16" x14ac:dyDescent="0.2">
      <c r="B769" s="2"/>
      <c r="C769" s="2"/>
      <c r="D769" s="2"/>
    </row>
    <row r="770" spans="2:4" ht="16" x14ac:dyDescent="0.2">
      <c r="B770" s="2"/>
      <c r="C770" s="2"/>
      <c r="D770" s="2"/>
    </row>
    <row r="771" spans="2:4" ht="16" x14ac:dyDescent="0.2">
      <c r="B771" s="2"/>
      <c r="C771" s="2"/>
      <c r="D771" s="2"/>
    </row>
    <row r="772" spans="2:4" ht="16" x14ac:dyDescent="0.2">
      <c r="B772" s="2"/>
      <c r="C772" s="2"/>
      <c r="D772" s="2"/>
    </row>
    <row r="773" spans="2:4" ht="16" x14ac:dyDescent="0.2">
      <c r="B773" s="2"/>
      <c r="C773" s="2"/>
      <c r="D773" s="2"/>
    </row>
    <row r="774" spans="2:4" ht="16" x14ac:dyDescent="0.2">
      <c r="B774" s="2"/>
      <c r="C774" s="2"/>
      <c r="D774" s="2"/>
    </row>
    <row r="775" spans="2:4" ht="16" x14ac:dyDescent="0.2">
      <c r="B775" s="2"/>
      <c r="C775" s="2"/>
      <c r="D775" s="2"/>
    </row>
    <row r="776" spans="2:4" ht="16" x14ac:dyDescent="0.2">
      <c r="B776" s="2"/>
      <c r="C776" s="2"/>
      <c r="D776" s="2"/>
    </row>
    <row r="777" spans="2:4" ht="16" x14ac:dyDescent="0.2">
      <c r="B777" s="2"/>
      <c r="C777" s="2"/>
      <c r="D777" s="2"/>
    </row>
    <row r="778" spans="2:4" ht="16" x14ac:dyDescent="0.2">
      <c r="B778" s="2"/>
      <c r="C778" s="2"/>
      <c r="D778" s="2"/>
    </row>
    <row r="779" spans="2:4" ht="16" x14ac:dyDescent="0.2">
      <c r="B779" s="2"/>
      <c r="C779" s="2"/>
      <c r="D779" s="2"/>
    </row>
    <row r="780" spans="2:4" ht="16" x14ac:dyDescent="0.2">
      <c r="B780" s="2"/>
      <c r="C780" s="2"/>
      <c r="D780" s="2"/>
    </row>
    <row r="781" spans="2:4" ht="16" x14ac:dyDescent="0.2">
      <c r="B781" s="2"/>
      <c r="C781" s="2"/>
      <c r="D781" s="2"/>
    </row>
    <row r="782" spans="2:4" ht="16" x14ac:dyDescent="0.2">
      <c r="B782" s="2"/>
      <c r="C782" s="2"/>
      <c r="D782" s="2"/>
    </row>
    <row r="783" spans="2:4" ht="16" x14ac:dyDescent="0.2">
      <c r="B783" s="2"/>
      <c r="C783" s="2"/>
      <c r="D783" s="2"/>
    </row>
    <row r="784" spans="2:4" ht="16" x14ac:dyDescent="0.2">
      <c r="B784" s="2"/>
      <c r="C784" s="2"/>
      <c r="D784" s="2"/>
    </row>
    <row r="785" spans="2:4" ht="16" x14ac:dyDescent="0.2">
      <c r="B785" s="2"/>
      <c r="C785" s="2"/>
      <c r="D785" s="2"/>
    </row>
    <row r="786" spans="2:4" ht="16" x14ac:dyDescent="0.2">
      <c r="B786" s="2"/>
      <c r="C786" s="2"/>
      <c r="D786" s="2"/>
    </row>
    <row r="787" spans="2:4" ht="16" x14ac:dyDescent="0.2">
      <c r="B787" s="2"/>
      <c r="C787" s="2"/>
      <c r="D787" s="2"/>
    </row>
    <row r="788" spans="2:4" ht="16" x14ac:dyDescent="0.2">
      <c r="B788" s="2"/>
      <c r="C788" s="2"/>
      <c r="D788" s="2"/>
    </row>
    <row r="789" spans="2:4" ht="16" x14ac:dyDescent="0.2">
      <c r="B789" s="2"/>
      <c r="C789" s="2"/>
      <c r="D789" s="2"/>
    </row>
    <row r="790" spans="2:4" ht="16" x14ac:dyDescent="0.2">
      <c r="B790" s="2"/>
      <c r="C790" s="2"/>
      <c r="D790" s="2"/>
    </row>
    <row r="791" spans="2:4" ht="16" x14ac:dyDescent="0.2">
      <c r="B791" s="2"/>
      <c r="C791" s="2"/>
      <c r="D791" s="2"/>
    </row>
    <row r="792" spans="2:4" ht="16" x14ac:dyDescent="0.2">
      <c r="B792" s="2"/>
      <c r="C792" s="2"/>
      <c r="D792" s="2"/>
    </row>
    <row r="793" spans="2:4" ht="16" x14ac:dyDescent="0.2">
      <c r="B793" s="2"/>
      <c r="C793" s="2"/>
      <c r="D793" s="2"/>
    </row>
    <row r="794" spans="2:4" ht="16" x14ac:dyDescent="0.2">
      <c r="B794" s="2"/>
      <c r="C794" s="2"/>
      <c r="D794" s="2"/>
    </row>
    <row r="795" spans="2:4" ht="16" x14ac:dyDescent="0.2">
      <c r="B795" s="2"/>
      <c r="C795" s="2"/>
      <c r="D795" s="2"/>
    </row>
    <row r="796" spans="2:4" ht="16" x14ac:dyDescent="0.2">
      <c r="B796" s="2"/>
      <c r="C796" s="2"/>
      <c r="D796" s="2"/>
    </row>
    <row r="797" spans="2:4" ht="16" x14ac:dyDescent="0.2">
      <c r="B797" s="2"/>
      <c r="C797" s="2"/>
      <c r="D797" s="2"/>
    </row>
    <row r="798" spans="2:4" ht="16" x14ac:dyDescent="0.2">
      <c r="B798" s="2"/>
      <c r="C798" s="2"/>
      <c r="D798" s="2"/>
    </row>
    <row r="799" spans="2:4" ht="16" x14ac:dyDescent="0.2">
      <c r="B799" s="2"/>
      <c r="C799" s="2"/>
      <c r="D799" s="2"/>
    </row>
    <row r="800" spans="2:4" ht="16" x14ac:dyDescent="0.2">
      <c r="B800" s="2"/>
      <c r="C800" s="2"/>
      <c r="D800" s="2"/>
    </row>
    <row r="801" spans="2:4" ht="16" x14ac:dyDescent="0.2">
      <c r="B801" s="2"/>
      <c r="C801" s="2"/>
      <c r="D801" s="2"/>
    </row>
    <row r="802" spans="2:4" ht="16" x14ac:dyDescent="0.2">
      <c r="B802" s="2"/>
      <c r="C802" s="2"/>
      <c r="D802" s="2"/>
    </row>
    <row r="803" spans="2:4" ht="16" x14ac:dyDescent="0.2">
      <c r="B803" s="2"/>
      <c r="C803" s="2"/>
      <c r="D803" s="2"/>
    </row>
    <row r="804" spans="2:4" ht="16" x14ac:dyDescent="0.2">
      <c r="B804" s="2"/>
      <c r="C804" s="2"/>
      <c r="D804" s="2"/>
    </row>
    <row r="805" spans="2:4" ht="16" x14ac:dyDescent="0.2">
      <c r="B805" s="2"/>
      <c r="C805" s="2"/>
      <c r="D805" s="2"/>
    </row>
    <row r="806" spans="2:4" ht="16" x14ac:dyDescent="0.2">
      <c r="B806" s="2"/>
      <c r="C806" s="2"/>
      <c r="D806" s="2"/>
    </row>
    <row r="807" spans="2:4" ht="16" x14ac:dyDescent="0.2">
      <c r="B807" s="2"/>
      <c r="C807" s="2"/>
      <c r="D807" s="2"/>
    </row>
    <row r="808" spans="2:4" ht="16" x14ac:dyDescent="0.2">
      <c r="B808" s="2"/>
      <c r="C808" s="2"/>
      <c r="D808" s="2"/>
    </row>
    <row r="809" spans="2:4" ht="16" x14ac:dyDescent="0.2">
      <c r="B809" s="2"/>
      <c r="C809" s="2"/>
      <c r="D809" s="2"/>
    </row>
    <row r="810" spans="2:4" ht="16" x14ac:dyDescent="0.2">
      <c r="B810" s="2"/>
      <c r="C810" s="2"/>
      <c r="D810" s="2"/>
    </row>
    <row r="811" spans="2:4" ht="16" x14ac:dyDescent="0.2">
      <c r="B811" s="2"/>
      <c r="C811" s="2"/>
      <c r="D811" s="2"/>
    </row>
    <row r="812" spans="2:4" ht="16" x14ac:dyDescent="0.2">
      <c r="B812" s="2"/>
      <c r="C812" s="2"/>
      <c r="D812" s="2"/>
    </row>
    <row r="813" spans="2:4" ht="16" x14ac:dyDescent="0.2">
      <c r="B813" s="2"/>
      <c r="C813" s="2"/>
      <c r="D813" s="2"/>
    </row>
    <row r="814" spans="2:4" ht="16" x14ac:dyDescent="0.2">
      <c r="B814" s="2"/>
      <c r="C814" s="2"/>
      <c r="D814" s="2"/>
    </row>
    <row r="815" spans="2:4" ht="16" x14ac:dyDescent="0.2">
      <c r="B815" s="2"/>
      <c r="C815" s="2"/>
      <c r="D815" s="2"/>
    </row>
    <row r="816" spans="2:4" ht="16" x14ac:dyDescent="0.2">
      <c r="B816" s="2"/>
      <c r="C816" s="2"/>
      <c r="D816" s="2"/>
    </row>
    <row r="817" spans="2:4" ht="16" x14ac:dyDescent="0.2">
      <c r="B817" s="2"/>
      <c r="C817" s="2"/>
      <c r="D817" s="2"/>
    </row>
    <row r="818" spans="2:4" ht="16" x14ac:dyDescent="0.2">
      <c r="B818" s="2"/>
      <c r="C818" s="2"/>
      <c r="D818" s="2"/>
    </row>
    <row r="819" spans="2:4" ht="16" x14ac:dyDescent="0.2">
      <c r="B819" s="2"/>
      <c r="C819" s="2"/>
      <c r="D819" s="2"/>
    </row>
    <row r="820" spans="2:4" ht="16" x14ac:dyDescent="0.2">
      <c r="B820" s="2"/>
      <c r="C820" s="2"/>
      <c r="D820" s="2"/>
    </row>
    <row r="821" spans="2:4" ht="16" x14ac:dyDescent="0.2">
      <c r="B821" s="2"/>
      <c r="C821" s="2"/>
      <c r="D821" s="2"/>
    </row>
    <row r="822" spans="2:4" ht="16" x14ac:dyDescent="0.2">
      <c r="B822" s="2"/>
      <c r="C822" s="2"/>
      <c r="D822" s="2"/>
    </row>
    <row r="823" spans="2:4" ht="16" x14ac:dyDescent="0.2">
      <c r="B823" s="2"/>
      <c r="C823" s="2"/>
      <c r="D823" s="2"/>
    </row>
    <row r="824" spans="2:4" ht="16" x14ac:dyDescent="0.2">
      <c r="B824" s="2"/>
      <c r="C824" s="2"/>
      <c r="D824" s="2"/>
    </row>
    <row r="825" spans="2:4" ht="16" x14ac:dyDescent="0.2">
      <c r="B825" s="2"/>
      <c r="C825" s="2"/>
      <c r="D825" s="2"/>
    </row>
    <row r="826" spans="2:4" ht="16" x14ac:dyDescent="0.2">
      <c r="B826" s="2"/>
      <c r="C826" s="2"/>
      <c r="D826" s="2"/>
    </row>
    <row r="827" spans="2:4" ht="16" x14ac:dyDescent="0.2">
      <c r="B827" s="2"/>
      <c r="C827" s="2"/>
      <c r="D827" s="2"/>
    </row>
    <row r="828" spans="2:4" ht="16" x14ac:dyDescent="0.2">
      <c r="B828" s="2"/>
      <c r="C828" s="2"/>
      <c r="D828" s="2"/>
    </row>
    <row r="829" spans="2:4" ht="16" x14ac:dyDescent="0.2">
      <c r="B829" s="2"/>
      <c r="C829" s="2"/>
      <c r="D829" s="2"/>
    </row>
    <row r="830" spans="2:4" ht="16" x14ac:dyDescent="0.2">
      <c r="B830" s="2"/>
      <c r="C830" s="2"/>
      <c r="D830" s="2"/>
    </row>
    <row r="831" spans="2:4" ht="16" x14ac:dyDescent="0.2">
      <c r="B831" s="2"/>
      <c r="C831" s="2"/>
      <c r="D831" s="2"/>
    </row>
    <row r="832" spans="2:4" ht="16" x14ac:dyDescent="0.2">
      <c r="B832" s="2"/>
      <c r="C832" s="2"/>
      <c r="D832" s="2"/>
    </row>
    <row r="833" spans="2:4" ht="16" x14ac:dyDescent="0.2">
      <c r="B833" s="2"/>
      <c r="C833" s="2"/>
      <c r="D833" s="2"/>
    </row>
    <row r="834" spans="2:4" ht="16" x14ac:dyDescent="0.2">
      <c r="B834" s="2"/>
      <c r="C834" s="2"/>
      <c r="D834" s="2"/>
    </row>
    <row r="835" spans="2:4" ht="16" x14ac:dyDescent="0.2">
      <c r="B835" s="2"/>
      <c r="C835" s="2"/>
      <c r="D835" s="2"/>
    </row>
    <row r="836" spans="2:4" ht="16" x14ac:dyDescent="0.2">
      <c r="B836" s="2"/>
      <c r="C836" s="2"/>
      <c r="D836" s="2"/>
    </row>
    <row r="837" spans="2:4" ht="16" x14ac:dyDescent="0.2">
      <c r="B837" s="2"/>
      <c r="C837" s="2"/>
      <c r="D837" s="2"/>
    </row>
    <row r="838" spans="2:4" ht="16" x14ac:dyDescent="0.2">
      <c r="B838" s="2"/>
      <c r="C838" s="2"/>
      <c r="D838" s="2"/>
    </row>
    <row r="839" spans="2:4" ht="16" x14ac:dyDescent="0.2">
      <c r="B839" s="2"/>
      <c r="C839" s="2"/>
      <c r="D839" s="2"/>
    </row>
    <row r="840" spans="2:4" ht="16" x14ac:dyDescent="0.2">
      <c r="B840" s="2"/>
      <c r="C840" s="2"/>
      <c r="D840" s="2"/>
    </row>
    <row r="841" spans="2:4" ht="16" x14ac:dyDescent="0.2">
      <c r="B841" s="2"/>
      <c r="C841" s="2"/>
      <c r="D841" s="2"/>
    </row>
    <row r="842" spans="2:4" ht="16" x14ac:dyDescent="0.2">
      <c r="B842" s="2"/>
      <c r="C842" s="2"/>
      <c r="D842" s="2"/>
    </row>
    <row r="843" spans="2:4" ht="16" x14ac:dyDescent="0.2">
      <c r="B843" s="2"/>
      <c r="C843" s="2"/>
      <c r="D843" s="2"/>
    </row>
    <row r="844" spans="2:4" ht="16" x14ac:dyDescent="0.2">
      <c r="B844" s="2"/>
      <c r="C844" s="2"/>
      <c r="D844" s="2"/>
    </row>
    <row r="845" spans="2:4" ht="16" x14ac:dyDescent="0.2">
      <c r="B845" s="2"/>
      <c r="C845" s="2"/>
      <c r="D845" s="2"/>
    </row>
    <row r="846" spans="2:4" ht="16" x14ac:dyDescent="0.2">
      <c r="B846" s="2"/>
      <c r="C846" s="2"/>
      <c r="D846" s="2"/>
    </row>
    <row r="847" spans="2:4" ht="16" x14ac:dyDescent="0.2">
      <c r="B847" s="2"/>
      <c r="C847" s="2"/>
      <c r="D847" s="2"/>
    </row>
    <row r="848" spans="2:4" ht="16" x14ac:dyDescent="0.2">
      <c r="B848" s="2"/>
      <c r="C848" s="2"/>
      <c r="D848" s="2"/>
    </row>
    <row r="849" spans="2:4" ht="16" x14ac:dyDescent="0.2">
      <c r="B849" s="2"/>
      <c r="C849" s="2"/>
      <c r="D849" s="2"/>
    </row>
    <row r="850" spans="2:4" ht="16" x14ac:dyDescent="0.2">
      <c r="B850" s="2"/>
      <c r="C850" s="2"/>
      <c r="D850" s="2"/>
    </row>
    <row r="851" spans="2:4" ht="16" x14ac:dyDescent="0.2">
      <c r="B851" s="2"/>
      <c r="C851" s="2"/>
      <c r="D851" s="2"/>
    </row>
    <row r="852" spans="2:4" ht="16" x14ac:dyDescent="0.2">
      <c r="B852" s="2"/>
      <c r="C852" s="2"/>
      <c r="D852" s="2"/>
    </row>
    <row r="853" spans="2:4" ht="16" x14ac:dyDescent="0.2">
      <c r="B853" s="2"/>
      <c r="C853" s="2"/>
      <c r="D853" s="2"/>
    </row>
    <row r="854" spans="2:4" ht="16" x14ac:dyDescent="0.2">
      <c r="B854" s="2"/>
      <c r="C854" s="2"/>
      <c r="D854" s="2"/>
    </row>
    <row r="855" spans="2:4" ht="16" x14ac:dyDescent="0.2">
      <c r="B855" s="2"/>
      <c r="C855" s="2"/>
      <c r="D855" s="2"/>
    </row>
    <row r="856" spans="2:4" ht="16" x14ac:dyDescent="0.2">
      <c r="B856" s="2"/>
      <c r="C856" s="2"/>
      <c r="D856" s="2"/>
    </row>
    <row r="857" spans="2:4" ht="16" x14ac:dyDescent="0.2">
      <c r="B857" s="2"/>
      <c r="C857" s="2"/>
      <c r="D857" s="2"/>
    </row>
    <row r="858" spans="2:4" ht="16" x14ac:dyDescent="0.2">
      <c r="B858" s="2"/>
      <c r="C858" s="2"/>
      <c r="D858" s="2"/>
    </row>
    <row r="859" spans="2:4" ht="16" x14ac:dyDescent="0.2">
      <c r="B859" s="2"/>
      <c r="C859" s="2"/>
      <c r="D859" s="2"/>
    </row>
    <row r="860" spans="2:4" ht="16" x14ac:dyDescent="0.2">
      <c r="B860" s="2"/>
      <c r="C860" s="2"/>
      <c r="D860" s="2"/>
    </row>
    <row r="861" spans="2:4" ht="16" x14ac:dyDescent="0.2">
      <c r="B861" s="2"/>
      <c r="C861" s="2"/>
      <c r="D861" s="2"/>
    </row>
    <row r="862" spans="2:4" ht="16" x14ac:dyDescent="0.2">
      <c r="B862" s="2"/>
      <c r="C862" s="2"/>
      <c r="D862" s="2"/>
    </row>
    <row r="863" spans="2:4" ht="16" x14ac:dyDescent="0.2">
      <c r="B863" s="2"/>
      <c r="C863" s="2"/>
      <c r="D863" s="2"/>
    </row>
    <row r="864" spans="2:4" ht="16" x14ac:dyDescent="0.2">
      <c r="B864" s="2"/>
      <c r="C864" s="2"/>
      <c r="D864" s="2"/>
    </row>
    <row r="865" spans="2:4" ht="16" x14ac:dyDescent="0.2">
      <c r="B865" s="2"/>
      <c r="C865" s="2"/>
      <c r="D865" s="2"/>
    </row>
    <row r="866" spans="2:4" ht="16" x14ac:dyDescent="0.2">
      <c r="B866" s="2"/>
      <c r="C866" s="2"/>
      <c r="D866" s="2"/>
    </row>
    <row r="867" spans="2:4" ht="16" x14ac:dyDescent="0.2">
      <c r="B867" s="2"/>
      <c r="C867" s="2"/>
      <c r="D867" s="2"/>
    </row>
    <row r="868" spans="2:4" ht="16" x14ac:dyDescent="0.2">
      <c r="B868" s="2"/>
      <c r="C868" s="2"/>
      <c r="D868" s="2"/>
    </row>
    <row r="869" spans="2:4" ht="16" x14ac:dyDescent="0.2">
      <c r="B869" s="2"/>
      <c r="C869" s="2"/>
      <c r="D869" s="2"/>
    </row>
    <row r="870" spans="2:4" ht="16" x14ac:dyDescent="0.2">
      <c r="B870" s="2"/>
      <c r="C870" s="2"/>
      <c r="D870" s="2"/>
    </row>
    <row r="871" spans="2:4" ht="16" x14ac:dyDescent="0.2">
      <c r="B871" s="2"/>
      <c r="C871" s="2"/>
      <c r="D871" s="2"/>
    </row>
    <row r="872" spans="2:4" ht="16" x14ac:dyDescent="0.2">
      <c r="B872" s="2"/>
      <c r="C872" s="2"/>
      <c r="D872" s="2"/>
    </row>
    <row r="873" spans="2:4" ht="16" x14ac:dyDescent="0.2">
      <c r="B873" s="2"/>
      <c r="C873" s="2"/>
      <c r="D873" s="2"/>
    </row>
    <row r="874" spans="2:4" ht="16" x14ac:dyDescent="0.2">
      <c r="B874" s="2"/>
      <c r="C874" s="2"/>
      <c r="D874" s="2"/>
    </row>
    <row r="875" spans="2:4" ht="16" x14ac:dyDescent="0.2">
      <c r="B875" s="2"/>
      <c r="C875" s="2"/>
      <c r="D875" s="2"/>
    </row>
    <row r="876" spans="2:4" ht="16" x14ac:dyDescent="0.2">
      <c r="B876" s="2"/>
      <c r="C876" s="2"/>
      <c r="D876" s="2"/>
    </row>
    <row r="877" spans="2:4" ht="16" x14ac:dyDescent="0.2">
      <c r="B877" s="2"/>
      <c r="C877" s="2"/>
      <c r="D877" s="2"/>
    </row>
    <row r="878" spans="2:4" ht="16" x14ac:dyDescent="0.2">
      <c r="B878" s="2"/>
      <c r="C878" s="2"/>
      <c r="D878" s="2"/>
    </row>
    <row r="879" spans="2:4" ht="16" x14ac:dyDescent="0.2">
      <c r="B879" s="2"/>
      <c r="C879" s="2"/>
      <c r="D879" s="2"/>
    </row>
    <row r="880" spans="2:4" ht="16" x14ac:dyDescent="0.2">
      <c r="B880" s="2"/>
      <c r="C880" s="2"/>
      <c r="D880" s="2"/>
    </row>
    <row r="881" spans="2:4" ht="16" x14ac:dyDescent="0.2">
      <c r="B881" s="2"/>
      <c r="C881" s="2"/>
      <c r="D881" s="2"/>
    </row>
    <row r="882" spans="2:4" ht="16" x14ac:dyDescent="0.2">
      <c r="B882" s="2"/>
      <c r="C882" s="2"/>
      <c r="D882" s="2"/>
    </row>
    <row r="883" spans="2:4" ht="16" x14ac:dyDescent="0.2">
      <c r="B883" s="2"/>
      <c r="C883" s="2"/>
      <c r="D883" s="2"/>
    </row>
    <row r="884" spans="2:4" ht="16" x14ac:dyDescent="0.2">
      <c r="B884" s="2"/>
      <c r="C884" s="2"/>
      <c r="D884" s="2"/>
    </row>
    <row r="885" spans="2:4" ht="16" x14ac:dyDescent="0.2">
      <c r="B885" s="2"/>
      <c r="C885" s="2"/>
      <c r="D885" s="2"/>
    </row>
    <row r="886" spans="2:4" ht="16" x14ac:dyDescent="0.2">
      <c r="B886" s="2"/>
      <c r="C886" s="2"/>
      <c r="D886" s="2"/>
    </row>
    <row r="887" spans="2:4" ht="16" x14ac:dyDescent="0.2">
      <c r="B887" s="2"/>
      <c r="C887" s="2"/>
      <c r="D887" s="2"/>
    </row>
    <row r="888" spans="2:4" ht="16" x14ac:dyDescent="0.2">
      <c r="B888" s="2"/>
      <c r="C888" s="2"/>
      <c r="D888" s="2"/>
    </row>
    <row r="889" spans="2:4" ht="16" x14ac:dyDescent="0.2">
      <c r="B889" s="2"/>
      <c r="C889" s="2"/>
      <c r="D889" s="2"/>
    </row>
    <row r="890" spans="2:4" ht="16" x14ac:dyDescent="0.2">
      <c r="B890" s="2"/>
      <c r="C890" s="2"/>
      <c r="D890" s="2"/>
    </row>
    <row r="891" spans="2:4" ht="16" x14ac:dyDescent="0.2">
      <c r="B891" s="2"/>
      <c r="C891" s="2"/>
      <c r="D891" s="2"/>
    </row>
    <row r="892" spans="2:4" ht="16" x14ac:dyDescent="0.2">
      <c r="B892" s="2"/>
      <c r="C892" s="2"/>
      <c r="D892" s="2"/>
    </row>
    <row r="893" spans="2:4" ht="16" x14ac:dyDescent="0.2">
      <c r="B893" s="2"/>
      <c r="C893" s="2"/>
      <c r="D893" s="2"/>
    </row>
    <row r="894" spans="2:4" ht="16" x14ac:dyDescent="0.2">
      <c r="B894" s="2"/>
      <c r="C894" s="2"/>
      <c r="D894" s="2"/>
    </row>
    <row r="895" spans="2:4" ht="16" x14ac:dyDescent="0.2">
      <c r="B895" s="2"/>
      <c r="C895" s="2"/>
      <c r="D895" s="2"/>
    </row>
    <row r="896" spans="2:4" ht="16" x14ac:dyDescent="0.2">
      <c r="B896" s="2"/>
      <c r="C896" s="2"/>
      <c r="D896" s="2"/>
    </row>
    <row r="897" spans="2:4" ht="16" x14ac:dyDescent="0.2">
      <c r="B897" s="2"/>
      <c r="C897" s="2"/>
      <c r="D897" s="2"/>
    </row>
    <row r="898" spans="2:4" ht="16" x14ac:dyDescent="0.2">
      <c r="B898" s="2"/>
      <c r="C898" s="2"/>
      <c r="D898" s="2"/>
    </row>
    <row r="899" spans="2:4" ht="16" x14ac:dyDescent="0.2">
      <c r="B899" s="2"/>
      <c r="C899" s="2"/>
      <c r="D899" s="2"/>
    </row>
    <row r="900" spans="2:4" ht="16" x14ac:dyDescent="0.2">
      <c r="B900" s="2"/>
      <c r="C900" s="2"/>
      <c r="D900" s="2"/>
    </row>
    <row r="901" spans="2:4" ht="16" x14ac:dyDescent="0.2">
      <c r="B901" s="2"/>
      <c r="C901" s="2"/>
      <c r="D901" s="2"/>
    </row>
    <row r="902" spans="2:4" ht="16" x14ac:dyDescent="0.2">
      <c r="B902" s="2"/>
      <c r="C902" s="2"/>
      <c r="D902" s="2"/>
    </row>
    <row r="903" spans="2:4" ht="16" x14ac:dyDescent="0.2">
      <c r="B903" s="2"/>
      <c r="C903" s="2"/>
      <c r="D903" s="2"/>
    </row>
    <row r="904" spans="2:4" ht="16" x14ac:dyDescent="0.2">
      <c r="B904" s="2"/>
      <c r="C904" s="2"/>
      <c r="D904" s="2"/>
    </row>
    <row r="905" spans="2:4" ht="16" x14ac:dyDescent="0.2">
      <c r="B905" s="2"/>
      <c r="C905" s="2"/>
      <c r="D905" s="2"/>
    </row>
    <row r="906" spans="2:4" ht="16" x14ac:dyDescent="0.2">
      <c r="B906" s="2"/>
      <c r="C906" s="2"/>
      <c r="D906" s="2"/>
    </row>
    <row r="907" spans="2:4" ht="16" x14ac:dyDescent="0.2">
      <c r="B907" s="2"/>
      <c r="C907" s="2"/>
      <c r="D907" s="2"/>
    </row>
    <row r="908" spans="2:4" ht="16" x14ac:dyDescent="0.2">
      <c r="B908" s="2"/>
      <c r="C908" s="2"/>
      <c r="D908" s="2"/>
    </row>
    <row r="909" spans="2:4" ht="16" x14ac:dyDescent="0.2">
      <c r="B909" s="2"/>
      <c r="C909" s="2"/>
      <c r="D909" s="2"/>
    </row>
    <row r="910" spans="2:4" ht="16" x14ac:dyDescent="0.2">
      <c r="B910" s="2"/>
      <c r="C910" s="2"/>
      <c r="D910" s="2"/>
    </row>
    <row r="911" spans="2:4" ht="16" x14ac:dyDescent="0.2">
      <c r="B911" s="2"/>
      <c r="C911" s="2"/>
      <c r="D911" s="2"/>
    </row>
    <row r="912" spans="2:4" ht="16" x14ac:dyDescent="0.2">
      <c r="B912" s="2"/>
      <c r="C912" s="2"/>
      <c r="D912" s="2"/>
    </row>
    <row r="913" spans="2:4" ht="16" x14ac:dyDescent="0.2">
      <c r="B913" s="2"/>
      <c r="C913" s="2"/>
      <c r="D913" s="2"/>
    </row>
    <row r="914" spans="2:4" ht="16" x14ac:dyDescent="0.2">
      <c r="B914" s="2"/>
      <c r="C914" s="2"/>
      <c r="D914" s="2"/>
    </row>
    <row r="915" spans="2:4" ht="16" x14ac:dyDescent="0.2">
      <c r="B915" s="2"/>
      <c r="C915" s="2"/>
      <c r="D915" s="2"/>
    </row>
    <row r="916" spans="2:4" ht="16" x14ac:dyDescent="0.2">
      <c r="B916" s="2"/>
      <c r="C916" s="2"/>
      <c r="D916" s="2"/>
    </row>
    <row r="917" spans="2:4" ht="16" x14ac:dyDescent="0.2">
      <c r="B917" s="2"/>
      <c r="C917" s="2"/>
      <c r="D917" s="2"/>
    </row>
    <row r="918" spans="2:4" ht="16" x14ac:dyDescent="0.2">
      <c r="B918" s="2"/>
      <c r="C918" s="2"/>
      <c r="D918" s="2"/>
    </row>
    <row r="919" spans="2:4" ht="16" x14ac:dyDescent="0.2">
      <c r="B919" s="2"/>
      <c r="C919" s="2"/>
      <c r="D919" s="2"/>
    </row>
    <row r="920" spans="2:4" ht="16" x14ac:dyDescent="0.2">
      <c r="B920" s="2"/>
      <c r="C920" s="2"/>
      <c r="D920" s="2"/>
    </row>
    <row r="921" spans="2:4" ht="16" x14ac:dyDescent="0.2">
      <c r="B921" s="2"/>
      <c r="C921" s="2"/>
      <c r="D921" s="2"/>
    </row>
    <row r="922" spans="2:4" ht="16" x14ac:dyDescent="0.2">
      <c r="B922" s="2"/>
      <c r="C922" s="2"/>
      <c r="D922" s="2"/>
    </row>
    <row r="923" spans="2:4" ht="16" x14ac:dyDescent="0.2">
      <c r="B923" s="2"/>
      <c r="C923" s="2"/>
      <c r="D923" s="2"/>
    </row>
    <row r="924" spans="2:4" ht="16" x14ac:dyDescent="0.2">
      <c r="B924" s="2"/>
      <c r="C924" s="2"/>
      <c r="D924" s="2"/>
    </row>
    <row r="925" spans="2:4" ht="16" x14ac:dyDescent="0.2">
      <c r="B925" s="2"/>
      <c r="C925" s="2"/>
      <c r="D925" s="2"/>
    </row>
    <row r="926" spans="2:4" ht="16" x14ac:dyDescent="0.2">
      <c r="B926" s="2"/>
      <c r="C926" s="2"/>
      <c r="D926" s="2"/>
    </row>
    <row r="927" spans="2:4" ht="16" x14ac:dyDescent="0.2">
      <c r="B927" s="2"/>
      <c r="C927" s="2"/>
      <c r="D927" s="2"/>
    </row>
    <row r="928" spans="2:4" ht="16" x14ac:dyDescent="0.2">
      <c r="B928" s="2"/>
      <c r="C928" s="2"/>
      <c r="D928" s="2"/>
    </row>
    <row r="929" spans="2:4" ht="16" x14ac:dyDescent="0.2">
      <c r="B929" s="2"/>
      <c r="C929" s="2"/>
      <c r="D929" s="2"/>
    </row>
    <row r="930" spans="2:4" ht="16" x14ac:dyDescent="0.2">
      <c r="B930" s="2"/>
      <c r="C930" s="2"/>
      <c r="D930" s="2"/>
    </row>
    <row r="931" spans="2:4" ht="16" x14ac:dyDescent="0.2">
      <c r="B931" s="2"/>
      <c r="C931" s="2"/>
      <c r="D931" s="2"/>
    </row>
    <row r="932" spans="2:4" ht="16" x14ac:dyDescent="0.2">
      <c r="B932" s="2"/>
      <c r="C932" s="2"/>
      <c r="D932" s="2"/>
    </row>
    <row r="933" spans="2:4" ht="16" x14ac:dyDescent="0.2">
      <c r="B933" s="2"/>
      <c r="C933" s="2"/>
      <c r="D933" s="2"/>
    </row>
    <row r="934" spans="2:4" ht="16" x14ac:dyDescent="0.2">
      <c r="B934" s="2"/>
      <c r="C934" s="2"/>
      <c r="D934" s="2"/>
    </row>
    <row r="935" spans="2:4" ht="16" x14ac:dyDescent="0.2">
      <c r="B935" s="2"/>
      <c r="C935" s="2"/>
      <c r="D935" s="2"/>
    </row>
    <row r="936" spans="2:4" ht="16" x14ac:dyDescent="0.2">
      <c r="B936" s="2"/>
      <c r="C936" s="2"/>
      <c r="D936" s="2"/>
    </row>
    <row r="937" spans="2:4" ht="16" x14ac:dyDescent="0.2">
      <c r="B937" s="2"/>
      <c r="C937" s="2"/>
      <c r="D937" s="2"/>
    </row>
    <row r="938" spans="2:4" ht="16" x14ac:dyDescent="0.2">
      <c r="B938" s="2"/>
      <c r="C938" s="2"/>
      <c r="D938" s="2"/>
    </row>
    <row r="939" spans="2:4" ht="16" x14ac:dyDescent="0.2">
      <c r="B939" s="2"/>
      <c r="C939" s="2"/>
      <c r="D939" s="2"/>
    </row>
    <row r="940" spans="2:4" ht="16" x14ac:dyDescent="0.2">
      <c r="B940" s="2"/>
      <c r="C940" s="2"/>
      <c r="D940" s="2"/>
    </row>
    <row r="941" spans="2:4" ht="16" x14ac:dyDescent="0.2">
      <c r="B941" s="2"/>
      <c r="C941" s="2"/>
      <c r="D941" s="2"/>
    </row>
    <row r="942" spans="2:4" ht="16" x14ac:dyDescent="0.2">
      <c r="B942" s="2"/>
      <c r="C942" s="2"/>
      <c r="D942" s="2"/>
    </row>
    <row r="943" spans="2:4" ht="16" x14ac:dyDescent="0.2">
      <c r="B943" s="2"/>
      <c r="C943" s="2"/>
      <c r="D943" s="2"/>
    </row>
    <row r="944" spans="2:4" ht="16" x14ac:dyDescent="0.2">
      <c r="B944" s="2"/>
      <c r="C944" s="2"/>
      <c r="D944" s="2"/>
    </row>
    <row r="945" spans="2:4" ht="16" x14ac:dyDescent="0.2">
      <c r="B945" s="2"/>
      <c r="C945" s="2"/>
      <c r="D945" s="2"/>
    </row>
    <row r="946" spans="2:4" ht="16" x14ac:dyDescent="0.2">
      <c r="B946" s="2"/>
      <c r="C946" s="2"/>
      <c r="D946" s="2"/>
    </row>
    <row r="947" spans="2:4" ht="16" x14ac:dyDescent="0.2">
      <c r="B947" s="2"/>
      <c r="C947" s="2"/>
      <c r="D947" s="2"/>
    </row>
    <row r="948" spans="2:4" ht="16" x14ac:dyDescent="0.2">
      <c r="B948" s="2"/>
      <c r="C948" s="2"/>
      <c r="D948" s="2"/>
    </row>
    <row r="949" spans="2:4" ht="16" x14ac:dyDescent="0.2">
      <c r="B949" s="2"/>
      <c r="C949" s="2"/>
      <c r="D949" s="2"/>
    </row>
    <row r="950" spans="2:4" ht="16" x14ac:dyDescent="0.2">
      <c r="B950" s="2"/>
      <c r="C950" s="2"/>
      <c r="D950" s="2"/>
    </row>
    <row r="951" spans="2:4" ht="16" x14ac:dyDescent="0.2">
      <c r="B951" s="2"/>
      <c r="C951" s="2"/>
      <c r="D951" s="2"/>
    </row>
    <row r="952" spans="2:4" ht="16" x14ac:dyDescent="0.2">
      <c r="B952" s="2"/>
      <c r="C952" s="2"/>
      <c r="D952" s="2"/>
    </row>
    <row r="953" spans="2:4" ht="16" x14ac:dyDescent="0.2">
      <c r="B953" s="2"/>
      <c r="C953" s="2"/>
      <c r="D953" s="2"/>
    </row>
    <row r="954" spans="2:4" ht="16" x14ac:dyDescent="0.2">
      <c r="B954" s="2"/>
      <c r="C954" s="2"/>
      <c r="D954" s="2"/>
    </row>
    <row r="955" spans="2:4" ht="16" x14ac:dyDescent="0.2">
      <c r="B955" s="2"/>
      <c r="C955" s="2"/>
      <c r="D955" s="2"/>
    </row>
    <row r="956" spans="2:4" ht="16" x14ac:dyDescent="0.2">
      <c r="B956" s="2"/>
      <c r="C956" s="2"/>
      <c r="D956" s="2"/>
    </row>
    <row r="957" spans="2:4" ht="16" x14ac:dyDescent="0.2">
      <c r="B957" s="2"/>
      <c r="C957" s="2"/>
      <c r="D957" s="2"/>
    </row>
    <row r="958" spans="2:4" ht="16" x14ac:dyDescent="0.2">
      <c r="B958" s="2"/>
      <c r="C958" s="2"/>
      <c r="D958" s="2"/>
    </row>
    <row r="959" spans="2:4" ht="16" x14ac:dyDescent="0.2">
      <c r="B959" s="2"/>
      <c r="C959" s="2"/>
      <c r="D959" s="2"/>
    </row>
    <row r="960" spans="2:4" ht="16" x14ac:dyDescent="0.2">
      <c r="B960" s="2"/>
      <c r="C960" s="2"/>
      <c r="D960" s="2"/>
    </row>
    <row r="961" spans="2:4" ht="16" x14ac:dyDescent="0.2">
      <c r="B961" s="2"/>
      <c r="C961" s="2"/>
      <c r="D961" s="2"/>
    </row>
    <row r="962" spans="2:4" ht="16" x14ac:dyDescent="0.2">
      <c r="B962" s="2"/>
      <c r="C962" s="2"/>
      <c r="D962" s="2"/>
    </row>
    <row r="963" spans="2:4" ht="16" x14ac:dyDescent="0.2">
      <c r="B963" s="2"/>
      <c r="C963" s="2"/>
      <c r="D963" s="2"/>
    </row>
    <row r="964" spans="2:4" ht="16" x14ac:dyDescent="0.2">
      <c r="B964" s="2"/>
      <c r="C964" s="2"/>
      <c r="D964" s="2"/>
    </row>
    <row r="965" spans="2:4" ht="16" x14ac:dyDescent="0.2">
      <c r="B965" s="2"/>
      <c r="C965" s="2"/>
      <c r="D965" s="2"/>
    </row>
    <row r="966" spans="2:4" ht="16" x14ac:dyDescent="0.2">
      <c r="B966" s="2"/>
      <c r="C966" s="2"/>
      <c r="D966" s="2"/>
    </row>
    <row r="967" spans="2:4" ht="16" x14ac:dyDescent="0.2">
      <c r="B967" s="2"/>
      <c r="C967" s="2"/>
      <c r="D967" s="2"/>
    </row>
    <row r="968" spans="2:4" ht="16" x14ac:dyDescent="0.2">
      <c r="B968" s="2"/>
      <c r="C968" s="2"/>
      <c r="D968" s="2"/>
    </row>
    <row r="969" spans="2:4" ht="16" x14ac:dyDescent="0.2">
      <c r="B969" s="2"/>
      <c r="C969" s="2"/>
      <c r="D969" s="2"/>
    </row>
    <row r="970" spans="2:4" ht="16" x14ac:dyDescent="0.2">
      <c r="B970" s="2"/>
      <c r="C970" s="2"/>
      <c r="D970" s="2"/>
    </row>
    <row r="971" spans="2:4" ht="16" x14ac:dyDescent="0.2">
      <c r="B971" s="2"/>
      <c r="C971" s="2"/>
      <c r="D971" s="2"/>
    </row>
    <row r="972" spans="2:4" ht="16" x14ac:dyDescent="0.2">
      <c r="B972" s="2"/>
      <c r="C972" s="2"/>
      <c r="D972" s="2"/>
    </row>
    <row r="973" spans="2:4" ht="16" x14ac:dyDescent="0.2">
      <c r="B973" s="2"/>
      <c r="C973" s="2"/>
      <c r="D973" s="2"/>
    </row>
    <row r="974" spans="2:4" ht="16" x14ac:dyDescent="0.2">
      <c r="B974" s="2"/>
      <c r="C974" s="2"/>
      <c r="D974" s="2"/>
    </row>
    <row r="975" spans="2:4" ht="16" x14ac:dyDescent="0.2">
      <c r="B975" s="2"/>
      <c r="C975" s="2"/>
      <c r="D975" s="2"/>
    </row>
    <row r="976" spans="2:4" ht="16" x14ac:dyDescent="0.2">
      <c r="B976" s="2"/>
      <c r="C976" s="2"/>
      <c r="D976" s="2"/>
    </row>
    <row r="977" spans="2:4" ht="16" x14ac:dyDescent="0.2">
      <c r="B977" s="2"/>
      <c r="C977" s="2"/>
      <c r="D977" s="2"/>
    </row>
    <row r="978" spans="2:4" ht="16" x14ac:dyDescent="0.2">
      <c r="B978" s="2"/>
      <c r="C978" s="2"/>
      <c r="D978" s="2"/>
    </row>
    <row r="979" spans="2:4" ht="16" x14ac:dyDescent="0.2">
      <c r="B979" s="2"/>
      <c r="C979" s="2"/>
      <c r="D979" s="2"/>
    </row>
    <row r="980" spans="2:4" ht="16" x14ac:dyDescent="0.2">
      <c r="B980" s="2"/>
      <c r="C980" s="2"/>
      <c r="D980" s="2"/>
    </row>
    <row r="981" spans="2:4" ht="16" x14ac:dyDescent="0.2">
      <c r="B981" s="2"/>
      <c r="C981" s="2"/>
      <c r="D981" s="2"/>
    </row>
    <row r="982" spans="2:4" ht="16" x14ac:dyDescent="0.2">
      <c r="B982" s="2"/>
      <c r="C982" s="2"/>
      <c r="D982" s="2"/>
    </row>
    <row r="983" spans="2:4" ht="16" x14ac:dyDescent="0.2">
      <c r="B983" s="2"/>
      <c r="C983" s="2"/>
      <c r="D983" s="2"/>
    </row>
    <row r="984" spans="2:4" ht="16" x14ac:dyDescent="0.2">
      <c r="B984" s="2"/>
      <c r="C984" s="2"/>
      <c r="D984" s="2"/>
    </row>
    <row r="985" spans="2:4" ht="16" x14ac:dyDescent="0.2">
      <c r="B985" s="2"/>
      <c r="C985" s="2"/>
      <c r="D985" s="2"/>
    </row>
    <row r="986" spans="2:4" ht="16" x14ac:dyDescent="0.2">
      <c r="B986" s="2"/>
      <c r="C986" s="2"/>
      <c r="D986" s="2"/>
    </row>
    <row r="987" spans="2:4" ht="16" x14ac:dyDescent="0.2">
      <c r="B987" s="2"/>
      <c r="C987" s="2"/>
      <c r="D987" s="2"/>
    </row>
    <row r="988" spans="2:4" ht="16" x14ac:dyDescent="0.2">
      <c r="B988" s="2"/>
      <c r="C988" s="2"/>
      <c r="D988" s="2"/>
    </row>
    <row r="989" spans="2:4" ht="16" x14ac:dyDescent="0.2">
      <c r="B989" s="2"/>
      <c r="C989" s="2"/>
      <c r="D989" s="2"/>
    </row>
    <row r="990" spans="2:4" ht="16" x14ac:dyDescent="0.2">
      <c r="B990" s="2"/>
      <c r="C990" s="2"/>
      <c r="D990" s="2"/>
    </row>
    <row r="991" spans="2:4" ht="16" x14ac:dyDescent="0.2">
      <c r="B991" s="2"/>
      <c r="C991" s="2"/>
      <c r="D991" s="2"/>
    </row>
    <row r="992" spans="2:4" ht="16" x14ac:dyDescent="0.2">
      <c r="B992" s="2"/>
      <c r="C992" s="2"/>
      <c r="D992" s="2"/>
    </row>
    <row r="993" spans="2:4" ht="16" x14ac:dyDescent="0.2">
      <c r="B993" s="2"/>
      <c r="C993" s="2"/>
      <c r="D993" s="2"/>
    </row>
    <row r="994" spans="2:4" ht="16" x14ac:dyDescent="0.2">
      <c r="B994" s="2"/>
      <c r="C994" s="2"/>
      <c r="D994" s="2"/>
    </row>
    <row r="995" spans="2:4" ht="16" x14ac:dyDescent="0.2">
      <c r="B995" s="2"/>
      <c r="C995" s="2"/>
      <c r="D995" s="2"/>
    </row>
    <row r="996" spans="2:4" ht="16" x14ac:dyDescent="0.2">
      <c r="B996" s="2"/>
      <c r="C996" s="2"/>
      <c r="D996" s="2"/>
    </row>
    <row r="997" spans="2:4" ht="16" x14ac:dyDescent="0.2">
      <c r="B997" s="2"/>
      <c r="C997" s="2"/>
      <c r="D997" s="2"/>
    </row>
    <row r="998" spans="2:4" ht="16" x14ac:dyDescent="0.2">
      <c r="B998" s="2"/>
      <c r="C998" s="2"/>
      <c r="D998" s="2"/>
    </row>
    <row r="999" spans="2:4" ht="16" x14ac:dyDescent="0.2">
      <c r="B999" s="2"/>
      <c r="C999" s="2"/>
      <c r="D999" s="2"/>
    </row>
    <row r="1000" spans="2:4" ht="16" x14ac:dyDescent="0.2">
      <c r="B1000" s="2"/>
      <c r="C1000" s="2"/>
      <c r="D1000" s="2"/>
    </row>
    <row r="1001" spans="2:4" ht="16" x14ac:dyDescent="0.2">
      <c r="B1001" s="2"/>
      <c r="C1001" s="2"/>
      <c r="D1001" s="2"/>
    </row>
    <row r="1002" spans="2:4" ht="16" x14ac:dyDescent="0.2">
      <c r="B1002" s="2"/>
      <c r="C1002" s="2"/>
      <c r="D1002" s="2"/>
    </row>
  </sheetData>
  <hyperlinks>
    <hyperlink ref="D3" r:id="rId1" xr:uid="{00000000-0004-0000-0000-000000000000}"/>
    <hyperlink ref="D5" r:id="rId2" xr:uid="{00000000-0004-0000-0000-000001000000}"/>
    <hyperlink ref="D7" r:id="rId3" xr:uid="{00000000-0004-0000-0000-000002000000}"/>
    <hyperlink ref="D9" r:id="rId4" xr:uid="{00000000-0004-0000-0000-000003000000}"/>
    <hyperlink ref="D11" r:id="rId5" xr:uid="{00000000-0004-0000-0000-000004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tabColor rgb="FFFFFF00"/>
    <outlinePr summaryBelow="0" summaryRight="0"/>
  </sheetPr>
  <dimension ref="A1:AG992"/>
  <sheetViews>
    <sheetView zoomScale="191" zoomScaleNormal="150" workbookViewId="0">
      <pane xSplit="1" ySplit="1" topLeftCell="B141" activePane="bottomRight" state="frozen"/>
      <selection pane="topRight" activeCell="D3" sqref="D3"/>
      <selection pane="bottomLeft" activeCell="D3" sqref="D3"/>
      <selection pane="bottomRight"/>
    </sheetView>
  </sheetViews>
  <sheetFormatPr baseColWidth="10" defaultColWidth="14.5" defaultRowHeight="15.75" customHeight="1" x14ac:dyDescent="0.15"/>
  <cols>
    <col min="1" max="1" width="46.5" customWidth="1"/>
    <col min="2" max="2" width="14.1640625" customWidth="1"/>
    <col min="3" max="3" width="13.1640625" customWidth="1"/>
    <col min="4" max="4" width="16.5" customWidth="1"/>
    <col min="5" max="5" width="13.5" customWidth="1"/>
    <col min="6" max="6" width="11.1640625" customWidth="1"/>
    <col min="7" max="7" width="32.33203125" bestFit="1" customWidth="1"/>
    <col min="8" max="8" width="18.6640625" bestFit="1" customWidth="1"/>
    <col min="10" max="10" width="17.1640625" customWidth="1"/>
  </cols>
  <sheetData>
    <row r="1" spans="1:25" ht="13" x14ac:dyDescent="0.15">
      <c r="A1" s="19" t="s">
        <v>11</v>
      </c>
      <c r="B1" s="21" t="s">
        <v>12</v>
      </c>
      <c r="C1" s="21" t="s">
        <v>13</v>
      </c>
      <c r="D1" s="21" t="s">
        <v>14</v>
      </c>
      <c r="E1" s="10" t="s">
        <v>15</v>
      </c>
      <c r="F1" s="21" t="s">
        <v>16</v>
      </c>
      <c r="G1" s="21" t="s">
        <v>17</v>
      </c>
      <c r="H1" s="21" t="s">
        <v>18</v>
      </c>
      <c r="I1" s="21" t="s">
        <v>19</v>
      </c>
      <c r="J1" s="21" t="s">
        <v>20</v>
      </c>
      <c r="K1" s="21"/>
      <c r="L1" s="21" t="s">
        <v>21</v>
      </c>
      <c r="M1" s="21" t="s">
        <v>22</v>
      </c>
      <c r="N1" s="21" t="s">
        <v>23</v>
      </c>
      <c r="O1" s="21" t="s">
        <v>24</v>
      </c>
      <c r="P1" s="15" t="s">
        <v>25</v>
      </c>
      <c r="Q1" s="21" t="s">
        <v>26</v>
      </c>
      <c r="R1" s="21" t="s">
        <v>27</v>
      </c>
      <c r="S1" s="15" t="s">
        <v>28</v>
      </c>
      <c r="T1" s="52" t="s">
        <v>29</v>
      </c>
      <c r="U1" s="11"/>
      <c r="V1" s="11"/>
      <c r="W1" s="11"/>
      <c r="X1" s="11"/>
      <c r="Y1" s="11"/>
    </row>
    <row r="2" spans="1:25" ht="13" x14ac:dyDescent="0.15">
      <c r="A2" t="s">
        <v>30</v>
      </c>
      <c r="B2" s="15" t="str">
        <f t="shared" ref="B2:B66" si="0">VLOOKUP(A2,companies_table,9,FALSE)</f>
        <v/>
      </c>
      <c r="C2" s="15">
        <f t="shared" ref="C2:C33" si="1">VLOOKUP(A2,companies_table,10,FALSE)</f>
        <v>0</v>
      </c>
      <c r="D2" s="15" t="str">
        <f>VLOOKUP(A2,companies_table,6,FALSE)</f>
        <v>Semifinalist</v>
      </c>
      <c r="E2" s="15">
        <f>VLOOKUP(A2,companies_table,4,FALSE)</f>
        <v>2015</v>
      </c>
      <c r="F2" s="21">
        <f>VLOOKUP(A2,companies_table,7,FALSE)</f>
        <v>0</v>
      </c>
      <c r="G2" s="21" t="str">
        <f t="array" ref="G2">LOOKUP(2,1/(status!A:A=A2),status!B:B)</f>
        <v>Inactive</v>
      </c>
      <c r="H2" s="21">
        <f>SUMIFS(prizes!D:D,prizes!A:A,A2)</f>
        <v>0</v>
      </c>
      <c r="I2" s="21" cm="1">
        <f t="array" ref="I2">IFERROR(LOOKUP(2,1/(sr!A:A=A2),sr!D:D),0)</f>
        <v>0</v>
      </c>
      <c r="J2" s="21">
        <f>SUMIFS(tamusr!$C:$C,tamusr!$A:$A,summary!A2)</f>
        <v>0</v>
      </c>
      <c r="K2" s="21"/>
      <c r="L2" s="21" cm="1">
        <f t="array" ref="L2">IFERROR(LOOKUP(2,1/(funds!C:C=CONCATENATE(A2,"-dilutive")),funds!D:D),0)</f>
        <v>0</v>
      </c>
      <c r="M2" s="21" cm="1">
        <f t="array" ref="M2">IFERROR(LOOKUP(2,1/(funds!C:C=CONCATENATE(A2,"-non-dilutive")),funds!D:D),0)</f>
        <v>0</v>
      </c>
      <c r="N2" s="21">
        <f t="shared" ref="N2:N104" si="2">L2+M2</f>
        <v>0</v>
      </c>
      <c r="O2" s="21" cm="1">
        <f t="array" ref="O2">IFERROR(LOOKUP(2,1/(funds!C:C=CONCATENATE(A2,"-total-nodetail")),funds!D:D),0)</f>
        <v>0</v>
      </c>
      <c r="P2" s="21">
        <f t="shared" ref="P2:P104" si="3">N2+O2</f>
        <v>0</v>
      </c>
      <c r="Q2" s="21">
        <f>IF(B2="x",P2,0)</f>
        <v>0</v>
      </c>
      <c r="R2" s="21">
        <f>IF(C2="x",P2,0)</f>
        <v>0</v>
      </c>
      <c r="S2" s="23">
        <f t="array" ref="S2">LOOKUP(2,1/(employees!A:A=A2),employees!B:B)</f>
        <v>2</v>
      </c>
      <c r="U2" s="11"/>
      <c r="V2" s="11"/>
      <c r="W2" s="11"/>
      <c r="X2" s="11"/>
      <c r="Y2" s="11"/>
    </row>
    <row r="3" spans="1:25" ht="13" x14ac:dyDescent="0.15">
      <c r="A3" t="s">
        <v>31</v>
      </c>
      <c r="B3" s="15" t="str">
        <f t="shared" si="0"/>
        <v/>
      </c>
      <c r="C3" s="15">
        <f t="shared" si="1"/>
        <v>0</v>
      </c>
      <c r="D3" s="15" t="str">
        <f>VLOOKUP(A3,companies_table,6,FALSE)</f>
        <v>Semifinalist</v>
      </c>
      <c r="E3" s="15">
        <f>VLOOKUP(A3,companies_table,4,FALSE)</f>
        <v>2015</v>
      </c>
      <c r="F3" s="21">
        <f>VLOOKUP(A3,companies_table,7,FALSE)</f>
        <v>0</v>
      </c>
      <c r="G3" s="21" t="str">
        <f t="array" ref="G3">LOOKUP(2,1/(status!A:A=A3),status!B:B)</f>
        <v>Inactive</v>
      </c>
      <c r="H3" s="21">
        <f>SUMIFS(prizes!D:D,prizes!A:A,A3)</f>
        <v>0</v>
      </c>
      <c r="I3" s="21" cm="1">
        <f t="array" ref="I3">IFERROR(LOOKUP(2,1/(sr!A:A=A3),sr!D:D),0)</f>
        <v>0</v>
      </c>
      <c r="J3" s="21">
        <f>SUMIFS(tamusr!$C:$C,tamusr!$A:$A,summary!A3)</f>
        <v>0</v>
      </c>
      <c r="K3" s="21"/>
      <c r="L3" s="21" cm="1">
        <f t="array" ref="L3">IFERROR(LOOKUP(2,1/(funds!C:C=CONCATENATE(A3,"-dilutive")),funds!D:D),0)</f>
        <v>0</v>
      </c>
      <c r="M3" s="21" cm="1">
        <f t="array" ref="M3">IFERROR(LOOKUP(2,1/(funds!C:C=CONCATENATE(A3,"-non-dilutive")),funds!D:D),0)</f>
        <v>0</v>
      </c>
      <c r="N3" s="21">
        <f t="shared" si="2"/>
        <v>0</v>
      </c>
      <c r="O3" s="21" cm="1">
        <f t="array" ref="O3">IFERROR(LOOKUP(2,1/(funds!C:C=CONCATENATE(A3,"-total-nodetail")),funds!D:D),0)</f>
        <v>0</v>
      </c>
      <c r="P3" s="21">
        <f t="shared" si="3"/>
        <v>0</v>
      </c>
      <c r="Q3" s="21">
        <f>IF(B3="x",P3,0)</f>
        <v>0</v>
      </c>
      <c r="R3" s="21">
        <f>IF(C3="x",P3,0)</f>
        <v>0</v>
      </c>
      <c r="S3" s="23">
        <v>0</v>
      </c>
      <c r="U3" s="11"/>
      <c r="V3" s="11"/>
      <c r="W3" s="11"/>
      <c r="X3" s="11"/>
      <c r="Y3" s="11"/>
    </row>
    <row r="4" spans="1:25" ht="13" x14ac:dyDescent="0.15">
      <c r="A4" t="s">
        <v>32</v>
      </c>
      <c r="B4" s="15" t="str">
        <f t="shared" si="0"/>
        <v/>
      </c>
      <c r="C4" s="15">
        <f t="shared" si="1"/>
        <v>0</v>
      </c>
      <c r="D4" s="15" t="str">
        <f>VLOOKUP(A4,companies_table,6,FALSE)</f>
        <v>Finalist</v>
      </c>
      <c r="E4" s="15">
        <f>VLOOKUP(A4,companies_table,4,FALSE)</f>
        <v>2015</v>
      </c>
      <c r="F4" s="21">
        <f>VLOOKUP(A4,companies_table,7,FALSE)</f>
        <v>200000</v>
      </c>
      <c r="G4" s="21" t="str">
        <f t="array" ref="G4">LOOKUP(2,1/(status!A:A=A4),status!B:B)</f>
        <v>Actively operating</v>
      </c>
      <c r="H4" s="21">
        <f>SUMIFS(prizes!D:D,prizes!A:A,A4)</f>
        <v>15000</v>
      </c>
      <c r="I4" s="21" cm="1">
        <f t="array" ref="I4">IFERROR(LOOKUP(2,1/(sr!A:A=A4),sr!D:D),0)</f>
        <v>0</v>
      </c>
      <c r="J4" s="21">
        <f>SUMIFS(tamusr!$C:$C,tamusr!$A:$A,summary!A4)</f>
        <v>0</v>
      </c>
      <c r="K4" s="21"/>
      <c r="L4" s="21" cm="1">
        <f t="array" ref="L4">IFERROR(LOOKUP(2,1/(funds!C:C=CONCATENATE(A4,"-dilutive")),funds!D:D),0)</f>
        <v>2700000</v>
      </c>
      <c r="M4" s="21" cm="1">
        <f t="array" ref="M4">IFERROR(LOOKUP(2,1/(funds!C:C=CONCATENATE(A4,"-non-dilutive")),funds!D:D),0)</f>
        <v>500000</v>
      </c>
      <c r="N4" s="21">
        <f t="shared" si="2"/>
        <v>3200000</v>
      </c>
      <c r="O4" s="21" cm="1">
        <f t="array" ref="O4">IFERROR(LOOKUP(2,1/(funds!C:C=CONCATENATE(A4,"-total-nodetail")),funds!D:D),0)</f>
        <v>0</v>
      </c>
      <c r="P4" s="21">
        <f t="shared" si="3"/>
        <v>3200000</v>
      </c>
      <c r="Q4" s="21">
        <f>IF(B4="x",P4,0)</f>
        <v>0</v>
      </c>
      <c r="R4" s="21">
        <f>IF(C4="x",P4,0)</f>
        <v>0</v>
      </c>
      <c r="S4" s="23">
        <f t="array" ref="S4">LOOKUP(2,1/(employees!A:A=A4),employees!B:B)</f>
        <v>3</v>
      </c>
      <c r="U4" s="11"/>
      <c r="V4" s="11"/>
      <c r="W4" s="11"/>
      <c r="X4" s="11"/>
      <c r="Y4" s="11"/>
    </row>
    <row r="5" spans="1:25" ht="13" x14ac:dyDescent="0.15">
      <c r="A5" t="s">
        <v>33</v>
      </c>
      <c r="B5" s="15" t="str">
        <f t="shared" si="0"/>
        <v/>
      </c>
      <c r="C5" s="15">
        <f>VLOOKUP(A5,companies_table,10,FALSE)</f>
        <v>0</v>
      </c>
      <c r="D5" s="15" t="str">
        <f>VLOOKUP(A5,companies_table,6,FALSE)</f>
        <v>Semifinalist</v>
      </c>
      <c r="E5" s="15">
        <f>VLOOKUP(A5,companies_table,4,FALSE)</f>
        <v>2015</v>
      </c>
      <c r="F5" s="21">
        <f>VLOOKUP(A5,companies_table,7,FALSE)</f>
        <v>1000000</v>
      </c>
      <c r="G5" s="21" t="str">
        <f t="array" ref="G5">LOOKUP(2,1/(status!A:A=A5),status!B:B)</f>
        <v>Actively operating</v>
      </c>
      <c r="H5" s="21">
        <f>SUMIFS(prizes!D:D,prizes!A:A,A5)</f>
        <v>0</v>
      </c>
      <c r="I5" s="21" cm="1">
        <f t="array" ref="I5">IFERROR(LOOKUP(2,1/(sr!A:A=A5),sr!D:D),0)</f>
        <v>0</v>
      </c>
      <c r="J5" s="21">
        <f>SUMIFS(tamusr!$C:$C,tamusr!$A:$A,summary!A5)</f>
        <v>0</v>
      </c>
      <c r="K5" s="21"/>
      <c r="L5" s="21" cm="1">
        <f t="array" ref="L5">IFERROR(LOOKUP(2,1/(funds!C:C=CONCATENATE(A5,"-dilutive")),funds!D:D),0)</f>
        <v>0</v>
      </c>
      <c r="M5" s="21" cm="1">
        <f t="array" ref="M5">IFERROR(LOOKUP(2,1/(funds!C:C=CONCATENATE(A5,"-non-dilutive")),funds!D:D),0)</f>
        <v>0</v>
      </c>
      <c r="N5" s="21">
        <f t="shared" si="2"/>
        <v>0</v>
      </c>
      <c r="O5" s="21" cm="1">
        <f t="array" ref="O5">IFERROR(LOOKUP(2,1/(funds!C:C=CONCATENATE(A5,"-total-nodetail")),funds!D:D),0)</f>
        <v>1000000</v>
      </c>
      <c r="P5" s="21">
        <f t="shared" si="3"/>
        <v>1000000</v>
      </c>
      <c r="Q5" s="21">
        <f>IF(B5="x",P5,0)</f>
        <v>0</v>
      </c>
      <c r="R5" s="21">
        <f>IF(C5="x",P5,0)</f>
        <v>0</v>
      </c>
      <c r="S5" s="23">
        <f t="array" ref="S5">LOOKUP(2,1/(employees!A:A=A5),employees!B:B)</f>
        <v>3</v>
      </c>
      <c r="U5" s="11"/>
      <c r="V5" s="11"/>
      <c r="W5" s="11"/>
      <c r="X5" s="11"/>
      <c r="Y5" s="11"/>
    </row>
    <row r="6" spans="1:25" ht="13" x14ac:dyDescent="0.15">
      <c r="A6" t="s">
        <v>34</v>
      </c>
      <c r="B6" s="15" t="str">
        <f t="shared" si="0"/>
        <v>x</v>
      </c>
      <c r="C6" s="15" t="str">
        <f t="shared" si="1"/>
        <v>x</v>
      </c>
      <c r="D6" s="15" t="str">
        <f>VLOOKUP(A6,companies_table,6,FALSE)</f>
        <v>Semifinalist</v>
      </c>
      <c r="E6" s="15">
        <f>VLOOKUP(A6,companies_table,4,FALSE)</f>
        <v>2015</v>
      </c>
      <c r="F6" s="21">
        <f>VLOOKUP(A6,companies_table,7,FALSE)</f>
        <v>450000</v>
      </c>
      <c r="G6" s="21" t="str">
        <f t="array" ref="G6">LOOKUP(2,1/(status!A:A=A6),status!B:B)</f>
        <v>Actively operating</v>
      </c>
      <c r="H6" s="21">
        <f>SUMIFS(prizes!D:D,prizes!A:A,A6)</f>
        <v>10000</v>
      </c>
      <c r="I6" s="21" cm="1">
        <f t="array" ref="I6">IFERROR(LOOKUP(2,1/(sr!A:A=A6),sr!D:D),0)</f>
        <v>105000</v>
      </c>
      <c r="J6" s="21">
        <f>SUMIFS(tamusr!$C:$C,tamusr!$A:$A,summary!A6)</f>
        <v>77354.149999999994</v>
      </c>
      <c r="K6" s="21"/>
      <c r="L6" s="21" cm="1">
        <f t="array" ref="L6">IFERROR(LOOKUP(2,1/(funds!C:C=CONCATENATE(A6,"-dilutive")),funds!D:D),0)</f>
        <v>750000</v>
      </c>
      <c r="M6" s="21" cm="1">
        <f t="array" ref="M6">IFERROR(LOOKUP(2,1/(funds!C:C=CONCATENATE(A6,"-non-dilutive")),funds!D:D),0)</f>
        <v>250000</v>
      </c>
      <c r="N6" s="21">
        <f t="shared" si="2"/>
        <v>1000000</v>
      </c>
      <c r="O6" s="21" cm="1">
        <f t="array" ref="O6">IFERROR(LOOKUP(2,1/(funds!C:C=CONCATENATE(A6,"-total-nodetail")),funds!D:D),0)</f>
        <v>0</v>
      </c>
      <c r="P6" s="21">
        <f t="shared" si="3"/>
        <v>1000000</v>
      </c>
      <c r="Q6" s="21">
        <f>IF(B6="x",P6,0)</f>
        <v>1000000</v>
      </c>
      <c r="R6" s="21">
        <f>IF(C6="x",P6,0)</f>
        <v>1000000</v>
      </c>
      <c r="S6" s="23">
        <f t="array" ref="S6">LOOKUP(2,1/(employees!A:A=A6),employees!B:B)</f>
        <v>2</v>
      </c>
      <c r="U6" s="11"/>
      <c r="V6" s="11"/>
      <c r="W6" s="11"/>
      <c r="X6" s="11"/>
      <c r="Y6" s="11"/>
    </row>
    <row r="7" spans="1:25" ht="13" hidden="1" x14ac:dyDescent="0.15">
      <c r="A7" t="s">
        <v>35</v>
      </c>
      <c r="B7" s="15" t="str">
        <f t="shared" si="0"/>
        <v/>
      </c>
      <c r="C7" s="15">
        <f t="shared" si="1"/>
        <v>0</v>
      </c>
      <c r="D7" s="15" t="str">
        <f>VLOOKUP(A7,companies_table,6,FALSE)</f>
        <v>Semifinalist</v>
      </c>
      <c r="E7" s="15">
        <f>VLOOKUP(A7,companies_table,4,FALSE)</f>
        <v>2015</v>
      </c>
      <c r="F7" s="21">
        <f>VLOOKUP(A7,companies_table,7,FALSE)</f>
        <v>0</v>
      </c>
      <c r="G7" s="21" t="str">
        <f t="array" ref="G7">LOOKUP(2,1/(status!A:A=A7),status!B:B)</f>
        <v>Inactive</v>
      </c>
      <c r="H7" s="21">
        <f>SUMIFS(prizes!D:D,prizes!A:A,A7)</f>
        <v>10000</v>
      </c>
      <c r="I7" s="21" cm="1">
        <f t="array" ref="I7">IFERROR(LOOKUP(2,1/(sr!A:A=A7),sr!D:D),0)</f>
        <v>0</v>
      </c>
      <c r="J7" s="21">
        <f>SUMIFS(tamusr!$C:$C,tamusr!$A:$A,summary!A7)</f>
        <v>0</v>
      </c>
      <c r="K7" s="21"/>
      <c r="L7" s="21" cm="1">
        <f t="array" ref="L7">IFERROR(LOOKUP(2,1/(funds!C:C=CONCATENATE(A7,"-dilutive")),funds!D:D),0)</f>
        <v>0</v>
      </c>
      <c r="M7" s="21" cm="1">
        <f t="array" ref="M7">IFERROR(LOOKUP(2,1/(funds!C:C=CONCATENATE(A7,"-non-dilutive")),funds!D:D),0)</f>
        <v>10000</v>
      </c>
      <c r="N7" s="21">
        <f t="shared" si="2"/>
        <v>10000</v>
      </c>
      <c r="O7" s="21" cm="1">
        <f t="array" ref="O7">IFERROR(LOOKUP(2,1/(funds!C:C=CONCATENATE(A7,"-total-nodetail")),funds!D:D),0)</f>
        <v>0</v>
      </c>
      <c r="P7" s="21">
        <f t="shared" si="3"/>
        <v>10000</v>
      </c>
      <c r="Q7" s="21">
        <f>IF(B7="x",P7,0)</f>
        <v>0</v>
      </c>
      <c r="R7" s="21">
        <f>IF(C7="x",P7,0)</f>
        <v>0</v>
      </c>
      <c r="S7" s="23">
        <f t="array" ref="S7">LOOKUP(2,1/(employees!A:A=A7),employees!B:B)</f>
        <v>0</v>
      </c>
      <c r="U7" s="11"/>
      <c r="V7" s="11"/>
      <c r="W7" s="11"/>
      <c r="X7" s="11"/>
      <c r="Y7" s="11"/>
    </row>
    <row r="8" spans="1:25" ht="13" x14ac:dyDescent="0.15">
      <c r="A8" t="s">
        <v>36</v>
      </c>
      <c r="B8" s="15" t="str">
        <f t="shared" si="0"/>
        <v/>
      </c>
      <c r="C8" s="15">
        <f t="shared" si="1"/>
        <v>0</v>
      </c>
      <c r="D8" s="15" t="str">
        <f>VLOOKUP(A8,companies_table,6,FALSE)</f>
        <v>Semifinalist</v>
      </c>
      <c r="E8" s="15">
        <f>VLOOKUP(A8,companies_table,4,FALSE)</f>
        <v>2015</v>
      </c>
      <c r="F8" s="21">
        <f>VLOOKUP(A8,companies_table,7,FALSE)</f>
        <v>60000</v>
      </c>
      <c r="G8" s="21" t="str">
        <f t="array" ref="G8">LOOKUP(2,1/(status!A:A=A8),status!B:B)</f>
        <v>Actively operating</v>
      </c>
      <c r="H8" s="21">
        <f>SUMIFS(prizes!D:D,prizes!A:A,A8)</f>
        <v>0</v>
      </c>
      <c r="I8" s="21" cm="1">
        <f t="array" ref="I8">IFERROR(LOOKUP(2,1/(sr!A:A=A8),sr!D:D),0)</f>
        <v>0</v>
      </c>
      <c r="J8" s="21">
        <f>SUMIFS(tamusr!$C:$C,tamusr!$A:$A,summary!A8)</f>
        <v>0</v>
      </c>
      <c r="K8" s="21"/>
      <c r="L8" s="21" cm="1">
        <f t="array" ref="L8">IFERROR(LOOKUP(2,1/(funds!C:C=CONCATENATE(A8,"-dilutive")),funds!D:D),0)</f>
        <v>2200000</v>
      </c>
      <c r="M8" s="21" cm="1">
        <f t="array" ref="M8">IFERROR(LOOKUP(2,1/(funds!C:C=CONCATENATE(A8,"-non-dilutive")),funds!D:D),0)</f>
        <v>2250000</v>
      </c>
      <c r="N8" s="21">
        <f t="shared" si="2"/>
        <v>4450000</v>
      </c>
      <c r="O8" s="21" cm="1">
        <f t="array" ref="O8">IFERROR(LOOKUP(2,1/(funds!C:C=CONCATENATE(A8,"-total-nodetail")),funds!D:D),0)</f>
        <v>0</v>
      </c>
      <c r="P8" s="21">
        <f t="shared" si="3"/>
        <v>4450000</v>
      </c>
      <c r="Q8" s="21">
        <f>IF(B8="x",P8,0)</f>
        <v>0</v>
      </c>
      <c r="R8" s="21">
        <f>IF(C8="x",P8,0)</f>
        <v>0</v>
      </c>
      <c r="S8" s="23">
        <v>0</v>
      </c>
      <c r="U8" s="11"/>
      <c r="V8" s="11"/>
      <c r="W8" s="11"/>
      <c r="X8" s="11"/>
      <c r="Y8" s="11"/>
    </row>
    <row r="9" spans="1:25" ht="13" x14ac:dyDescent="0.15">
      <c r="A9" t="s">
        <v>37</v>
      </c>
      <c r="B9" s="15" t="str">
        <f t="shared" si="0"/>
        <v/>
      </c>
      <c r="C9" s="15">
        <f t="shared" si="1"/>
        <v>0</v>
      </c>
      <c r="D9" s="15" t="str">
        <f>VLOOKUP(A9,companies_table,6,FALSE)</f>
        <v>Finalist</v>
      </c>
      <c r="E9" s="15">
        <f>VLOOKUP(A9,companies_table,4,FALSE)</f>
        <v>2015</v>
      </c>
      <c r="F9" s="21">
        <f>VLOOKUP(A9,companies_table,7,FALSE)</f>
        <v>1800000</v>
      </c>
      <c r="G9" s="21" t="str">
        <f t="array" ref="G9">LOOKUP(2,1/(status!A:A=A9),status!B:B)</f>
        <v>Actively operating</v>
      </c>
      <c r="H9" s="21">
        <f>SUMIFS(prizes!D:D,prizes!A:A,A9)</f>
        <v>100000</v>
      </c>
      <c r="I9" s="21" cm="1">
        <f t="array" ref="I9">IFERROR(LOOKUP(2,1/(sr!A:A=A9),sr!D:D),0)</f>
        <v>500000</v>
      </c>
      <c r="J9" s="21">
        <f>SUMIFS(tamusr!$C:$C,tamusr!$A:$A,summary!A9)</f>
        <v>0</v>
      </c>
      <c r="K9" s="21"/>
      <c r="L9" s="21" cm="1">
        <f t="array" ref="L9">IFERROR(LOOKUP(2,1/(funds!C:C=CONCATENATE(A9,"-dilutive")),funds!D:D),0)</f>
        <v>10364000</v>
      </c>
      <c r="M9" s="21" cm="1">
        <f t="array" ref="M9">IFERROR(LOOKUP(2,1/(funds!C:C=CONCATENATE(A9,"-non-dilutive")),funds!D:D),0)</f>
        <v>843939</v>
      </c>
      <c r="N9" s="21">
        <f t="shared" si="2"/>
        <v>11207939</v>
      </c>
      <c r="O9" s="21" cm="1">
        <f t="array" ref="O9">IFERROR(LOOKUP(2,1/(funds!C:C=CONCATENATE(A9,"-total-nodetail")),funds!D:D),0)</f>
        <v>0</v>
      </c>
      <c r="P9" s="21">
        <f t="shared" si="3"/>
        <v>11207939</v>
      </c>
      <c r="Q9" s="21">
        <f>IF(B9="x",P9,0)</f>
        <v>0</v>
      </c>
      <c r="R9" s="21">
        <f>IF(C9="x",P9,0)</f>
        <v>0</v>
      </c>
      <c r="S9" s="23">
        <f t="array" ref="S9">LOOKUP(2,1/(employees!A:A=A9),employees!B:B)</f>
        <v>2</v>
      </c>
      <c r="U9" s="11"/>
      <c r="V9" s="11"/>
      <c r="W9" s="11"/>
      <c r="X9" s="11"/>
      <c r="Y9" s="11"/>
    </row>
    <row r="10" spans="1:25" ht="13" hidden="1" x14ac:dyDescent="0.15">
      <c r="A10" s="19" t="s">
        <v>38</v>
      </c>
      <c r="B10" s="15" t="str">
        <f t="shared" si="0"/>
        <v/>
      </c>
      <c r="C10" s="15">
        <f t="shared" si="1"/>
        <v>0</v>
      </c>
      <c r="D10" s="15" t="str">
        <f>VLOOKUP(A10,companies_table,6,FALSE)</f>
        <v>Semifinalist</v>
      </c>
      <c r="E10" s="15">
        <f>VLOOKUP(A10,companies_table,4,FALSE)</f>
        <v>2015</v>
      </c>
      <c r="F10" s="21">
        <f>VLOOKUP(A10,companies_table,7,FALSE)</f>
        <v>250000</v>
      </c>
      <c r="G10" s="21" t="str">
        <f t="array" ref="G10">LOOKUP(2,1/(status!A:A=A10),status!B:B)</f>
        <v>Inactive</v>
      </c>
      <c r="H10" s="21">
        <f>SUMIFS(prizes!D:D,prizes!A:A,A10)</f>
        <v>0</v>
      </c>
      <c r="I10" s="21" cm="1">
        <f t="array" ref="I10">IFERROR(LOOKUP(2,1/(sr!A:A=A10),sr!D:D),0)</f>
        <v>0</v>
      </c>
      <c r="J10" s="21">
        <f>SUMIFS(tamusr!$C:$C,tamusr!$A:$A,summary!A10)</f>
        <v>0</v>
      </c>
      <c r="K10" s="21"/>
      <c r="L10" s="21" cm="1">
        <f t="array" ref="L10">IFERROR(LOOKUP(2,1/(funds!C:C=CONCATENATE(A10,"-dilutive")),funds!D:D),0)</f>
        <v>0</v>
      </c>
      <c r="M10" s="21" cm="1">
        <f t="array" ref="M10">IFERROR(LOOKUP(2,1/(funds!C:C=CONCATENATE(A10,"-non-dilutive")),funds!D:D),0)</f>
        <v>0</v>
      </c>
      <c r="N10" s="21">
        <f t="shared" si="2"/>
        <v>0</v>
      </c>
      <c r="O10" s="21" cm="1">
        <f t="array" ref="O10">IFERROR(LOOKUP(2,1/(funds!C:C=CONCATENATE(A10,"-total-nodetail")),funds!D:D),0)</f>
        <v>800000</v>
      </c>
      <c r="P10" s="21">
        <f t="shared" si="3"/>
        <v>800000</v>
      </c>
      <c r="Q10" s="21">
        <f>IF(B10="x",P10,0)</f>
        <v>0</v>
      </c>
      <c r="R10" s="21">
        <f>IF(C10="x",P10,0)</f>
        <v>0</v>
      </c>
      <c r="S10" s="23">
        <f t="array" ref="S10">LOOKUP(2,1/(employees!A:A=A10),employees!B:B)</f>
        <v>3</v>
      </c>
      <c r="U10" s="11"/>
      <c r="V10" s="11"/>
      <c r="W10" s="11"/>
      <c r="X10" s="11"/>
      <c r="Y10" s="11"/>
    </row>
    <row r="11" spans="1:25" ht="13" x14ac:dyDescent="0.15">
      <c r="A11" t="s">
        <v>39</v>
      </c>
      <c r="B11" s="15" t="str">
        <f t="shared" si="0"/>
        <v>x</v>
      </c>
      <c r="C11" s="15" t="str">
        <f t="shared" si="1"/>
        <v>x</v>
      </c>
      <c r="D11" s="15" t="str">
        <f>VLOOKUP(A11,companies_table,6,FALSE)</f>
        <v>Finalist</v>
      </c>
      <c r="E11" s="15">
        <f>VLOOKUP(A11,companies_table,4,FALSE)</f>
        <v>2015</v>
      </c>
      <c r="F11" s="21">
        <f>VLOOKUP(A11,companies_table,7,FALSE)</f>
        <v>1000000</v>
      </c>
      <c r="G11" s="21" t="str">
        <f t="array" ref="G11">LOOKUP(2,1/(status!A:A=A11),status!B:B)</f>
        <v>Actively operating</v>
      </c>
      <c r="H11" s="21">
        <f>SUMIFS(prizes!D:D,prizes!A:A,A11)</f>
        <v>10000</v>
      </c>
      <c r="I11" s="21" cm="1">
        <f t="array" ref="I11">IFERROR(LOOKUP(2,1/(sr!A:A=A11),sr!D:D),0)</f>
        <v>2368410</v>
      </c>
      <c r="J11" s="21">
        <f>SUMIFS(tamusr!$C:$C,tamusr!$A:$A,summary!A11)</f>
        <v>1522670</v>
      </c>
      <c r="K11" s="21"/>
      <c r="L11" s="21" cm="1">
        <f t="array" ref="L11">IFERROR(LOOKUP(2,1/(funds!C:C=CONCATENATE(A11,"-dilutive")),funds!D:D),0)</f>
        <v>710000</v>
      </c>
      <c r="M11" s="21" cm="1">
        <f t="array" ref="M11">IFERROR(LOOKUP(2,1/(funds!C:C=CONCATENATE(A11,"-non-dilutive")),funds!D:D),0)</f>
        <v>4511122</v>
      </c>
      <c r="N11" s="21">
        <f t="shared" si="2"/>
        <v>5221122</v>
      </c>
      <c r="O11" s="21" cm="1">
        <f t="array" ref="O11">IFERROR(LOOKUP(2,1/(funds!C:C=CONCATENATE(A11,"-total-nodetail")),funds!D:D),0)</f>
        <v>0</v>
      </c>
      <c r="P11" s="21">
        <f t="shared" si="3"/>
        <v>5221122</v>
      </c>
      <c r="Q11" s="21">
        <f>IF(B11="x",P11,0)</f>
        <v>5221122</v>
      </c>
      <c r="R11" s="21">
        <f>IF(C11="x",P11,0)</f>
        <v>5221122</v>
      </c>
      <c r="S11" s="23">
        <f t="array" ref="S11">LOOKUP(2,1/(employees!A:A=A11),employees!B:B)</f>
        <v>5</v>
      </c>
      <c r="U11" s="11"/>
      <c r="V11" s="11"/>
      <c r="W11" s="11"/>
      <c r="X11" s="11"/>
      <c r="Y11" s="11"/>
    </row>
    <row r="12" spans="1:25" ht="13" hidden="1" x14ac:dyDescent="0.15">
      <c r="A12" t="s">
        <v>40</v>
      </c>
      <c r="B12" s="15" t="str">
        <f t="shared" si="0"/>
        <v/>
      </c>
      <c r="C12" s="15">
        <f t="shared" si="1"/>
        <v>0</v>
      </c>
      <c r="D12" s="15" t="str">
        <f>VLOOKUP(A12,companies_table,6,FALSE)</f>
        <v>Finalist</v>
      </c>
      <c r="E12" s="15">
        <f>VLOOKUP(A12,companies_table,4,FALSE)</f>
        <v>2015</v>
      </c>
      <c r="F12" s="21">
        <f>VLOOKUP(A12,companies_table,7,FALSE)</f>
        <v>125000</v>
      </c>
      <c r="G12" s="21" t="str">
        <f t="array" ref="G12">LOOKUP(2,1/(status!A:A=A12),status!B:B)</f>
        <v>Inactive</v>
      </c>
      <c r="H12" s="21">
        <f>SUMIFS(prizes!D:D,prizes!A:A,A12)</f>
        <v>30000</v>
      </c>
      <c r="I12" s="21" cm="1">
        <f t="array" ref="I12">IFERROR(LOOKUP(2,1/(sr!A:A=A12),sr!D:D),0)</f>
        <v>0</v>
      </c>
      <c r="J12" s="21">
        <f>SUMIFS(tamusr!$C:$C,tamusr!$A:$A,summary!A12)</f>
        <v>0</v>
      </c>
      <c r="K12" s="21"/>
      <c r="L12" s="21" cm="1">
        <f t="array" ref="L12">IFERROR(LOOKUP(2,1/(funds!C:C=CONCATENATE(A12,"-dilutive")),funds!D:D),0)</f>
        <v>250000</v>
      </c>
      <c r="M12" s="21" cm="1">
        <f t="array" ref="M12">IFERROR(LOOKUP(2,1/(funds!C:C=CONCATENATE(A12,"-non-dilutive")),funds!D:D),0)</f>
        <v>30000</v>
      </c>
      <c r="N12" s="21">
        <f t="shared" si="2"/>
        <v>280000</v>
      </c>
      <c r="O12" s="21" cm="1">
        <f t="array" ref="O12">IFERROR(LOOKUP(2,1/(funds!C:C=CONCATENATE(A12,"-total-nodetail")),funds!D:D),0)</f>
        <v>0</v>
      </c>
      <c r="P12" s="21">
        <f t="shared" si="3"/>
        <v>280000</v>
      </c>
      <c r="Q12" s="21">
        <f>IF(B12="x",P12,0)</f>
        <v>0</v>
      </c>
      <c r="R12" s="21">
        <f>IF(C12="x",P12,0)</f>
        <v>0</v>
      </c>
      <c r="S12" s="23">
        <f t="array" ref="S12">LOOKUP(2,1/(employees!A:A=A12),employees!B:B)</f>
        <v>1</v>
      </c>
      <c r="U12" s="11"/>
      <c r="V12" s="11"/>
      <c r="W12" s="11"/>
      <c r="X12" s="11"/>
      <c r="Y12" s="11"/>
    </row>
    <row r="13" spans="1:25" ht="13" x14ac:dyDescent="0.15">
      <c r="A13" t="s">
        <v>41</v>
      </c>
      <c r="B13" s="15" t="str">
        <f t="shared" si="0"/>
        <v/>
      </c>
      <c r="C13" s="15">
        <f t="shared" si="1"/>
        <v>0</v>
      </c>
      <c r="D13" s="15" t="str">
        <f>VLOOKUP(A13,companies_table,6,FALSE)</f>
        <v>Semifinalist</v>
      </c>
      <c r="E13" s="15">
        <f>VLOOKUP(A13,companies_table,4,FALSE)</f>
        <v>2015</v>
      </c>
      <c r="F13" s="21">
        <f>VLOOKUP(A13,companies_table,7,FALSE)</f>
        <v>210000</v>
      </c>
      <c r="G13" s="21" t="str">
        <f t="array" ref="G13">LOOKUP(2,1/(status!A:A=A13),status!B:B)</f>
        <v>Actively operating</v>
      </c>
      <c r="H13" s="21">
        <f>SUMIFS(prizes!D:D,prizes!A:A,A13)</f>
        <v>0</v>
      </c>
      <c r="I13" s="21" cm="1">
        <f t="array" ref="I13">IFERROR(LOOKUP(2,1/(sr!A:A=A13),sr!D:D),0)</f>
        <v>0</v>
      </c>
      <c r="J13" s="21">
        <f>SUMIFS(tamusr!$C:$C,tamusr!$A:$A,summary!A13)</f>
        <v>0</v>
      </c>
      <c r="K13" s="21"/>
      <c r="L13" s="21" cm="1">
        <f t="array" ref="L13">IFERROR(LOOKUP(2,1/(funds!C:C=CONCATENATE(A13,"-dilutive")),funds!D:D),0)</f>
        <v>500000</v>
      </c>
      <c r="M13" s="21" cm="1">
        <f t="array" ref="M13">IFERROR(LOOKUP(2,1/(funds!C:C=CONCATENATE(A13,"-non-dilutive")),funds!D:D),0)</f>
        <v>0</v>
      </c>
      <c r="N13" s="21">
        <f t="shared" si="2"/>
        <v>500000</v>
      </c>
      <c r="O13" s="21" cm="1">
        <f t="array" ref="O13">IFERROR(LOOKUP(2,1/(funds!C:C=CONCATENATE(A13,"-total-nodetail")),funds!D:D),0)</f>
        <v>0</v>
      </c>
      <c r="P13" s="21">
        <f t="shared" si="3"/>
        <v>500000</v>
      </c>
      <c r="Q13" s="21">
        <f>IF(B13="x",P13,0)</f>
        <v>0</v>
      </c>
      <c r="R13" s="21">
        <f>IF(C13="x",P13,0)</f>
        <v>0</v>
      </c>
      <c r="S13" s="23">
        <f t="array" ref="S13">LOOKUP(2,1/(employees!A:A=A13),employees!B:B)</f>
        <v>1</v>
      </c>
      <c r="U13" s="11"/>
      <c r="V13" s="11"/>
      <c r="W13" s="11"/>
      <c r="X13" s="11"/>
      <c r="Y13" s="11"/>
    </row>
    <row r="14" spans="1:25" ht="13" hidden="1" x14ac:dyDescent="0.15">
      <c r="A14" t="s">
        <v>42</v>
      </c>
      <c r="B14" s="15" t="str">
        <f t="shared" si="0"/>
        <v/>
      </c>
      <c r="C14" s="15">
        <f t="shared" si="1"/>
        <v>0</v>
      </c>
      <c r="D14" s="15" t="str">
        <f>VLOOKUP(A14,companies_table,6,FALSE)</f>
        <v>Semifinalist</v>
      </c>
      <c r="E14" s="15">
        <f>VLOOKUP(A14,companies_table,4,FALSE)</f>
        <v>2015</v>
      </c>
      <c r="F14" s="21">
        <f>VLOOKUP(A14,companies_table,7,FALSE)</f>
        <v>0</v>
      </c>
      <c r="G14" s="21" t="str">
        <f t="array" ref="G14">LOOKUP(2,1/(status!A:A=A14),status!B:B)</f>
        <v>Inactive</v>
      </c>
      <c r="H14" s="21">
        <f>SUMIFS(prizes!D:D,prizes!A:A,A14)</f>
        <v>0</v>
      </c>
      <c r="I14" s="21" cm="1">
        <f t="array" ref="I14">IFERROR(LOOKUP(2,1/(sr!A:A=A14),sr!D:D),0)</f>
        <v>0</v>
      </c>
      <c r="J14" s="21">
        <f>SUMIFS(tamusr!$C:$C,tamusr!$A:$A,summary!A14)</f>
        <v>0</v>
      </c>
      <c r="K14" s="21"/>
      <c r="L14" s="21" cm="1">
        <f t="array" ref="L14">IFERROR(LOOKUP(2,1/(funds!C:C=CONCATENATE(A14,"-dilutive")),funds!D:D),0)</f>
        <v>0</v>
      </c>
      <c r="M14" s="21" cm="1">
        <f t="array" ref="M14">IFERROR(LOOKUP(2,1/(funds!C:C=CONCATENATE(A14,"-non-dilutive")),funds!D:D),0)</f>
        <v>0</v>
      </c>
      <c r="N14" s="21">
        <f t="shared" si="2"/>
        <v>0</v>
      </c>
      <c r="O14" s="21" cm="1">
        <f t="array" ref="O14">IFERROR(LOOKUP(2,1/(funds!C:C=CONCATENATE(A14,"-total-nodetail")),funds!D:D),0)</f>
        <v>0</v>
      </c>
      <c r="P14" s="21">
        <f t="shared" si="3"/>
        <v>0</v>
      </c>
      <c r="Q14" s="21">
        <f>IF(B14="x",P14,0)</f>
        <v>0</v>
      </c>
      <c r="R14" s="21">
        <f>IF(C14="x",P14,0)</f>
        <v>0</v>
      </c>
      <c r="S14" s="23">
        <f t="array" ref="S14">LOOKUP(2,1/(employees!A:A=A14),employees!B:B)</f>
        <v>1</v>
      </c>
      <c r="U14" s="11"/>
      <c r="V14" s="11"/>
      <c r="W14" s="11"/>
      <c r="X14" s="11"/>
      <c r="Y14" s="11"/>
    </row>
    <row r="15" spans="1:25" ht="13" x14ac:dyDescent="0.15">
      <c r="A15" t="s">
        <v>43</v>
      </c>
      <c r="B15" s="15" t="str">
        <f t="shared" si="0"/>
        <v/>
      </c>
      <c r="C15" s="15">
        <f t="shared" si="1"/>
        <v>0</v>
      </c>
      <c r="D15" s="15" t="str">
        <f>VLOOKUP(A15,companies_table,6,FALSE)</f>
        <v>Finalist</v>
      </c>
      <c r="E15" s="15">
        <f>VLOOKUP(A15,companies_table,4,FALSE)</f>
        <v>2015</v>
      </c>
      <c r="F15" s="21">
        <f>VLOOKUP(A15,companies_table,7,FALSE)</f>
        <v>1200000</v>
      </c>
      <c r="G15" s="21" t="str">
        <f t="array" ref="G15">LOOKUP(2,1/(status!A:A=A15),status!B:B)</f>
        <v>Actively operating</v>
      </c>
      <c r="H15" s="21">
        <f>SUMIFS(prizes!D:D,prizes!A:A,A15)</f>
        <v>25000</v>
      </c>
      <c r="I15" s="21" cm="1">
        <f t="array" ref="I15">IFERROR(LOOKUP(2,1/(sr!A:A=A15),sr!D:D),0)</f>
        <v>50000</v>
      </c>
      <c r="J15" s="21">
        <f>SUMIFS(tamusr!$C:$C,tamusr!$A:$A,summary!A15)</f>
        <v>0</v>
      </c>
      <c r="K15" s="21"/>
      <c r="L15" s="21" cm="1">
        <f t="array" ref="L15">IFERROR(LOOKUP(2,1/(funds!C:C=CONCATENATE(A15,"-dilutive")),funds!D:D),0)</f>
        <v>1600000</v>
      </c>
      <c r="M15" s="21" cm="1">
        <f t="array" ref="M15">IFERROR(LOOKUP(2,1/(funds!C:C=CONCATENATE(A15,"-non-dilutive")),funds!D:D),0)</f>
        <v>1500000</v>
      </c>
      <c r="N15" s="21">
        <f t="shared" si="2"/>
        <v>3100000</v>
      </c>
      <c r="O15" s="21" cm="1">
        <f t="array" ref="O15">IFERROR(LOOKUP(2,1/(funds!C:C=CONCATENATE(A15,"-total-nodetail")),funds!D:D),0)</f>
        <v>0</v>
      </c>
      <c r="P15" s="21">
        <f t="shared" si="3"/>
        <v>3100000</v>
      </c>
      <c r="Q15" s="21">
        <f>IF(B15="x",P15,0)</f>
        <v>0</v>
      </c>
      <c r="R15" s="21">
        <f>IF(C15="x",P15,0)</f>
        <v>0</v>
      </c>
      <c r="S15" s="23">
        <f t="array" ref="S15">LOOKUP(2,1/(employees!A:A=A15),employees!B:B)</f>
        <v>6</v>
      </c>
      <c r="U15" s="11"/>
      <c r="V15" s="11"/>
      <c r="W15" s="11"/>
      <c r="X15" s="11"/>
      <c r="Y15" s="11"/>
    </row>
    <row r="16" spans="1:25" ht="13" x14ac:dyDescent="0.15">
      <c r="A16" t="s">
        <v>44</v>
      </c>
      <c r="B16" s="15" t="str">
        <f t="shared" si="0"/>
        <v>x</v>
      </c>
      <c r="C16" s="15" t="str">
        <f t="shared" si="1"/>
        <v>x</v>
      </c>
      <c r="D16" s="15" t="str">
        <f>VLOOKUP(A16,companies_table,6,FALSE)</f>
        <v>Finalist</v>
      </c>
      <c r="E16" s="15">
        <f>VLOOKUP(A16,companies_table,4,FALSE)</f>
        <v>2015</v>
      </c>
      <c r="F16" s="21">
        <f>VLOOKUP(A16,companies_table,7,FALSE)</f>
        <v>0</v>
      </c>
      <c r="G16" s="21" t="str">
        <f t="array" ref="G16">LOOKUP(2,1/(status!A:A=A16),status!B:B)</f>
        <v>Actively operating</v>
      </c>
      <c r="H16" s="21">
        <f>SUMIFS(prizes!D:D,prizes!A:A,A16)</f>
        <v>50000</v>
      </c>
      <c r="I16" s="21" cm="1">
        <f t="array" ref="I16">IFERROR(LOOKUP(2,1/(sr!A:A=A16),sr!D:D),0)</f>
        <v>241071</v>
      </c>
      <c r="J16" s="21">
        <f>SUMIFS(tamusr!$C:$C,tamusr!$A:$A,summary!A16)</f>
        <v>392143</v>
      </c>
      <c r="K16" s="21"/>
      <c r="L16" s="21" cm="1">
        <f t="array" ref="L16">IFERROR(LOOKUP(2,1/(funds!C:C=CONCATENATE(A16,"-dilutive")),funds!D:D),0)</f>
        <v>310000</v>
      </c>
      <c r="M16" s="21" cm="1">
        <f t="array" ref="M16">IFERROR(LOOKUP(2,1/(funds!C:C=CONCATENATE(A16,"-non-dilutive")),funds!D:D),0)</f>
        <v>1949907</v>
      </c>
      <c r="N16" s="21">
        <f t="shared" si="2"/>
        <v>2259907</v>
      </c>
      <c r="O16" s="21" cm="1">
        <f t="array" ref="O16">IFERROR(LOOKUP(2,1/(funds!C:C=CONCATENATE(A16,"-total-nodetail")),funds!D:D),0)</f>
        <v>0</v>
      </c>
      <c r="P16" s="21">
        <f t="shared" si="3"/>
        <v>2259907</v>
      </c>
      <c r="Q16" s="21">
        <f>IF(B16="x",P16,0)</f>
        <v>2259907</v>
      </c>
      <c r="R16" s="21">
        <f>IF(C16="x",P16,0)</f>
        <v>2259907</v>
      </c>
      <c r="S16" s="23">
        <f t="array" ref="S16">LOOKUP(2,1/(employees!A:A=A16),employees!B:B)</f>
        <v>4</v>
      </c>
      <c r="U16" s="11"/>
      <c r="V16" s="11"/>
      <c r="W16" s="11"/>
      <c r="X16" s="11"/>
      <c r="Y16" s="11"/>
    </row>
    <row r="17" spans="1:25" ht="13" x14ac:dyDescent="0.15">
      <c r="A17" t="s">
        <v>45</v>
      </c>
      <c r="B17" s="15" t="str">
        <f t="shared" si="0"/>
        <v>x</v>
      </c>
      <c r="C17" s="15" t="str">
        <f t="shared" si="1"/>
        <v>x</v>
      </c>
      <c r="D17" s="15" t="str">
        <f>VLOOKUP(A17,companies_table,6,FALSE)</f>
        <v>Semifinalist</v>
      </c>
      <c r="E17" s="15">
        <f>VLOOKUP(A17,companies_table,4,FALSE)</f>
        <v>2015</v>
      </c>
      <c r="F17" s="21">
        <f>VLOOKUP(A17,companies_table,7,FALSE)</f>
        <v>680000</v>
      </c>
      <c r="G17" s="21" t="str">
        <f t="array" ref="G17">LOOKUP(2,1/(status!A:A=A17),status!B:B)</f>
        <v>Actively operating</v>
      </c>
      <c r="H17" s="21">
        <f>SUMIFS(prizes!D:D,prizes!A:A,A17)</f>
        <v>0</v>
      </c>
      <c r="I17" s="21" cm="1">
        <f t="array" ref="I17">IFERROR(LOOKUP(2,1/(sr!A:A=A17),sr!D:D),0)</f>
        <v>0</v>
      </c>
      <c r="J17" s="21">
        <f>SUMIFS(tamusr!$C:$C,tamusr!$A:$A,summary!A17)</f>
        <v>0</v>
      </c>
      <c r="K17" s="21"/>
      <c r="L17" s="21" cm="1">
        <f t="array" ref="L17">IFERROR(LOOKUP(2,1/(funds!C:C=CONCATENATE(A17,"-dilutive")),funds!D:D),0)</f>
        <v>0</v>
      </c>
      <c r="M17" s="21" cm="1">
        <f t="array" ref="M17">IFERROR(LOOKUP(2,1/(funds!C:C=CONCATENATE(A17,"-non-dilutive")),funds!D:D),0)</f>
        <v>0</v>
      </c>
      <c r="N17" s="21">
        <f t="shared" si="2"/>
        <v>0</v>
      </c>
      <c r="O17" s="21" cm="1">
        <f t="array" ref="O17">IFERROR(LOOKUP(2,1/(funds!C:C=CONCATENATE(A17,"-total-nodetail")),funds!D:D),0)</f>
        <v>680000</v>
      </c>
      <c r="P17" s="21">
        <f t="shared" si="3"/>
        <v>680000</v>
      </c>
      <c r="Q17" s="21">
        <f>IF(B17="x",P17,0)</f>
        <v>680000</v>
      </c>
      <c r="R17" s="21">
        <f>IF(C17="x",P17,0)</f>
        <v>680000</v>
      </c>
      <c r="S17" s="23">
        <f t="array" ref="S17">LOOKUP(2,1/(employees!A:A=A17),employees!B:B)</f>
        <v>1</v>
      </c>
      <c r="U17" s="11"/>
      <c r="V17" s="11"/>
      <c r="W17" s="11"/>
      <c r="X17" s="11"/>
      <c r="Y17" s="11"/>
    </row>
    <row r="18" spans="1:25" ht="13" x14ac:dyDescent="0.15">
      <c r="A18" t="s">
        <v>46</v>
      </c>
      <c r="B18" s="15" t="str">
        <f t="shared" si="0"/>
        <v/>
      </c>
      <c r="C18" s="15">
        <f t="shared" si="1"/>
        <v>0</v>
      </c>
      <c r="D18" s="15" t="str">
        <f>VLOOKUP(A18,companies_table,6,FALSE)</f>
        <v>Semifinalist</v>
      </c>
      <c r="E18" s="15">
        <f>VLOOKUP(A18,companies_table,4,FALSE)</f>
        <v>2015</v>
      </c>
      <c r="F18" s="21">
        <f>VLOOKUP(A18,companies_table,7,FALSE)</f>
        <v>50000</v>
      </c>
      <c r="G18" s="21" t="str">
        <f t="array" ref="G18">LOOKUP(2,1/(status!A:A=A18),status!B:B)</f>
        <v>Actively operating</v>
      </c>
      <c r="H18" s="21">
        <f>SUMIFS(prizes!D:D,prizes!A:A,A18)</f>
        <v>0</v>
      </c>
      <c r="I18" s="21" cm="1">
        <f t="array" ref="I18">IFERROR(LOOKUP(2,1/(sr!A:A=A18),sr!D:D),0)</f>
        <v>0</v>
      </c>
      <c r="J18" s="21">
        <f>SUMIFS(tamusr!$C:$C,tamusr!$A:$A,summary!A18)</f>
        <v>0</v>
      </c>
      <c r="K18" s="21"/>
      <c r="L18" s="21" cm="1">
        <f t="array" ref="L18">IFERROR(LOOKUP(2,1/(funds!C:C=CONCATENATE(A18,"-dilutive")),funds!D:D),0)</f>
        <v>100000</v>
      </c>
      <c r="M18" s="21" cm="1">
        <f t="array" ref="M18">IFERROR(LOOKUP(2,1/(funds!C:C=CONCATENATE(A18,"-non-dilutive")),funds!D:D),0)</f>
        <v>0</v>
      </c>
      <c r="N18" s="21">
        <f t="shared" si="2"/>
        <v>100000</v>
      </c>
      <c r="O18" s="21" cm="1">
        <f t="array" ref="O18">IFERROR(LOOKUP(2,1/(funds!C:C=CONCATENATE(A18,"-total-nodetail")),funds!D:D),0)</f>
        <v>0</v>
      </c>
      <c r="P18" s="21">
        <f t="shared" si="3"/>
        <v>100000</v>
      </c>
      <c r="Q18" s="21">
        <f>IF(B18="x",P18,0)</f>
        <v>0</v>
      </c>
      <c r="R18" s="21">
        <f>IF(C18="x",P18,0)</f>
        <v>0</v>
      </c>
      <c r="S18" s="23">
        <f t="array" ref="S18">LOOKUP(2,1/(employees!A:A=A18),employees!B:B)</f>
        <v>1</v>
      </c>
      <c r="U18" s="11"/>
      <c r="V18" s="11"/>
      <c r="W18" s="11"/>
      <c r="X18" s="11"/>
      <c r="Y18" s="11"/>
    </row>
    <row r="19" spans="1:25" ht="13" hidden="1" x14ac:dyDescent="0.15">
      <c r="A19" t="s">
        <v>47</v>
      </c>
      <c r="B19" s="15" t="str">
        <f t="shared" si="0"/>
        <v/>
      </c>
      <c r="C19" s="15">
        <f t="shared" si="1"/>
        <v>0</v>
      </c>
      <c r="D19" s="15" t="str">
        <f>VLOOKUP(A19,companies_table,6,FALSE)</f>
        <v>Semifinalist</v>
      </c>
      <c r="E19" s="15">
        <f>VLOOKUP(A19,companies_table,4,FALSE)</f>
        <v>2015</v>
      </c>
      <c r="F19" s="21">
        <f>VLOOKUP(A19,companies_table,7,FALSE)</f>
        <v>0</v>
      </c>
      <c r="G19" s="21" t="str">
        <f t="array" ref="G19">LOOKUP(2,1/(status!A:A=A19),status!B:B)</f>
        <v>Inactive</v>
      </c>
      <c r="H19" s="21">
        <f>SUMIFS(prizes!D:D,prizes!A:A,A19)</f>
        <v>0</v>
      </c>
      <c r="I19" s="21" cm="1">
        <f t="array" ref="I19">IFERROR(LOOKUP(2,1/(sr!A:A=A19),sr!D:D),0)</f>
        <v>0</v>
      </c>
      <c r="J19" s="21">
        <f>SUMIFS(tamusr!$C:$C,tamusr!$A:$A,summary!A19)</f>
        <v>0</v>
      </c>
      <c r="K19" s="21"/>
      <c r="L19" s="21" cm="1">
        <f t="array" ref="L19">IFERROR(LOOKUP(2,1/(funds!C:C=CONCATENATE(A19,"-dilutive")),funds!D:D),0)</f>
        <v>0</v>
      </c>
      <c r="M19" s="21" cm="1">
        <f t="array" ref="M19">IFERROR(LOOKUP(2,1/(funds!C:C=CONCATENATE(A19,"-non-dilutive")),funds!D:D),0)</f>
        <v>0</v>
      </c>
      <c r="N19" s="21">
        <f t="shared" si="2"/>
        <v>0</v>
      </c>
      <c r="O19" s="21" cm="1">
        <f t="array" ref="O19">IFERROR(LOOKUP(2,1/(funds!C:C=CONCATENATE(A19,"-total-nodetail")),funds!D:D),0)</f>
        <v>0</v>
      </c>
      <c r="P19" s="21">
        <f t="shared" si="3"/>
        <v>0</v>
      </c>
      <c r="Q19" s="21">
        <f>IF(B19="x",P19,0)</f>
        <v>0</v>
      </c>
      <c r="R19" s="21">
        <f>IF(C19="x",P19,0)</f>
        <v>0</v>
      </c>
      <c r="S19" s="23">
        <f t="array" ref="S19">LOOKUP(2,1/(employees!A:A=A19),employees!B:B)</f>
        <v>0</v>
      </c>
      <c r="U19" s="11"/>
      <c r="V19" s="11"/>
      <c r="W19" s="11"/>
      <c r="X19" s="11"/>
      <c r="Y19" s="11"/>
    </row>
    <row r="20" spans="1:25" ht="13" hidden="1" x14ac:dyDescent="0.15">
      <c r="A20" t="s">
        <v>48</v>
      </c>
      <c r="B20" s="15" t="str">
        <f t="shared" si="0"/>
        <v/>
      </c>
      <c r="C20" s="15">
        <f t="shared" si="1"/>
        <v>0</v>
      </c>
      <c r="D20" s="15" t="str">
        <f>VLOOKUP(A20,companies_table,6,FALSE)</f>
        <v>Semifinalist</v>
      </c>
      <c r="E20" s="15">
        <f>VLOOKUP(A20,companies_table,4,FALSE)</f>
        <v>2015</v>
      </c>
      <c r="F20" s="21">
        <f>VLOOKUP(A20,companies_table,7,FALSE)</f>
        <v>0</v>
      </c>
      <c r="G20" s="21" t="str">
        <f t="array" ref="G20">LOOKUP(2,1/(status!A:A=A20),status!B:B)</f>
        <v>Inactive</v>
      </c>
      <c r="H20" s="21">
        <f>SUMIFS(prizes!D:D,prizes!A:A,A20)</f>
        <v>0</v>
      </c>
      <c r="I20" s="21" cm="1">
        <f t="array" ref="I20">IFERROR(LOOKUP(2,1/(sr!A:A=A20),sr!D:D),0)</f>
        <v>0</v>
      </c>
      <c r="J20" s="21">
        <f>SUMIFS(tamusr!$C:$C,tamusr!$A:$A,summary!A20)</f>
        <v>0</v>
      </c>
      <c r="K20" s="21"/>
      <c r="L20" s="21" cm="1">
        <f t="array" ref="L20">IFERROR(LOOKUP(2,1/(funds!C:C=CONCATENATE(A20,"-dilutive")),funds!D:D),0)</f>
        <v>0</v>
      </c>
      <c r="M20" s="21" cm="1">
        <f t="array" ref="M20">IFERROR(LOOKUP(2,1/(funds!C:C=CONCATENATE(A20,"-non-dilutive")),funds!D:D),0)</f>
        <v>0</v>
      </c>
      <c r="N20" s="21">
        <f t="shared" si="2"/>
        <v>0</v>
      </c>
      <c r="O20" s="21" cm="1">
        <f t="array" ref="O20">IFERROR(LOOKUP(2,1/(funds!C:C=CONCATENATE(A20,"-total-nodetail")),funds!D:D),0)</f>
        <v>0</v>
      </c>
      <c r="P20" s="21">
        <f t="shared" si="3"/>
        <v>0</v>
      </c>
      <c r="Q20" s="21">
        <f>IF(B20="x",P20,0)</f>
        <v>0</v>
      </c>
      <c r="R20" s="21">
        <f>IF(C20="x",P20,0)</f>
        <v>0</v>
      </c>
      <c r="S20" s="23">
        <f t="array" ref="S20">LOOKUP(2,1/(employees!A:A=A20),employees!B:B)</f>
        <v>0</v>
      </c>
      <c r="U20" s="11"/>
      <c r="V20" s="11"/>
      <c r="W20" s="11"/>
      <c r="X20" s="11"/>
      <c r="Y20" s="11"/>
    </row>
    <row r="21" spans="1:25" ht="13" hidden="1" x14ac:dyDescent="0.15">
      <c r="A21" s="19" t="s">
        <v>49</v>
      </c>
      <c r="B21" s="15" t="str">
        <f t="shared" si="0"/>
        <v>x</v>
      </c>
      <c r="C21" s="15">
        <f t="shared" si="1"/>
        <v>0</v>
      </c>
      <c r="D21" s="15" t="str">
        <f>VLOOKUP(A21,companies_table,6,FALSE)</f>
        <v>Semifinalist</v>
      </c>
      <c r="E21" s="15">
        <f>VLOOKUP(A21,companies_table,4,FALSE)</f>
        <v>2016</v>
      </c>
      <c r="F21" s="21">
        <f>VLOOKUP(A21,companies_table,7,FALSE)</f>
        <v>0</v>
      </c>
      <c r="G21" s="21" t="str">
        <f t="array" ref="G21">LOOKUP(2,1/(status!A:A=A21),status!B:B)</f>
        <v>Inactive</v>
      </c>
      <c r="H21" s="21">
        <f>SUMIFS(prizes!D:D,prizes!A:A,A21)</f>
        <v>3000</v>
      </c>
      <c r="I21" s="21" cm="1">
        <f t="array" ref="I21">IFERROR(LOOKUP(2,1/(sr!A:A=A21),sr!D:D),0)</f>
        <v>0</v>
      </c>
      <c r="J21" s="21">
        <f>SUMIFS(tamusr!$C:$C,tamusr!$A:$A,summary!A21)</f>
        <v>0</v>
      </c>
      <c r="K21" s="21"/>
      <c r="L21" s="21" cm="1">
        <f t="array" ref="L21">IFERROR(LOOKUP(2,1/(funds!C:C=CONCATENATE(A21,"-dilutive")),funds!D:D),0)</f>
        <v>175000</v>
      </c>
      <c r="M21" s="21" cm="1">
        <f t="array" ref="M21">IFERROR(LOOKUP(2,1/(funds!C:C=CONCATENATE(A21,"-non-dilutive")),funds!D:D),0)</f>
        <v>100000</v>
      </c>
      <c r="N21" s="21">
        <f t="shared" si="2"/>
        <v>275000</v>
      </c>
      <c r="O21" s="21" cm="1">
        <f t="array" ref="O21">IFERROR(LOOKUP(2,1/(funds!C:C=CONCATENATE(A21,"-total-nodetail")),funds!D:D),0)</f>
        <v>0</v>
      </c>
      <c r="P21" s="21">
        <f t="shared" si="3"/>
        <v>275000</v>
      </c>
      <c r="Q21" s="21">
        <f>IF(B21="x",P21,0)</f>
        <v>275000</v>
      </c>
      <c r="R21" s="21">
        <f>IF(C21="x",P21,0)</f>
        <v>0</v>
      </c>
      <c r="S21" s="23">
        <f t="array" ref="S21">LOOKUP(2,1/(employees!A:A=A21),employees!B:B)</f>
        <v>0</v>
      </c>
      <c r="U21" s="11"/>
      <c r="V21" s="11"/>
      <c r="W21" s="11"/>
      <c r="X21" s="11"/>
      <c r="Y21" s="11"/>
    </row>
    <row r="22" spans="1:25" ht="13" x14ac:dyDescent="0.15">
      <c r="A22" t="s">
        <v>50</v>
      </c>
      <c r="B22" s="15" t="str">
        <f t="shared" si="0"/>
        <v/>
      </c>
      <c r="C22" s="15">
        <f t="shared" si="1"/>
        <v>0</v>
      </c>
      <c r="D22" s="15" t="str">
        <f>VLOOKUP(A22,companies_table,6,FALSE)</f>
        <v>Semifinalist</v>
      </c>
      <c r="E22" s="15">
        <f>VLOOKUP(A22,companies_table,4,FALSE)</f>
        <v>2016</v>
      </c>
      <c r="F22" s="21">
        <f>VLOOKUP(A22,companies_table,7,FALSE)</f>
        <v>2205000</v>
      </c>
      <c r="G22" s="21" t="str">
        <f t="array" ref="G22">LOOKUP(2,1/(status!A:A=A22),status!B:B)</f>
        <v>Actively operating</v>
      </c>
      <c r="H22" s="21">
        <f>SUMIFS(prizes!D:D,prizes!A:A,A22)</f>
        <v>2000</v>
      </c>
      <c r="I22" s="21" cm="1">
        <f t="array" ref="I22">IFERROR(LOOKUP(2,1/(sr!A:A=A22),sr!D:D),0)</f>
        <v>126000</v>
      </c>
      <c r="J22" s="21">
        <f>SUMIFS(tamusr!$C:$C,tamusr!$A:$A,summary!A22)</f>
        <v>0</v>
      </c>
      <c r="K22" s="21"/>
      <c r="L22" s="21" cm="1">
        <f t="array" ref="L22">IFERROR(LOOKUP(2,1/(funds!C:C=CONCATENATE(A22,"-dilutive")),funds!D:D),0)</f>
        <v>2850000</v>
      </c>
      <c r="M22" s="21" cm="1">
        <f t="array" ref="M22">IFERROR(LOOKUP(2,1/(funds!C:C=CONCATENATE(A22,"-non-dilutive")),funds!D:D),0)</f>
        <v>1250000</v>
      </c>
      <c r="N22" s="21">
        <f t="shared" si="2"/>
        <v>4100000</v>
      </c>
      <c r="O22" s="21" cm="1">
        <f t="array" ref="O22">IFERROR(LOOKUP(2,1/(funds!C:C=CONCATENATE(A22,"-total-nodetail")),funds!D:D),0)</f>
        <v>0</v>
      </c>
      <c r="P22" s="21">
        <f t="shared" si="3"/>
        <v>4100000</v>
      </c>
      <c r="Q22" s="21">
        <f>IF(B22="x",P22,0)</f>
        <v>0</v>
      </c>
      <c r="R22" s="21">
        <f>IF(C22="x",P22,0)</f>
        <v>0</v>
      </c>
      <c r="S22" s="23">
        <f t="array" ref="S22">LOOKUP(2,1/(employees!A:A=A22),employees!B:B)</f>
        <v>7</v>
      </c>
      <c r="U22" s="11"/>
      <c r="V22" s="11"/>
      <c r="W22" s="11"/>
      <c r="X22" s="11"/>
      <c r="Y22" s="11"/>
    </row>
    <row r="23" spans="1:25" ht="13" hidden="1" x14ac:dyDescent="0.15">
      <c r="A23" t="s">
        <v>51</v>
      </c>
      <c r="B23" s="15" t="str">
        <f t="shared" si="0"/>
        <v>x</v>
      </c>
      <c r="C23" s="15" t="str">
        <f t="shared" si="1"/>
        <v>x</v>
      </c>
      <c r="D23" s="15" t="str">
        <f>VLOOKUP(A23,companies_table,6,FALSE)</f>
        <v>Finalist</v>
      </c>
      <c r="E23" s="15">
        <f>VLOOKUP(A23,companies_table,4,FALSE)</f>
        <v>2016</v>
      </c>
      <c r="F23" s="21">
        <f>VLOOKUP(A23,companies_table,7,FALSE)</f>
        <v>120000</v>
      </c>
      <c r="G23" s="21" t="str">
        <f t="array" ref="G23">LOOKUP(2,1/(status!A:A=A23),status!B:B)</f>
        <v>Inactive</v>
      </c>
      <c r="H23" s="21">
        <f>SUMIFS(prizes!D:D,prizes!A:A,A23)</f>
        <v>5000</v>
      </c>
      <c r="I23" s="21" cm="1">
        <f t="array" ref="I23">IFERROR(LOOKUP(2,1/(sr!A:A=A23),sr!D:D),0)</f>
        <v>0</v>
      </c>
      <c r="J23" s="21">
        <f>SUMIFS(tamusr!$C:$C,tamusr!$A:$A,summary!A23)</f>
        <v>0</v>
      </c>
      <c r="K23" s="21"/>
      <c r="L23" s="21" cm="1">
        <f t="array" ref="L23">IFERROR(LOOKUP(2,1/(funds!C:C=CONCATENATE(A23,"-dilutive")),funds!D:D),0)</f>
        <v>0</v>
      </c>
      <c r="M23" s="21" cm="1">
        <f t="array" ref="M23">IFERROR(LOOKUP(2,1/(funds!C:C=CONCATENATE(A23,"-non-dilutive")),funds!D:D),0)</f>
        <v>5000</v>
      </c>
      <c r="N23" s="21">
        <f t="shared" si="2"/>
        <v>5000</v>
      </c>
      <c r="O23" s="21" cm="1">
        <f t="array" ref="O23">IFERROR(LOOKUP(2,1/(funds!C:C=CONCATENATE(A23,"-total-nodetail")),funds!D:D),0)</f>
        <v>120000</v>
      </c>
      <c r="P23" s="21">
        <f t="shared" si="3"/>
        <v>125000</v>
      </c>
      <c r="Q23" s="21">
        <f>IF(B23="x",P23,0)</f>
        <v>125000</v>
      </c>
      <c r="R23" s="21">
        <f>IF(C23="x",P23,0)</f>
        <v>125000</v>
      </c>
      <c r="S23" s="23">
        <f t="array" ref="S23">LOOKUP(2,1/(employees!A:A=A23),employees!B:B)</f>
        <v>0</v>
      </c>
      <c r="U23" s="11"/>
      <c r="V23" s="11"/>
      <c r="W23" s="11"/>
      <c r="X23" s="11"/>
      <c r="Y23" s="11"/>
    </row>
    <row r="24" spans="1:25" ht="13" x14ac:dyDescent="0.15">
      <c r="A24" t="s">
        <v>52</v>
      </c>
      <c r="B24" s="15" t="str">
        <f t="shared" si="0"/>
        <v/>
      </c>
      <c r="C24" s="15">
        <f t="shared" si="1"/>
        <v>0</v>
      </c>
      <c r="D24" s="15" t="str">
        <f>VLOOKUP(A24,companies_table,6,FALSE)</f>
        <v>Semifinalist</v>
      </c>
      <c r="E24" s="15">
        <f>VLOOKUP(A24,companies_table,4,FALSE)</f>
        <v>2016</v>
      </c>
      <c r="F24" s="21">
        <f>VLOOKUP(A24,companies_table,7,FALSE)</f>
        <v>75000</v>
      </c>
      <c r="G24" s="21" t="str">
        <f t="array" ref="G24">LOOKUP(2,1/(status!A:A=A24),status!B:B)</f>
        <v>Actively operating</v>
      </c>
      <c r="H24" s="21">
        <f>SUMIFS(prizes!D:D,prizes!A:A,A24)</f>
        <v>0</v>
      </c>
      <c r="I24" s="21" cm="1">
        <f t="array" ref="I24">IFERROR(LOOKUP(2,1/(sr!A:A=A24),sr!D:D),0)</f>
        <v>0</v>
      </c>
      <c r="J24" s="21">
        <f>SUMIFS(tamusr!$C:$C,tamusr!$A:$A,summary!A24)</f>
        <v>0</v>
      </c>
      <c r="K24" s="21"/>
      <c r="L24" s="21" cm="1">
        <f t="array" ref="L24">IFERROR(LOOKUP(2,1/(funds!C:C=CONCATENATE(A24,"-dilutive")),funds!D:D),0)</f>
        <v>500000</v>
      </c>
      <c r="M24" s="21" cm="1">
        <f t="array" ref="M24">IFERROR(LOOKUP(2,1/(funds!C:C=CONCATENATE(A24,"-non-dilutive")),funds!D:D),0)</f>
        <v>0</v>
      </c>
      <c r="N24" s="21">
        <f t="shared" si="2"/>
        <v>500000</v>
      </c>
      <c r="O24" s="21" cm="1">
        <f t="array" ref="O24">IFERROR(LOOKUP(2,1/(funds!C:C=CONCATENATE(A24,"-total-nodetail")),funds!D:D),0)</f>
        <v>0</v>
      </c>
      <c r="P24" s="21">
        <f t="shared" si="3"/>
        <v>500000</v>
      </c>
      <c r="Q24" s="21">
        <f>IF(B24="x",P24,0)</f>
        <v>0</v>
      </c>
      <c r="R24" s="21">
        <f>IF(C24="x",P24,0)</f>
        <v>0</v>
      </c>
      <c r="S24" s="23">
        <f t="array" ref="S24">LOOKUP(2,1/(employees!A:A=A24),employees!B:B)</f>
        <v>8</v>
      </c>
      <c r="U24" s="11"/>
      <c r="V24" s="11"/>
      <c r="W24" s="11"/>
      <c r="X24" s="11"/>
      <c r="Y24" s="11"/>
    </row>
    <row r="25" spans="1:25" ht="13" x14ac:dyDescent="0.15">
      <c r="A25" t="s">
        <v>53</v>
      </c>
      <c r="B25" s="15" t="str">
        <f t="shared" si="0"/>
        <v/>
      </c>
      <c r="C25" s="15">
        <f t="shared" si="1"/>
        <v>0</v>
      </c>
      <c r="D25" s="15" t="str">
        <f>VLOOKUP(A25,companies_table,6,FALSE)</f>
        <v>Semifinalist</v>
      </c>
      <c r="E25" s="15">
        <f>VLOOKUP(A25,companies_table,4,FALSE)</f>
        <v>2016</v>
      </c>
      <c r="F25" s="21">
        <f>VLOOKUP(A25,companies_table,7,FALSE)</f>
        <v>1450000</v>
      </c>
      <c r="G25" s="21" t="str">
        <f t="array" ref="G25">LOOKUP(2,1/(status!A:A=A25),status!B:B)</f>
        <v>Actively operating</v>
      </c>
      <c r="H25" s="21">
        <f>SUMIFS(prizes!D:D,prizes!A:A,A25)</f>
        <v>0</v>
      </c>
      <c r="I25" s="21" cm="1">
        <f t="array" ref="I25">IFERROR(LOOKUP(2,1/(sr!A:A=A25),sr!D:D),0)</f>
        <v>50000</v>
      </c>
      <c r="J25" s="21">
        <f>SUMIFS(tamusr!$C:$C,tamusr!$A:$A,summary!A25)</f>
        <v>0</v>
      </c>
      <c r="K25" s="21"/>
      <c r="L25" s="21" cm="1">
        <f t="array" ref="L25">IFERROR(LOOKUP(2,1/(funds!C:C=CONCATENATE(A25,"-dilutive")),funds!D:D),0)</f>
        <v>5900000</v>
      </c>
      <c r="M25" s="21" cm="1">
        <f t="array" ref="M25">IFERROR(LOOKUP(2,1/(funds!C:C=CONCATENATE(A25,"-non-dilutive")),funds!D:D),0)</f>
        <v>0</v>
      </c>
      <c r="N25" s="21">
        <f t="shared" si="2"/>
        <v>5900000</v>
      </c>
      <c r="O25" s="21" cm="1">
        <f t="array" ref="O25">IFERROR(LOOKUP(2,1/(funds!C:C=CONCATENATE(A25,"-total-nodetail")),funds!D:D),0)</f>
        <v>0</v>
      </c>
      <c r="P25" s="21">
        <f t="shared" si="3"/>
        <v>5900000</v>
      </c>
      <c r="Q25" s="21">
        <f>IF(B25="x",P25,0)</f>
        <v>0</v>
      </c>
      <c r="R25" s="21">
        <f>IF(C25="x",P25,0)</f>
        <v>0</v>
      </c>
      <c r="S25" s="23">
        <f t="array" ref="S25">LOOKUP(2,1/(employees!A:A=A25),employees!B:B)</f>
        <v>5</v>
      </c>
      <c r="U25" s="11"/>
      <c r="V25" s="11"/>
      <c r="W25" s="11"/>
      <c r="X25" s="11"/>
      <c r="Y25" s="11"/>
    </row>
    <row r="26" spans="1:25" ht="13" x14ac:dyDescent="0.15">
      <c r="A26" t="s">
        <v>54</v>
      </c>
      <c r="B26" s="15" t="str">
        <f t="shared" si="0"/>
        <v/>
      </c>
      <c r="C26" s="15">
        <f t="shared" si="1"/>
        <v>0</v>
      </c>
      <c r="D26" s="15" t="str">
        <f>VLOOKUP(A26,companies_table,6,FALSE)</f>
        <v>Semifinalist</v>
      </c>
      <c r="E26" s="15">
        <f>VLOOKUP(A26,companies_table,4,FALSE)</f>
        <v>2016</v>
      </c>
      <c r="F26" s="21">
        <f>VLOOKUP(A26,companies_table,7,FALSE)</f>
        <v>630000</v>
      </c>
      <c r="G26" s="21" t="str">
        <f t="array" ref="G26">LOOKUP(2,1/(status!A:A=A26),status!B:B)</f>
        <v>Actively operating</v>
      </c>
      <c r="H26" s="21">
        <f>SUMIFS(prizes!D:D,prizes!A:A,A26)</f>
        <v>0</v>
      </c>
      <c r="I26" s="21" cm="1">
        <f t="array" ref="I26">IFERROR(LOOKUP(2,1/(sr!A:A=A26),sr!D:D),0)</f>
        <v>0</v>
      </c>
      <c r="J26" s="21">
        <f>SUMIFS(tamusr!$C:$C,tamusr!$A:$A,summary!A26)</f>
        <v>0</v>
      </c>
      <c r="K26" s="21"/>
      <c r="L26" s="21" cm="1">
        <f t="array" ref="L26">IFERROR(LOOKUP(2,1/(funds!C:C=CONCATENATE(A26,"-dilutive")),funds!D:D),0)</f>
        <v>3000000</v>
      </c>
      <c r="M26" s="21" cm="1">
        <f t="array" ref="M26">IFERROR(LOOKUP(2,1/(funds!C:C=CONCATENATE(A26,"-non-dilutive")),funds!D:D),0)</f>
        <v>1500000</v>
      </c>
      <c r="N26" s="21">
        <f t="shared" si="2"/>
        <v>4500000</v>
      </c>
      <c r="O26" s="21" cm="1">
        <f t="array" ref="O26">IFERROR(LOOKUP(2,1/(funds!C:C=CONCATENATE(A26,"-total-nodetail")),funds!D:D),0)</f>
        <v>0</v>
      </c>
      <c r="P26" s="21">
        <f t="shared" si="3"/>
        <v>4500000</v>
      </c>
      <c r="Q26" s="21">
        <f>IF(B26="x",P26,0)</f>
        <v>0</v>
      </c>
      <c r="R26" s="21">
        <f>IF(C26="x",P26,0)</f>
        <v>0</v>
      </c>
      <c r="S26" s="23">
        <f t="array" ref="S26">LOOKUP(2,1/(employees!A:A=A26),employees!B:B)</f>
        <v>10</v>
      </c>
      <c r="U26" s="11"/>
      <c r="V26" s="11"/>
      <c r="W26" s="11"/>
      <c r="X26" s="11"/>
      <c r="Y26" s="11"/>
    </row>
    <row r="27" spans="1:25" ht="13" hidden="1" x14ac:dyDescent="0.15">
      <c r="A27" t="s">
        <v>55</v>
      </c>
      <c r="B27" s="15" t="str">
        <f t="shared" si="0"/>
        <v/>
      </c>
      <c r="C27" s="15">
        <f t="shared" si="1"/>
        <v>0</v>
      </c>
      <c r="D27" s="15" t="str">
        <f>VLOOKUP(A27,companies_table,6,FALSE)</f>
        <v>Semifinalist</v>
      </c>
      <c r="E27" s="15">
        <f>VLOOKUP(A27,companies_table,4,FALSE)</f>
        <v>2016</v>
      </c>
      <c r="F27" s="21">
        <f>VLOOKUP(A27,companies_table,7,FALSE)</f>
        <v>1100000</v>
      </c>
      <c r="G27" s="21" t="str">
        <f t="array" ref="G27">LOOKUP(2,1/(status!A:A=A27),status!B:B)</f>
        <v>Successful exit</v>
      </c>
      <c r="H27" s="21">
        <f>SUMIFS(prizes!D:D,prizes!A:A,A27)</f>
        <v>0</v>
      </c>
      <c r="I27" s="21" cm="1">
        <f t="array" ref="I27">IFERROR(LOOKUP(2,1/(sr!A:A=A27),sr!D:D),0)</f>
        <v>0</v>
      </c>
      <c r="J27" s="21">
        <f>SUMIFS(tamusr!$C:$C,tamusr!$A:$A,summary!A27)</f>
        <v>0</v>
      </c>
      <c r="K27" s="21"/>
      <c r="L27" s="21" cm="1">
        <f t="array" ref="L27">IFERROR(LOOKUP(2,1/(funds!C:C=CONCATENATE(A27,"-dilutive")),funds!D:D),0)</f>
        <v>37800000</v>
      </c>
      <c r="M27" s="21" cm="1">
        <f t="array" ref="M27">IFERROR(LOOKUP(2,1/(funds!C:C=CONCATENATE(A27,"-non-dilutive")),funds!D:D),0)</f>
        <v>0</v>
      </c>
      <c r="N27" s="21">
        <f t="shared" si="2"/>
        <v>37800000</v>
      </c>
      <c r="O27" s="21" cm="1">
        <f t="array" ref="O27">IFERROR(LOOKUP(2,1/(funds!C:C=CONCATENATE(A27,"-total-nodetail")),funds!D:D),0)</f>
        <v>0</v>
      </c>
      <c r="P27" s="21">
        <f t="shared" si="3"/>
        <v>37800000</v>
      </c>
      <c r="Q27" s="21">
        <f>IF(B27="x",P27,0)</f>
        <v>0</v>
      </c>
      <c r="R27" s="21">
        <f>IF(C27="x",P27,0)</f>
        <v>0</v>
      </c>
      <c r="S27" s="23">
        <f t="array" ref="S27">LOOKUP(2,1/(employees!A:A=A27),employees!B:B)</f>
        <v>20</v>
      </c>
      <c r="U27" s="11"/>
      <c r="V27" s="11"/>
      <c r="W27" s="11"/>
      <c r="X27" s="11"/>
      <c r="Y27" s="11"/>
    </row>
    <row r="28" spans="1:25" ht="13" hidden="1" x14ac:dyDescent="0.15">
      <c r="A28" t="s">
        <v>56</v>
      </c>
      <c r="B28" s="15" t="str">
        <f t="shared" si="0"/>
        <v/>
      </c>
      <c r="C28" s="15">
        <f t="shared" si="1"/>
        <v>0</v>
      </c>
      <c r="D28" s="15" t="str">
        <f>VLOOKUP(A28,companies_table,6,FALSE)</f>
        <v>Finalist</v>
      </c>
      <c r="E28" s="15">
        <f>VLOOKUP(A28,companies_table,4,FALSE)</f>
        <v>2016</v>
      </c>
      <c r="F28" s="21">
        <f>VLOOKUP(A28,companies_table,7,FALSE)</f>
        <v>1690000</v>
      </c>
      <c r="G28" s="21" t="str">
        <f t="array" ref="G28">LOOKUP(2,1/(status!A:A=A28),status!B:B)</f>
        <v>Successful exit</v>
      </c>
      <c r="H28" s="21">
        <f>SUMIFS(prizes!D:D,prizes!A:A,A28)</f>
        <v>15000</v>
      </c>
      <c r="I28" s="21" cm="1">
        <f t="array" ref="I28">IFERROR(LOOKUP(2,1/(sr!A:A=A28),sr!D:D),0)</f>
        <v>1500000</v>
      </c>
      <c r="J28" s="21">
        <f>SUMIFS(tamusr!$C:$C,tamusr!$A:$A,summary!A28)</f>
        <v>0</v>
      </c>
      <c r="K28" s="21"/>
      <c r="L28" s="21" cm="1">
        <f t="array" ref="L28">IFERROR(LOOKUP(2,1/(funds!C:C=CONCATENATE(A28,"-dilutive")),funds!D:D),0)</f>
        <v>30000000</v>
      </c>
      <c r="M28" s="21" cm="1">
        <f t="array" ref="M28">IFERROR(LOOKUP(2,1/(funds!C:C=CONCATENATE(A28,"-non-dilutive")),funds!D:D),0)</f>
        <v>55000</v>
      </c>
      <c r="N28" s="21">
        <f t="shared" si="2"/>
        <v>30055000</v>
      </c>
      <c r="O28" s="21" cm="1">
        <f t="array" ref="O28">IFERROR(LOOKUP(2,1/(funds!C:C=CONCATENATE(A28,"-total-nodetail")),funds!D:D),0)</f>
        <v>0</v>
      </c>
      <c r="P28" s="21">
        <f t="shared" si="3"/>
        <v>30055000</v>
      </c>
      <c r="Q28" s="21">
        <f>IF(B28="x",P28,0)</f>
        <v>0</v>
      </c>
      <c r="R28" s="21">
        <f>IF(C28="x",P28,0)</f>
        <v>0</v>
      </c>
      <c r="S28" s="23">
        <f t="array" ref="S28">LOOKUP(2,1/(employees!A:A=A28),employees!B:B)</f>
        <v>45</v>
      </c>
      <c r="U28" s="11"/>
      <c r="V28" s="11"/>
      <c r="W28" s="11"/>
      <c r="X28" s="11"/>
      <c r="Y28" s="11"/>
    </row>
    <row r="29" spans="1:25" ht="13" x14ac:dyDescent="0.15">
      <c r="A29" t="s">
        <v>57</v>
      </c>
      <c r="B29" s="15" t="str">
        <f t="shared" si="0"/>
        <v/>
      </c>
      <c r="C29" s="15">
        <f t="shared" si="1"/>
        <v>0</v>
      </c>
      <c r="D29" s="15" t="str">
        <f>VLOOKUP(A29,companies_table,6,FALSE)</f>
        <v>Finalist</v>
      </c>
      <c r="E29" s="15">
        <f>VLOOKUP(A29,companies_table,4,FALSE)</f>
        <v>2016</v>
      </c>
      <c r="F29" s="21">
        <f>VLOOKUP(A29,companies_table,7,FALSE)</f>
        <v>302000</v>
      </c>
      <c r="G29" s="21" t="str">
        <f t="array" ref="G29">LOOKUP(2,1/(status!A:A=A29),status!B:B)</f>
        <v>Actively operating</v>
      </c>
      <c r="H29" s="21">
        <f>SUMIFS(prizes!D:D,prizes!A:A,A29)</f>
        <v>50000</v>
      </c>
      <c r="I29" s="21" cm="1">
        <f t="array" ref="I29">IFERROR(LOOKUP(2,1/(sr!A:A=A29),sr!D:D),0)</f>
        <v>0</v>
      </c>
      <c r="J29" s="21">
        <f>SUMIFS(tamusr!$C:$C,tamusr!$A:$A,summary!A29)</f>
        <v>0</v>
      </c>
      <c r="K29" s="21"/>
      <c r="L29" s="21" cm="1">
        <f t="array" ref="L29">IFERROR(LOOKUP(2,1/(funds!C:C=CONCATENATE(A29,"-dilutive")),funds!D:D),0)</f>
        <v>0</v>
      </c>
      <c r="M29" s="21" cm="1">
        <f t="array" ref="M29">IFERROR(LOOKUP(2,1/(funds!C:C=CONCATENATE(A29,"-non-dilutive")),funds!D:D),0)</f>
        <v>1300000</v>
      </c>
      <c r="N29" s="21">
        <f t="shared" si="2"/>
        <v>1300000</v>
      </c>
      <c r="O29" s="21" cm="1">
        <f t="array" ref="O29">IFERROR(LOOKUP(2,1/(funds!C:C=CONCATENATE(A29,"-total-nodetail")),funds!D:D),0)</f>
        <v>0</v>
      </c>
      <c r="P29" s="21">
        <f t="shared" si="3"/>
        <v>1300000</v>
      </c>
      <c r="Q29" s="21">
        <f>IF(B29="x",P29,0)</f>
        <v>0</v>
      </c>
      <c r="R29" s="21">
        <f>IF(C29="x",P29,0)</f>
        <v>0</v>
      </c>
      <c r="S29" s="23">
        <f t="array" ref="S29">LOOKUP(2,1/(employees!A:A=A29),employees!B:B)</f>
        <v>6</v>
      </c>
      <c r="U29" s="11"/>
      <c r="V29" s="11"/>
      <c r="W29" s="11"/>
      <c r="X29" s="11"/>
      <c r="Y29" s="11"/>
    </row>
    <row r="30" spans="1:25" ht="13" x14ac:dyDescent="0.15">
      <c r="A30" t="s">
        <v>58</v>
      </c>
      <c r="B30" s="15" t="str">
        <f t="shared" si="0"/>
        <v/>
      </c>
      <c r="C30" s="15">
        <f t="shared" si="1"/>
        <v>0</v>
      </c>
      <c r="D30" s="15" t="str">
        <f>VLOOKUP(A30,companies_table,6,FALSE)</f>
        <v>Finalist</v>
      </c>
      <c r="E30" s="15">
        <f>VLOOKUP(A30,companies_table,4,FALSE)</f>
        <v>2016</v>
      </c>
      <c r="F30" s="21">
        <f>VLOOKUP(A30,companies_table,7,FALSE)</f>
        <v>1100000</v>
      </c>
      <c r="G30" s="21" t="str">
        <f t="array" ref="G30">LOOKUP(2,1/(status!A:A=A30),status!B:B)</f>
        <v>Actively operating</v>
      </c>
      <c r="H30" s="21">
        <f>SUMIFS(prizes!D:D,prizes!A:A,A30)</f>
        <v>10000</v>
      </c>
      <c r="I30" s="21" cm="1">
        <f t="array" ref="I30">IFERROR(LOOKUP(2,1/(sr!A:A=A30),sr!D:D),0)</f>
        <v>100000</v>
      </c>
      <c r="J30" s="21">
        <f>SUMIFS(tamusr!$C:$C,tamusr!$A:$A,summary!A30)</f>
        <v>0</v>
      </c>
      <c r="K30" s="21"/>
      <c r="L30" s="21" cm="1">
        <f t="array" ref="L30">IFERROR(LOOKUP(2,1/(funds!C:C=CONCATENATE(A30,"-dilutive")),funds!D:D),0)</f>
        <v>700000</v>
      </c>
      <c r="M30" s="21" cm="1">
        <f t="array" ref="M30">IFERROR(LOOKUP(2,1/(funds!C:C=CONCATENATE(A30,"-non-dilutive")),funds!D:D),0)</f>
        <v>2010000</v>
      </c>
      <c r="N30" s="21">
        <f t="shared" si="2"/>
        <v>2710000</v>
      </c>
      <c r="O30" s="21" cm="1">
        <f t="array" ref="O30">IFERROR(LOOKUP(2,1/(funds!C:C=CONCATENATE(A30,"-total-nodetail")),funds!D:D),0)</f>
        <v>0</v>
      </c>
      <c r="P30" s="21">
        <f t="shared" si="3"/>
        <v>2710000</v>
      </c>
      <c r="Q30" s="21">
        <f>IF(B30="x",P30,0)</f>
        <v>0</v>
      </c>
      <c r="R30" s="21">
        <f>IF(C30="x",P30,0)</f>
        <v>0</v>
      </c>
      <c r="S30" s="23">
        <f t="array" ref="S30">LOOKUP(2,1/(employees!A:A=A30),employees!B:B)</f>
        <v>3</v>
      </c>
      <c r="U30" s="11"/>
      <c r="V30" s="11"/>
      <c r="W30" s="11"/>
      <c r="X30" s="11"/>
      <c r="Y30" s="11"/>
    </row>
    <row r="31" spans="1:25" ht="13" x14ac:dyDescent="0.15">
      <c r="A31" t="s">
        <v>59</v>
      </c>
      <c r="B31" s="15" t="str">
        <f t="shared" si="0"/>
        <v>x</v>
      </c>
      <c r="C31" s="15" t="str">
        <f t="shared" si="1"/>
        <v>x</v>
      </c>
      <c r="D31" s="15" t="str">
        <f>VLOOKUP(A31,companies_table,6,FALSE)</f>
        <v>Semifinalist</v>
      </c>
      <c r="E31" s="15">
        <f>VLOOKUP(A31,companies_table,4,FALSE)</f>
        <v>2016</v>
      </c>
      <c r="F31" s="21">
        <f>VLOOKUP(A31,companies_table,7,FALSE)</f>
        <v>600000</v>
      </c>
      <c r="G31" s="21" t="str">
        <f t="array" ref="G31">LOOKUP(2,1/(status!A:A=A31),status!B:B)</f>
        <v>Actively operating</v>
      </c>
      <c r="H31" s="21">
        <f>SUMIFS(prizes!D:D,prizes!A:A,A31)</f>
        <v>0</v>
      </c>
      <c r="I31" s="21" cm="1">
        <f t="array" ref="I31">IFERROR(LOOKUP(2,1/(sr!A:A=A31),sr!D:D),0)</f>
        <v>45000</v>
      </c>
      <c r="J31" s="21">
        <f>SUMIFS(tamusr!$C:$C,tamusr!$A:$A,summary!A31)</f>
        <v>0</v>
      </c>
      <c r="K31" s="21"/>
      <c r="L31" s="21" cm="1">
        <f t="array" ref="L31">IFERROR(LOOKUP(2,1/(funds!C:C=CONCATENATE(A31,"-dilutive")),funds!D:D),0)</f>
        <v>25500000</v>
      </c>
      <c r="M31" s="21" cm="1">
        <f t="array" ref="M31">IFERROR(LOOKUP(2,1/(funds!C:C=CONCATENATE(A31,"-non-dilutive")),funds!D:D),0)</f>
        <v>0</v>
      </c>
      <c r="N31" s="21">
        <f t="shared" si="2"/>
        <v>25500000</v>
      </c>
      <c r="O31" s="21" cm="1">
        <f t="array" ref="O31">IFERROR(LOOKUP(2,1/(funds!C:C=CONCATENATE(A31,"-total-nodetail")),funds!D:D),0)</f>
        <v>0</v>
      </c>
      <c r="P31" s="21">
        <f t="shared" si="3"/>
        <v>25500000</v>
      </c>
      <c r="Q31" s="21">
        <f>IF(B31="x",P31,0)</f>
        <v>25500000</v>
      </c>
      <c r="R31" s="21">
        <f>IF(C31="x",P31,0)</f>
        <v>25500000</v>
      </c>
      <c r="S31" s="23">
        <f t="array" ref="S31">LOOKUP(2,1/(employees!A:A=A31),employees!B:B)</f>
        <v>4</v>
      </c>
      <c r="U31" s="11"/>
      <c r="V31" s="11"/>
      <c r="W31" s="11"/>
      <c r="X31" s="11"/>
      <c r="Y31" s="11"/>
    </row>
    <row r="32" spans="1:25" ht="13" x14ac:dyDescent="0.15">
      <c r="A32" s="19" t="s">
        <v>60</v>
      </c>
      <c r="B32" s="15" t="str">
        <f t="shared" si="0"/>
        <v>x</v>
      </c>
      <c r="C32" s="15">
        <f t="shared" si="1"/>
        <v>0</v>
      </c>
      <c r="D32" s="15" t="str">
        <f>VLOOKUP(A32,companies_table,6,FALSE)</f>
        <v>Finalist</v>
      </c>
      <c r="E32" s="15">
        <f>VLOOKUP(A32,companies_table,4,FALSE)</f>
        <v>2016</v>
      </c>
      <c r="F32" s="21">
        <f>VLOOKUP(A32,companies_table,7,FALSE)</f>
        <v>52000</v>
      </c>
      <c r="G32" s="21" t="str">
        <f t="array" ref="G32">LOOKUP(2,1/(status!A:A=A32),status!B:B)</f>
        <v>Actively operating</v>
      </c>
      <c r="H32" s="21">
        <f>SUMIFS(prizes!D:D,prizes!A:A,A32)</f>
        <v>35000</v>
      </c>
      <c r="I32" s="21" cm="1">
        <f t="array" ref="I32">IFERROR(LOOKUP(2,1/(sr!A:A=A32),sr!D:D),0)</f>
        <v>0</v>
      </c>
      <c r="J32" s="21">
        <f>SUMIFS(tamusr!$C:$C,tamusr!$A:$A,summary!A32)</f>
        <v>0</v>
      </c>
      <c r="K32" s="21"/>
      <c r="L32" s="21" cm="1">
        <f t="array" ref="L32">IFERROR(LOOKUP(2,1/(funds!C:C=CONCATENATE(A32,"-dilutive")),funds!D:D),0)</f>
        <v>22000000</v>
      </c>
      <c r="M32" s="21" cm="1">
        <f t="array" ref="M32">IFERROR(LOOKUP(2,1/(funds!C:C=CONCATENATE(A32,"-non-dilutive")),funds!D:D),0)</f>
        <v>50000</v>
      </c>
      <c r="N32" s="21">
        <f t="shared" si="2"/>
        <v>22050000</v>
      </c>
      <c r="O32" s="21" cm="1">
        <f t="array" ref="O32">IFERROR(LOOKUP(2,1/(funds!C:C=CONCATENATE(A32,"-total-nodetail")),funds!D:D),0)</f>
        <v>0</v>
      </c>
      <c r="P32" s="21">
        <f t="shared" si="3"/>
        <v>22050000</v>
      </c>
      <c r="Q32" s="21">
        <f>IF(B32="x",P32,0)</f>
        <v>22050000</v>
      </c>
      <c r="R32" s="21">
        <f>IF(C32="x",P32,0)</f>
        <v>0</v>
      </c>
      <c r="S32" s="23">
        <f t="array" ref="S32">LOOKUP(2,1/(employees!A:A=A32),employees!B:B)</f>
        <v>1</v>
      </c>
      <c r="U32" s="11"/>
      <c r="V32" s="11"/>
      <c r="W32" s="11"/>
      <c r="X32" s="11"/>
      <c r="Y32" s="11"/>
    </row>
    <row r="33" spans="1:33" ht="13" x14ac:dyDescent="0.15">
      <c r="A33" s="19" t="s">
        <v>61</v>
      </c>
      <c r="B33" s="15" t="str">
        <f t="shared" si="0"/>
        <v>x</v>
      </c>
      <c r="C33" s="15">
        <f t="shared" si="1"/>
        <v>0</v>
      </c>
      <c r="D33" s="15" t="str">
        <f>VLOOKUP(A33,companies_table,6,FALSE)</f>
        <v>Finalist</v>
      </c>
      <c r="E33" s="15">
        <f>VLOOKUP(A33,companies_table,4,FALSE)</f>
        <v>2015</v>
      </c>
      <c r="F33" s="21">
        <f>VLOOKUP(A33,companies_table,7,FALSE)</f>
        <v>100000</v>
      </c>
      <c r="G33" s="21" t="str">
        <f t="array" ref="G33">LOOKUP(2,1/(status!A:A=A33),status!B:B)</f>
        <v>Actively operating</v>
      </c>
      <c r="H33" s="21">
        <f>SUMIFS(prizes!D:D,prizes!A:A,A33)</f>
        <v>25000</v>
      </c>
      <c r="I33" s="21" cm="1">
        <f t="array" ref="I33">IFERROR(LOOKUP(2,1/(sr!A:A=A33),sr!D:D),0)</f>
        <v>93000</v>
      </c>
      <c r="J33" s="21">
        <f>SUMIFS(tamusr!$C:$C,tamusr!$A:$A,summary!A33)</f>
        <v>65455.72</v>
      </c>
      <c r="K33" s="21"/>
      <c r="L33" s="21" cm="1">
        <f t="array" ref="L33">IFERROR(LOOKUP(2,1/(funds!C:C=CONCATENATE(A33,"-dilutive")),funds!D:D),0)</f>
        <v>1000000</v>
      </c>
      <c r="M33" s="21" cm="1">
        <f t="array" ref="M33">IFERROR(LOOKUP(2,1/(funds!C:C=CONCATENATE(A33,"-non-dilutive")),funds!D:D),0)</f>
        <v>2125000</v>
      </c>
      <c r="N33" s="21">
        <f t="shared" si="2"/>
        <v>3125000</v>
      </c>
      <c r="O33" s="21" cm="1">
        <f t="array" ref="O33">IFERROR(LOOKUP(2,1/(funds!C:C=CONCATENATE(A33,"-total-nodetail")),funds!D:D),0)</f>
        <v>0</v>
      </c>
      <c r="P33" s="21">
        <f t="shared" si="3"/>
        <v>3125000</v>
      </c>
      <c r="Q33" s="21">
        <f>IF(B33="x",P33,0)</f>
        <v>3125000</v>
      </c>
      <c r="R33" s="21">
        <f>IF(C33="x",P33,0)</f>
        <v>0</v>
      </c>
      <c r="S33" s="23">
        <f t="array" ref="S33">LOOKUP(2,1/(employees!A:A=A33),employees!B:B)</f>
        <v>3</v>
      </c>
      <c r="U33" s="11"/>
      <c r="V33" s="11"/>
      <c r="W33" s="11"/>
      <c r="X33" s="11"/>
      <c r="Y33" s="11"/>
    </row>
    <row r="34" spans="1:33" ht="13" x14ac:dyDescent="0.15">
      <c r="A34" t="s">
        <v>62</v>
      </c>
      <c r="B34" s="15" t="str">
        <f t="shared" si="0"/>
        <v/>
      </c>
      <c r="C34" s="15">
        <f t="shared" ref="C34:C65" si="4">VLOOKUP(A34,companies_table,10,FALSE)</f>
        <v>0</v>
      </c>
      <c r="D34" s="15" t="str">
        <f>VLOOKUP(A34,companies_table,6,FALSE)</f>
        <v>Semifinalist</v>
      </c>
      <c r="E34" s="15">
        <f>VLOOKUP(A34,companies_table,4,FALSE)</f>
        <v>2016</v>
      </c>
      <c r="F34" s="21">
        <f>VLOOKUP(A34,companies_table,7,FALSE)</f>
        <v>0</v>
      </c>
      <c r="G34" s="21" t="str">
        <f t="array" ref="G34">LOOKUP(2,1/(status!A:A=A34),status!B:B)</f>
        <v>Actively operating</v>
      </c>
      <c r="H34" s="21">
        <f>SUMIFS(prizes!D:D,prizes!A:A,A34)</f>
        <v>0</v>
      </c>
      <c r="I34" s="21" cm="1">
        <f t="array" ref="I34">IFERROR(LOOKUP(2,1/(sr!A:A=A34),sr!D:D),0)</f>
        <v>0</v>
      </c>
      <c r="J34" s="21">
        <f>SUMIFS(tamusr!$C:$C,tamusr!$A:$A,summary!A34)</f>
        <v>0</v>
      </c>
      <c r="K34" s="21"/>
      <c r="L34" s="21" cm="1">
        <f t="array" ref="L34">IFERROR(LOOKUP(2,1/(funds!C:C=CONCATENATE(A34,"-dilutive")),funds!D:D),0)</f>
        <v>21000</v>
      </c>
      <c r="M34" s="21" cm="1">
        <f t="array" ref="M34">IFERROR(LOOKUP(2,1/(funds!C:C=CONCATENATE(A34,"-non-dilutive")),funds!D:D),0)</f>
        <v>0</v>
      </c>
      <c r="N34" s="21">
        <f t="shared" si="2"/>
        <v>21000</v>
      </c>
      <c r="O34" s="21" cm="1">
        <f t="array" ref="O34">IFERROR(LOOKUP(2,1/(funds!C:C=CONCATENATE(A34,"-total-nodetail")),funds!D:D),0)</f>
        <v>0</v>
      </c>
      <c r="P34" s="21">
        <f t="shared" si="3"/>
        <v>21000</v>
      </c>
      <c r="Q34" s="21">
        <f>IF(B34="x",P34,0)</f>
        <v>0</v>
      </c>
      <c r="R34" s="21">
        <f>IF(C34="x",P34,0)</f>
        <v>0</v>
      </c>
      <c r="S34" s="23">
        <f t="array" ref="S34">LOOKUP(2,1/(employees!A:A=A34),employees!B:B)</f>
        <v>1</v>
      </c>
      <c r="U34" s="11"/>
      <c r="V34" s="11"/>
      <c r="W34" s="11"/>
      <c r="X34" s="11"/>
      <c r="Y34" s="11"/>
    </row>
    <row r="35" spans="1:33" ht="13" x14ac:dyDescent="0.15">
      <c r="A35" t="s">
        <v>63</v>
      </c>
      <c r="B35" s="15" t="str">
        <f t="shared" si="0"/>
        <v>x</v>
      </c>
      <c r="C35" s="15">
        <f t="shared" si="4"/>
        <v>0</v>
      </c>
      <c r="D35" s="15" t="str">
        <f>VLOOKUP(A35,companies_table,6,FALSE)</f>
        <v>Semifinalist</v>
      </c>
      <c r="E35" s="15">
        <f>VLOOKUP(A35,companies_table,4,FALSE)</f>
        <v>2017</v>
      </c>
      <c r="F35" s="21">
        <f>VLOOKUP(A35,companies_table,7,FALSE)</f>
        <v>1100000</v>
      </c>
      <c r="G35" s="21" t="str">
        <f t="array" ref="G35">LOOKUP(2,1/(status!A:A=A35),status!B:B)</f>
        <v>Actively operating</v>
      </c>
      <c r="H35" s="21">
        <f>SUMIFS(prizes!D:D,prizes!A:A,A35)</f>
        <v>7500</v>
      </c>
      <c r="I35" s="21" cm="1">
        <f t="array" ref="I35">IFERROR(LOOKUP(2,1/(sr!A:A=A35),sr!D:D),0)</f>
        <v>0</v>
      </c>
      <c r="J35" s="21">
        <f>SUMIFS(tamusr!$C:$C,tamusr!$A:$A,summary!A35)</f>
        <v>0</v>
      </c>
      <c r="K35" s="21"/>
      <c r="L35" s="21" cm="1">
        <f t="array" ref="L35">IFERROR(LOOKUP(2,1/(funds!C:C=CONCATENATE(A35,"-dilutive")),funds!D:D),0)</f>
        <v>75000000</v>
      </c>
      <c r="M35" s="21" cm="1">
        <f t="array" ref="M35">IFERROR(LOOKUP(2,1/(funds!C:C=CONCATENATE(A35,"-non-dilutive")),funds!D:D),0)</f>
        <v>300000</v>
      </c>
      <c r="N35" s="21">
        <f t="shared" si="2"/>
        <v>75300000</v>
      </c>
      <c r="O35" s="21" cm="1">
        <f t="array" ref="O35">IFERROR(LOOKUP(2,1/(funds!C:C=CONCATENATE(A35,"-total-nodetail")),funds!D:D),0)</f>
        <v>0</v>
      </c>
      <c r="P35" s="21">
        <f t="shared" si="3"/>
        <v>75300000</v>
      </c>
      <c r="Q35" s="21">
        <f>IF(B35="x",P35,0)</f>
        <v>75300000</v>
      </c>
      <c r="R35" s="21">
        <f>IF(C35="x",P35,0)</f>
        <v>0</v>
      </c>
      <c r="S35" s="23">
        <f t="array" ref="S35">LOOKUP(2,1/(employees!A:A=A35),employees!B:B)</f>
        <v>15</v>
      </c>
      <c r="U35" s="11"/>
      <c r="V35" s="11"/>
      <c r="W35" s="11"/>
      <c r="X35" s="11"/>
      <c r="Y35" s="11"/>
    </row>
    <row r="36" spans="1:33" ht="13" x14ac:dyDescent="0.15">
      <c r="A36" s="19" t="s">
        <v>64</v>
      </c>
      <c r="B36" s="15" t="str">
        <f t="shared" si="0"/>
        <v>x</v>
      </c>
      <c r="C36" s="15" t="str">
        <f t="shared" si="4"/>
        <v>x</v>
      </c>
      <c r="D36" s="15" t="str">
        <f>VLOOKUP(A36,companies_table,6,FALSE)</f>
        <v>Semifinalist</v>
      </c>
      <c r="E36" s="15">
        <f>VLOOKUP(A36,companies_table,4,FALSE)</f>
        <v>2017</v>
      </c>
      <c r="F36" s="21">
        <f>VLOOKUP(A36,companies_table,7,FALSE)</f>
        <v>586264</v>
      </c>
      <c r="G36" s="21" t="str">
        <f t="array" ref="G36">LOOKUP(2,1/(status!A:A=A36),status!B:B)</f>
        <v>Actively operating</v>
      </c>
      <c r="H36" s="21">
        <f>SUMIFS(prizes!D:D,prizes!A:A,A36)</f>
        <v>10000</v>
      </c>
      <c r="I36" s="21" cm="1">
        <f t="array" ref="I36">IFERROR(LOOKUP(2,1/(sr!A:A=A36),sr!D:D),0)</f>
        <v>400000</v>
      </c>
      <c r="J36" s="21">
        <f>SUMIFS(tamusr!$C:$C,tamusr!$A:$A,summary!A36)</f>
        <v>0</v>
      </c>
      <c r="K36" s="21"/>
      <c r="L36" s="21" cm="1">
        <f t="array" ref="L36">IFERROR(LOOKUP(2,1/(funds!C:C=CONCATENATE(A36,"-dilutive")),funds!D:D),0)</f>
        <v>0</v>
      </c>
      <c r="M36" s="21" cm="1">
        <f t="array" ref="M36">IFERROR(LOOKUP(2,1/(funds!C:C=CONCATENATE(A36,"-non-dilutive")),funds!D:D),0)</f>
        <v>1500000</v>
      </c>
      <c r="N36" s="21">
        <f t="shared" si="2"/>
        <v>1500000</v>
      </c>
      <c r="O36" s="21" cm="1">
        <f t="array" ref="O36">IFERROR(LOOKUP(2,1/(funds!C:C=CONCATENATE(A36,"-total-nodetail")),funds!D:D),0)</f>
        <v>586264</v>
      </c>
      <c r="P36" s="21">
        <f t="shared" si="3"/>
        <v>2086264</v>
      </c>
      <c r="Q36" s="21">
        <f>IF(B36="x",P36,0)</f>
        <v>2086264</v>
      </c>
      <c r="R36" s="21">
        <f>IF(C36="x",P36,0)</f>
        <v>2086264</v>
      </c>
      <c r="S36" s="23">
        <f t="array" ref="S36">LOOKUP(2,1/(employees!A:A=A36),employees!B:B)</f>
        <v>1</v>
      </c>
      <c r="U36" s="11"/>
      <c r="V36" s="11"/>
      <c r="W36" s="11"/>
      <c r="X36" s="11"/>
      <c r="Y36" s="11"/>
    </row>
    <row r="37" spans="1:33" ht="13" x14ac:dyDescent="0.15">
      <c r="A37" s="19" t="s">
        <v>65</v>
      </c>
      <c r="B37" s="15" t="str">
        <f t="shared" si="0"/>
        <v/>
      </c>
      <c r="C37" s="15">
        <f t="shared" si="4"/>
        <v>0</v>
      </c>
      <c r="D37" s="15" t="str">
        <f>VLOOKUP(A37,companies_table,6,FALSE)</f>
        <v>Finalist</v>
      </c>
      <c r="E37" s="15">
        <f>VLOOKUP(A37,companies_table,4,FALSE)</f>
        <v>2017</v>
      </c>
      <c r="F37" s="21">
        <f>VLOOKUP(A37,companies_table,7,FALSE)</f>
        <v>900000</v>
      </c>
      <c r="G37" s="21" t="str">
        <f t="array" ref="G37">LOOKUP(2,1/(status!A:A=A37),status!B:B)</f>
        <v>Actively operating</v>
      </c>
      <c r="H37" s="21">
        <f>SUMIFS(prizes!D:D,prizes!A:A,A37)</f>
        <v>15000</v>
      </c>
      <c r="I37" s="21" cm="1">
        <f t="array" ref="I37">IFERROR(LOOKUP(2,1/(sr!A:A=A37),sr!D:D),0)</f>
        <v>7125</v>
      </c>
      <c r="J37" s="21">
        <f>SUMIFS(tamusr!$C:$C,tamusr!$A:$A,summary!A37)</f>
        <v>0</v>
      </c>
      <c r="K37" s="21"/>
      <c r="L37" s="21" cm="1">
        <f t="array" ref="L37">IFERROR(LOOKUP(2,1/(funds!C:C=CONCATENATE(A37,"-dilutive")),funds!D:D),0)</f>
        <v>3200000</v>
      </c>
      <c r="M37" s="21" cm="1">
        <f t="array" ref="M37">IFERROR(LOOKUP(2,1/(funds!C:C=CONCATENATE(A37,"-non-dilutive")),funds!D:D),0)</f>
        <v>15000</v>
      </c>
      <c r="N37" s="21">
        <f t="shared" si="2"/>
        <v>3215000</v>
      </c>
      <c r="O37" s="21" cm="1">
        <f t="array" ref="O37">IFERROR(LOOKUP(2,1/(funds!C:C=CONCATENATE(A37,"-total-nodetail")),funds!D:D),0)</f>
        <v>0</v>
      </c>
      <c r="P37" s="21">
        <f t="shared" si="3"/>
        <v>3215000</v>
      </c>
      <c r="Q37" s="21">
        <f>IF(B37="x",P37,0)</f>
        <v>0</v>
      </c>
      <c r="R37" s="21">
        <f>IF(C37="x",P37,0)</f>
        <v>0</v>
      </c>
      <c r="S37" s="23">
        <f t="array" ref="S37">LOOKUP(2,1/(employees!A:A=A37),employees!B:B)</f>
        <v>3</v>
      </c>
      <c r="U37" s="11"/>
      <c r="V37" s="11"/>
      <c r="W37" s="11"/>
      <c r="X37" s="11"/>
      <c r="Y37" s="11"/>
    </row>
    <row r="38" spans="1:33" ht="13" hidden="1" x14ac:dyDescent="0.15">
      <c r="A38" s="19" t="s">
        <v>66</v>
      </c>
      <c r="B38" s="15" t="str">
        <f t="shared" si="0"/>
        <v>x</v>
      </c>
      <c r="C38" s="15" t="str">
        <f t="shared" si="4"/>
        <v>x</v>
      </c>
      <c r="D38" s="15" t="str">
        <f>VLOOKUP(A38,companies_table,6,FALSE)</f>
        <v>Finalist</v>
      </c>
      <c r="E38" s="15">
        <f>VLOOKUP(A38,companies_table,4,FALSE)</f>
        <v>2017</v>
      </c>
      <c r="F38" s="21">
        <f>VLOOKUP(A38,companies_table,7,FALSE)</f>
        <v>5000</v>
      </c>
      <c r="G38" s="21" t="str">
        <f t="array" ref="G38">LOOKUP(2,1/(status!A:A=A38),status!B:B)</f>
        <v>Dormant (not active but still in business)</v>
      </c>
      <c r="H38" s="21">
        <f>SUMIFS(prizes!D:D,prizes!A:A,A38)</f>
        <v>10000</v>
      </c>
      <c r="I38" s="21" cm="1">
        <f t="array" ref="I38">IFERROR(LOOKUP(2,1/(sr!A:A=A38),sr!D:D),0)</f>
        <v>0</v>
      </c>
      <c r="J38" s="21">
        <f>SUMIFS(tamusr!$C:$C,tamusr!$A:$A,summary!A38)</f>
        <v>0</v>
      </c>
      <c r="K38" s="21"/>
      <c r="L38" s="21" cm="1">
        <f t="array" ref="L38">IFERROR(LOOKUP(2,1/(funds!C:C=CONCATENATE(A38,"-dilutive")),funds!D:D),0)</f>
        <v>10000</v>
      </c>
      <c r="M38" s="21" cm="1">
        <f t="array" ref="M38">IFERROR(LOOKUP(2,1/(funds!C:C=CONCATENATE(A38,"-non-dilutive")),funds!D:D),0)</f>
        <v>15000</v>
      </c>
      <c r="N38" s="21">
        <f t="shared" si="2"/>
        <v>25000</v>
      </c>
      <c r="O38" s="21" cm="1">
        <f t="array" ref="O38">IFERROR(LOOKUP(2,1/(funds!C:C=CONCATENATE(A38,"-total-nodetail")),funds!D:D),0)</f>
        <v>0</v>
      </c>
      <c r="P38" s="21">
        <f t="shared" si="3"/>
        <v>25000</v>
      </c>
      <c r="Q38" s="21">
        <f>IF(B38="x",P38,0)</f>
        <v>25000</v>
      </c>
      <c r="R38" s="21">
        <f>IF(C38="x",P38,0)</f>
        <v>25000</v>
      </c>
      <c r="S38" s="23">
        <f t="array" ref="S38">LOOKUP(2,1/(employees!A:A=A38),employees!B:B)</f>
        <v>2</v>
      </c>
      <c r="U38" s="11"/>
      <c r="V38" s="11"/>
      <c r="W38" s="11"/>
      <c r="X38" s="11"/>
      <c r="Y38" s="11"/>
    </row>
    <row r="39" spans="1:33" ht="13" hidden="1" x14ac:dyDescent="0.15">
      <c r="A39" s="19" t="s">
        <v>67</v>
      </c>
      <c r="B39" s="15" t="str">
        <f t="shared" si="0"/>
        <v/>
      </c>
      <c r="C39" s="15">
        <f t="shared" si="4"/>
        <v>0</v>
      </c>
      <c r="D39" s="15" t="str">
        <f>VLOOKUP(A39,companies_table,6,FALSE)</f>
        <v>Semifinalist</v>
      </c>
      <c r="E39" s="15">
        <f>VLOOKUP(A39,companies_table,4,FALSE)</f>
        <v>2017</v>
      </c>
      <c r="F39" s="21">
        <f>VLOOKUP(A39,companies_table,7,FALSE)</f>
        <v>425000</v>
      </c>
      <c r="G39" s="21" t="str">
        <f t="array" ref="G39">LOOKUP(2,1/(status!A:A=A39),status!B:B)</f>
        <v>Dormant (not active but still in business)</v>
      </c>
      <c r="H39" s="21">
        <f>SUMIFS(prizes!D:D,prizes!A:A,A39)</f>
        <v>25000</v>
      </c>
      <c r="I39" s="21" cm="1">
        <f t="array" ref="I39">IFERROR(LOOKUP(2,1/(sr!A:A=A39),sr!D:D),0)</f>
        <v>0</v>
      </c>
      <c r="J39" s="21">
        <f>SUMIFS(tamusr!$C:$C,tamusr!$A:$A,summary!A39)</f>
        <v>0</v>
      </c>
      <c r="K39" s="21"/>
      <c r="L39" s="21" cm="1">
        <f t="array" ref="L39">IFERROR(LOOKUP(2,1/(funds!C:C=CONCATENATE(A39,"-dilutive")),funds!D:D),0)</f>
        <v>210000</v>
      </c>
      <c r="M39" s="21" cm="1">
        <f t="array" ref="M39">IFERROR(LOOKUP(2,1/(funds!C:C=CONCATENATE(A39,"-non-dilutive")),funds!D:D),0)</f>
        <v>230000</v>
      </c>
      <c r="N39" s="21">
        <f t="shared" si="2"/>
        <v>440000</v>
      </c>
      <c r="O39" s="21" cm="1">
        <f t="array" ref="O39">IFERROR(LOOKUP(2,1/(funds!C:C=CONCATENATE(A39,"-total-nodetail")),funds!D:D),0)</f>
        <v>0</v>
      </c>
      <c r="P39" s="21">
        <f t="shared" si="3"/>
        <v>440000</v>
      </c>
      <c r="Q39" s="21">
        <f>IF(B39="x",P39,0)</f>
        <v>0</v>
      </c>
      <c r="R39" s="21">
        <f>IF(C39="x",P39,0)</f>
        <v>0</v>
      </c>
      <c r="S39" s="23">
        <f t="array" ref="S39">LOOKUP(2,1/(employees!A:A=A39),employees!B:B)</f>
        <v>1</v>
      </c>
      <c r="U39" s="11"/>
      <c r="V39" s="11"/>
      <c r="W39" s="11"/>
      <c r="X39" s="11"/>
      <c r="Y39" s="11"/>
    </row>
    <row r="40" spans="1:33" ht="13" x14ac:dyDescent="0.15">
      <c r="A40" t="s">
        <v>68</v>
      </c>
      <c r="B40" s="15" t="str">
        <f t="shared" si="0"/>
        <v/>
      </c>
      <c r="C40" s="15">
        <f t="shared" si="4"/>
        <v>0</v>
      </c>
      <c r="D40" s="15" t="str">
        <f>VLOOKUP(A40,companies_table,6,FALSE)</f>
        <v>Finalist</v>
      </c>
      <c r="E40" s="15">
        <f>VLOOKUP(A40,companies_table,4,FALSE)</f>
        <v>2017</v>
      </c>
      <c r="F40" s="21">
        <f>VLOOKUP(A40,companies_table,7,FALSE)</f>
        <v>300000</v>
      </c>
      <c r="G40" s="21" t="str">
        <f t="array" ref="G40">LOOKUP(2,1/(status!A:A=A40),status!B:B)</f>
        <v>Actively operating</v>
      </c>
      <c r="H40" s="21">
        <f>SUMIFS(prizes!D:D,prizes!A:A,A40)</f>
        <v>60000</v>
      </c>
      <c r="I40" s="21" cm="1">
        <f t="array" ref="I40">IFERROR(LOOKUP(2,1/(sr!A:A=A40),sr!D:D),0)</f>
        <v>100000</v>
      </c>
      <c r="J40" s="21">
        <f>SUMIFS(tamusr!$C:$C,tamusr!$A:$A,summary!A40)</f>
        <v>0</v>
      </c>
      <c r="K40" s="21"/>
      <c r="L40" s="21" cm="1">
        <f t="array" ref="L40">IFERROR(LOOKUP(2,1/(funds!C:C=CONCATENATE(A40,"-dilutive")),funds!D:D),0)</f>
        <v>11800000</v>
      </c>
      <c r="M40" s="21" cm="1">
        <f t="array" ref="M40">IFERROR(LOOKUP(2,1/(funds!C:C=CONCATENATE(A40,"-non-dilutive")),funds!D:D),0)</f>
        <v>1000000</v>
      </c>
      <c r="N40" s="21">
        <f t="shared" si="2"/>
        <v>12800000</v>
      </c>
      <c r="O40" s="21" cm="1">
        <f t="array" ref="O40">IFERROR(LOOKUP(2,1/(funds!C:C=CONCATENATE(A40,"-total-nodetail")),funds!D:D),0)</f>
        <v>0</v>
      </c>
      <c r="P40" s="21">
        <f t="shared" si="3"/>
        <v>12800000</v>
      </c>
      <c r="Q40" s="21">
        <f>IF(B40="x",P40,0)</f>
        <v>0</v>
      </c>
      <c r="R40" s="21">
        <f>IF(C40="x",P40,0)</f>
        <v>0</v>
      </c>
      <c r="S40" s="23">
        <f t="array" ref="S40">LOOKUP(2,1/(employees!A:A=A40),employees!B:B)</f>
        <v>6</v>
      </c>
      <c r="U40" s="11"/>
      <c r="V40" s="11"/>
      <c r="W40" s="11"/>
      <c r="X40" s="11"/>
      <c r="Y40" s="11"/>
    </row>
    <row r="41" spans="1:33" ht="13" hidden="1" x14ac:dyDescent="0.15">
      <c r="A41" s="19" t="s">
        <v>69</v>
      </c>
      <c r="B41" s="15" t="str">
        <f t="shared" si="0"/>
        <v>x</v>
      </c>
      <c r="C41" s="15" t="str">
        <f t="shared" si="4"/>
        <v>x</v>
      </c>
      <c r="D41" s="15" t="str">
        <f>VLOOKUP(A41,companies_table,6,FALSE)</f>
        <v>Semifinalist</v>
      </c>
      <c r="E41" s="15">
        <f>VLOOKUP(A41,companies_table,4,FALSE)</f>
        <v>2017</v>
      </c>
      <c r="F41" s="21">
        <f>VLOOKUP(A41,companies_table,7,FALSE)</f>
        <v>6565</v>
      </c>
      <c r="G41" s="21" t="str">
        <f t="array" ref="G41">LOOKUP(2,1/(status!A:A=A41),status!B:B)</f>
        <v>Inactive</v>
      </c>
      <c r="H41" s="21">
        <f>SUMIFS(prizes!D:D,prizes!A:A,A41)</f>
        <v>0</v>
      </c>
      <c r="I41" s="21" cm="1">
        <f t="array" ref="I41">IFERROR(LOOKUP(2,1/(sr!A:A=A41),sr!D:D),0)</f>
        <v>0</v>
      </c>
      <c r="J41" s="21">
        <f>SUMIFS(tamusr!$C:$C,tamusr!$A:$A,summary!A41)</f>
        <v>0</v>
      </c>
      <c r="K41" s="21"/>
      <c r="L41" s="21" cm="1">
        <f t="array" ref="L41">IFERROR(LOOKUP(2,1/(funds!C:C=CONCATENATE(A41,"-dilutive")),funds!D:D),0)</f>
        <v>0</v>
      </c>
      <c r="M41" s="21" cm="1">
        <f t="array" ref="M41">IFERROR(LOOKUP(2,1/(funds!C:C=CONCATENATE(A41,"-non-dilutive")),funds!D:D),0)</f>
        <v>0</v>
      </c>
      <c r="N41" s="21">
        <f t="shared" si="2"/>
        <v>0</v>
      </c>
      <c r="O41" s="21" cm="1">
        <f t="array" ref="O41">IFERROR(LOOKUP(2,1/(funds!C:C=CONCATENATE(A41,"-total-nodetail")),funds!D:D),0)</f>
        <v>6565</v>
      </c>
      <c r="P41" s="21">
        <f t="shared" si="3"/>
        <v>6565</v>
      </c>
      <c r="Q41" s="21">
        <f>IF(B41="x",P41,0)</f>
        <v>6565</v>
      </c>
      <c r="R41" s="21">
        <f>IF(C41="x",P41,0)</f>
        <v>6565</v>
      </c>
      <c r="S41" s="23">
        <f t="array" ref="S41">LOOKUP(2,1/(employees!A:A=A41),employees!B:B)</f>
        <v>2</v>
      </c>
      <c r="U41" s="11"/>
      <c r="V41" s="11"/>
      <c r="W41" s="11"/>
      <c r="X41" s="11"/>
      <c r="Y41" s="11"/>
    </row>
    <row r="42" spans="1:33" ht="13" x14ac:dyDescent="0.15">
      <c r="A42" t="s">
        <v>70</v>
      </c>
      <c r="B42" s="15" t="str">
        <f t="shared" si="0"/>
        <v/>
      </c>
      <c r="C42" s="15">
        <f t="shared" si="4"/>
        <v>0</v>
      </c>
      <c r="D42" s="15" t="str">
        <f>VLOOKUP(A42,companies_table,6,FALSE)</f>
        <v>Semifinalist</v>
      </c>
      <c r="E42" s="15">
        <f>VLOOKUP(A42,companies_table,4,FALSE)</f>
        <v>2017</v>
      </c>
      <c r="F42" s="21">
        <f>VLOOKUP(A42,companies_table,7,FALSE)</f>
        <v>950000</v>
      </c>
      <c r="G42" s="21" t="str">
        <f t="array" ref="G42">LOOKUP(2,1/(status!A:A=A42),status!B:B)</f>
        <v>Actively operating</v>
      </c>
      <c r="H42" s="21">
        <f>SUMIFS(prizes!D:D,prizes!A:A,A42)</f>
        <v>0</v>
      </c>
      <c r="I42" s="21" cm="1">
        <f t="array" ref="I42">IFERROR(LOOKUP(2,1/(sr!A:A=A42),sr!D:D),0)</f>
        <v>0</v>
      </c>
      <c r="J42" s="21">
        <f>SUMIFS(tamusr!$C:$C,tamusr!$A:$A,summary!A42)</f>
        <v>0</v>
      </c>
      <c r="K42" s="21"/>
      <c r="L42" s="21" cm="1">
        <f t="array" ref="L42">IFERROR(LOOKUP(2,1/(funds!C:C=CONCATENATE(A42,"-dilutive")),funds!D:D),0)</f>
        <v>2800000</v>
      </c>
      <c r="M42" s="21" cm="1">
        <f t="array" ref="M42">IFERROR(LOOKUP(2,1/(funds!C:C=CONCATENATE(A42,"-non-dilutive")),funds!D:D),0)</f>
        <v>1200000</v>
      </c>
      <c r="N42" s="21">
        <f t="shared" si="2"/>
        <v>4000000</v>
      </c>
      <c r="O42" s="21" cm="1">
        <f t="array" ref="O42">IFERROR(LOOKUP(2,1/(funds!C:C=CONCATENATE(A42,"-total-nodetail")),funds!D:D),0)</f>
        <v>0</v>
      </c>
      <c r="P42" s="21">
        <f t="shared" si="3"/>
        <v>4000000</v>
      </c>
      <c r="Q42" s="21">
        <f>IF(B42="x",P42,0)</f>
        <v>0</v>
      </c>
      <c r="R42" s="21">
        <f>IF(C42="x",P42,0)</f>
        <v>0</v>
      </c>
      <c r="S42" s="23">
        <f t="array" ref="S42">LOOKUP(2,1/(employees!A:A=A42),employees!B:B)</f>
        <v>15</v>
      </c>
      <c r="U42" s="11"/>
      <c r="V42" s="11"/>
      <c r="W42" s="11"/>
      <c r="X42" s="11"/>
      <c r="Y42" s="11"/>
    </row>
    <row r="43" spans="1:33" ht="13" x14ac:dyDescent="0.15">
      <c r="A43" s="19" t="s">
        <v>71</v>
      </c>
      <c r="B43" s="15" t="str">
        <f t="shared" si="0"/>
        <v/>
      </c>
      <c r="C43" s="15">
        <f t="shared" si="4"/>
        <v>0</v>
      </c>
      <c r="D43" s="15" t="str">
        <f>VLOOKUP(A43,companies_table,6,FALSE)</f>
        <v>Finalist</v>
      </c>
      <c r="E43" s="15">
        <f>VLOOKUP(A43,companies_table,4,FALSE)</f>
        <v>2017</v>
      </c>
      <c r="F43" s="21">
        <f>VLOOKUP(A43,companies_table,7,FALSE)</f>
        <v>180000</v>
      </c>
      <c r="G43" s="21" t="str">
        <f t="array" ref="G43">LOOKUP(2,1/(status!A:A=A43),status!B:B)</f>
        <v>Actively operating</v>
      </c>
      <c r="H43" s="21">
        <f>SUMIFS(prizes!D:D,prizes!A:A,A43)</f>
        <v>35000</v>
      </c>
      <c r="I43" s="21" cm="1">
        <f t="array" ref="I43">IFERROR(LOOKUP(2,1/(sr!A:A=A43),sr!D:D),0)</f>
        <v>0</v>
      </c>
      <c r="J43" s="21">
        <f>SUMIFS(tamusr!$C:$C,tamusr!$A:$A,summary!A43)</f>
        <v>0</v>
      </c>
      <c r="K43" s="21"/>
      <c r="L43" s="21" cm="1">
        <f t="array" ref="L43">IFERROR(LOOKUP(2,1/(funds!C:C=CONCATENATE(A43,"-dilutive")),funds!D:D),0)</f>
        <v>0</v>
      </c>
      <c r="M43" s="21" cm="1">
        <f t="array" ref="M43">IFERROR(LOOKUP(2,1/(funds!C:C=CONCATENATE(A43,"-non-dilutive")),funds!D:D),0)</f>
        <v>35000</v>
      </c>
      <c r="N43" s="21">
        <f t="shared" si="2"/>
        <v>35000</v>
      </c>
      <c r="O43" s="21" cm="1">
        <f t="array" ref="O43">IFERROR(LOOKUP(2,1/(funds!C:C=CONCATENATE(A43,"-total-nodetail")),funds!D:D),0)</f>
        <v>180000</v>
      </c>
      <c r="P43" s="21">
        <f t="shared" si="3"/>
        <v>215000</v>
      </c>
      <c r="Q43" s="21">
        <f>IF(B43="x",P43,0)</f>
        <v>0</v>
      </c>
      <c r="R43" s="21">
        <f>IF(C43="x",P43,0)</f>
        <v>0</v>
      </c>
      <c r="S43" s="23">
        <f t="array" ref="S43">LOOKUP(2,1/(employees!A:A=A43),employees!B:B)</f>
        <v>0</v>
      </c>
      <c r="U43" s="11"/>
      <c r="V43" s="11"/>
      <c r="W43" s="11"/>
      <c r="X43" s="11"/>
      <c r="Y43" s="11"/>
    </row>
    <row r="44" spans="1:33" ht="13" hidden="1" x14ac:dyDescent="0.15">
      <c r="A44" t="s">
        <v>72</v>
      </c>
      <c r="B44" s="15" t="str">
        <f t="shared" si="0"/>
        <v>x</v>
      </c>
      <c r="C44" s="15">
        <f t="shared" si="4"/>
        <v>0</v>
      </c>
      <c r="D44" s="15" t="str">
        <f>VLOOKUP(A44,companies_table,6,FALSE)</f>
        <v>Semifinalist</v>
      </c>
      <c r="E44" s="15">
        <f>VLOOKUP(A44,companies_table,4,FALSE)</f>
        <v>2017</v>
      </c>
      <c r="F44" s="21">
        <f>VLOOKUP(A44,companies_table,7,FALSE)</f>
        <v>150000</v>
      </c>
      <c r="G44" s="21" t="str">
        <f t="array" ref="G44">LOOKUP(2,1/(status!A:A=A44),status!B:B)</f>
        <v>Inactive</v>
      </c>
      <c r="H44" s="21">
        <f>SUMIFS(prizes!D:D,prizes!A:A,A44)</f>
        <v>0</v>
      </c>
      <c r="I44" s="21" cm="1">
        <f t="array" ref="I44">IFERROR(LOOKUP(2,1/(sr!A:A=A44),sr!D:D),0)</f>
        <v>0</v>
      </c>
      <c r="J44" s="21">
        <f>SUMIFS(tamusr!$C:$C,tamusr!$A:$A,summary!A44)</f>
        <v>0</v>
      </c>
      <c r="K44" s="21"/>
      <c r="L44" s="21" cm="1">
        <f t="array" ref="L44">IFERROR(LOOKUP(2,1/(funds!C:C=CONCATENATE(A44,"-dilutive")),funds!D:D),0)</f>
        <v>100000</v>
      </c>
      <c r="M44" s="21" cm="1">
        <f t="array" ref="M44">IFERROR(LOOKUP(2,1/(funds!C:C=CONCATENATE(A44,"-non-dilutive")),funds!D:D),0)</f>
        <v>0</v>
      </c>
      <c r="N44" s="21">
        <f t="shared" si="2"/>
        <v>100000</v>
      </c>
      <c r="O44" s="21" cm="1">
        <f t="array" ref="O44">IFERROR(LOOKUP(2,1/(funds!C:C=CONCATENATE(A44,"-total-nodetail")),funds!D:D),0)</f>
        <v>150000</v>
      </c>
      <c r="P44" s="21">
        <f t="shared" si="3"/>
        <v>250000</v>
      </c>
      <c r="Q44" s="21">
        <f>IF(B44="x",P44,0)</f>
        <v>250000</v>
      </c>
      <c r="R44" s="21">
        <f>IF(C44="x",P44,0)</f>
        <v>0</v>
      </c>
      <c r="S44" s="23">
        <f t="array" ref="S44">LOOKUP(2,1/(employees!A:A=A44),employees!B:B)</f>
        <v>2</v>
      </c>
      <c r="U44" s="11"/>
      <c r="V44" s="11"/>
      <c r="W44" s="11"/>
      <c r="X44" s="11"/>
      <c r="Y44" s="11"/>
    </row>
    <row r="45" spans="1:33" ht="13" x14ac:dyDescent="0.15">
      <c r="A45" t="s">
        <v>73</v>
      </c>
      <c r="B45" s="15" t="str">
        <f t="shared" si="0"/>
        <v>x</v>
      </c>
      <c r="C45" s="15" t="str">
        <f t="shared" si="4"/>
        <v>x</v>
      </c>
      <c r="D45" s="15" t="str">
        <f>VLOOKUP(A45,companies_table,6,FALSE)</f>
        <v>Semifinalist</v>
      </c>
      <c r="E45" s="15">
        <f>VLOOKUP(A45,companies_table,4,FALSE)</f>
        <v>2017</v>
      </c>
      <c r="F45" s="21">
        <f>VLOOKUP(A45,companies_table,7,FALSE)</f>
        <v>500000</v>
      </c>
      <c r="G45" s="21" t="str">
        <f t="array" ref="G45">LOOKUP(2,1/(status!A:A=A45),status!B:B)</f>
        <v>Actively operating</v>
      </c>
      <c r="H45" s="21">
        <f>SUMIFS(prizes!D:D,prizes!A:A,A45)</f>
        <v>0</v>
      </c>
      <c r="I45" s="21" cm="1">
        <f t="array" ref="I45">IFERROR(LOOKUP(2,1/(sr!A:A=A45),sr!D:D),0)</f>
        <v>0</v>
      </c>
      <c r="J45" s="21">
        <f>SUMIFS(tamusr!$C:$C,tamusr!$A:$A,summary!A45)</f>
        <v>0</v>
      </c>
      <c r="K45" s="21"/>
      <c r="L45" s="21" cm="1">
        <f t="array" ref="L45">IFERROR(LOOKUP(2,1/(funds!C:C=CONCATENATE(A45,"-dilutive")),funds!D:D),0)</f>
        <v>0</v>
      </c>
      <c r="M45" s="21" cm="1">
        <f t="array" ref="M45">IFERROR(LOOKUP(2,1/(funds!C:C=CONCATENATE(A45,"-non-dilutive")),funds!D:D),0)</f>
        <v>0</v>
      </c>
      <c r="N45" s="21">
        <f t="shared" si="2"/>
        <v>0</v>
      </c>
      <c r="O45" s="21" cm="1">
        <f t="array" ref="O45">IFERROR(LOOKUP(2,1/(funds!C:C=CONCATENATE(A45,"-total-nodetail")),funds!D:D),0)</f>
        <v>500000</v>
      </c>
      <c r="P45" s="21">
        <f t="shared" si="3"/>
        <v>500000</v>
      </c>
      <c r="Q45" s="21">
        <f>IF(B45="x",P45,0)</f>
        <v>500000</v>
      </c>
      <c r="R45" s="21">
        <f>IF(C45="x",P45,0)</f>
        <v>500000</v>
      </c>
      <c r="S45" s="23">
        <f t="array" ref="S45">LOOKUP(2,1/(employees!A:A=A45),employees!B:B)</f>
        <v>0</v>
      </c>
      <c r="U45" s="11"/>
      <c r="V45" s="11"/>
      <c r="W45" s="11"/>
      <c r="X45" s="11"/>
      <c r="Y45" s="11"/>
    </row>
    <row r="46" spans="1:33" ht="13" x14ac:dyDescent="0.15">
      <c r="A46" t="s">
        <v>74</v>
      </c>
      <c r="B46" s="15" t="str">
        <f t="shared" si="0"/>
        <v/>
      </c>
      <c r="C46" s="15">
        <f t="shared" si="4"/>
        <v>0</v>
      </c>
      <c r="D46" s="15" t="str">
        <f>VLOOKUP(A46,companies_table,6,FALSE)</f>
        <v>Semifinalist</v>
      </c>
      <c r="E46" s="15">
        <f>VLOOKUP(A46,companies_table,4,FALSE)</f>
        <v>2017</v>
      </c>
      <c r="F46" s="21">
        <f>VLOOKUP(A46,companies_table,7,FALSE)</f>
        <v>50000</v>
      </c>
      <c r="G46" s="21" t="str">
        <f t="array" ref="G46">LOOKUP(2,1/(status!A:A=A46),status!B:B)</f>
        <v>Actively operating</v>
      </c>
      <c r="H46" s="21">
        <f>SUMIFS(prizes!D:D,prizes!A:A,A46)</f>
        <v>47000</v>
      </c>
      <c r="I46" s="21" cm="1">
        <f t="array" ref="I46">IFERROR(LOOKUP(2,1/(sr!A:A=A46),sr!D:D),0)</f>
        <v>0</v>
      </c>
      <c r="J46" s="21">
        <f>SUMIFS(tamusr!$C:$C,tamusr!$A:$A,summary!A46)</f>
        <v>0</v>
      </c>
      <c r="K46" s="21"/>
      <c r="L46" s="21" cm="1">
        <f t="array" ref="L46">IFERROR(LOOKUP(2,1/(funds!C:C=CONCATENATE(A46,"-dilutive")),funds!D:D),0)</f>
        <v>25000</v>
      </c>
      <c r="M46" s="21" cm="1">
        <f t="array" ref="M46">IFERROR(LOOKUP(2,1/(funds!C:C=CONCATENATE(A46,"-non-dilutive")),funds!D:D),0)</f>
        <v>22000</v>
      </c>
      <c r="N46" s="21">
        <f t="shared" si="2"/>
        <v>47000</v>
      </c>
      <c r="O46" s="21" cm="1">
        <f t="array" ref="O46">IFERROR(LOOKUP(2,1/(funds!C:C=CONCATENATE(A46,"-total-nodetail")),funds!D:D),0)</f>
        <v>0</v>
      </c>
      <c r="P46" s="21">
        <f t="shared" si="3"/>
        <v>47000</v>
      </c>
      <c r="Q46" s="21">
        <f>IF(B46="x",P46,0)</f>
        <v>0</v>
      </c>
      <c r="R46" s="21">
        <f>IF(C46="x",P46,0)</f>
        <v>0</v>
      </c>
      <c r="S46" s="23">
        <f t="array" ref="S46">LOOKUP(2,1/(employees!A:A=A46),employees!B:B)</f>
        <v>1</v>
      </c>
      <c r="U46" s="11"/>
      <c r="V46" s="11"/>
      <c r="W46" s="11"/>
      <c r="X46" s="11"/>
      <c r="Y46" s="11"/>
    </row>
    <row r="47" spans="1:33" ht="13" x14ac:dyDescent="0.15">
      <c r="A47" t="s">
        <v>75</v>
      </c>
      <c r="B47" s="15" t="str">
        <f t="shared" si="0"/>
        <v/>
      </c>
      <c r="C47" s="15">
        <f t="shared" si="4"/>
        <v>0</v>
      </c>
      <c r="D47" s="15" t="str">
        <f>VLOOKUP(A47,companies_table,6,FALSE)</f>
        <v>Semifinalist</v>
      </c>
      <c r="E47" s="15">
        <f>VLOOKUP(A47,companies_table,4,FALSE)</f>
        <v>2017</v>
      </c>
      <c r="F47" s="21">
        <f>VLOOKUP(A47,companies_table,7,FALSE)</f>
        <v>90000</v>
      </c>
      <c r="G47" s="21" t="str">
        <f t="array" ref="G47">LOOKUP(2,1/(status!A:A=A47),status!B:B)</f>
        <v>Actively operating</v>
      </c>
      <c r="H47" s="21">
        <f>SUMIFS(prizes!D:D,prizes!A:A,A47)</f>
        <v>0</v>
      </c>
      <c r="I47" s="21" cm="1">
        <f t="array" ref="I47">IFERROR(LOOKUP(2,1/(sr!A:A=A47),sr!D:D),0)</f>
        <v>0</v>
      </c>
      <c r="J47" s="21">
        <f>SUMIFS(tamusr!$C:$C,tamusr!$A:$A,summary!A47)</f>
        <v>0</v>
      </c>
      <c r="K47" s="21"/>
      <c r="L47" s="21" cm="1">
        <f t="array" ref="L47">IFERROR(LOOKUP(2,1/(funds!C:C=CONCATENATE(A47,"-dilutive")),funds!D:D),0)</f>
        <v>0</v>
      </c>
      <c r="M47" s="21" cm="1">
        <f t="array" ref="M47">IFERROR(LOOKUP(2,1/(funds!C:C=CONCATENATE(A47,"-non-dilutive")),funds!D:D),0)</f>
        <v>100000</v>
      </c>
      <c r="N47" s="21">
        <f t="shared" si="2"/>
        <v>100000</v>
      </c>
      <c r="O47" s="21" cm="1">
        <f t="array" ref="O47">IFERROR(LOOKUP(2,1/(funds!C:C=CONCATENATE(A47,"-total-nodetail")),funds!D:D),0)</f>
        <v>0</v>
      </c>
      <c r="P47" s="21">
        <f t="shared" si="3"/>
        <v>100000</v>
      </c>
      <c r="Q47" s="21">
        <f>IF(B47="x",P47,0)</f>
        <v>0</v>
      </c>
      <c r="R47" s="21">
        <f>IF(C47="x",P47,0)</f>
        <v>0</v>
      </c>
      <c r="S47" s="23">
        <f t="array" ref="S47">LOOKUP(2,1/(employees!A:A=A47),employees!B:B)</f>
        <v>0</v>
      </c>
      <c r="U47" s="11"/>
      <c r="V47" s="11"/>
      <c r="W47" s="11"/>
      <c r="X47" s="11"/>
      <c r="Y47" s="11"/>
    </row>
    <row r="48" spans="1:33" ht="13" x14ac:dyDescent="0.15">
      <c r="A48" t="s">
        <v>76</v>
      </c>
      <c r="B48" s="15" t="str">
        <f t="shared" si="0"/>
        <v/>
      </c>
      <c r="C48" s="15">
        <f t="shared" si="4"/>
        <v>0</v>
      </c>
      <c r="D48" s="15" t="str">
        <f>VLOOKUP(A48,companies_table,6,FALSE)</f>
        <v>Finalist</v>
      </c>
      <c r="E48" s="15">
        <f>VLOOKUP(A48,companies_table,4,FALSE)</f>
        <v>2017</v>
      </c>
      <c r="F48" s="21">
        <f>VLOOKUP(A48,companies_table,7,FALSE)</f>
        <v>25000</v>
      </c>
      <c r="G48" s="21" t="str">
        <f t="array" ref="G48">LOOKUP(2,1/(status!A:A=A48),status!B:B)</f>
        <v>Actively operating</v>
      </c>
      <c r="H48" s="21">
        <f>SUMIFS(prizes!D:D,prizes!A:A,A48)</f>
        <v>58000</v>
      </c>
      <c r="I48" s="21" cm="1">
        <f t="array" ref="I48">IFERROR(LOOKUP(2,1/(sr!A:A=A48),sr!D:D),0)</f>
        <v>0</v>
      </c>
      <c r="J48" s="21">
        <f>SUMIFS(tamusr!$C:$C,tamusr!$A:$A,summary!A48)</f>
        <v>0</v>
      </c>
      <c r="K48" s="21"/>
      <c r="L48" s="21" cm="1">
        <f t="array" ref="L48">IFERROR(LOOKUP(2,1/(funds!C:C=CONCATENATE(A48,"-dilutive")),funds!D:D),0)</f>
        <v>0</v>
      </c>
      <c r="M48" s="21" cm="1">
        <f t="array" ref="M48">IFERROR(LOOKUP(2,1/(funds!C:C=CONCATENATE(A48,"-non-dilutive")),funds!D:D),0)</f>
        <v>35000</v>
      </c>
      <c r="N48" s="21">
        <f t="shared" si="2"/>
        <v>35000</v>
      </c>
      <c r="O48" s="21" cm="1">
        <f t="array" ref="O48">IFERROR(LOOKUP(2,1/(funds!C:C=CONCATENATE(A48,"-total-nodetail")),funds!D:D),0)</f>
        <v>250000</v>
      </c>
      <c r="P48" s="21">
        <f t="shared" si="3"/>
        <v>285000</v>
      </c>
      <c r="Q48" s="21">
        <f>IF(B48="x",P48,0)</f>
        <v>0</v>
      </c>
      <c r="R48" s="21">
        <f>IF(C48="x",P48,0)</f>
        <v>0</v>
      </c>
      <c r="S48" s="23">
        <f t="array" ref="S48">LOOKUP(2,1/(employees!A:A=A48),employees!B:B)</f>
        <v>4</v>
      </c>
      <c r="U48" s="11"/>
      <c r="V48" s="11"/>
      <c r="W48" s="11"/>
      <c r="X48" s="11"/>
      <c r="Y48" s="11"/>
      <c r="AG48" s="19" t="s">
        <v>77</v>
      </c>
    </row>
    <row r="49" spans="1:25" ht="13" x14ac:dyDescent="0.15">
      <c r="A49" t="s">
        <v>78</v>
      </c>
      <c r="B49" s="15" t="str">
        <f t="shared" si="0"/>
        <v/>
      </c>
      <c r="C49" s="15">
        <f t="shared" si="4"/>
        <v>0</v>
      </c>
      <c r="D49" s="15" t="str">
        <f>VLOOKUP(A49,companies_table,6,FALSE)</f>
        <v>Finalist</v>
      </c>
      <c r="E49" s="15">
        <f>VLOOKUP(A49,companies_table,4,FALSE)</f>
        <v>2017</v>
      </c>
      <c r="F49" s="21">
        <f>VLOOKUP(A49,companies_table,7,FALSE)</f>
        <v>5000</v>
      </c>
      <c r="G49" s="21" t="str">
        <f t="array" ref="G49">LOOKUP(2,1/(status!A:A=A49),status!B:B)</f>
        <v>Actively operating</v>
      </c>
      <c r="H49" s="21">
        <f>SUMIFS(prizes!D:D,prizes!A:A,A49)</f>
        <v>60000</v>
      </c>
      <c r="I49" s="21" cm="1">
        <f t="array" ref="I49">IFERROR(LOOKUP(2,1/(sr!A:A=A49),sr!D:D),0)</f>
        <v>20000</v>
      </c>
      <c r="J49" s="21">
        <f>SUMIFS(tamusr!$C:$C,tamusr!$A:$A,summary!A49)</f>
        <v>0</v>
      </c>
      <c r="K49" s="21"/>
      <c r="L49" s="21" cm="1">
        <f t="array" ref="L49">IFERROR(LOOKUP(2,1/(funds!C:C=CONCATENATE(A49,"-dilutive")),funds!D:D),0)</f>
        <v>1000000</v>
      </c>
      <c r="M49" s="21" cm="1">
        <f t="array" ref="M49">IFERROR(LOOKUP(2,1/(funds!C:C=CONCATENATE(A49,"-non-dilutive")),funds!D:D),0)</f>
        <v>1500000</v>
      </c>
      <c r="N49" s="21">
        <f t="shared" si="2"/>
        <v>2500000</v>
      </c>
      <c r="O49" s="21" cm="1">
        <f t="array" ref="O49">IFERROR(LOOKUP(2,1/(funds!C:C=CONCATENATE(A49,"-total-nodetail")),funds!D:D),0)</f>
        <v>0</v>
      </c>
      <c r="P49" s="21">
        <f t="shared" si="3"/>
        <v>2500000</v>
      </c>
      <c r="Q49" s="21">
        <f>IF(B49="x",P49,0)</f>
        <v>0</v>
      </c>
      <c r="R49" s="21">
        <f>IF(C49="x",P49,0)</f>
        <v>0</v>
      </c>
      <c r="S49" s="23">
        <f t="array" ref="S49">LOOKUP(2,1/(employees!A:A=A49),employees!B:B)</f>
        <v>4</v>
      </c>
      <c r="U49" s="11"/>
      <c r="V49" s="11"/>
      <c r="W49" s="11"/>
      <c r="X49" s="11"/>
      <c r="Y49" s="11"/>
    </row>
    <row r="50" spans="1:25" ht="13" hidden="1" x14ac:dyDescent="0.15">
      <c r="A50" s="19" t="s">
        <v>79</v>
      </c>
      <c r="B50" s="15" t="str">
        <f t="shared" si="0"/>
        <v>x</v>
      </c>
      <c r="C50" s="15">
        <f t="shared" si="4"/>
        <v>0</v>
      </c>
      <c r="D50" s="15" t="str">
        <f>VLOOKUP(A50,companies_table,6,FALSE)</f>
        <v>Semifinalist</v>
      </c>
      <c r="E50" s="15">
        <f>VLOOKUP(A50,companies_table,4,FALSE)</f>
        <v>2017</v>
      </c>
      <c r="F50" s="21">
        <f>VLOOKUP(A50,companies_table,7,FALSE)</f>
        <v>500000</v>
      </c>
      <c r="G50" s="21" t="str">
        <f t="array" ref="G50">LOOKUP(2,1/(status!A:A=A50),status!B:B)</f>
        <v>Dormant (not active but still in business)</v>
      </c>
      <c r="H50" s="21">
        <f>SUMIFS(prizes!D:D,prizes!A:A,A50)</f>
        <v>0</v>
      </c>
      <c r="I50" s="21" cm="1">
        <f t="array" ref="I50">IFERROR(LOOKUP(2,1/(sr!A:A=A50),sr!D:D),0)</f>
        <v>50000</v>
      </c>
      <c r="J50" s="21">
        <f>SUMIFS(tamusr!$C:$C,tamusr!$A:$A,summary!A50)</f>
        <v>30000</v>
      </c>
      <c r="K50" s="21"/>
      <c r="L50" s="21" cm="1">
        <f t="array" ref="L50">IFERROR(LOOKUP(2,1/(funds!C:C=CONCATENATE(A50,"-dilutive")),funds!D:D),0)</f>
        <v>820000</v>
      </c>
      <c r="M50" s="21" cm="1">
        <f t="array" ref="M50">IFERROR(LOOKUP(2,1/(funds!C:C=CONCATENATE(A50,"-non-dilutive")),funds!D:D),0)</f>
        <v>0</v>
      </c>
      <c r="N50" s="21">
        <f t="shared" si="2"/>
        <v>820000</v>
      </c>
      <c r="O50" s="21" cm="1">
        <f t="array" ref="O50">IFERROR(LOOKUP(2,1/(funds!C:C=CONCATENATE(A50,"-total-nodetail")),funds!D:D),0)</f>
        <v>0</v>
      </c>
      <c r="P50" s="21">
        <f t="shared" si="3"/>
        <v>820000</v>
      </c>
      <c r="Q50" s="21">
        <f>IF(B50="x",P50,0)</f>
        <v>820000</v>
      </c>
      <c r="R50" s="21">
        <f>IF(C50="x",P50,0)</f>
        <v>0</v>
      </c>
      <c r="S50" s="23">
        <f t="array" ref="S50">LOOKUP(2,1/(employees!A:A=A50),employees!B:B)</f>
        <v>4</v>
      </c>
      <c r="U50" s="11"/>
      <c r="V50" s="11"/>
      <c r="W50" s="11"/>
      <c r="X50" s="11"/>
      <c r="Y50" s="11"/>
    </row>
    <row r="51" spans="1:25" ht="13" x14ac:dyDescent="0.15">
      <c r="A51" t="s">
        <v>80</v>
      </c>
      <c r="B51" s="15" t="str">
        <f t="shared" si="0"/>
        <v/>
      </c>
      <c r="C51" s="15">
        <f t="shared" si="4"/>
        <v>0</v>
      </c>
      <c r="D51" s="15" t="str">
        <f>VLOOKUP(A51,companies_table,6,FALSE)</f>
        <v>Semifinalist</v>
      </c>
      <c r="E51" s="15">
        <f>VLOOKUP(A51,companies_table,4,FALSE)</f>
        <v>2017</v>
      </c>
      <c r="F51" s="21">
        <f>VLOOKUP(A51,companies_table,7,FALSE)</f>
        <v>1071750</v>
      </c>
      <c r="G51" s="21" t="str">
        <f t="array" ref="G51">LOOKUP(2,1/(status!A:A=A51),status!B:B)</f>
        <v>Actively operating</v>
      </c>
      <c r="H51" s="21">
        <f>SUMIFS(prizes!D:D,prizes!A:A,A51)</f>
        <v>0</v>
      </c>
      <c r="I51" s="21" cm="1">
        <f t="array" ref="I51">IFERROR(LOOKUP(2,1/(sr!A:A=A51),sr!D:D),0)</f>
        <v>0</v>
      </c>
      <c r="J51" s="21">
        <f>SUMIFS(tamusr!$C:$C,tamusr!$A:$A,summary!A51)</f>
        <v>0</v>
      </c>
      <c r="K51" s="21"/>
      <c r="L51" s="21" cm="1">
        <f t="array" ref="L51">IFERROR(LOOKUP(2,1/(funds!C:C=CONCATENATE(A51,"-dilutive")),funds!D:D),0)</f>
        <v>7000000</v>
      </c>
      <c r="M51" s="21" cm="1">
        <f t="array" ref="M51">IFERROR(LOOKUP(2,1/(funds!C:C=CONCATENATE(A51,"-non-dilutive")),funds!D:D),0)</f>
        <v>0</v>
      </c>
      <c r="N51" s="21">
        <f t="shared" si="2"/>
        <v>7000000</v>
      </c>
      <c r="O51" s="21" cm="1">
        <f t="array" ref="O51">IFERROR(LOOKUP(2,1/(funds!C:C=CONCATENATE(A51,"-total-nodetail")),funds!D:D),0)</f>
        <v>0</v>
      </c>
      <c r="P51" s="21">
        <f t="shared" si="3"/>
        <v>7000000</v>
      </c>
      <c r="Q51" s="21">
        <f>IF(B51="x",P51,0)</f>
        <v>0</v>
      </c>
      <c r="R51" s="21">
        <f>IF(C51="x",P51,0)</f>
        <v>0</v>
      </c>
      <c r="S51" s="23">
        <f t="array" ref="S51">LOOKUP(2,1/(employees!A:A=A51),employees!B:B)</f>
        <v>0</v>
      </c>
      <c r="U51" s="11"/>
      <c r="V51" s="11"/>
      <c r="W51" s="11"/>
      <c r="X51" s="11"/>
      <c r="Y51" s="11"/>
    </row>
    <row r="52" spans="1:25" ht="13" hidden="1" x14ac:dyDescent="0.15">
      <c r="A52" t="s">
        <v>81</v>
      </c>
      <c r="B52" s="15" t="str">
        <f t="shared" si="0"/>
        <v>x</v>
      </c>
      <c r="C52" s="15">
        <f t="shared" si="4"/>
        <v>0</v>
      </c>
      <c r="D52" s="15" t="str">
        <f>VLOOKUP(A52,companies_table,6,FALSE)</f>
        <v>Semifinalist</v>
      </c>
      <c r="E52" s="15">
        <f>VLOOKUP(A52,companies_table,4,FALSE)</f>
        <v>2017</v>
      </c>
      <c r="F52" s="21">
        <f>VLOOKUP(A52,companies_table,7,FALSE)</f>
        <v>20000</v>
      </c>
      <c r="G52" s="21" t="str">
        <f t="array" ref="G52">LOOKUP(2,1/(status!A:A=A52),status!B:B)</f>
        <v>Successful exit</v>
      </c>
      <c r="H52" s="21">
        <f>SUMIFS(prizes!D:D,prizes!A:A,A52)</f>
        <v>0</v>
      </c>
      <c r="I52" s="21" cm="1">
        <f t="array" ref="I52">IFERROR(LOOKUP(2,1/(sr!A:A=A52),sr!D:D),0)</f>
        <v>0</v>
      </c>
      <c r="J52" s="21">
        <f>SUMIFS(tamusr!$C:$C,tamusr!$A:$A,summary!A52)</f>
        <v>0</v>
      </c>
      <c r="K52" s="21"/>
      <c r="L52" s="21" cm="1">
        <f t="array" ref="L52">IFERROR(LOOKUP(2,1/(funds!C:C=CONCATENATE(A52,"-dilutive")),funds!D:D),0)</f>
        <v>100000</v>
      </c>
      <c r="M52" s="21" cm="1">
        <f t="array" ref="M52">IFERROR(LOOKUP(2,1/(funds!C:C=CONCATENATE(A52,"-non-dilutive")),funds!D:D),0)</f>
        <v>0</v>
      </c>
      <c r="N52" s="21">
        <f t="shared" si="2"/>
        <v>100000</v>
      </c>
      <c r="O52" s="21" cm="1">
        <f t="array" ref="O52">IFERROR(LOOKUP(2,1/(funds!C:C=CONCATENATE(A52,"-total-nodetail")),funds!D:D),0)</f>
        <v>0</v>
      </c>
      <c r="P52" s="21">
        <f t="shared" si="3"/>
        <v>100000</v>
      </c>
      <c r="Q52" s="21">
        <f>IF(B52="x",P52,0)</f>
        <v>100000</v>
      </c>
      <c r="R52" s="21">
        <f>IF(C52="x",P52,0)</f>
        <v>0</v>
      </c>
      <c r="S52" s="23">
        <f t="array" ref="S52">LOOKUP(2,1/(employees!A:A=A52),employees!B:B)</f>
        <v>3</v>
      </c>
      <c r="U52" s="11"/>
      <c r="V52" s="11"/>
      <c r="W52" s="11"/>
      <c r="X52" s="11"/>
      <c r="Y52" s="11"/>
    </row>
    <row r="53" spans="1:25" ht="13" x14ac:dyDescent="0.15">
      <c r="A53" s="19" t="s">
        <v>82</v>
      </c>
      <c r="B53" s="15" t="str">
        <f t="shared" si="0"/>
        <v>x</v>
      </c>
      <c r="C53" s="15" t="str">
        <f t="shared" si="4"/>
        <v>x</v>
      </c>
      <c r="D53" s="15" t="str">
        <f>VLOOKUP(A53,companies_table,6,FALSE)</f>
        <v>Finalist</v>
      </c>
      <c r="E53" s="15">
        <f>VLOOKUP(A53,companies_table,4,FALSE)</f>
        <v>2017</v>
      </c>
      <c r="F53" s="21">
        <f>VLOOKUP(A53,companies_table,7,FALSE)</f>
        <v>0</v>
      </c>
      <c r="G53" s="21" t="str">
        <f t="array" ref="G53">LOOKUP(2,1/(status!A:A=A53),status!B:B)</f>
        <v>Actively operating</v>
      </c>
      <c r="H53" s="21">
        <f>SUMIFS(prizes!D:D,prizes!A:A,A53)</f>
        <v>25000</v>
      </c>
      <c r="I53" s="21" cm="1">
        <f t="array" ref="I53">IFERROR(LOOKUP(2,1/(sr!A:A=A53),sr!D:D),0)</f>
        <v>0</v>
      </c>
      <c r="J53" s="21">
        <f>SUMIFS(tamusr!$C:$C,tamusr!$A:$A,summary!A53)</f>
        <v>0</v>
      </c>
      <c r="K53" s="21"/>
      <c r="L53" s="21" cm="1">
        <f t="array" ref="L53">IFERROR(LOOKUP(2,1/(funds!C:C=CONCATENATE(A53,"-dilutive")),funds!D:D),0)</f>
        <v>0</v>
      </c>
      <c r="M53" s="21" cm="1">
        <f t="array" ref="M53">IFERROR(LOOKUP(2,1/(funds!C:C=CONCATENATE(A53,"-non-dilutive")),funds!D:D),0)</f>
        <v>25000</v>
      </c>
      <c r="N53" s="21">
        <f t="shared" si="2"/>
        <v>25000</v>
      </c>
      <c r="O53" s="21" cm="1">
        <f t="array" ref="O53">IFERROR(LOOKUP(2,1/(funds!C:C=CONCATENATE(A53,"-total-nodetail")),funds!D:D),0)</f>
        <v>0</v>
      </c>
      <c r="P53" s="21">
        <f t="shared" si="3"/>
        <v>25000</v>
      </c>
      <c r="Q53" s="21">
        <f>IF(B53="x",P53,0)</f>
        <v>25000</v>
      </c>
      <c r="R53" s="21">
        <f>IF(C53="x",P53,0)</f>
        <v>25000</v>
      </c>
      <c r="S53" s="23">
        <f t="array" ref="S53">LOOKUP(2,1/(employees!A:A=A53),employees!B:B)</f>
        <v>2</v>
      </c>
      <c r="U53" s="11"/>
      <c r="V53" s="11"/>
      <c r="W53" s="11"/>
      <c r="X53" s="11"/>
      <c r="Y53" s="11"/>
    </row>
    <row r="54" spans="1:25" ht="13" x14ac:dyDescent="0.15">
      <c r="A54" t="s">
        <v>83</v>
      </c>
      <c r="B54" s="15" t="str">
        <f t="shared" si="0"/>
        <v/>
      </c>
      <c r="C54" s="15">
        <f t="shared" si="4"/>
        <v>0</v>
      </c>
      <c r="D54" s="15" t="str">
        <f>VLOOKUP(A54,companies_table,6,FALSE)</f>
        <v>Finalist</v>
      </c>
      <c r="E54" s="15">
        <f>VLOOKUP(A54,companies_table,4,FALSE)</f>
        <v>2018</v>
      </c>
      <c r="F54" s="21">
        <f>VLOOKUP(A54,companies_table,7,FALSE)</f>
        <v>2400000</v>
      </c>
      <c r="G54" s="21" t="str">
        <f t="array" ref="G54">LOOKUP(2,1/(status!A:A=A54),status!B:B)</f>
        <v>Actively operating</v>
      </c>
      <c r="H54" s="21">
        <f>SUMIFS(prizes!D:D,prizes!A:A,A54)</f>
        <v>35000</v>
      </c>
      <c r="I54" s="21" cm="1">
        <f t="array" ref="I54">IFERROR(LOOKUP(2,1/(sr!A:A=A54),sr!D:D),0)</f>
        <v>0</v>
      </c>
      <c r="J54" s="21">
        <f>SUMIFS(tamusr!$C:$C,tamusr!$A:$A,summary!A54)</f>
        <v>0</v>
      </c>
      <c r="K54" s="21"/>
      <c r="L54" s="21" cm="1">
        <f t="array" ref="L54">IFERROR(LOOKUP(2,1/(funds!C:C=CONCATENATE(A54,"-dilutive")),funds!D:D),0)</f>
        <v>3500000</v>
      </c>
      <c r="M54" s="21" cm="1">
        <f t="array" ref="M54">IFERROR(LOOKUP(2,1/(funds!C:C=CONCATENATE(A54,"-non-dilutive")),funds!D:D),0)</f>
        <v>250000</v>
      </c>
      <c r="N54" s="21">
        <f t="shared" si="2"/>
        <v>3750000</v>
      </c>
      <c r="O54" s="21" cm="1">
        <f t="array" ref="O54">IFERROR(LOOKUP(2,1/(funds!C:C=CONCATENATE(A54,"-total-nodetail")),funds!D:D),0)</f>
        <v>0</v>
      </c>
      <c r="P54" s="21">
        <f t="shared" si="3"/>
        <v>3750000</v>
      </c>
      <c r="Q54" s="21">
        <f>IF(B54="x",P54,0)</f>
        <v>0</v>
      </c>
      <c r="R54" s="21">
        <f>IF(C54="x",P54,0)</f>
        <v>0</v>
      </c>
      <c r="S54" s="23">
        <f t="array" ref="S54">LOOKUP(2,1/(employees!A:A=A54),employees!B:B)</f>
        <v>12</v>
      </c>
      <c r="U54" s="11"/>
      <c r="V54" s="11"/>
      <c r="W54" s="11"/>
      <c r="X54" s="11"/>
      <c r="Y54" s="11"/>
    </row>
    <row r="55" spans="1:25" ht="13" x14ac:dyDescent="0.15">
      <c r="A55" t="s">
        <v>84</v>
      </c>
      <c r="B55" s="15" t="str">
        <f t="shared" si="0"/>
        <v/>
      </c>
      <c r="C55" s="15">
        <f t="shared" si="4"/>
        <v>0</v>
      </c>
      <c r="D55" s="15" t="str">
        <f>VLOOKUP(A55,companies_table,6,FALSE)</f>
        <v>Finalist</v>
      </c>
      <c r="E55" s="15">
        <f>VLOOKUP(A55,companies_table,4,FALSE)</f>
        <v>2018</v>
      </c>
      <c r="F55" s="21">
        <f>VLOOKUP(A55,companies_table,7,FALSE)</f>
        <v>175000</v>
      </c>
      <c r="G55" s="21" t="str">
        <f t="array" ref="G55">LOOKUP(2,1/(status!A:A=A55),status!B:B)</f>
        <v>Actively operating</v>
      </c>
      <c r="H55" s="21">
        <f>SUMIFS(prizes!D:D,prizes!A:A,A55)</f>
        <v>0</v>
      </c>
      <c r="I55" s="21" cm="1">
        <f t="array" ref="I55">IFERROR(LOOKUP(2,1/(sr!A:A=A55),sr!D:D),0)</f>
        <v>0</v>
      </c>
      <c r="J55" s="21">
        <f>SUMIFS(tamusr!$C:$C,tamusr!$A:$A,summary!A55)</f>
        <v>0</v>
      </c>
      <c r="K55" s="21"/>
      <c r="L55" s="21" cm="1">
        <f t="array" ref="L55">IFERROR(LOOKUP(2,1/(funds!C:C=CONCATENATE(A55,"-dilutive")),funds!D:D),0)</f>
        <v>0</v>
      </c>
      <c r="M55" s="21" cm="1">
        <f t="array" ref="M55">IFERROR(LOOKUP(2,1/(funds!C:C=CONCATENATE(A55,"-non-dilutive")),funds!D:D),0)</f>
        <v>0</v>
      </c>
      <c r="N55" s="21">
        <f t="shared" si="2"/>
        <v>0</v>
      </c>
      <c r="O55" s="21" cm="1">
        <f t="array" ref="O55">IFERROR(LOOKUP(2,1/(funds!C:C=CONCATENATE(A55,"-total-nodetail")),funds!D:D),0)</f>
        <v>0</v>
      </c>
      <c r="P55" s="21">
        <f t="shared" si="3"/>
        <v>0</v>
      </c>
      <c r="Q55" s="21">
        <f>IF(B55="x",P55,0)</f>
        <v>0</v>
      </c>
      <c r="R55" s="21">
        <f>IF(C55="x",P55,0)</f>
        <v>0</v>
      </c>
      <c r="S55" s="23">
        <f t="array" ref="S55">LOOKUP(2,1/(employees!A:A=A55),employees!B:B)</f>
        <v>9</v>
      </c>
      <c r="U55" s="11"/>
      <c r="V55" s="11"/>
      <c r="W55" s="11"/>
      <c r="X55" s="11"/>
      <c r="Y55" s="11"/>
    </row>
    <row r="56" spans="1:25" ht="13" x14ac:dyDescent="0.15">
      <c r="A56" t="s">
        <v>85</v>
      </c>
      <c r="B56" s="15" t="str">
        <f t="shared" si="0"/>
        <v/>
      </c>
      <c r="C56" s="15">
        <f t="shared" si="4"/>
        <v>0</v>
      </c>
      <c r="D56" s="15" t="str">
        <f>VLOOKUP(A56,companies_table,6,FALSE)</f>
        <v>Finalist</v>
      </c>
      <c r="E56" s="15">
        <f>VLOOKUP(A56,companies_table,4,FALSE)</f>
        <v>2018</v>
      </c>
      <c r="F56" s="21">
        <f>VLOOKUP(A56,companies_table,7,FALSE)</f>
        <v>825000</v>
      </c>
      <c r="G56" s="21" t="str">
        <f t="array" ref="G56">LOOKUP(2,1/(status!A:A=A56),status!B:B)</f>
        <v>Actively operating</v>
      </c>
      <c r="H56" s="21">
        <f>SUMIFS(prizes!D:D,prizes!A:A,A56)</f>
        <v>110000</v>
      </c>
      <c r="I56" s="21" cm="1">
        <f t="array" ref="I56">IFERROR(LOOKUP(2,1/(sr!A:A=A56),sr!D:D),0)</f>
        <v>200000</v>
      </c>
      <c r="J56" s="21">
        <f>SUMIFS(tamusr!$C:$C,tamusr!$A:$A,summary!A56)</f>
        <v>0</v>
      </c>
      <c r="K56" s="21"/>
      <c r="L56" s="21" cm="1">
        <f t="array" ref="L56">IFERROR(LOOKUP(2,1/(funds!C:C=CONCATENATE(A56,"-dilutive")),funds!D:D),0)</f>
        <v>1500000</v>
      </c>
      <c r="M56" s="21" cm="1">
        <f t="array" ref="M56">IFERROR(LOOKUP(2,1/(funds!C:C=CONCATENATE(A56,"-non-dilutive")),funds!D:D),0)</f>
        <v>300000</v>
      </c>
      <c r="N56" s="21">
        <f t="shared" si="2"/>
        <v>1800000</v>
      </c>
      <c r="O56" s="21" cm="1">
        <f t="array" ref="O56">IFERROR(LOOKUP(2,1/(funds!C:C=CONCATENATE(A56,"-total-nodetail")),funds!D:D),0)</f>
        <v>0</v>
      </c>
      <c r="P56" s="21">
        <f t="shared" si="3"/>
        <v>1800000</v>
      </c>
      <c r="Q56" s="21">
        <f>IF(B56="x",P56,0)</f>
        <v>0</v>
      </c>
      <c r="R56" s="21">
        <f>IF(C56="x",P56,0)</f>
        <v>0</v>
      </c>
      <c r="S56" s="23">
        <f t="array" ref="S56">LOOKUP(2,1/(employees!A:A=A56),employees!B:B)</f>
        <v>6</v>
      </c>
      <c r="U56" s="11"/>
      <c r="V56" s="11"/>
      <c r="W56" s="11"/>
      <c r="X56" s="11"/>
      <c r="Y56" s="11"/>
    </row>
    <row r="57" spans="1:25" ht="13" hidden="1" x14ac:dyDescent="0.15">
      <c r="A57" t="s">
        <v>86</v>
      </c>
      <c r="B57" s="15" t="str">
        <f t="shared" si="0"/>
        <v/>
      </c>
      <c r="C57" s="15">
        <f t="shared" si="4"/>
        <v>0</v>
      </c>
      <c r="D57" s="15" t="str">
        <f>VLOOKUP(A57,companies_table,6,FALSE)</f>
        <v>Finalist</v>
      </c>
      <c r="E57" s="15">
        <f>VLOOKUP(A57,companies_table,4,FALSE)</f>
        <v>2018</v>
      </c>
      <c r="F57" s="21">
        <f>VLOOKUP(A57,companies_table,7,FALSE)</f>
        <v>80000</v>
      </c>
      <c r="G57" s="21" t="str">
        <f t="array" ref="G57">LOOKUP(2,1/(status!A:A=A57),status!B:B)</f>
        <v>Dormant (not active but still in business)</v>
      </c>
      <c r="H57" s="21">
        <f>SUMIFS(prizes!D:D,prizes!A:A,A57)</f>
        <v>5000</v>
      </c>
      <c r="I57" s="21" cm="1">
        <f t="array" ref="I57">IFERROR(LOOKUP(2,1/(sr!A:A=A57),sr!D:D),0)</f>
        <v>0</v>
      </c>
      <c r="J57" s="21">
        <f>SUMIFS(tamusr!$C:$C,tamusr!$A:$A,summary!A57)</f>
        <v>0</v>
      </c>
      <c r="K57" s="21"/>
      <c r="L57" s="21" cm="1">
        <f t="array" ref="L57">IFERROR(LOOKUP(2,1/(funds!C:C=CONCATENATE(A57,"-dilutive")),funds!D:D),0)</f>
        <v>600000</v>
      </c>
      <c r="M57" s="21" cm="1">
        <f t="array" ref="M57">IFERROR(LOOKUP(2,1/(funds!C:C=CONCATENATE(A57,"-non-dilutive")),funds!D:D),0)</f>
        <v>60000</v>
      </c>
      <c r="N57" s="21">
        <f t="shared" si="2"/>
        <v>660000</v>
      </c>
      <c r="O57" s="21" cm="1">
        <f t="array" ref="O57">IFERROR(LOOKUP(2,1/(funds!C:C=CONCATENATE(A57,"-total-nodetail")),funds!D:D),0)</f>
        <v>0</v>
      </c>
      <c r="P57" s="21">
        <f t="shared" si="3"/>
        <v>660000</v>
      </c>
      <c r="Q57" s="21">
        <f>IF(B57="x",P57,0)</f>
        <v>0</v>
      </c>
      <c r="R57" s="21">
        <f>IF(C57="x",P57,0)</f>
        <v>0</v>
      </c>
      <c r="S57" s="23">
        <f t="array" ref="S57">LOOKUP(2,1/(employees!A:A=A57),employees!B:B)</f>
        <v>3</v>
      </c>
      <c r="U57" s="11"/>
      <c r="V57" s="11"/>
      <c r="W57" s="11"/>
      <c r="X57" s="11"/>
      <c r="Y57" s="11"/>
    </row>
    <row r="58" spans="1:25" ht="13" x14ac:dyDescent="0.15">
      <c r="A58" t="s">
        <v>87</v>
      </c>
      <c r="B58" s="15" t="str">
        <f t="shared" si="0"/>
        <v/>
      </c>
      <c r="C58" s="15">
        <f t="shared" si="4"/>
        <v>0</v>
      </c>
      <c r="D58" s="15" t="str">
        <f>VLOOKUP(A58,companies_table,6,FALSE)</f>
        <v>Finalist</v>
      </c>
      <c r="E58" s="15">
        <f>VLOOKUP(A58,companies_table,4,FALSE)</f>
        <v>2018</v>
      </c>
      <c r="F58" s="21">
        <f>VLOOKUP(A58,companies_table,7,FALSE)</f>
        <v>250000</v>
      </c>
      <c r="G58" s="21" t="str">
        <f t="array" ref="G58">LOOKUP(2,1/(status!A:A=A58),status!B:B)</f>
        <v>Actively operating</v>
      </c>
      <c r="H58" s="21">
        <f>SUMIFS(prizes!D:D,prizes!A:A,A58)</f>
        <v>65000</v>
      </c>
      <c r="I58" s="21" cm="1">
        <f t="array" ref="I58">IFERROR(LOOKUP(2,1/(sr!A:A=A58),sr!D:D),0)</f>
        <v>0</v>
      </c>
      <c r="J58" s="21">
        <f>SUMIFS(tamusr!$C:$C,tamusr!$A:$A,summary!A58)</f>
        <v>0</v>
      </c>
      <c r="K58" s="21"/>
      <c r="L58" s="21" cm="1">
        <f t="array" ref="L58">IFERROR(LOOKUP(2,1/(funds!C:C=CONCATENATE(A58,"-dilutive")),funds!D:D),0)</f>
        <v>2006000</v>
      </c>
      <c r="M58" s="21" cm="1">
        <f t="array" ref="M58">IFERROR(LOOKUP(2,1/(funds!C:C=CONCATENATE(A58,"-non-dilutive")),funds!D:D),0)</f>
        <v>290000</v>
      </c>
      <c r="N58" s="21">
        <f t="shared" si="2"/>
        <v>2296000</v>
      </c>
      <c r="O58" s="21" cm="1">
        <f t="array" ref="O58">IFERROR(LOOKUP(2,1/(funds!C:C=CONCATENATE(A58,"-total-nodetail")),funds!D:D),0)</f>
        <v>0</v>
      </c>
      <c r="P58" s="21">
        <f t="shared" si="3"/>
        <v>2296000</v>
      </c>
      <c r="Q58" s="21">
        <f>IF(B58="x",P58,0)</f>
        <v>0</v>
      </c>
      <c r="R58" s="21">
        <f>IF(C58="x",P58,0)</f>
        <v>0</v>
      </c>
      <c r="S58" s="23">
        <f t="array" ref="S58">LOOKUP(2,1/(employees!A:A=A58),employees!B:B)</f>
        <v>3</v>
      </c>
      <c r="U58" s="11"/>
      <c r="V58" s="11"/>
      <c r="W58" s="11"/>
      <c r="X58" s="11"/>
      <c r="Y58" s="11"/>
    </row>
    <row r="59" spans="1:25" ht="13" x14ac:dyDescent="0.15">
      <c r="A59" t="s">
        <v>88</v>
      </c>
      <c r="B59" s="15" t="str">
        <f t="shared" si="0"/>
        <v/>
      </c>
      <c r="C59" s="15">
        <f t="shared" si="4"/>
        <v>0</v>
      </c>
      <c r="D59" s="15" t="str">
        <f>VLOOKUP(A59,companies_table,6,FALSE)</f>
        <v>Semifinalist</v>
      </c>
      <c r="E59" s="15">
        <f>VLOOKUP(A59,companies_table,4,FALSE)</f>
        <v>2018</v>
      </c>
      <c r="F59" s="21">
        <f>VLOOKUP(A59,companies_table,7,FALSE)</f>
        <v>2750</v>
      </c>
      <c r="G59" s="21" t="str">
        <f t="array" ref="G59">LOOKUP(2,1/(status!A:A=A59),status!B:B)</f>
        <v>Actively operating</v>
      </c>
      <c r="H59" s="21">
        <f>SUMIFS(prizes!D:D,prizes!A:A,A59)</f>
        <v>2000</v>
      </c>
      <c r="I59" s="21" cm="1">
        <f t="array" ref="I59">IFERROR(LOOKUP(2,1/(sr!A:A=A59),sr!D:D),0)</f>
        <v>0</v>
      </c>
      <c r="J59" s="21">
        <f>SUMIFS(tamusr!$C:$C,tamusr!$A:$A,summary!A59)</f>
        <v>0</v>
      </c>
      <c r="K59" s="21"/>
      <c r="L59" s="21" cm="1">
        <f t="array" ref="L59">IFERROR(LOOKUP(2,1/(funds!C:C=CONCATENATE(A59,"-dilutive")),funds!D:D),0)</f>
        <v>0</v>
      </c>
      <c r="M59" s="21" cm="1">
        <f t="array" ref="M59">IFERROR(LOOKUP(2,1/(funds!C:C=CONCATENATE(A59,"-non-dilutive")),funds!D:D),0)</f>
        <v>45000</v>
      </c>
      <c r="N59" s="21">
        <f t="shared" si="2"/>
        <v>45000</v>
      </c>
      <c r="O59" s="21" cm="1">
        <f t="array" ref="O59">IFERROR(LOOKUP(2,1/(funds!C:C=CONCATENATE(A59,"-total-nodetail")),funds!D:D),0)</f>
        <v>0</v>
      </c>
      <c r="P59" s="21">
        <f t="shared" si="3"/>
        <v>45000</v>
      </c>
      <c r="Q59" s="21">
        <f>IF(B59="x",P59,0)</f>
        <v>0</v>
      </c>
      <c r="R59" s="21">
        <f>IF(C59="x",P59,0)</f>
        <v>0</v>
      </c>
      <c r="S59" s="23">
        <f t="array" ref="S59">LOOKUP(2,1/(employees!A:A=A59),employees!B:B)</f>
        <v>4</v>
      </c>
      <c r="U59" s="11"/>
      <c r="V59" s="11"/>
      <c r="W59" s="11"/>
      <c r="X59" s="11"/>
      <c r="Y59" s="11"/>
    </row>
    <row r="60" spans="1:25" ht="13" hidden="1" x14ac:dyDescent="0.15">
      <c r="A60" t="s">
        <v>89</v>
      </c>
      <c r="B60" s="15" t="str">
        <f t="shared" si="0"/>
        <v>x</v>
      </c>
      <c r="C60" s="15">
        <f t="shared" si="4"/>
        <v>0</v>
      </c>
      <c r="D60" s="15" t="str">
        <f>VLOOKUP(A60,companies_table,6,FALSE)</f>
        <v>Semifinalist</v>
      </c>
      <c r="E60" s="15">
        <f>VLOOKUP(A60,companies_table,4,FALSE)</f>
        <v>2018</v>
      </c>
      <c r="F60" s="21">
        <f>VLOOKUP(A60,companies_table,7,FALSE)</f>
        <v>25000</v>
      </c>
      <c r="G60" s="21" t="str">
        <f t="array" ref="G60">LOOKUP(2,1/(status!A:A=A60),status!B:B)</f>
        <v>Dormant (not active but still in business)</v>
      </c>
      <c r="H60" s="21">
        <f>SUMIFS(prizes!D:D,prizes!A:A,A60)</f>
        <v>15000</v>
      </c>
      <c r="I60" s="21" cm="1">
        <f t="array" ref="I60">IFERROR(LOOKUP(2,1/(sr!A:A=A60),sr!D:D),0)</f>
        <v>0</v>
      </c>
      <c r="J60" s="21">
        <f>SUMIFS(tamusr!$C:$C,tamusr!$A:$A,summary!A60)</f>
        <v>0</v>
      </c>
      <c r="K60" s="21"/>
      <c r="L60" s="21" cm="1">
        <f t="array" ref="L60">IFERROR(LOOKUP(2,1/(funds!C:C=CONCATENATE(A60,"-dilutive")),funds!D:D),0)</f>
        <v>250000</v>
      </c>
      <c r="M60" s="21" cm="1">
        <f t="array" ref="M60">IFERROR(LOOKUP(2,1/(funds!C:C=CONCATENATE(A60,"-non-dilutive")),funds!D:D),0)</f>
        <v>15000</v>
      </c>
      <c r="N60" s="21">
        <f t="shared" si="2"/>
        <v>265000</v>
      </c>
      <c r="O60" s="21" cm="1">
        <f t="array" ref="O60">IFERROR(LOOKUP(2,1/(funds!C:C=CONCATENATE(A60,"-total-nodetail")),funds!D:D),0)</f>
        <v>0</v>
      </c>
      <c r="P60" s="21">
        <f t="shared" si="3"/>
        <v>265000</v>
      </c>
      <c r="Q60" s="21">
        <f>IF(B60="x",P60,0)</f>
        <v>265000</v>
      </c>
      <c r="R60" s="21">
        <f>IF(C60="x",P60,0)</f>
        <v>0</v>
      </c>
      <c r="S60" s="23">
        <f t="array" ref="S60">LOOKUP(2,1/(employees!A:A=A60),employees!B:B)</f>
        <v>4</v>
      </c>
      <c r="U60" s="11"/>
      <c r="V60" s="11"/>
      <c r="W60" s="11"/>
      <c r="X60" s="11"/>
      <c r="Y60" s="11"/>
    </row>
    <row r="61" spans="1:25" ht="13" x14ac:dyDescent="0.15">
      <c r="A61" t="s">
        <v>90</v>
      </c>
      <c r="B61" s="15" t="str">
        <f t="shared" si="0"/>
        <v/>
      </c>
      <c r="C61" s="15">
        <f t="shared" si="4"/>
        <v>0</v>
      </c>
      <c r="D61" s="15" t="str">
        <f>VLOOKUP(A61,companies_table,6,FALSE)</f>
        <v>Semifinalist</v>
      </c>
      <c r="E61" s="15">
        <f>VLOOKUP(A61,companies_table,4,FALSE)</f>
        <v>2018</v>
      </c>
      <c r="F61" s="21">
        <f>VLOOKUP(A61,companies_table,7,FALSE)</f>
        <v>300000</v>
      </c>
      <c r="G61" s="21" t="str">
        <f t="array" ref="G61">LOOKUP(2,1/(status!A:A=A61),status!B:B)</f>
        <v>Actively operating</v>
      </c>
      <c r="H61" s="21">
        <f>SUMIFS(prizes!D:D,prizes!A:A,A61)</f>
        <v>0</v>
      </c>
      <c r="I61" s="21" cm="1">
        <f t="array" ref="I61">IFERROR(LOOKUP(2,1/(sr!A:A=A61),sr!D:D),0)</f>
        <v>0</v>
      </c>
      <c r="J61" s="21">
        <f>SUMIFS(tamusr!$C:$C,tamusr!$A:$A,summary!A61)</f>
        <v>0</v>
      </c>
      <c r="K61" s="21"/>
      <c r="L61" s="21" cm="1">
        <f t="array" ref="L61">IFERROR(LOOKUP(2,1/(funds!C:C=CONCATENATE(A61,"-dilutive")),funds!D:D),0)</f>
        <v>450000</v>
      </c>
      <c r="M61" s="21" cm="1">
        <f t="array" ref="M61">IFERROR(LOOKUP(2,1/(funds!C:C=CONCATENATE(A61,"-non-dilutive")),funds!D:D),0)</f>
        <v>0</v>
      </c>
      <c r="N61" s="21">
        <f t="shared" si="2"/>
        <v>450000</v>
      </c>
      <c r="O61" s="21" cm="1">
        <f t="array" ref="O61">IFERROR(LOOKUP(2,1/(funds!C:C=CONCATENATE(A61,"-total-nodetail")),funds!D:D),0)</f>
        <v>0</v>
      </c>
      <c r="P61" s="21">
        <f t="shared" si="3"/>
        <v>450000</v>
      </c>
      <c r="Q61" s="21">
        <f>IF(B61="x",P61,0)</f>
        <v>0</v>
      </c>
      <c r="R61" s="21">
        <f>IF(C61="x",P61,0)</f>
        <v>0</v>
      </c>
      <c r="S61" s="23">
        <f t="array" ref="S61">LOOKUP(2,1/(employees!A:A=A61),employees!B:B)</f>
        <v>2</v>
      </c>
      <c r="U61" s="11"/>
      <c r="V61" s="11"/>
      <c r="W61" s="11"/>
      <c r="X61" s="11"/>
      <c r="Y61" s="11"/>
    </row>
    <row r="62" spans="1:25" ht="13" x14ac:dyDescent="0.15">
      <c r="A62" t="s">
        <v>91</v>
      </c>
      <c r="B62" s="15" t="str">
        <f t="shared" si="0"/>
        <v>x</v>
      </c>
      <c r="C62" s="15">
        <f t="shared" si="4"/>
        <v>0</v>
      </c>
      <c r="D62" s="15" t="str">
        <f>VLOOKUP(A62,companies_table,6,FALSE)</f>
        <v>Semifinalist</v>
      </c>
      <c r="E62" s="15">
        <f>VLOOKUP(A62,companies_table,4,FALSE)</f>
        <v>2018</v>
      </c>
      <c r="F62" s="21">
        <f>VLOOKUP(A62,companies_table,7,FALSE)</f>
        <v>15000</v>
      </c>
      <c r="G62" s="21" t="str">
        <f t="array" ref="G62">LOOKUP(2,1/(status!A:A=A62),status!B:B)</f>
        <v>Actively operating</v>
      </c>
      <c r="H62" s="21">
        <f>SUMIFS(prizes!D:D,prizes!A:A,A62)</f>
        <v>14000</v>
      </c>
      <c r="I62" s="21" cm="1">
        <f t="array" ref="I62">IFERROR(LOOKUP(2,1/(sr!A:A=A62),sr!D:D),0)</f>
        <v>60000</v>
      </c>
      <c r="J62" s="21">
        <f>SUMIFS(tamusr!$C:$C,tamusr!$A:$A,summary!A62)</f>
        <v>73527</v>
      </c>
      <c r="K62" s="21"/>
      <c r="L62" s="21" cm="1">
        <f t="array" ref="L62">IFERROR(LOOKUP(2,1/(funds!C:C=CONCATENATE(A62,"-dilutive")),funds!D:D),0)</f>
        <v>40000</v>
      </c>
      <c r="M62" s="21" cm="1">
        <f t="array" ref="M62">IFERROR(LOOKUP(2,1/(funds!C:C=CONCATENATE(A62,"-non-dilutive")),funds!D:D),0)</f>
        <v>239000</v>
      </c>
      <c r="N62" s="21">
        <f t="shared" si="2"/>
        <v>279000</v>
      </c>
      <c r="O62" s="21" cm="1">
        <f t="array" ref="O62">IFERROR(LOOKUP(2,1/(funds!C:C=CONCATENATE(A62,"-total-nodetail")),funds!D:D),0)</f>
        <v>0</v>
      </c>
      <c r="P62" s="21">
        <f t="shared" si="3"/>
        <v>279000</v>
      </c>
      <c r="Q62" s="21">
        <f>IF(B62="x",P62,0)</f>
        <v>279000</v>
      </c>
      <c r="R62" s="21">
        <f>IF(C62="x",P62,0)</f>
        <v>0</v>
      </c>
      <c r="S62" s="23">
        <f t="array" ref="S62">LOOKUP(2,1/(employees!A:A=A62),employees!B:B)</f>
        <v>1</v>
      </c>
      <c r="U62" s="11"/>
      <c r="V62" s="11"/>
      <c r="W62" s="11"/>
      <c r="X62" s="11"/>
      <c r="Y62" s="11"/>
    </row>
    <row r="63" spans="1:25" ht="13" x14ac:dyDescent="0.15">
      <c r="A63" t="s">
        <v>92</v>
      </c>
      <c r="B63" s="15" t="str">
        <f t="shared" si="0"/>
        <v/>
      </c>
      <c r="C63" s="15">
        <f t="shared" si="4"/>
        <v>0</v>
      </c>
      <c r="D63" s="15" t="str">
        <f>VLOOKUP(A63,companies_table,6,FALSE)</f>
        <v>Semifinalist</v>
      </c>
      <c r="E63" s="15">
        <f>VLOOKUP(A63,companies_table,4,FALSE)</f>
        <v>2018</v>
      </c>
      <c r="F63" s="21">
        <f>VLOOKUP(A63,companies_table,7,FALSE)</f>
        <v>250000</v>
      </c>
      <c r="G63" s="21" t="str">
        <f t="array" ref="G63">LOOKUP(2,1/(status!A:A=A63),status!B:B)</f>
        <v>Actively operating</v>
      </c>
      <c r="H63" s="21">
        <f>SUMIFS(prizes!D:D,prizes!A:A,A63)</f>
        <v>0</v>
      </c>
      <c r="I63" s="21" cm="1">
        <f t="array" ref="I63">IFERROR(LOOKUP(2,1/(sr!A:A=A63),sr!D:D),0)</f>
        <v>0</v>
      </c>
      <c r="J63" s="21">
        <f>SUMIFS(tamusr!$C:$C,tamusr!$A:$A,summary!A63)</f>
        <v>0</v>
      </c>
      <c r="K63" s="21"/>
      <c r="L63" s="21" cm="1">
        <f t="array" ref="L63">IFERROR(LOOKUP(2,1/(funds!C:C=CONCATENATE(A63,"-dilutive")),funds!D:D),0)</f>
        <v>1300000</v>
      </c>
      <c r="M63" s="21" cm="1">
        <f t="array" ref="M63">IFERROR(LOOKUP(2,1/(funds!C:C=CONCATENATE(A63,"-non-dilutive")),funds!D:D),0)</f>
        <v>20000</v>
      </c>
      <c r="N63" s="21">
        <f t="shared" si="2"/>
        <v>1320000</v>
      </c>
      <c r="O63" s="21" cm="1">
        <f t="array" ref="O63">IFERROR(LOOKUP(2,1/(funds!C:C=CONCATENATE(A63,"-total-nodetail")),funds!D:D),0)</f>
        <v>250000</v>
      </c>
      <c r="P63" s="21">
        <f t="shared" si="3"/>
        <v>1570000</v>
      </c>
      <c r="Q63" s="21">
        <f>IF(B63="x",P63,0)</f>
        <v>0</v>
      </c>
      <c r="R63" s="21">
        <f>IF(C63="x",P63,0)</f>
        <v>0</v>
      </c>
      <c r="S63" s="23">
        <f t="array" ref="S63">LOOKUP(2,1/(employees!A:A=A63),employees!B:B)</f>
        <v>0</v>
      </c>
      <c r="U63" s="11"/>
      <c r="V63" s="11"/>
      <c r="W63" s="11"/>
      <c r="X63" s="11"/>
      <c r="Y63" s="11"/>
    </row>
    <row r="64" spans="1:25" ht="13" x14ac:dyDescent="0.15">
      <c r="A64" t="s">
        <v>93</v>
      </c>
      <c r="B64" s="15" t="str">
        <f t="shared" si="0"/>
        <v/>
      </c>
      <c r="C64" s="15">
        <f t="shared" si="4"/>
        <v>0</v>
      </c>
      <c r="D64" s="15" t="str">
        <f>VLOOKUP(A64,companies_table,6,FALSE)</f>
        <v>Finalist</v>
      </c>
      <c r="E64" s="15">
        <f>VLOOKUP(A64,companies_table,4,FALSE)</f>
        <v>2018</v>
      </c>
      <c r="F64" s="21">
        <f>VLOOKUP(A64,companies_table,7,FALSE)</f>
        <v>350000</v>
      </c>
      <c r="G64" s="21" t="str">
        <f t="array" ref="G64">LOOKUP(2,1/(status!A:A=A64),status!B:B)</f>
        <v>Actively operating</v>
      </c>
      <c r="H64" s="21">
        <f>SUMIFS(prizes!D:D,prizes!A:A,A64)</f>
        <v>15000</v>
      </c>
      <c r="I64" s="21" cm="1">
        <f t="array" ref="I64">IFERROR(LOOKUP(2,1/(sr!A:A=A64),sr!D:D),0)</f>
        <v>165000</v>
      </c>
      <c r="J64" s="21">
        <f>SUMIFS(tamusr!$C:$C,tamusr!$A:$A,summary!A64)</f>
        <v>0</v>
      </c>
      <c r="K64" s="21"/>
      <c r="L64" s="21" cm="1">
        <f t="array" ref="L64">IFERROR(LOOKUP(2,1/(funds!C:C=CONCATENATE(A64,"-dilutive")),funds!D:D),0)</f>
        <v>14500000</v>
      </c>
      <c r="M64" s="21" cm="1">
        <f t="array" ref="M64">IFERROR(LOOKUP(2,1/(funds!C:C=CONCATENATE(A64,"-non-dilutive")),funds!D:D),0)</f>
        <v>67000</v>
      </c>
      <c r="N64" s="21">
        <f t="shared" si="2"/>
        <v>14567000</v>
      </c>
      <c r="O64" s="21" cm="1">
        <f t="array" ref="O64">IFERROR(LOOKUP(2,1/(funds!C:C=CONCATENATE(A64,"-total-nodetail")),funds!D:D),0)</f>
        <v>0</v>
      </c>
      <c r="P64" s="21">
        <f t="shared" si="3"/>
        <v>14567000</v>
      </c>
      <c r="Q64" s="21">
        <f>IF(B64="x",P64,0)</f>
        <v>0</v>
      </c>
      <c r="R64" s="21">
        <f>IF(C64="x",P64,0)</f>
        <v>0</v>
      </c>
      <c r="S64" s="23">
        <f t="array" ref="S64">LOOKUP(2,1/(employees!A:A=A64),employees!B:B)</f>
        <v>4</v>
      </c>
      <c r="U64" s="11"/>
      <c r="V64" s="11"/>
      <c r="W64" s="11"/>
      <c r="X64" s="11"/>
      <c r="Y64" s="11"/>
    </row>
    <row r="65" spans="1:25" ht="13" x14ac:dyDescent="0.15">
      <c r="A65" t="s">
        <v>94</v>
      </c>
      <c r="B65" s="15" t="str">
        <f t="shared" si="0"/>
        <v/>
      </c>
      <c r="C65" s="15">
        <f t="shared" si="4"/>
        <v>0</v>
      </c>
      <c r="D65" s="15" t="str">
        <f>VLOOKUP(A65,companies_table,6,FALSE)</f>
        <v>Finalist</v>
      </c>
      <c r="E65" s="15">
        <f>VLOOKUP(A65,companies_table,4,FALSE)</f>
        <v>2018</v>
      </c>
      <c r="F65" s="21">
        <f>VLOOKUP(A65,companies_table,7,FALSE)</f>
        <v>412000</v>
      </c>
      <c r="G65" s="21" t="str">
        <f t="array" ref="G65">LOOKUP(2,1/(status!A:A=A65),status!B:B)</f>
        <v>Actively operating</v>
      </c>
      <c r="H65" s="21">
        <f>SUMIFS(prizes!D:D,prizes!A:A,A65)</f>
        <v>47500</v>
      </c>
      <c r="I65" s="21" cm="1">
        <f t="array" ref="I65">IFERROR(LOOKUP(2,1/(sr!A:A=A65),sr!D:D),0)</f>
        <v>1000000</v>
      </c>
      <c r="J65" s="21">
        <f>SUMIFS(tamusr!$C:$C,tamusr!$A:$A,summary!A65)</f>
        <v>0</v>
      </c>
      <c r="K65" s="21"/>
      <c r="L65" s="21" cm="1">
        <f t="array" ref="L65">IFERROR(LOOKUP(2,1/(funds!C:C=CONCATENATE(A65,"-dilutive")),funds!D:D),0)</f>
        <v>16000000</v>
      </c>
      <c r="M65" s="21" cm="1">
        <f t="array" ref="M65">IFERROR(LOOKUP(2,1/(funds!C:C=CONCATENATE(A65,"-non-dilutive")),funds!D:D),0)</f>
        <v>2867370</v>
      </c>
      <c r="N65" s="21">
        <f t="shared" si="2"/>
        <v>18867370</v>
      </c>
      <c r="O65" s="21" cm="1">
        <f t="array" ref="O65">IFERROR(LOOKUP(2,1/(funds!C:C=CONCATENATE(A65,"-total-nodetail")),funds!D:D),0)</f>
        <v>0</v>
      </c>
      <c r="P65" s="21">
        <f t="shared" si="3"/>
        <v>18867370</v>
      </c>
      <c r="Q65" s="21">
        <f>IF(B65="x",P65,0)</f>
        <v>0</v>
      </c>
      <c r="R65" s="21">
        <f>IF(C65="x",P65,0)</f>
        <v>0</v>
      </c>
      <c r="S65" s="23">
        <f t="array" ref="S65">LOOKUP(2,1/(employees!A:A=A65),employees!B:B)</f>
        <v>8</v>
      </c>
      <c r="U65" s="11"/>
      <c r="V65" s="11"/>
      <c r="W65" s="11"/>
      <c r="X65" s="11"/>
      <c r="Y65" s="11"/>
    </row>
    <row r="66" spans="1:25" ht="13" x14ac:dyDescent="0.15">
      <c r="A66" t="s">
        <v>95</v>
      </c>
      <c r="B66" s="15" t="str">
        <f t="shared" si="0"/>
        <v/>
      </c>
      <c r="C66" s="15">
        <f t="shared" ref="C66:C97" si="5">VLOOKUP(A66,companies_table,10,FALSE)</f>
        <v>0</v>
      </c>
      <c r="D66" s="15" t="str">
        <f>VLOOKUP(A66,companies_table,6,FALSE)</f>
        <v>Semifinalist</v>
      </c>
      <c r="E66" s="15">
        <f>VLOOKUP(A66,companies_table,4,FALSE)</f>
        <v>2018</v>
      </c>
      <c r="F66" s="21">
        <f>VLOOKUP(A66,companies_table,7,FALSE)</f>
        <v>460000</v>
      </c>
      <c r="G66" s="21" t="str">
        <f t="array" ref="G66">LOOKUP(2,1/(status!A:A=A66),status!B:B)</f>
        <v>Actively operating</v>
      </c>
      <c r="H66" s="21">
        <f>SUMIFS(prizes!D:D,prizes!A:A,A66)</f>
        <v>0</v>
      </c>
      <c r="I66" s="21" cm="1">
        <f t="array" ref="I66">IFERROR(LOOKUP(2,1/(sr!A:A=A66),sr!D:D),0)</f>
        <v>0</v>
      </c>
      <c r="J66" s="21">
        <f>SUMIFS(tamusr!$C:$C,tamusr!$A:$A,summary!A66)</f>
        <v>0</v>
      </c>
      <c r="K66" s="21"/>
      <c r="L66" s="21" cm="1">
        <f t="array" ref="L66">IFERROR(LOOKUP(2,1/(funds!C:C=CONCATENATE(A66,"-dilutive")),funds!D:D),0)</f>
        <v>1500000</v>
      </c>
      <c r="M66" s="21" cm="1">
        <f t="array" ref="M66">IFERROR(LOOKUP(2,1/(funds!C:C=CONCATENATE(A66,"-non-dilutive")),funds!D:D),0)</f>
        <v>0</v>
      </c>
      <c r="N66" s="21">
        <f t="shared" si="2"/>
        <v>1500000</v>
      </c>
      <c r="O66" s="21" cm="1">
        <f t="array" ref="O66">IFERROR(LOOKUP(2,1/(funds!C:C=CONCATENATE(A66,"-total-nodetail")),funds!D:D),0)</f>
        <v>0</v>
      </c>
      <c r="P66" s="21">
        <f t="shared" si="3"/>
        <v>1500000</v>
      </c>
      <c r="Q66" s="21">
        <f>IF(B66="x",P66,0)</f>
        <v>0</v>
      </c>
      <c r="R66" s="21">
        <f>IF(C66="x",P66,0)</f>
        <v>0</v>
      </c>
      <c r="S66" s="23">
        <f t="array" ref="S66">LOOKUP(2,1/(employees!A:A=A66),employees!B:B)</f>
        <v>2</v>
      </c>
      <c r="U66" s="11"/>
      <c r="V66" s="11"/>
      <c r="W66" s="11"/>
      <c r="X66" s="11"/>
      <c r="Y66" s="11"/>
    </row>
    <row r="67" spans="1:25" ht="13" hidden="1" x14ac:dyDescent="0.15">
      <c r="A67" t="s">
        <v>96</v>
      </c>
      <c r="B67" s="15" t="str">
        <f t="shared" ref="B67:B104" si="6">VLOOKUP(A67,companies_table,9,FALSE)</f>
        <v/>
      </c>
      <c r="C67" s="15">
        <f t="shared" si="5"/>
        <v>0</v>
      </c>
      <c r="D67" s="15" t="str">
        <f>VLOOKUP(A67,companies_table,6,FALSE)</f>
        <v>Semifinalist</v>
      </c>
      <c r="E67" s="15">
        <f>VLOOKUP(A67,companies_table,4,FALSE)</f>
        <v>2018</v>
      </c>
      <c r="F67" s="21">
        <f>VLOOKUP(A67,companies_table,7,FALSE)</f>
        <v>1400000</v>
      </c>
      <c r="G67" s="21" t="str">
        <f t="array" ref="G67">LOOKUP(2,1/(status!A:A=A67),status!B:B)</f>
        <v>Inactive</v>
      </c>
      <c r="H67" s="21">
        <f>SUMIFS(prizes!D:D,prizes!A:A,A67)</f>
        <v>0</v>
      </c>
      <c r="I67" s="21" cm="1">
        <f t="array" ref="I67">IFERROR(LOOKUP(2,1/(sr!A:A=A67),sr!D:D),0)</f>
        <v>0</v>
      </c>
      <c r="J67" s="21">
        <f>SUMIFS(tamusr!$C:$C,tamusr!$A:$A,summary!A67)</f>
        <v>0</v>
      </c>
      <c r="K67" s="21"/>
      <c r="L67" s="21" cm="1">
        <f t="array" ref="L67">IFERROR(LOOKUP(2,1/(funds!C:C=CONCATENATE(A67,"-dilutive")),funds!D:D),0)</f>
        <v>0</v>
      </c>
      <c r="M67" s="21" cm="1">
        <f t="array" ref="M67">IFERROR(LOOKUP(2,1/(funds!C:C=CONCATENATE(A67,"-non-dilutive")),funds!D:D),0)</f>
        <v>25000</v>
      </c>
      <c r="N67" s="21">
        <f t="shared" si="2"/>
        <v>25000</v>
      </c>
      <c r="O67" s="21">
        <v>1400000</v>
      </c>
      <c r="P67" s="21">
        <f t="shared" si="3"/>
        <v>1425000</v>
      </c>
      <c r="Q67" s="21">
        <f>IF(B67="x",P67,0)</f>
        <v>0</v>
      </c>
      <c r="R67" s="21">
        <f>IF(C67="x",P67,0)</f>
        <v>0</v>
      </c>
      <c r="S67" s="23">
        <f t="array" ref="S67">LOOKUP(2,1/(employees!A:A=A67),employees!B:B)</f>
        <v>3</v>
      </c>
      <c r="U67" s="11"/>
      <c r="V67" s="11"/>
      <c r="W67" s="11"/>
      <c r="X67" s="11"/>
      <c r="Y67" s="11"/>
    </row>
    <row r="68" spans="1:25" ht="13" x14ac:dyDescent="0.15">
      <c r="A68" t="s">
        <v>97</v>
      </c>
      <c r="B68" s="15" t="str">
        <f t="shared" si="6"/>
        <v>x</v>
      </c>
      <c r="C68" s="15">
        <f t="shared" si="5"/>
        <v>0</v>
      </c>
      <c r="D68" s="15" t="str">
        <f>VLOOKUP(A68,companies_table,6,FALSE)</f>
        <v>Semifinalist</v>
      </c>
      <c r="E68" s="15">
        <f>VLOOKUP(A68,companies_table,4,FALSE)</f>
        <v>2018</v>
      </c>
      <c r="F68" s="21">
        <f>VLOOKUP(A68,companies_table,7,FALSE)</f>
        <v>572500</v>
      </c>
      <c r="G68" s="21" t="str">
        <f t="array" ref="G68">LOOKUP(2,1/(status!A:A=A68),status!B:B)</f>
        <v>Actively operating</v>
      </c>
      <c r="H68" s="21">
        <f>SUMIFS(prizes!D:D,prizes!A:A,A68)</f>
        <v>13000</v>
      </c>
      <c r="I68" s="21" cm="1">
        <f t="array" ref="I68">IFERROR(LOOKUP(2,1/(sr!A:A=A68),sr!D:D),0)</f>
        <v>50000</v>
      </c>
      <c r="J68" s="21">
        <f>SUMIFS(tamusr!$C:$C,tamusr!$A:$A,summary!A68)</f>
        <v>0</v>
      </c>
      <c r="K68" s="21"/>
      <c r="L68" s="21" cm="1">
        <f t="array" ref="L68">IFERROR(LOOKUP(2,1/(funds!C:C=CONCATENATE(A68,"-dilutive")),funds!D:D),0)</f>
        <v>8000000</v>
      </c>
      <c r="M68" s="21" cm="1">
        <f t="array" ref="M68">IFERROR(LOOKUP(2,1/(funds!C:C=CONCATENATE(A68,"-non-dilutive")),funds!D:D),0)</f>
        <v>313000</v>
      </c>
      <c r="N68" s="21">
        <f t="shared" si="2"/>
        <v>8313000</v>
      </c>
      <c r="O68" s="21" cm="1">
        <f t="array" ref="O68">IFERROR(LOOKUP(2,1/(funds!C:C=CONCATENATE(A68,"-total-nodetail")),funds!D:D),0)</f>
        <v>0</v>
      </c>
      <c r="P68" s="21">
        <f t="shared" si="3"/>
        <v>8313000</v>
      </c>
      <c r="Q68" s="21">
        <f>IF(B68="x",P68,0)</f>
        <v>8313000</v>
      </c>
      <c r="R68" s="21">
        <f>IF(C68="x",P68,0)</f>
        <v>0</v>
      </c>
      <c r="S68" s="23">
        <f t="array" ref="S68">LOOKUP(2,1/(employees!A:A=A68),employees!B:B)</f>
        <v>11</v>
      </c>
      <c r="U68" s="11"/>
      <c r="V68" s="11"/>
      <c r="W68" s="11"/>
      <c r="X68" s="11"/>
      <c r="Y68" s="11"/>
    </row>
    <row r="69" spans="1:25" ht="13" x14ac:dyDescent="0.15">
      <c r="A69" t="s">
        <v>98</v>
      </c>
      <c r="B69" s="15" t="str">
        <f t="shared" si="6"/>
        <v/>
      </c>
      <c r="C69" s="15">
        <f t="shared" si="5"/>
        <v>0</v>
      </c>
      <c r="D69" s="15" t="str">
        <f>VLOOKUP(A69,companies_table,6,FALSE)</f>
        <v>Semifinalist</v>
      </c>
      <c r="E69" s="15">
        <f>VLOOKUP(A69,companies_table,4,FALSE)</f>
        <v>2018</v>
      </c>
      <c r="F69" s="21">
        <f>VLOOKUP(A69,companies_table,7,FALSE)</f>
        <v>420000</v>
      </c>
      <c r="G69" s="21" t="str">
        <f t="array" ref="G69">LOOKUP(2,1/(status!A:A=A69),status!B:B)</f>
        <v>Actively operating</v>
      </c>
      <c r="H69" s="21">
        <f>SUMIFS(prizes!D:D,prizes!A:A,A69)</f>
        <v>35000</v>
      </c>
      <c r="I69" s="21" cm="1">
        <f t="array" ref="I69">IFERROR(LOOKUP(2,1/(sr!A:A=A69),sr!D:D),0)</f>
        <v>0</v>
      </c>
      <c r="J69" s="21">
        <f>SUMIFS(tamusr!$C:$C,tamusr!$A:$A,summary!A69)</f>
        <v>0</v>
      </c>
      <c r="K69" s="21"/>
      <c r="L69" s="21" cm="1">
        <f t="array" ref="L69">IFERROR(LOOKUP(2,1/(funds!C:C=CONCATENATE(A69,"-dilutive")),funds!D:D),0)</f>
        <v>1400000</v>
      </c>
      <c r="M69" s="21" cm="1">
        <f t="array" ref="M69">IFERROR(LOOKUP(2,1/(funds!C:C=CONCATENATE(A69,"-non-dilutive")),funds!D:D),0)</f>
        <v>10000</v>
      </c>
      <c r="N69" s="21">
        <f t="shared" si="2"/>
        <v>1410000</v>
      </c>
      <c r="O69" s="21" cm="1">
        <f t="array" ref="O69">IFERROR(LOOKUP(2,1/(funds!C:C=CONCATENATE(A69,"-total-nodetail")),funds!D:D),0)</f>
        <v>0</v>
      </c>
      <c r="P69" s="21">
        <f t="shared" si="3"/>
        <v>1410000</v>
      </c>
      <c r="Q69" s="21">
        <f>IF(B69="x",P69,0)</f>
        <v>0</v>
      </c>
      <c r="R69" s="21">
        <f>IF(C69="x",P69,0)</f>
        <v>0</v>
      </c>
      <c r="S69" s="23">
        <f t="array" ref="S69">LOOKUP(2,1/(employees!A:A=A69),employees!B:B)</f>
        <v>8</v>
      </c>
      <c r="U69" s="11"/>
      <c r="V69" s="11"/>
      <c r="W69" s="11"/>
      <c r="X69" s="11"/>
      <c r="Y69" s="11"/>
    </row>
    <row r="70" spans="1:25" ht="13" x14ac:dyDescent="0.15">
      <c r="A70" t="s">
        <v>99</v>
      </c>
      <c r="B70" s="15" t="str">
        <f t="shared" si="6"/>
        <v>x</v>
      </c>
      <c r="C70" s="15" t="str">
        <f t="shared" si="5"/>
        <v>x</v>
      </c>
      <c r="D70" s="15" t="str">
        <f>VLOOKUP(A70,companies_table,6,FALSE)</f>
        <v>Finalist</v>
      </c>
      <c r="E70" s="15">
        <f>VLOOKUP(A70,companies_table,4,FALSE)</f>
        <v>2019</v>
      </c>
      <c r="F70" s="21">
        <f>VLOOKUP(A70,companies_table,7,FALSE)</f>
        <v>105000</v>
      </c>
      <c r="G70" s="21" t="str">
        <f t="array" ref="G70">LOOKUP(2,1/(status!A:A=A70),status!B:B)</f>
        <v>Actively operating</v>
      </c>
      <c r="H70" s="21">
        <f>SUMIFS(prizes!D:D,prizes!A:A,A70)</f>
        <v>0</v>
      </c>
      <c r="I70" s="21" cm="1">
        <f t="array" ref="I70">IFERROR(LOOKUP(2,1/(sr!A:A=A70),sr!D:D),0)</f>
        <v>230000</v>
      </c>
      <c r="J70" s="21">
        <f>SUMIFS(tamusr!$C:$C,tamusr!$A:$A,summary!A70)</f>
        <v>3600</v>
      </c>
      <c r="K70" s="21"/>
      <c r="L70" s="21" cm="1">
        <f t="array" ref="L70">IFERROR(LOOKUP(2,1/(funds!C:C=CONCATENATE(A70,"-dilutive")),funds!D:D),0)</f>
        <v>0</v>
      </c>
      <c r="M70" s="21" cm="1">
        <f t="array" ref="M70">IFERROR(LOOKUP(2,1/(funds!C:C=CONCATENATE(A70,"-non-dilutive")),funds!D:D),0)</f>
        <v>450000</v>
      </c>
      <c r="N70" s="21">
        <f t="shared" si="2"/>
        <v>450000</v>
      </c>
      <c r="O70" s="21" cm="1">
        <f t="array" ref="O70">IFERROR(LOOKUP(2,1/(funds!C:C=CONCATENATE(A70,"-total-nodetail")),funds!D:D),0)</f>
        <v>25000</v>
      </c>
      <c r="P70" s="21">
        <f t="shared" si="3"/>
        <v>475000</v>
      </c>
      <c r="Q70" s="21">
        <f>IF(B70="x",P70,0)</f>
        <v>475000</v>
      </c>
      <c r="R70" s="21">
        <f>IF(C70="x",P70,0)</f>
        <v>475000</v>
      </c>
      <c r="S70" s="23">
        <f t="array" ref="S70">LOOKUP(2,1/(employees!A:A=A70),employees!B:B)</f>
        <v>1</v>
      </c>
      <c r="U70" s="11"/>
      <c r="V70" s="11"/>
      <c r="W70" s="11"/>
      <c r="X70" s="11"/>
      <c r="Y70" s="11"/>
    </row>
    <row r="71" spans="1:25" ht="13" x14ac:dyDescent="0.15">
      <c r="A71" t="s">
        <v>100</v>
      </c>
      <c r="B71" s="15" t="str">
        <f t="shared" si="6"/>
        <v/>
      </c>
      <c r="C71" s="15">
        <f t="shared" si="5"/>
        <v>0</v>
      </c>
      <c r="D71" s="15" t="str">
        <f>VLOOKUP(A71,companies_table,6,FALSE)</f>
        <v>Semifinalist</v>
      </c>
      <c r="E71" s="15">
        <f>VLOOKUP(A71,companies_table,4,FALSE)</f>
        <v>2019</v>
      </c>
      <c r="F71" s="21">
        <f>VLOOKUP(A71,companies_table,7,FALSE)</f>
        <v>530000</v>
      </c>
      <c r="G71" s="21" t="str">
        <f t="array" ref="G71">LOOKUP(2,1/(status!A:A=A71),status!B:B)</f>
        <v>Actively operating</v>
      </c>
      <c r="H71" s="21">
        <f>SUMIFS(prizes!D:D,prizes!A:A,A71)</f>
        <v>0</v>
      </c>
      <c r="I71" s="21" cm="1">
        <f t="array" ref="I71">IFERROR(LOOKUP(2,1/(sr!A:A=A71),sr!D:D),0)</f>
        <v>0</v>
      </c>
      <c r="J71" s="21">
        <f>SUMIFS(tamusr!$C:$C,tamusr!$A:$A,summary!A71)</f>
        <v>0</v>
      </c>
      <c r="K71" s="21"/>
      <c r="L71" s="21" cm="1">
        <f t="array" ref="L71">IFERROR(LOOKUP(2,1/(funds!C:C=CONCATENATE(A71,"-dilutive")),funds!D:D),0)</f>
        <v>403000</v>
      </c>
      <c r="M71" s="21" cm="1">
        <f t="array" ref="M71">IFERROR(LOOKUP(2,1/(funds!C:C=CONCATENATE(A71,"-non-dilutive")),funds!D:D),0)</f>
        <v>476700</v>
      </c>
      <c r="N71" s="21">
        <f t="shared" si="2"/>
        <v>879700</v>
      </c>
      <c r="O71" s="21" cm="1">
        <f t="array" ref="O71">IFERROR(LOOKUP(2,1/(funds!C:C=CONCATENATE(A71,"-total-nodetail")),funds!D:D),0)</f>
        <v>530000</v>
      </c>
      <c r="P71" s="21">
        <f t="shared" si="3"/>
        <v>1409700</v>
      </c>
      <c r="Q71" s="21">
        <f>IF(B71="x",P71,0)</f>
        <v>0</v>
      </c>
      <c r="R71" s="21">
        <f>IF(C71="x",P71,0)</f>
        <v>0</v>
      </c>
      <c r="S71" s="23">
        <f t="array" ref="S71">LOOKUP(2,1/(employees!A:A=A71),employees!B:B)</f>
        <v>5</v>
      </c>
      <c r="U71" s="11"/>
      <c r="V71" s="11"/>
      <c r="W71" s="11"/>
      <c r="X71" s="11"/>
      <c r="Y71" s="11"/>
    </row>
    <row r="72" spans="1:25" ht="13" hidden="1" x14ac:dyDescent="0.15">
      <c r="A72" t="s">
        <v>101</v>
      </c>
      <c r="B72" s="15" t="str">
        <f t="shared" si="6"/>
        <v>x</v>
      </c>
      <c r="C72" s="15" t="str">
        <f t="shared" si="5"/>
        <v>x</v>
      </c>
      <c r="D72" s="15" t="str">
        <f>VLOOKUP(A72,companies_table,6,FALSE)</f>
        <v>Semifinalist</v>
      </c>
      <c r="E72" s="15">
        <f>VLOOKUP(A72,companies_table,4,FALSE)</f>
        <v>2019</v>
      </c>
      <c r="F72" s="21">
        <f>VLOOKUP(A72,companies_table,7,FALSE)</f>
        <v>0</v>
      </c>
      <c r="G72" s="21" t="str">
        <f t="array" ref="G72">LOOKUP(2,1/(status!A:A=A72),status!B:B)</f>
        <v>Dormant (not active but still in business)</v>
      </c>
      <c r="H72" s="21">
        <f>SUMIFS(prizes!D:D,prizes!A:A,A72)</f>
        <v>10000</v>
      </c>
      <c r="I72" s="21" cm="1">
        <f t="array" ref="I72">IFERROR(LOOKUP(2,1/(sr!A:A=A72),sr!D:D),0)</f>
        <v>0</v>
      </c>
      <c r="J72" s="21">
        <f>SUMIFS(tamusr!$C:$C,tamusr!$A:$A,summary!A72)</f>
        <v>0</v>
      </c>
      <c r="K72" s="21"/>
      <c r="L72" s="21" cm="1">
        <f t="array" ref="L72">IFERROR(LOOKUP(2,1/(funds!C:C=CONCATENATE(A72,"-dilutive")),funds!D:D),0)</f>
        <v>0</v>
      </c>
      <c r="M72" s="21" cm="1">
        <f t="array" ref="M72">IFERROR(LOOKUP(2,1/(funds!C:C=CONCATENATE(A72,"-non-dilutive")),funds!D:D),0)</f>
        <v>5000</v>
      </c>
      <c r="N72" s="21">
        <f t="shared" si="2"/>
        <v>5000</v>
      </c>
      <c r="O72" s="21" cm="1">
        <f t="array" ref="O72">IFERROR(LOOKUP(2,1/(funds!C:C=CONCATENATE(A72,"-total-nodetail")),funds!D:D),0)</f>
        <v>0</v>
      </c>
      <c r="P72" s="21">
        <f t="shared" si="3"/>
        <v>5000</v>
      </c>
      <c r="Q72" s="21">
        <f>IF(B72="x",P72,0)</f>
        <v>5000</v>
      </c>
      <c r="R72" s="21">
        <f>IF(C72="x",P72,0)</f>
        <v>5000</v>
      </c>
      <c r="S72" s="23">
        <f t="array" ref="S72">LOOKUP(2,1/(employees!A:A=A72),employees!B:B)</f>
        <v>3</v>
      </c>
      <c r="U72" s="11"/>
      <c r="V72" s="11"/>
      <c r="W72" s="11"/>
      <c r="X72" s="11"/>
      <c r="Y72" s="11"/>
    </row>
    <row r="73" spans="1:25" ht="13" x14ac:dyDescent="0.15">
      <c r="A73" t="s">
        <v>102</v>
      </c>
      <c r="B73" s="15" t="str">
        <f t="shared" si="6"/>
        <v/>
      </c>
      <c r="C73" s="15">
        <f t="shared" si="5"/>
        <v>0</v>
      </c>
      <c r="D73" s="15" t="str">
        <f>VLOOKUP(A73,companies_table,6,FALSE)</f>
        <v>Semifinalist</v>
      </c>
      <c r="E73" s="15">
        <f>VLOOKUP(A73,companies_table,4,FALSE)</f>
        <v>2019</v>
      </c>
      <c r="F73" s="21">
        <f>VLOOKUP(A73,companies_table,7,FALSE)</f>
        <v>425000</v>
      </c>
      <c r="G73" s="21" t="str">
        <f t="array" ref="G73">LOOKUP(2,1/(status!A:A=A73),status!B:B)</f>
        <v>Actively operating</v>
      </c>
      <c r="H73" s="21">
        <f>SUMIFS(prizes!D:D,prizes!A:A,A73)</f>
        <v>46000</v>
      </c>
      <c r="I73" s="21" cm="1">
        <f t="array" ref="I73">IFERROR(LOOKUP(2,1/(sr!A:A=A73),sr!D:D),0)</f>
        <v>0</v>
      </c>
      <c r="J73" s="21">
        <f>SUMIFS(tamusr!$C:$C,tamusr!$A:$A,summary!A73)</f>
        <v>0</v>
      </c>
      <c r="K73" s="21"/>
      <c r="L73" s="21" cm="1">
        <f t="array" ref="L73">IFERROR(LOOKUP(2,1/(funds!C:C=CONCATENATE(A73,"-dilutive")),funds!D:D),0)</f>
        <v>1000000</v>
      </c>
      <c r="M73" s="21" cm="1">
        <f t="array" ref="M73">IFERROR(LOOKUP(2,1/(funds!C:C=CONCATENATE(A73,"-non-dilutive")),funds!D:D),0)</f>
        <v>100000</v>
      </c>
      <c r="N73" s="21">
        <f t="shared" si="2"/>
        <v>1100000</v>
      </c>
      <c r="O73" s="21" cm="1">
        <f t="array" ref="O73">IFERROR(LOOKUP(2,1/(funds!C:C=CONCATENATE(A73,"-total-nodetail")),funds!D:D),0)</f>
        <v>600000</v>
      </c>
      <c r="P73" s="21">
        <f t="shared" si="3"/>
        <v>1700000</v>
      </c>
      <c r="Q73" s="21">
        <f>IF(B73="x",P73,0)</f>
        <v>0</v>
      </c>
      <c r="R73" s="21">
        <f>IF(C73="x",P73,0)</f>
        <v>0</v>
      </c>
      <c r="S73" s="23">
        <f t="array" ref="S73">LOOKUP(2,1/(employees!A:A=A73),employees!B:B)</f>
        <v>6</v>
      </c>
      <c r="U73" s="11"/>
      <c r="V73" s="11"/>
      <c r="W73" s="11"/>
      <c r="X73" s="11"/>
      <c r="Y73" s="11"/>
    </row>
    <row r="74" spans="1:25" ht="13" x14ac:dyDescent="0.15">
      <c r="A74" t="s">
        <v>103</v>
      </c>
      <c r="B74" s="15" t="str">
        <f t="shared" si="6"/>
        <v/>
      </c>
      <c r="C74" s="15">
        <f t="shared" si="5"/>
        <v>0</v>
      </c>
      <c r="D74" s="15" t="str">
        <f>VLOOKUP(A74,companies_table,6,FALSE)</f>
        <v>Finalist</v>
      </c>
      <c r="E74" s="15">
        <f>VLOOKUP(A74,companies_table,4,FALSE)</f>
        <v>2019</v>
      </c>
      <c r="F74" s="21">
        <f>VLOOKUP(A74,companies_table,7,FALSE)</f>
        <v>459000</v>
      </c>
      <c r="G74" s="21" t="str">
        <f t="array" ref="G74">LOOKUP(2,1/(status!A:A=A74),status!B:B)</f>
        <v>Actively operating</v>
      </c>
      <c r="H74" s="21">
        <f>SUMIFS(prizes!D:D,prizes!A:A,A74)</f>
        <v>60000</v>
      </c>
      <c r="I74" s="21" cm="1">
        <f t="array" ref="I74">IFERROR(LOOKUP(2,1/(sr!A:A=A74),sr!D:D),0)</f>
        <v>1006154</v>
      </c>
      <c r="J74" s="21">
        <f>SUMIFS(tamusr!$C:$C,tamusr!$A:$A,summary!A74)</f>
        <v>0</v>
      </c>
      <c r="K74" s="21"/>
      <c r="L74" s="21" cm="1">
        <f t="array" ref="L74">IFERROR(LOOKUP(2,1/(funds!C:C=CONCATENATE(A74,"-dilutive")),funds!D:D),0)</f>
        <v>325000</v>
      </c>
      <c r="M74" s="21" cm="1">
        <f t="array" ref="M74">IFERROR(LOOKUP(2,1/(funds!C:C=CONCATENATE(A74,"-non-dilutive")),funds!D:D),0)</f>
        <v>2950000</v>
      </c>
      <c r="N74" s="21">
        <f t="shared" si="2"/>
        <v>3275000</v>
      </c>
      <c r="O74" s="21" cm="1">
        <f t="array" ref="O74">IFERROR(LOOKUP(2,1/(funds!C:C=CONCATENATE(A74,"-total-nodetail")),funds!D:D),0)</f>
        <v>459000</v>
      </c>
      <c r="P74" s="21">
        <f t="shared" si="3"/>
        <v>3734000</v>
      </c>
      <c r="Q74" s="21">
        <f>IF(B74="x",P74,0)</f>
        <v>0</v>
      </c>
      <c r="R74" s="21">
        <f>IF(C74="x",P74,0)</f>
        <v>0</v>
      </c>
      <c r="S74" s="23">
        <f t="array" ref="S74">LOOKUP(2,1/(employees!A:A=A74),employees!B:B)</f>
        <v>5</v>
      </c>
      <c r="U74" s="11"/>
      <c r="V74" s="11"/>
      <c r="W74" s="11"/>
      <c r="X74" s="11"/>
      <c r="Y74" s="11"/>
    </row>
    <row r="75" spans="1:25" ht="13" x14ac:dyDescent="0.15">
      <c r="A75" t="s">
        <v>104</v>
      </c>
      <c r="B75" s="15" t="str">
        <f t="shared" si="6"/>
        <v/>
      </c>
      <c r="C75" s="15" t="str">
        <f t="shared" si="5"/>
        <v>x</v>
      </c>
      <c r="D75" s="15" t="str">
        <f>VLOOKUP(A75,companies_table,6,FALSE)</f>
        <v>Semifinalist</v>
      </c>
      <c r="E75" s="15">
        <f>VLOOKUP(A75,companies_table,4,FALSE)</f>
        <v>2019</v>
      </c>
      <c r="F75" s="21">
        <f>VLOOKUP(A75,companies_table,7,FALSE)</f>
        <v>270000</v>
      </c>
      <c r="G75" s="21" t="str">
        <f t="array" ref="G75">LOOKUP(2,1/(status!A:A=A75),status!B:B)</f>
        <v>Actively operating</v>
      </c>
      <c r="H75" s="21">
        <f>SUMIFS(prizes!D:D,prizes!A:A,A75)</f>
        <v>0</v>
      </c>
      <c r="I75" s="21" cm="1">
        <f t="array" ref="I75">IFERROR(LOOKUP(2,1/(sr!A:A=A75),sr!D:D),0)</f>
        <v>0</v>
      </c>
      <c r="J75" s="21">
        <f>SUMIFS(tamusr!$C:$C,tamusr!$A:$A,summary!A75)</f>
        <v>270765</v>
      </c>
      <c r="K75" s="21"/>
      <c r="L75" s="21" cm="1">
        <f t="array" ref="L75">IFERROR(LOOKUP(2,1/(funds!C:C=CONCATENATE(A75,"-dilutive")),funds!D:D),0)</f>
        <v>0</v>
      </c>
      <c r="M75" s="21" cm="1">
        <f t="array" ref="M75">IFERROR(LOOKUP(2,1/(funds!C:C=CONCATENATE(A75,"-non-dilutive")),funds!D:D),0)</f>
        <v>420000</v>
      </c>
      <c r="N75" s="21">
        <f t="shared" si="2"/>
        <v>420000</v>
      </c>
      <c r="O75" s="21" cm="1">
        <f t="array" ref="O75">IFERROR(LOOKUP(2,1/(funds!C:C=CONCATENATE(A75,"-total-nodetail")),funds!D:D),0)</f>
        <v>0</v>
      </c>
      <c r="P75" s="21">
        <f t="shared" si="3"/>
        <v>420000</v>
      </c>
      <c r="Q75" s="21">
        <f>IF(B75="x",P75,0)</f>
        <v>0</v>
      </c>
      <c r="R75" s="21">
        <f>IF(C75="x",P75,0)</f>
        <v>420000</v>
      </c>
      <c r="S75" s="23">
        <f t="array" ref="S75">LOOKUP(2,1/(employees!A:A=A75),employees!B:B)</f>
        <v>13</v>
      </c>
      <c r="U75" s="11"/>
      <c r="V75" s="11"/>
      <c r="W75" s="11"/>
      <c r="X75" s="11"/>
      <c r="Y75" s="11"/>
    </row>
    <row r="76" spans="1:25" ht="13" x14ac:dyDescent="0.15">
      <c r="A76" t="s">
        <v>105</v>
      </c>
      <c r="B76" s="15" t="str">
        <f t="shared" si="6"/>
        <v/>
      </c>
      <c r="C76" s="15">
        <f t="shared" si="5"/>
        <v>0</v>
      </c>
      <c r="D76" s="15" t="str">
        <f>VLOOKUP(A76,companies_table,6,FALSE)</f>
        <v>Semifinalist</v>
      </c>
      <c r="E76" s="15">
        <f>VLOOKUP(A76,companies_table,4,FALSE)</f>
        <v>2019</v>
      </c>
      <c r="F76" s="21">
        <f>VLOOKUP(A76,companies_table,7,FALSE)</f>
        <v>150000</v>
      </c>
      <c r="G76" s="21" t="str">
        <f t="array" ref="G76">LOOKUP(2,1/(status!A:A=A76),status!B:B)</f>
        <v>Actively operating</v>
      </c>
      <c r="H76" s="21">
        <f>SUMIFS(prizes!D:D,prizes!A:A,A76)</f>
        <v>0</v>
      </c>
      <c r="I76" s="21" cm="1">
        <f t="array" ref="I76">IFERROR(LOOKUP(2,1/(sr!A:A=A76),sr!D:D),0)</f>
        <v>0</v>
      </c>
      <c r="J76" s="21">
        <f>SUMIFS(tamusr!$C:$C,tamusr!$A:$A,summary!A76)</f>
        <v>0</v>
      </c>
      <c r="K76" s="21"/>
      <c r="L76" s="21" cm="1">
        <f t="array" ref="L76">IFERROR(LOOKUP(2,1/(funds!C:C=CONCATENATE(A76,"-dilutive")),funds!D:D),0)</f>
        <v>17000000</v>
      </c>
      <c r="M76" s="21" cm="1">
        <f t="array" ref="M76">IFERROR(LOOKUP(2,1/(funds!C:C=CONCATENATE(A76,"-non-dilutive")),funds!D:D),0)</f>
        <v>20000</v>
      </c>
      <c r="N76" s="21">
        <f t="shared" si="2"/>
        <v>17020000</v>
      </c>
      <c r="O76" s="21" cm="1">
        <f t="array" ref="O76">IFERROR(LOOKUP(2,1/(funds!C:C=CONCATENATE(A76,"-total-nodetail")),funds!D:D),0)</f>
        <v>150000</v>
      </c>
      <c r="P76" s="21">
        <f t="shared" si="3"/>
        <v>17170000</v>
      </c>
      <c r="Q76" s="21">
        <f>IF(B76="x",P76,0)</f>
        <v>0</v>
      </c>
      <c r="R76" s="21">
        <f>IF(C76="x",P76,0)</f>
        <v>0</v>
      </c>
      <c r="S76" s="23">
        <f t="array" ref="S76">LOOKUP(2,1/(employees!A:A=A76),employees!B:B)</f>
        <v>10</v>
      </c>
      <c r="U76" s="11"/>
      <c r="V76" s="11"/>
      <c r="W76" s="11"/>
      <c r="X76" s="11"/>
      <c r="Y76" s="11"/>
    </row>
    <row r="77" spans="1:25" ht="13" x14ac:dyDescent="0.15">
      <c r="A77" t="s">
        <v>106</v>
      </c>
      <c r="B77" s="15" t="str">
        <f t="shared" si="6"/>
        <v/>
      </c>
      <c r="C77" s="15">
        <f t="shared" si="5"/>
        <v>0</v>
      </c>
      <c r="D77" s="15" t="str">
        <f>VLOOKUP(A77,companies_table,6,FALSE)</f>
        <v>Finalist</v>
      </c>
      <c r="E77" s="15">
        <f>VLOOKUP(A77,companies_table,4,FALSE)</f>
        <v>2019</v>
      </c>
      <c r="F77" s="21">
        <f>VLOOKUP(A77,companies_table,7,FALSE)</f>
        <v>290000</v>
      </c>
      <c r="G77" s="21" t="str">
        <f t="array" ref="G77">LOOKUP(2,1/(status!A:A=A77),status!B:B)</f>
        <v>Actively operating</v>
      </c>
      <c r="H77" s="21">
        <f>SUMIFS(prizes!D:D,prizes!A:A,A77)</f>
        <v>90000</v>
      </c>
      <c r="I77" s="21" cm="1">
        <f t="array" ref="I77">IFERROR(LOOKUP(2,1/(sr!A:A=A77),sr!D:D),0)</f>
        <v>0</v>
      </c>
      <c r="J77" s="21">
        <f>SUMIFS(tamusr!$C:$C,tamusr!$A:$A,summary!A77)</f>
        <v>0</v>
      </c>
      <c r="K77" s="21"/>
      <c r="L77" s="21" cm="1">
        <f t="array" ref="L77">IFERROR(LOOKUP(2,1/(funds!C:C=CONCATENATE(A77,"-dilutive")),funds!D:D),0)</f>
        <v>6000000</v>
      </c>
      <c r="M77" s="21" cm="1">
        <f t="array" ref="M77">IFERROR(LOOKUP(2,1/(funds!C:C=CONCATENATE(A77,"-non-dilutive")),funds!D:D),0)</f>
        <v>320000</v>
      </c>
      <c r="N77" s="21">
        <f t="shared" si="2"/>
        <v>6320000</v>
      </c>
      <c r="O77" s="21" cm="1">
        <f t="array" ref="O77">IFERROR(LOOKUP(2,1/(funds!C:C=CONCATENATE(A77,"-total-nodetail")),funds!D:D),0)</f>
        <v>0</v>
      </c>
      <c r="P77" s="21">
        <f t="shared" si="3"/>
        <v>6320000</v>
      </c>
      <c r="Q77" s="21">
        <f>IF(B77="x",P77,0)</f>
        <v>0</v>
      </c>
      <c r="R77" s="21">
        <f>IF(C77="x",P77,0)</f>
        <v>0</v>
      </c>
      <c r="S77" s="23">
        <f t="array" ref="S77">LOOKUP(2,1/(employees!A:A=A77),employees!B:B)</f>
        <v>4</v>
      </c>
      <c r="U77" s="11"/>
      <c r="V77" s="11"/>
      <c r="W77" s="11"/>
      <c r="X77" s="11"/>
      <c r="Y77" s="11"/>
    </row>
    <row r="78" spans="1:25" ht="13" hidden="1" x14ac:dyDescent="0.15">
      <c r="A78" t="s">
        <v>107</v>
      </c>
      <c r="B78" s="15" t="str">
        <f t="shared" si="6"/>
        <v/>
      </c>
      <c r="C78" s="15">
        <f t="shared" si="5"/>
        <v>0</v>
      </c>
      <c r="D78" s="15" t="str">
        <f>VLOOKUP(A78,companies_table,6,FALSE)</f>
        <v>Semifinalist</v>
      </c>
      <c r="E78" s="15">
        <f>VLOOKUP(A78,companies_table,4,FALSE)</f>
        <v>2019</v>
      </c>
      <c r="F78" s="21">
        <f>VLOOKUP(A78,companies_table,7,FALSE)</f>
        <v>33200</v>
      </c>
      <c r="G78" s="21" t="str">
        <f t="array" ref="G78">LOOKUP(2,1/(status!A:A=A78),status!B:B)</f>
        <v>Successful exit</v>
      </c>
      <c r="H78" s="21">
        <f>SUMIFS(prizes!D:D,prizes!A:A,A78)</f>
        <v>2000</v>
      </c>
      <c r="I78" s="21" cm="1">
        <f t="array" ref="I78">IFERROR(LOOKUP(2,1/(sr!A:A=A78),sr!D:D),0)</f>
        <v>0</v>
      </c>
      <c r="J78" s="21">
        <f>SUMIFS(tamusr!$C:$C,tamusr!$A:$A,summary!A78)</f>
        <v>0</v>
      </c>
      <c r="K78" s="21"/>
      <c r="L78" s="21" cm="1">
        <f t="array" ref="L78">IFERROR(LOOKUP(2,1/(funds!C:C=CONCATENATE(A78,"-dilutive")),funds!D:D),0)</f>
        <v>0</v>
      </c>
      <c r="M78" s="21" cm="1">
        <f t="array" ref="M78">IFERROR(LOOKUP(2,1/(funds!C:C=CONCATENATE(A78,"-non-dilutive")),funds!D:D),0)</f>
        <v>2000</v>
      </c>
      <c r="N78" s="21">
        <f t="shared" si="2"/>
        <v>2000</v>
      </c>
      <c r="O78" s="21" cm="1">
        <f t="array" ref="O78">IFERROR(LOOKUP(2,1/(funds!C:C=CONCATENATE(A78,"-total-nodetail")),funds!D:D),0)</f>
        <v>33200</v>
      </c>
      <c r="P78" s="21">
        <f t="shared" si="3"/>
        <v>35200</v>
      </c>
      <c r="Q78" s="21">
        <f>IF(B78="x",P78,0)</f>
        <v>0</v>
      </c>
      <c r="R78" s="21">
        <f>IF(C78="x",P78,0)</f>
        <v>0</v>
      </c>
      <c r="S78" s="23">
        <f t="array" ref="S78">LOOKUP(2,1/(employees!A:A=A78),employees!B:B)</f>
        <v>1</v>
      </c>
      <c r="U78" s="11"/>
      <c r="V78" s="11"/>
      <c r="W78" s="11"/>
      <c r="X78" s="11"/>
      <c r="Y78" s="11"/>
    </row>
    <row r="79" spans="1:25" ht="13" x14ac:dyDescent="0.15">
      <c r="A79" t="s">
        <v>108</v>
      </c>
      <c r="B79" s="15" t="str">
        <f t="shared" si="6"/>
        <v/>
      </c>
      <c r="C79" s="15">
        <f t="shared" si="5"/>
        <v>0</v>
      </c>
      <c r="D79" s="15" t="str">
        <f>VLOOKUP(A79,companies_table,6,FALSE)</f>
        <v>Finalist</v>
      </c>
      <c r="E79" s="15">
        <f>VLOOKUP(A79,companies_table,4,FALSE)</f>
        <v>2019</v>
      </c>
      <c r="F79" s="21">
        <f>VLOOKUP(A79,companies_table,7,FALSE)</f>
        <v>2098000</v>
      </c>
      <c r="G79" s="21" t="str">
        <f t="array" ref="G79">LOOKUP(2,1/(status!A:A=A79),status!B:B)</f>
        <v>Actively operating</v>
      </c>
      <c r="H79" s="21">
        <f>SUMIFS(prizes!D:D,prizes!A:A,A79)</f>
        <v>25000</v>
      </c>
      <c r="I79" s="21" cm="1">
        <f t="array" ref="I79">IFERROR(LOOKUP(2,1/(sr!A:A=A79),sr!D:D),0)</f>
        <v>0</v>
      </c>
      <c r="J79" s="21">
        <f>SUMIFS(tamusr!$C:$C,tamusr!$A:$A,summary!A79)</f>
        <v>0</v>
      </c>
      <c r="K79" s="21"/>
      <c r="L79" s="21" cm="1">
        <f t="array" ref="L79">IFERROR(LOOKUP(2,1/(funds!C:C=CONCATENATE(A79,"-dilutive")),funds!D:D),0)</f>
        <v>0</v>
      </c>
      <c r="M79" s="21" cm="1">
        <f t="array" ref="M79">IFERROR(LOOKUP(2,1/(funds!C:C=CONCATENATE(A79,"-non-dilutive")),funds!D:D),0)</f>
        <v>25000</v>
      </c>
      <c r="N79" s="21">
        <f t="shared" si="2"/>
        <v>25000</v>
      </c>
      <c r="O79" s="21" cm="1">
        <f t="array" ref="O79">IFERROR(LOOKUP(2,1/(funds!C:C=CONCATENATE(A79,"-total-nodetail")),funds!D:D),0)</f>
        <v>8051000</v>
      </c>
      <c r="P79" s="21">
        <f t="shared" si="3"/>
        <v>8076000</v>
      </c>
      <c r="Q79" s="21">
        <f>IF(B79="x",P79,0)</f>
        <v>0</v>
      </c>
      <c r="R79" s="21">
        <f>IF(C79="x",P79,0)</f>
        <v>0</v>
      </c>
      <c r="S79" s="23">
        <f t="array" ref="S79">LOOKUP(2,1/(employees!A:A=A79),employees!B:B)</f>
        <v>0</v>
      </c>
      <c r="U79" s="11"/>
      <c r="V79" s="11"/>
      <c r="W79" s="11"/>
      <c r="X79" s="11"/>
      <c r="Y79" s="11"/>
    </row>
    <row r="80" spans="1:25" ht="13" x14ac:dyDescent="0.15">
      <c r="A80" t="s">
        <v>109</v>
      </c>
      <c r="B80" s="15" t="str">
        <f t="shared" si="6"/>
        <v>x</v>
      </c>
      <c r="C80" s="15">
        <f t="shared" si="5"/>
        <v>0</v>
      </c>
      <c r="D80" s="15" t="str">
        <f>VLOOKUP(A80,companies_table,6,FALSE)</f>
        <v>Semifinalist</v>
      </c>
      <c r="E80" s="15">
        <f>VLOOKUP(A80,companies_table,4,FALSE)</f>
        <v>2019</v>
      </c>
      <c r="F80" s="21">
        <f>VLOOKUP(A80,companies_table,7,FALSE)</f>
        <v>301700</v>
      </c>
      <c r="G80" s="21" t="str">
        <f t="array" ref="G80">LOOKUP(2,1/(status!A:A=A80),status!B:B)</f>
        <v>Actively operating</v>
      </c>
      <c r="H80" s="21">
        <f>SUMIFS(prizes!D:D,prizes!A:A,A80)</f>
        <v>17000</v>
      </c>
      <c r="I80" s="21" cm="1">
        <f t="array" ref="I80">IFERROR(LOOKUP(2,1/(sr!A:A=A80),sr!D:D),0)</f>
        <v>5000</v>
      </c>
      <c r="J80" s="21">
        <f>SUMIFS(tamusr!$C:$C,tamusr!$A:$A,summary!A80)</f>
        <v>0</v>
      </c>
      <c r="K80" s="21"/>
      <c r="L80" s="21" cm="1">
        <f t="array" ref="L80">IFERROR(LOOKUP(2,1/(funds!C:C=CONCATENATE(A80,"-dilutive")),funds!D:D),0)</f>
        <v>0</v>
      </c>
      <c r="M80" s="21" cm="1">
        <f t="array" ref="M80">IFERROR(LOOKUP(2,1/(funds!C:C=CONCATENATE(A80,"-non-dilutive")),funds!D:D),0)</f>
        <v>350000</v>
      </c>
      <c r="N80" s="21">
        <f t="shared" si="2"/>
        <v>350000</v>
      </c>
      <c r="O80" s="21" cm="1">
        <f t="array" ref="O80">IFERROR(LOOKUP(2,1/(funds!C:C=CONCATENATE(A80,"-total-nodetail")),funds!D:D),0)</f>
        <v>330700</v>
      </c>
      <c r="P80" s="21">
        <f t="shared" si="3"/>
        <v>680700</v>
      </c>
      <c r="Q80" s="21">
        <f>IF(B80="x",P80,0)</f>
        <v>680700</v>
      </c>
      <c r="R80" s="21">
        <f>IF(C80="x",P80,0)</f>
        <v>0</v>
      </c>
      <c r="S80" s="23">
        <f t="array" ref="S80">LOOKUP(2,1/(employees!A:A=A80),employees!B:B)</f>
        <v>3</v>
      </c>
      <c r="U80" s="11"/>
      <c r="V80" s="11"/>
      <c r="W80" s="11"/>
      <c r="X80" s="11"/>
      <c r="Y80" s="11"/>
    </row>
    <row r="81" spans="1:25" ht="13" x14ac:dyDescent="0.15">
      <c r="A81" t="s">
        <v>110</v>
      </c>
      <c r="B81" s="15" t="str">
        <f t="shared" si="6"/>
        <v/>
      </c>
      <c r="C81" s="15">
        <f t="shared" si="5"/>
        <v>0</v>
      </c>
      <c r="D81" s="15" t="str">
        <f>VLOOKUP(A81,companies_table,6,FALSE)</f>
        <v>Finalist</v>
      </c>
      <c r="E81" s="15">
        <f>VLOOKUP(A81,companies_table,4,FALSE)</f>
        <v>2019</v>
      </c>
      <c r="F81" s="21">
        <f>VLOOKUP(A81,companies_table,7,FALSE)</f>
        <v>900000</v>
      </c>
      <c r="G81" s="21" t="str">
        <f t="array" ref="G81">LOOKUP(2,1/(status!A:A=A81),status!B:B)</f>
        <v>Actively operating</v>
      </c>
      <c r="H81" s="21">
        <f>SUMIFS(prizes!D:D,prizes!A:A,A81)</f>
        <v>95000</v>
      </c>
      <c r="I81" s="21" cm="1">
        <f t="array" ref="I81">IFERROR(LOOKUP(2,1/(sr!A:A=A81),sr!D:D),0)</f>
        <v>0</v>
      </c>
      <c r="J81" s="21">
        <f>SUMIFS(tamusr!$C:$C,tamusr!$A:$A,summary!A81)</f>
        <v>0</v>
      </c>
      <c r="K81" s="21"/>
      <c r="L81" s="21" cm="1">
        <f t="array" ref="L81">IFERROR(LOOKUP(2,1/(funds!C:C=CONCATENATE(A81,"-dilutive")),funds!D:D),0)</f>
        <v>35000</v>
      </c>
      <c r="M81" s="21" cm="1">
        <f t="array" ref="M81">IFERROR(LOOKUP(2,1/(funds!C:C=CONCATENATE(A81,"-non-dilutive")),funds!D:D),0)</f>
        <v>2249627</v>
      </c>
      <c r="N81" s="21">
        <f t="shared" si="2"/>
        <v>2284627</v>
      </c>
      <c r="O81" s="21" cm="1">
        <f t="array" ref="O81">IFERROR(LOOKUP(2,1/(funds!C:C=CONCATENATE(A81,"-total-nodetail")),funds!D:D),0)</f>
        <v>0</v>
      </c>
      <c r="P81" s="21">
        <f t="shared" si="3"/>
        <v>2284627</v>
      </c>
      <c r="Q81" s="21">
        <f>IF(B81="x",P81,0)</f>
        <v>0</v>
      </c>
      <c r="R81" s="21">
        <f>IF(C81="x",P81,0)</f>
        <v>0</v>
      </c>
      <c r="S81" s="23">
        <f t="array" ref="S81">LOOKUP(2,1/(employees!A:A=A81),employees!B:B)</f>
        <v>3</v>
      </c>
      <c r="U81" s="11"/>
      <c r="V81" s="11"/>
      <c r="W81" s="11"/>
      <c r="X81" s="11"/>
      <c r="Y81" s="11"/>
    </row>
    <row r="82" spans="1:25" ht="13" x14ac:dyDescent="0.15">
      <c r="A82" t="s">
        <v>111</v>
      </c>
      <c r="B82" s="15" t="str">
        <f t="shared" si="6"/>
        <v>x</v>
      </c>
      <c r="C82" s="15">
        <f t="shared" si="5"/>
        <v>0</v>
      </c>
      <c r="D82" s="15" t="str">
        <f>VLOOKUP(A82,companies_table,6,FALSE)</f>
        <v>Finalist</v>
      </c>
      <c r="E82" s="15">
        <f>VLOOKUP(A82,companies_table,4,FALSE)</f>
        <v>2019</v>
      </c>
      <c r="F82" s="21">
        <f>VLOOKUP(A82,companies_table,7,FALSE)</f>
        <v>350000</v>
      </c>
      <c r="G82" s="21" t="str">
        <f t="array" ref="G82">LOOKUP(2,1/(status!A:A=A82),status!B:B)</f>
        <v>Actively operating</v>
      </c>
      <c r="H82" s="21">
        <f>SUMIFS(prizes!D:D,prizes!A:A,A82)</f>
        <v>105000</v>
      </c>
      <c r="I82" s="21" cm="1">
        <f t="array" ref="I82">IFERROR(LOOKUP(2,1/(sr!A:A=A82),sr!D:D),0)</f>
        <v>400000</v>
      </c>
      <c r="J82" s="21">
        <f>SUMIFS(tamusr!$C:$C,tamusr!$A:$A,summary!A82)</f>
        <v>0</v>
      </c>
      <c r="K82" s="21"/>
      <c r="L82" s="21" cm="1">
        <f t="array" ref="L82">IFERROR(LOOKUP(2,1/(funds!C:C=CONCATENATE(A82,"-dilutive")),funds!D:D),0)</f>
        <v>16200000</v>
      </c>
      <c r="M82" s="21" cm="1">
        <f t="array" ref="M82">IFERROR(LOOKUP(2,1/(funds!C:C=CONCATENATE(A82,"-non-dilutive")),funds!D:D),0)</f>
        <v>1150000</v>
      </c>
      <c r="N82" s="21">
        <f t="shared" si="2"/>
        <v>17350000</v>
      </c>
      <c r="O82" s="21" cm="1">
        <f t="array" ref="O82">IFERROR(LOOKUP(2,1/(funds!C:C=CONCATENATE(A82,"-total-nodetail")),funds!D:D),0)</f>
        <v>350000</v>
      </c>
      <c r="P82" s="21">
        <f t="shared" si="3"/>
        <v>17700000</v>
      </c>
      <c r="Q82" s="21">
        <f>IF(B82="x",P82,0)</f>
        <v>17700000</v>
      </c>
      <c r="R82" s="21">
        <f>IF(C82="x",P82,0)</f>
        <v>0</v>
      </c>
      <c r="S82" s="23">
        <f t="array" ref="S82">LOOKUP(2,1/(employees!A:A=A82),employees!B:B)</f>
        <v>21</v>
      </c>
      <c r="U82" s="11"/>
      <c r="V82" s="11"/>
      <c r="W82" s="11"/>
      <c r="X82" s="11"/>
      <c r="Y82" s="11"/>
    </row>
    <row r="83" spans="1:25" ht="13" hidden="1" x14ac:dyDescent="0.15">
      <c r="A83" t="s">
        <v>112</v>
      </c>
      <c r="B83" s="15" t="str">
        <f t="shared" si="6"/>
        <v/>
      </c>
      <c r="C83" s="15">
        <f t="shared" si="5"/>
        <v>0</v>
      </c>
      <c r="D83" s="15" t="str">
        <f>VLOOKUP(A83,companies_table,6,FALSE)</f>
        <v>Semifinalist</v>
      </c>
      <c r="E83" s="15">
        <f>VLOOKUP(A83,companies_table,4,FALSE)</f>
        <v>2019</v>
      </c>
      <c r="F83" s="21">
        <f>VLOOKUP(A83,companies_table,7,FALSE)</f>
        <v>30000</v>
      </c>
      <c r="G83" s="21" t="str">
        <f t="array" ref="G83">LOOKUP(2,1/(status!A:A=A83),status!B:B)</f>
        <v>Dormant (not active but still in business)</v>
      </c>
      <c r="H83" s="21">
        <f>SUMIFS(prizes!D:D,prizes!A:A,A83)</f>
        <v>10000</v>
      </c>
      <c r="I83" s="21" cm="1">
        <f t="array" ref="I83">IFERROR(LOOKUP(2,1/(sr!A:A=A83),sr!D:D),0)</f>
        <v>0</v>
      </c>
      <c r="J83" s="21">
        <f>SUMIFS(tamusr!$C:$C,tamusr!$A:$A,summary!A83)</f>
        <v>0</v>
      </c>
      <c r="K83" s="21"/>
      <c r="L83" s="21" cm="1">
        <f t="array" ref="L83">IFERROR(LOOKUP(2,1/(funds!C:C=CONCATENATE(A83,"-dilutive")),funds!D:D),0)</f>
        <v>0</v>
      </c>
      <c r="M83" s="21" cm="1">
        <f t="array" ref="M83">IFERROR(LOOKUP(2,1/(funds!C:C=CONCATENATE(A83,"-non-dilutive")),funds!D:D),0)</f>
        <v>350000</v>
      </c>
      <c r="N83" s="21">
        <f t="shared" si="2"/>
        <v>350000</v>
      </c>
      <c r="O83" s="21" cm="1">
        <f t="array" ref="O83">IFERROR(LOOKUP(2,1/(funds!C:C=CONCATENATE(A83,"-total-nodetail")),funds!D:D),0)</f>
        <v>30000</v>
      </c>
      <c r="P83" s="21">
        <f t="shared" si="3"/>
        <v>380000</v>
      </c>
      <c r="Q83" s="21">
        <f>IF(B83="x",P83,0)</f>
        <v>0</v>
      </c>
      <c r="R83" s="21">
        <f>IF(C83="x",P83,0)</f>
        <v>0</v>
      </c>
      <c r="S83" s="23">
        <f t="array" ref="S83">LOOKUP(2,1/(employees!A:A=A83),employees!B:B)</f>
        <v>2</v>
      </c>
      <c r="U83" s="11"/>
      <c r="V83" s="11"/>
      <c r="W83" s="11"/>
      <c r="X83" s="11"/>
      <c r="Y83" s="11"/>
    </row>
    <row r="84" spans="1:25" ht="13" x14ac:dyDescent="0.15">
      <c r="A84" t="s">
        <v>113</v>
      </c>
      <c r="B84" s="15" t="str">
        <f t="shared" si="6"/>
        <v/>
      </c>
      <c r="C84" s="15">
        <f t="shared" si="5"/>
        <v>0</v>
      </c>
      <c r="D84" s="15" t="str">
        <f>VLOOKUP(A84,companies_table,6,FALSE)</f>
        <v>Finalist</v>
      </c>
      <c r="E84" s="15">
        <f>VLOOKUP(A84,companies_table,4,FALSE)</f>
        <v>2019</v>
      </c>
      <c r="F84" s="21">
        <f>VLOOKUP(A84,companies_table,7,FALSE)</f>
        <v>50000</v>
      </c>
      <c r="G84" s="21" t="str">
        <f t="array" ref="G84">LOOKUP(2,1/(status!A:A=A84),status!B:B)</f>
        <v>Actively operating</v>
      </c>
      <c r="H84" s="21">
        <f>SUMIFS(prizes!D:D,prizes!A:A,A84)</f>
        <v>45000</v>
      </c>
      <c r="I84" s="21" cm="1">
        <f t="array" ref="I84">IFERROR(LOOKUP(2,1/(sr!A:A=A84),sr!D:D),0)</f>
        <v>150000</v>
      </c>
      <c r="J84" s="21">
        <f>SUMIFS(tamusr!$C:$C,tamusr!$A:$A,summary!A84)</f>
        <v>0</v>
      </c>
      <c r="K84" s="21"/>
      <c r="L84" s="21" cm="1">
        <f t="array" ref="L84">IFERROR(LOOKUP(2,1/(funds!C:C=CONCATENATE(A84,"-dilutive")),funds!D:D),0)</f>
        <v>350000</v>
      </c>
      <c r="M84" s="21" cm="1">
        <f t="array" ref="M84">IFERROR(LOOKUP(2,1/(funds!C:C=CONCATENATE(A84,"-non-dilutive")),funds!D:D),0)</f>
        <v>1100000</v>
      </c>
      <c r="N84" s="21">
        <f t="shared" si="2"/>
        <v>1450000</v>
      </c>
      <c r="O84" s="21" cm="1">
        <f t="array" ref="O84">IFERROR(LOOKUP(2,1/(funds!C:C=CONCATENATE(A84,"-total-nodetail")),funds!D:D),0)</f>
        <v>50000</v>
      </c>
      <c r="P84" s="21">
        <f t="shared" si="3"/>
        <v>1500000</v>
      </c>
      <c r="Q84" s="21">
        <f>IF(B84="x",P84,0)</f>
        <v>0</v>
      </c>
      <c r="R84" s="21">
        <f>IF(C84="x",P84,0)</f>
        <v>0</v>
      </c>
      <c r="S84" s="23">
        <f t="array" ref="S84">LOOKUP(2,1/(employees!A:A=A84),employees!B:B)</f>
        <v>4</v>
      </c>
      <c r="U84" s="11"/>
      <c r="V84" s="11"/>
      <c r="W84" s="11"/>
      <c r="X84" s="11"/>
      <c r="Y84" s="11"/>
    </row>
    <row r="85" spans="1:25" ht="13" x14ac:dyDescent="0.15">
      <c r="A85" t="s">
        <v>114</v>
      </c>
      <c r="B85" s="15" t="str">
        <f t="shared" si="6"/>
        <v>x</v>
      </c>
      <c r="C85" s="15" t="str">
        <f t="shared" si="5"/>
        <v>x</v>
      </c>
      <c r="D85" s="15" t="str">
        <f>VLOOKUP(A85,companies_table,6,FALSE)</f>
        <v>Finalist</v>
      </c>
      <c r="E85" s="15">
        <f>VLOOKUP(A85,companies_table,4,FALSE)</f>
        <v>2019</v>
      </c>
      <c r="F85" s="21">
        <f>VLOOKUP(A85,companies_table,7,FALSE)</f>
        <v>380000</v>
      </c>
      <c r="G85" s="21" t="str">
        <f t="array" ref="G85">LOOKUP(2,1/(status!A:A=A85),status!B:B)</f>
        <v>Actively operating</v>
      </c>
      <c r="H85" s="21">
        <f>SUMIFS(prizes!D:D,prizes!A:A,A85)</f>
        <v>25000</v>
      </c>
      <c r="I85" s="21" cm="1">
        <f t="array" ref="I85">IFERROR(LOOKUP(2,1/(sr!A:A=A85),sr!D:D),0)</f>
        <v>252902</v>
      </c>
      <c r="J85" s="21">
        <f>SUMIFS(tamusr!$C:$C,tamusr!$A:$A,summary!A85)</f>
        <v>898604</v>
      </c>
      <c r="K85" s="21"/>
      <c r="L85" s="21" cm="1">
        <f t="array" ref="L85">IFERROR(LOOKUP(2,1/(funds!C:C=CONCATENATE(A85,"-dilutive")),funds!D:D),0)</f>
        <v>1500000</v>
      </c>
      <c r="M85" s="21" cm="1">
        <f t="array" ref="M85">IFERROR(LOOKUP(2,1/(funds!C:C=CONCATENATE(A85,"-non-dilutive")),funds!D:D),0)</f>
        <v>25000</v>
      </c>
      <c r="N85" s="21">
        <f t="shared" si="2"/>
        <v>1525000</v>
      </c>
      <c r="O85" s="21" cm="1">
        <f t="array" ref="O85">IFERROR(LOOKUP(2,1/(funds!C:C=CONCATENATE(A85,"-total-nodetail")),funds!D:D),0)</f>
        <v>0</v>
      </c>
      <c r="P85" s="21">
        <f t="shared" si="3"/>
        <v>1525000</v>
      </c>
      <c r="Q85" s="21">
        <f>IF(B85="x",P85,0)</f>
        <v>1525000</v>
      </c>
      <c r="R85" s="21">
        <f>IF(C85="x",P85,0)</f>
        <v>1525000</v>
      </c>
      <c r="S85" s="23">
        <f t="array" ref="S85">LOOKUP(2,1/(employees!A:A=A85),employees!B:B)</f>
        <v>5</v>
      </c>
      <c r="U85" s="11"/>
      <c r="V85" s="11"/>
      <c r="W85" s="11"/>
      <c r="X85" s="11"/>
      <c r="Y85" s="11"/>
    </row>
    <row r="86" spans="1:25" ht="13" x14ac:dyDescent="0.15">
      <c r="A86" t="s">
        <v>115</v>
      </c>
      <c r="B86" s="15" t="str">
        <f t="shared" si="6"/>
        <v/>
      </c>
      <c r="C86" s="15">
        <f t="shared" si="5"/>
        <v>0</v>
      </c>
      <c r="D86" s="15" t="str">
        <f>VLOOKUP(A86,companies_table,6,FALSE)</f>
        <v>Semifinalist</v>
      </c>
      <c r="E86" s="15">
        <f>VLOOKUP(A86,companies_table,4,FALSE)</f>
        <v>2019</v>
      </c>
      <c r="F86" s="21">
        <f>VLOOKUP(A86,companies_table,7,FALSE)</f>
        <v>175000</v>
      </c>
      <c r="G86" s="21" t="str">
        <f t="array" ref="G86">LOOKUP(2,1/(status!A:A=A86),status!B:B)</f>
        <v>Actively operating</v>
      </c>
      <c r="H86" s="21">
        <f>SUMIFS(prizes!D:D,prizes!A:A,A86)</f>
        <v>10000</v>
      </c>
      <c r="I86" s="21" cm="1">
        <f t="array" ref="I86">IFERROR(LOOKUP(2,1/(sr!A:A=A86),sr!D:D),0)</f>
        <v>0</v>
      </c>
      <c r="J86" s="21">
        <f>SUMIFS(tamusr!$C:$C,tamusr!$A:$A,summary!A86)</f>
        <v>0</v>
      </c>
      <c r="K86" s="21"/>
      <c r="L86" s="21" cm="1">
        <f t="array" ref="L86">IFERROR(LOOKUP(2,1/(funds!C:C=CONCATENATE(A86,"-dilutive")),funds!D:D),0)</f>
        <v>100000</v>
      </c>
      <c r="M86" s="21" cm="1">
        <f t="array" ref="M86">IFERROR(LOOKUP(2,1/(funds!C:C=CONCATENATE(A86,"-non-dilutive")),funds!D:D),0)</f>
        <v>114000</v>
      </c>
      <c r="N86" s="21">
        <f t="shared" si="2"/>
        <v>214000</v>
      </c>
      <c r="O86" s="21" cm="1">
        <f t="array" ref="O86">IFERROR(LOOKUP(2,1/(funds!C:C=CONCATENATE(A86,"-total-nodetail")),funds!D:D),0)</f>
        <v>175000</v>
      </c>
      <c r="P86" s="21">
        <f t="shared" si="3"/>
        <v>389000</v>
      </c>
      <c r="Q86" s="21">
        <f>IF(B86="x",P86,0)</f>
        <v>0</v>
      </c>
      <c r="R86" s="21">
        <f>IF(C86="x",P86,0)</f>
        <v>0</v>
      </c>
      <c r="S86" s="23">
        <f t="array" ref="S86">LOOKUP(2,1/(employees!A:A=A86),employees!B:B)</f>
        <v>1</v>
      </c>
      <c r="U86" s="11"/>
      <c r="V86" s="11"/>
      <c r="W86" s="11"/>
      <c r="X86" s="11"/>
      <c r="Y86" s="11"/>
    </row>
    <row r="87" spans="1:25" ht="13" x14ac:dyDescent="0.15">
      <c r="A87" t="s">
        <v>116</v>
      </c>
      <c r="B87" s="15" t="str">
        <f t="shared" si="6"/>
        <v/>
      </c>
      <c r="C87" s="15">
        <f t="shared" si="5"/>
        <v>0</v>
      </c>
      <c r="D87" s="15" t="str">
        <f>VLOOKUP(A87,companies_table,6,FALSE)</f>
        <v>Semifinalist</v>
      </c>
      <c r="E87" s="15">
        <f>VLOOKUP(A87,companies_table,4,FALSE)</f>
        <v>2020</v>
      </c>
      <c r="F87" s="21">
        <f>VLOOKUP(A87,companies_table,7,FALSE)</f>
        <v>200000</v>
      </c>
      <c r="G87" s="21" t="str">
        <f t="array" ref="G87">LOOKUP(2,1/(status!A:A=A87),status!B:B)</f>
        <v>Actively operating</v>
      </c>
      <c r="H87" s="21">
        <f>SUMIFS(prizes!D:D,prizes!A:A,A87)</f>
        <v>13000</v>
      </c>
      <c r="I87" s="21" cm="1">
        <f t="array" ref="I87">IFERROR(LOOKUP(2,1/(sr!A:A=A87),sr!D:D),0)</f>
        <v>0</v>
      </c>
      <c r="J87" s="21">
        <f>SUMIFS(tamusr!$C:$C,tamusr!$A:$A,summary!A87)</f>
        <v>0</v>
      </c>
      <c r="K87" s="21"/>
      <c r="L87" s="21" cm="1">
        <f t="array" ref="L87">IFERROR(LOOKUP(2,1/(funds!C:C=CONCATENATE(A87,"-dilutive")),funds!D:D),0)</f>
        <v>100000</v>
      </c>
      <c r="M87" s="21" cm="1">
        <f t="array" ref="M87">IFERROR(LOOKUP(2,1/(funds!C:C=CONCATENATE(A87,"-non-dilutive")),funds!D:D),0)</f>
        <v>25500</v>
      </c>
      <c r="N87" s="21">
        <f t="shared" si="2"/>
        <v>125500</v>
      </c>
      <c r="O87" s="21" cm="1">
        <f t="array" ref="O87">IFERROR(LOOKUP(2,1/(funds!C:C=CONCATENATE(A87,"-total-nodetail")),funds!D:D),0)</f>
        <v>200000</v>
      </c>
      <c r="P87" s="21">
        <f t="shared" si="3"/>
        <v>325500</v>
      </c>
      <c r="Q87" s="21">
        <f>IF(B87="x",P87,0)</f>
        <v>0</v>
      </c>
      <c r="R87" s="21">
        <f>IF(C87="x",P87,0)</f>
        <v>0</v>
      </c>
      <c r="S87" s="23">
        <f t="array" ref="S87">LOOKUP(2,1/(employees!A:A=A87),employees!B:B)</f>
        <v>7</v>
      </c>
      <c r="U87" s="11"/>
      <c r="V87" s="11"/>
      <c r="W87" s="11"/>
      <c r="X87" s="11"/>
      <c r="Y87" s="11"/>
    </row>
    <row r="88" spans="1:25" ht="13" hidden="1" x14ac:dyDescent="0.15">
      <c r="A88" t="s">
        <v>117</v>
      </c>
      <c r="B88" s="15" t="str">
        <f t="shared" si="6"/>
        <v/>
      </c>
      <c r="C88" s="15">
        <f t="shared" si="5"/>
        <v>0</v>
      </c>
      <c r="D88" s="15" t="str">
        <f>VLOOKUP(A88,companies_table,6,FALSE)</f>
        <v>Finalist</v>
      </c>
      <c r="E88" s="15">
        <f>VLOOKUP(A88,companies_table,4,FALSE)</f>
        <v>2020</v>
      </c>
      <c r="F88" s="21">
        <f>VLOOKUP(A88,companies_table,7,FALSE)</f>
        <v>1950000</v>
      </c>
      <c r="G88" s="21" t="str">
        <f t="array" ref="G88">LOOKUP(2,1/(status!A:A=A88),status!B:B)</f>
        <v>Successful exit</v>
      </c>
      <c r="H88" s="21">
        <f>SUMIFS(prizes!D:D,prizes!A:A,A88)</f>
        <v>130000</v>
      </c>
      <c r="I88" s="21" cm="1">
        <f t="array" ref="I88">IFERROR(LOOKUP(2,1/(sr!A:A=A88),sr!D:D),0)</f>
        <v>5000</v>
      </c>
      <c r="J88" s="21">
        <f>SUMIFS(tamusr!$C:$C,tamusr!$A:$A,summary!A88)</f>
        <v>0</v>
      </c>
      <c r="K88" s="21"/>
      <c r="L88" s="21" cm="1">
        <f t="array" ref="L88">IFERROR(LOOKUP(2,1/(funds!C:C=CONCATENATE(A88,"-dilutive")),funds!D:D),0)</f>
        <v>40000000</v>
      </c>
      <c r="M88" s="21" cm="1">
        <f t="array" ref="M88">IFERROR(LOOKUP(2,1/(funds!C:C=CONCATENATE(A88,"-non-dilutive")),funds!D:D),0)</f>
        <v>980000</v>
      </c>
      <c r="N88" s="21">
        <f t="shared" si="2"/>
        <v>40980000</v>
      </c>
      <c r="O88" s="21" cm="1">
        <f t="array" ref="O88">IFERROR(LOOKUP(2,1/(funds!C:C=CONCATENATE(A88,"-total-nodetail")),funds!D:D),0)</f>
        <v>0</v>
      </c>
      <c r="P88" s="21">
        <f t="shared" si="3"/>
        <v>40980000</v>
      </c>
      <c r="Q88" s="21">
        <f>IF(B88="x",P88,0)</f>
        <v>0</v>
      </c>
      <c r="R88" s="21">
        <f>IF(C88="x",P88,0)</f>
        <v>0</v>
      </c>
      <c r="S88" s="23">
        <f t="array" ref="S88">LOOKUP(2,1/(employees!A:A=A88),employees!B:B)</f>
        <v>4</v>
      </c>
      <c r="U88" s="11"/>
      <c r="V88" s="11"/>
      <c r="W88" s="11"/>
      <c r="X88" s="11"/>
      <c r="Y88" s="11"/>
    </row>
    <row r="89" spans="1:25" ht="13" x14ac:dyDescent="0.15">
      <c r="A89" t="s">
        <v>118</v>
      </c>
      <c r="B89" s="15" t="str">
        <f t="shared" si="6"/>
        <v/>
      </c>
      <c r="C89" s="15">
        <f t="shared" si="5"/>
        <v>0</v>
      </c>
      <c r="D89" s="15" t="str">
        <f>VLOOKUP(A89,companies_table,6,FALSE)</f>
        <v>Semifinalist</v>
      </c>
      <c r="E89" s="15">
        <f>VLOOKUP(A89,companies_table,4,FALSE)</f>
        <v>2020</v>
      </c>
      <c r="F89" s="21">
        <f>VLOOKUP(A89,companies_table,7,FALSE)</f>
        <v>535000</v>
      </c>
      <c r="G89" s="21" t="str">
        <f t="array" ref="G89">LOOKUP(2,1/(status!A:A=A89),status!B:B)</f>
        <v>Actively operating</v>
      </c>
      <c r="H89" s="21">
        <f>SUMIFS(prizes!D:D,prizes!A:A,A89)</f>
        <v>0</v>
      </c>
      <c r="I89" s="21" cm="1">
        <f t="array" ref="I89">IFERROR(LOOKUP(2,1/(sr!A:A=A89),sr!D:D),0)</f>
        <v>0</v>
      </c>
      <c r="J89" s="21">
        <f>SUMIFS(tamusr!$C:$C,tamusr!$A:$A,summary!A89)</f>
        <v>0</v>
      </c>
      <c r="K89" s="21"/>
      <c r="L89" s="21" cm="1">
        <f t="array" ref="L89">IFERROR(LOOKUP(2,1/(funds!C:C=CONCATENATE(A89,"-dilutive")),funds!D:D),0)</f>
        <v>120000</v>
      </c>
      <c r="M89" s="21" cm="1">
        <f t="array" ref="M89">IFERROR(LOOKUP(2,1/(funds!C:C=CONCATENATE(A89,"-non-dilutive")),funds!D:D),0)</f>
        <v>80000</v>
      </c>
      <c r="N89" s="21">
        <f t="shared" si="2"/>
        <v>200000</v>
      </c>
      <c r="O89" s="21" cm="1">
        <f t="array" ref="O89">IFERROR(LOOKUP(2,1/(funds!C:C=CONCATENATE(A89,"-total-nodetail")),funds!D:D),0)</f>
        <v>535000</v>
      </c>
      <c r="P89" s="21">
        <f t="shared" si="3"/>
        <v>735000</v>
      </c>
      <c r="Q89" s="21">
        <f>IF(B89="x",P89,0)</f>
        <v>0</v>
      </c>
      <c r="R89" s="21">
        <f>IF(C89="x",P89,0)</f>
        <v>0</v>
      </c>
      <c r="S89" s="23">
        <f t="array" ref="S89">LOOKUP(2,1/(employees!A:A=A89),employees!B:B)</f>
        <v>2</v>
      </c>
      <c r="U89" s="11"/>
      <c r="V89" s="11"/>
      <c r="W89" s="11"/>
      <c r="X89" s="11"/>
      <c r="Y89" s="11"/>
    </row>
    <row r="90" spans="1:25" ht="13" x14ac:dyDescent="0.15">
      <c r="A90" t="s">
        <v>119</v>
      </c>
      <c r="B90" s="15" t="str">
        <f t="shared" si="6"/>
        <v>x</v>
      </c>
      <c r="C90" s="15" t="str">
        <f t="shared" si="5"/>
        <v>x</v>
      </c>
      <c r="D90" s="15" t="str">
        <f>VLOOKUP(A90,companies_table,6,FALSE)</f>
        <v>Finalist</v>
      </c>
      <c r="E90" s="15">
        <f>VLOOKUP(A90,companies_table,4,FALSE)</f>
        <v>2020</v>
      </c>
      <c r="F90" s="21">
        <f>VLOOKUP(A90,companies_table,7,FALSE)</f>
        <v>1800000</v>
      </c>
      <c r="G90" s="21" t="str">
        <f t="array" ref="G90">LOOKUP(2,1/(status!A:A=A90),status!B:B)</f>
        <v>Actively operating</v>
      </c>
      <c r="H90" s="21">
        <f>SUMIFS(prizes!D:D,prizes!A:A,A90)</f>
        <v>10000</v>
      </c>
      <c r="I90" s="21" cm="1">
        <f t="array" ref="I90">IFERROR(LOOKUP(2,1/(sr!A:A=A90),sr!D:D),0)</f>
        <v>0</v>
      </c>
      <c r="J90" s="21">
        <f>SUMIFS(tamusr!$C:$C,tamusr!$A:$A,summary!A90)</f>
        <v>522311</v>
      </c>
      <c r="K90" s="21"/>
      <c r="L90" s="21" cm="1">
        <f t="array" ref="L90">IFERROR(LOOKUP(2,1/(funds!C:C=CONCATENATE(A90,"-dilutive")),funds!D:D),0)</f>
        <v>450756</v>
      </c>
      <c r="M90" s="21" cm="1">
        <f t="array" ref="M90">IFERROR(LOOKUP(2,1/(funds!C:C=CONCATENATE(A90,"-non-dilutive")),funds!D:D),0)</f>
        <v>235500</v>
      </c>
      <c r="N90" s="21">
        <f t="shared" si="2"/>
        <v>686256</v>
      </c>
      <c r="O90" s="21" cm="1">
        <f t="array" ref="O90">IFERROR(LOOKUP(2,1/(funds!C:C=CONCATENATE(A90,"-total-nodetail")),funds!D:D),0)</f>
        <v>1800000</v>
      </c>
      <c r="P90" s="21">
        <f t="shared" si="3"/>
        <v>2486256</v>
      </c>
      <c r="Q90" s="21">
        <f>IF(B90="x",P90,0)</f>
        <v>2486256</v>
      </c>
      <c r="R90" s="21">
        <f>IF(C90="x",P90,0)</f>
        <v>2486256</v>
      </c>
      <c r="S90" s="23">
        <f t="array" ref="S90">LOOKUP(2,1/(employees!A:A=A90),employees!B:B)</f>
        <v>4</v>
      </c>
      <c r="U90" s="11"/>
      <c r="V90" s="11"/>
      <c r="W90" s="11"/>
      <c r="X90" s="11"/>
      <c r="Y90" s="11"/>
    </row>
    <row r="91" spans="1:25" ht="13" x14ac:dyDescent="0.15">
      <c r="A91" t="s">
        <v>120</v>
      </c>
      <c r="B91" s="15" t="str">
        <f t="shared" si="6"/>
        <v>x</v>
      </c>
      <c r="C91" s="15">
        <f t="shared" si="5"/>
        <v>0</v>
      </c>
      <c r="D91" s="15" t="str">
        <f>VLOOKUP(A91,companies_table,6,FALSE)</f>
        <v>Semifinalist</v>
      </c>
      <c r="E91" s="15">
        <f>VLOOKUP(A91,companies_table,4,FALSE)</f>
        <v>2020</v>
      </c>
      <c r="F91" s="21">
        <f>VLOOKUP(A91,companies_table,7,FALSE)</f>
        <v>50000</v>
      </c>
      <c r="G91" s="21" t="str">
        <f t="array" ref="G91">LOOKUP(2,1/(status!A:A=A91),status!B:B)</f>
        <v>Actively operating</v>
      </c>
      <c r="H91" s="21">
        <f>SUMIFS(prizes!D:D,prizes!A:A,A91)</f>
        <v>10000</v>
      </c>
      <c r="I91" s="21" cm="1">
        <f t="array" ref="I91">IFERROR(LOOKUP(2,1/(sr!A:A=A91),sr!D:D),0)</f>
        <v>0</v>
      </c>
      <c r="J91" s="21">
        <f>SUMIFS(tamusr!$C:$C,tamusr!$A:$A,summary!A91)</f>
        <v>0</v>
      </c>
      <c r="K91" s="21"/>
      <c r="L91" s="21" cm="1">
        <f t="array" ref="L91">IFERROR(LOOKUP(2,1/(funds!C:C=CONCATENATE(A91,"-dilutive")),funds!D:D),0)</f>
        <v>50000</v>
      </c>
      <c r="M91" s="21" cm="1">
        <f t="array" ref="M91">IFERROR(LOOKUP(2,1/(funds!C:C=CONCATENATE(A91,"-non-dilutive")),funds!D:D),0)</f>
        <v>3000</v>
      </c>
      <c r="N91" s="21">
        <f t="shared" si="2"/>
        <v>53000</v>
      </c>
      <c r="O91" s="21" cm="1">
        <f t="array" ref="O91">IFERROR(LOOKUP(2,1/(funds!C:C=CONCATENATE(A91,"-total-nodetail")),funds!D:D),0)</f>
        <v>0</v>
      </c>
      <c r="P91" s="21">
        <f t="shared" si="3"/>
        <v>53000</v>
      </c>
      <c r="Q91" s="21">
        <f>IF(B91="x",P91,0)</f>
        <v>53000</v>
      </c>
      <c r="R91" s="21">
        <f>IF(C91="x",P91,0)</f>
        <v>0</v>
      </c>
      <c r="S91" s="23">
        <f t="array" ref="S91">LOOKUP(2,1/(employees!A:A=A91),employees!B:B)</f>
        <v>3</v>
      </c>
      <c r="U91" s="11"/>
      <c r="V91" s="11"/>
      <c r="W91" s="11"/>
      <c r="X91" s="11"/>
      <c r="Y91" s="11"/>
    </row>
    <row r="92" spans="1:25" ht="13" x14ac:dyDescent="0.15">
      <c r="A92" t="s">
        <v>121</v>
      </c>
      <c r="B92" s="15" t="str">
        <f t="shared" si="6"/>
        <v>x</v>
      </c>
      <c r="C92" s="15">
        <f t="shared" si="5"/>
        <v>0</v>
      </c>
      <c r="D92" s="15" t="str">
        <f>VLOOKUP(A92,companies_table,6,FALSE)</f>
        <v>Semifinalist</v>
      </c>
      <c r="E92" s="15">
        <f>VLOOKUP(A92,companies_table,4,FALSE)</f>
        <v>2020</v>
      </c>
      <c r="F92" s="21">
        <f>VLOOKUP(A92,companies_table,7,FALSE)</f>
        <v>294000</v>
      </c>
      <c r="G92" s="21" t="str">
        <f t="array" ref="G92">LOOKUP(2,1/(status!A:A=A92),status!B:B)</f>
        <v>Actively operating</v>
      </c>
      <c r="H92" s="21">
        <f>SUMIFS(prizes!D:D,prizes!A:A,A92)</f>
        <v>0</v>
      </c>
      <c r="I92" s="21" cm="1">
        <f t="array" ref="I92">IFERROR(LOOKUP(2,1/(sr!A:A=A92),sr!D:D),0)</f>
        <v>0</v>
      </c>
      <c r="J92" s="21">
        <f>SUMIFS(tamusr!$C:$C,tamusr!$A:$A,summary!A92)</f>
        <v>0</v>
      </c>
      <c r="K92" s="21"/>
      <c r="L92" s="21" cm="1">
        <f t="array" ref="L92">IFERROR(LOOKUP(2,1/(funds!C:C=CONCATENATE(A92,"-dilutive")),funds!D:D),0)</f>
        <v>150000</v>
      </c>
      <c r="M92" s="21" cm="1">
        <f t="array" ref="M92">IFERROR(LOOKUP(2,1/(funds!C:C=CONCATENATE(A92,"-non-dilutive")),funds!D:D),0)</f>
        <v>50000</v>
      </c>
      <c r="N92" s="21">
        <f t="shared" si="2"/>
        <v>200000</v>
      </c>
      <c r="O92" s="21" cm="1">
        <f t="array" ref="O92">IFERROR(LOOKUP(2,1/(funds!C:C=CONCATENATE(A92,"-total-nodetail")),funds!D:D),0)</f>
        <v>294000</v>
      </c>
      <c r="P92" s="21">
        <f t="shared" si="3"/>
        <v>494000</v>
      </c>
      <c r="Q92" s="21">
        <f>IF(B92="x",P92,0)</f>
        <v>494000</v>
      </c>
      <c r="R92" s="21">
        <f>IF(C92="x",P92,0)</f>
        <v>0</v>
      </c>
      <c r="S92" s="23">
        <f t="array" ref="S92">LOOKUP(2,1/(employees!A:A=A92),employees!B:B)</f>
        <v>2</v>
      </c>
      <c r="U92" s="11"/>
      <c r="V92" s="11"/>
      <c r="W92" s="11"/>
      <c r="X92" s="11"/>
      <c r="Y92" s="11"/>
    </row>
    <row r="93" spans="1:25" ht="13" x14ac:dyDescent="0.15">
      <c r="A93" t="s">
        <v>122</v>
      </c>
      <c r="B93" s="15" t="str">
        <f t="shared" si="6"/>
        <v/>
      </c>
      <c r="C93" s="15">
        <f t="shared" si="5"/>
        <v>0</v>
      </c>
      <c r="D93" s="15" t="str">
        <f>VLOOKUP(A93,companies_table,6,FALSE)</f>
        <v>Semifinalist</v>
      </c>
      <c r="E93" s="15">
        <f>VLOOKUP(A93,companies_table,4,FALSE)</f>
        <v>2020</v>
      </c>
      <c r="F93" s="21">
        <f>VLOOKUP(A93,companies_table,7,FALSE)</f>
        <v>600000</v>
      </c>
      <c r="G93" s="21" t="str">
        <f t="array" ref="G93">LOOKUP(2,1/(status!A:A=A93),status!B:B)</f>
        <v>Actively operating</v>
      </c>
      <c r="H93" s="21">
        <f>SUMIFS(prizes!D:D,prizes!A:A,A93)</f>
        <v>0</v>
      </c>
      <c r="I93" s="21" cm="1">
        <f t="array" ref="I93">IFERROR(LOOKUP(2,1/(sr!A:A=A93),sr!D:D),0)</f>
        <v>0</v>
      </c>
      <c r="J93" s="21">
        <f>SUMIFS(tamusr!$C:$C,tamusr!$A:$A,summary!A93)</f>
        <v>0</v>
      </c>
      <c r="K93" s="21"/>
      <c r="L93" s="21" cm="1">
        <f t="array" ref="L93">IFERROR(LOOKUP(2,1/(funds!C:C=CONCATENATE(A93,"-dilutive")),funds!D:D),0)</f>
        <v>0</v>
      </c>
      <c r="M93" s="21" cm="1">
        <f t="array" ref="M93">IFERROR(LOOKUP(2,1/(funds!C:C=CONCATENATE(A93,"-non-dilutive")),funds!D:D),0)</f>
        <v>0</v>
      </c>
      <c r="N93" s="21">
        <f t="shared" si="2"/>
        <v>0</v>
      </c>
      <c r="O93" s="21" cm="1">
        <f t="array" ref="O93">IFERROR(LOOKUP(2,1/(funds!C:C=CONCATENATE(A93,"-total-nodetail")),funds!D:D),0)</f>
        <v>600000</v>
      </c>
      <c r="P93" s="21">
        <f t="shared" si="3"/>
        <v>600000</v>
      </c>
      <c r="Q93" s="21">
        <f>IF(B93="x",P93,0)</f>
        <v>0</v>
      </c>
      <c r="R93" s="21">
        <f>IF(C93="x",P93,0)</f>
        <v>0</v>
      </c>
      <c r="S93" s="23">
        <f t="array" ref="S93">LOOKUP(2,1/(employees!A:A=A93),employees!B:B)</f>
        <v>8</v>
      </c>
      <c r="U93" s="11"/>
      <c r="V93" s="11"/>
      <c r="W93" s="11"/>
      <c r="X93" s="11"/>
      <c r="Y93" s="11"/>
    </row>
    <row r="94" spans="1:25" ht="13" x14ac:dyDescent="0.15">
      <c r="A94" t="s">
        <v>123</v>
      </c>
      <c r="B94" s="15" t="str">
        <f t="shared" si="6"/>
        <v/>
      </c>
      <c r="C94" s="15">
        <f t="shared" si="5"/>
        <v>0</v>
      </c>
      <c r="D94" s="15" t="str">
        <f>VLOOKUP(A94,companies_table,6,FALSE)</f>
        <v>Semifinalist</v>
      </c>
      <c r="E94" s="15">
        <f>VLOOKUP(A94,companies_table,4,FALSE)</f>
        <v>2020</v>
      </c>
      <c r="F94" s="21">
        <f>VLOOKUP(A94,companies_table,7,FALSE)</f>
        <v>25000</v>
      </c>
      <c r="G94" s="21" t="str">
        <f t="array" ref="G94">LOOKUP(2,1/(status!A:A=A94),status!B:B)</f>
        <v>Actively operating</v>
      </c>
      <c r="H94" s="21">
        <f>SUMIFS(prizes!D:D,prizes!A:A,A94)</f>
        <v>2000</v>
      </c>
      <c r="I94" s="21" cm="1">
        <f t="array" ref="I94">IFERROR(LOOKUP(2,1/(sr!A:A=A94),sr!D:D),0)</f>
        <v>0</v>
      </c>
      <c r="J94" s="21">
        <f>SUMIFS(tamusr!$C:$C,tamusr!$A:$A,summary!A94)</f>
        <v>0</v>
      </c>
      <c r="K94" s="21"/>
      <c r="L94" s="21" cm="1">
        <f t="array" ref="L94">IFERROR(LOOKUP(2,1/(funds!C:C=CONCATENATE(A94,"-dilutive")),funds!D:D),0)</f>
        <v>0</v>
      </c>
      <c r="M94" s="21" cm="1">
        <f t="array" ref="M94">IFERROR(LOOKUP(2,1/(funds!C:C=CONCATENATE(A94,"-non-dilutive")),funds!D:D),0)</f>
        <v>2000</v>
      </c>
      <c r="N94" s="21">
        <f t="shared" si="2"/>
        <v>2000</v>
      </c>
      <c r="O94" s="21" cm="1">
        <f t="array" ref="O94">IFERROR(LOOKUP(2,1/(funds!C:C=CONCATENATE(A94,"-total-nodetail")),funds!D:D),0)</f>
        <v>25000</v>
      </c>
      <c r="P94" s="21">
        <f t="shared" si="3"/>
        <v>27000</v>
      </c>
      <c r="Q94" s="21">
        <f>IF(B94="x",P94,0)</f>
        <v>0</v>
      </c>
      <c r="R94" s="21">
        <f>IF(C94="x",P94,0)</f>
        <v>0</v>
      </c>
      <c r="S94" s="23">
        <f t="array" ref="S94">LOOKUP(2,1/(employees!A:A=A94),employees!B:B)</f>
        <v>1</v>
      </c>
      <c r="U94" s="11"/>
      <c r="V94" s="11"/>
      <c r="W94" s="11"/>
      <c r="X94" s="11"/>
      <c r="Y94" s="11"/>
    </row>
    <row r="95" spans="1:25" ht="13" x14ac:dyDescent="0.15">
      <c r="A95" t="s">
        <v>124</v>
      </c>
      <c r="B95" s="15" t="str">
        <f t="shared" si="6"/>
        <v/>
      </c>
      <c r="C95" s="15">
        <f t="shared" si="5"/>
        <v>0</v>
      </c>
      <c r="D95" s="15" t="str">
        <f>VLOOKUP(A95,companies_table,6,FALSE)</f>
        <v>Semifinalist</v>
      </c>
      <c r="E95" s="15">
        <f>VLOOKUP(A95,companies_table,4,FALSE)</f>
        <v>2020</v>
      </c>
      <c r="F95" s="21">
        <f>VLOOKUP(A95,companies_table,7,FALSE)</f>
        <v>19500</v>
      </c>
      <c r="G95" s="21" t="str">
        <f t="array" ref="G95">LOOKUP(2,1/(status!A:A=A95),status!B:B)</f>
        <v>Actively operating</v>
      </c>
      <c r="H95" s="21">
        <f>SUMIFS(prizes!D:D,prizes!A:A,A95)</f>
        <v>26000</v>
      </c>
      <c r="I95" s="21" cm="1">
        <f t="array" ref="I95">IFERROR(LOOKUP(2,1/(sr!A:A=A95),sr!D:D),0)</f>
        <v>0</v>
      </c>
      <c r="J95" s="21">
        <f>SUMIFS(tamusr!$C:$C,tamusr!$A:$A,summary!A95)</f>
        <v>0</v>
      </c>
      <c r="K95" s="21"/>
      <c r="L95" s="21" cm="1">
        <f t="array" ref="L95">IFERROR(LOOKUP(2,1/(funds!C:C=CONCATENATE(A95,"-dilutive")),funds!D:D),0)</f>
        <v>100000</v>
      </c>
      <c r="M95" s="21" cm="1">
        <f t="array" ref="M95">IFERROR(LOOKUP(2,1/(funds!C:C=CONCATENATE(A95,"-non-dilutive")),funds!D:D),0)</f>
        <v>1000</v>
      </c>
      <c r="N95" s="21">
        <f t="shared" si="2"/>
        <v>101000</v>
      </c>
      <c r="O95" s="21" cm="1">
        <f t="array" ref="O95">IFERROR(LOOKUP(2,1/(funds!C:C=CONCATENATE(A95,"-total-nodetail")),funds!D:D),0)</f>
        <v>19500</v>
      </c>
      <c r="P95" s="21">
        <f t="shared" si="3"/>
        <v>120500</v>
      </c>
      <c r="Q95" s="21">
        <f>IF(B95="x",P95,0)</f>
        <v>0</v>
      </c>
      <c r="R95" s="21">
        <f>IF(C95="x",P95,0)</f>
        <v>0</v>
      </c>
      <c r="S95" s="23">
        <f t="array" ref="S95">LOOKUP(2,1/(employees!A:A=A95),employees!B:B)</f>
        <v>5</v>
      </c>
      <c r="U95" s="11"/>
      <c r="V95" s="11"/>
      <c r="W95" s="11"/>
      <c r="X95" s="11"/>
      <c r="Y95" s="11"/>
    </row>
    <row r="96" spans="1:25" ht="13" x14ac:dyDescent="0.15">
      <c r="A96" t="s">
        <v>125</v>
      </c>
      <c r="B96" s="15" t="str">
        <f t="shared" si="6"/>
        <v>x</v>
      </c>
      <c r="C96" s="15">
        <f t="shared" si="5"/>
        <v>0</v>
      </c>
      <c r="D96" s="15" t="str">
        <f>VLOOKUP(A96,companies_table,6,FALSE)</f>
        <v>Finalist</v>
      </c>
      <c r="E96" s="15">
        <f>VLOOKUP(A96,companies_table,4,FALSE)</f>
        <v>2020</v>
      </c>
      <c r="F96" s="21">
        <f>VLOOKUP(A96,companies_table,7,FALSE)</f>
        <v>550000</v>
      </c>
      <c r="G96" s="21" t="str">
        <f t="array" ref="G96">LOOKUP(2,1/(status!A:A=A96),status!B:B)</f>
        <v>Actively operating</v>
      </c>
      <c r="H96" s="21">
        <f>SUMIFS(prizes!D:D,prizes!A:A,A96)</f>
        <v>5000</v>
      </c>
      <c r="I96" s="21" cm="1">
        <f t="array" ref="I96">IFERROR(LOOKUP(2,1/(sr!A:A=A96),sr!D:D),0)</f>
        <v>0</v>
      </c>
      <c r="J96" s="21">
        <f>SUMIFS(tamusr!$C:$C,tamusr!$A:$A,summary!A96)</f>
        <v>0</v>
      </c>
      <c r="K96" s="21"/>
      <c r="L96" s="21" cm="1">
        <f t="array" ref="L96">IFERROR(LOOKUP(2,1/(funds!C:C=CONCATENATE(A96,"-dilutive")),funds!D:D),0)</f>
        <v>0</v>
      </c>
      <c r="M96" s="21" cm="1">
        <f t="array" ref="M96">IFERROR(LOOKUP(2,1/(funds!C:C=CONCATENATE(A96,"-non-dilutive")),funds!D:D),0)</f>
        <v>5000</v>
      </c>
      <c r="N96" s="21">
        <f t="shared" si="2"/>
        <v>5000</v>
      </c>
      <c r="O96" s="21" cm="1">
        <f t="array" ref="O96">IFERROR(LOOKUP(2,1/(funds!C:C=CONCATENATE(A96,"-total-nodetail")),funds!D:D),0)</f>
        <v>550000</v>
      </c>
      <c r="P96" s="21">
        <f t="shared" si="3"/>
        <v>555000</v>
      </c>
      <c r="Q96" s="21">
        <f>IF(B96="x",P96,0)</f>
        <v>555000</v>
      </c>
      <c r="R96" s="21">
        <f>IF(C96="x",P96,0)</f>
        <v>0</v>
      </c>
      <c r="S96" s="23">
        <f t="array" ref="S96">LOOKUP(2,1/(employees!A:A=A96),employees!B:B)</f>
        <v>18</v>
      </c>
      <c r="U96" s="11"/>
      <c r="V96" s="11"/>
      <c r="W96" s="11"/>
      <c r="X96" s="11"/>
      <c r="Y96" s="11"/>
    </row>
    <row r="97" spans="1:25" ht="13" x14ac:dyDescent="0.15">
      <c r="A97" t="s">
        <v>126</v>
      </c>
      <c r="B97" s="15" t="str">
        <f t="shared" si="6"/>
        <v/>
      </c>
      <c r="C97" s="15">
        <f t="shared" si="5"/>
        <v>0</v>
      </c>
      <c r="D97" s="15" t="str">
        <f>VLOOKUP(A97,companies_table,6,FALSE)</f>
        <v>Semifinalist</v>
      </c>
      <c r="E97" s="15">
        <f>VLOOKUP(A97,companies_table,4,FALSE)</f>
        <v>2020</v>
      </c>
      <c r="F97" s="21">
        <f>VLOOKUP(A97,companies_table,7,FALSE)</f>
        <v>700000</v>
      </c>
      <c r="G97" s="21" t="str">
        <f t="array" ref="G97">LOOKUP(2,1/(status!A:A=A97),status!B:B)</f>
        <v>Actively operating</v>
      </c>
      <c r="H97" s="21">
        <f>SUMIFS(prizes!D:D,prizes!A:A,A97)</f>
        <v>0</v>
      </c>
      <c r="I97" s="21" cm="1">
        <f t="array" ref="I97">IFERROR(LOOKUP(2,1/(sr!A:A=A97),sr!D:D),0)</f>
        <v>0</v>
      </c>
      <c r="J97" s="21">
        <f>SUMIFS(tamusr!$C:$C,tamusr!$A:$A,summary!A97)</f>
        <v>0</v>
      </c>
      <c r="K97" s="21"/>
      <c r="L97" s="21" cm="1">
        <f t="array" ref="L97">IFERROR(LOOKUP(2,1/(funds!C:C=CONCATENATE(A97,"-dilutive")),funds!D:D),0)</f>
        <v>575000</v>
      </c>
      <c r="M97" s="21" cm="1">
        <f t="array" ref="M97">IFERROR(LOOKUP(2,1/(funds!C:C=CONCATENATE(A97,"-non-dilutive")),funds!D:D),0)</f>
        <v>2040000</v>
      </c>
      <c r="N97" s="21">
        <f t="shared" si="2"/>
        <v>2615000</v>
      </c>
      <c r="O97" s="21" cm="1">
        <f t="array" ref="O97">IFERROR(LOOKUP(2,1/(funds!C:C=CONCATENATE(A97,"-total-nodetail")),funds!D:D),0)</f>
        <v>700000</v>
      </c>
      <c r="P97" s="21">
        <f t="shared" si="3"/>
        <v>3315000</v>
      </c>
      <c r="Q97" s="21">
        <f>IF(B97="x",P97,0)</f>
        <v>0</v>
      </c>
      <c r="R97" s="21">
        <f>IF(C97="x",P97,0)</f>
        <v>0</v>
      </c>
      <c r="S97" s="23">
        <f t="array" ref="S97">LOOKUP(2,1/(employees!A:A=A97),employees!B:B)</f>
        <v>15</v>
      </c>
      <c r="U97" s="11"/>
      <c r="V97" s="11"/>
      <c r="W97" s="11"/>
      <c r="X97" s="11"/>
      <c r="Y97" s="11"/>
    </row>
    <row r="98" spans="1:25" ht="13" x14ac:dyDescent="0.15">
      <c r="A98" t="s">
        <v>127</v>
      </c>
      <c r="B98" s="15" t="str">
        <f t="shared" si="6"/>
        <v>x</v>
      </c>
      <c r="C98" s="15">
        <f t="shared" ref="C98:C104" si="7">VLOOKUP(A98,companies_table,10,FALSE)</f>
        <v>0</v>
      </c>
      <c r="D98" s="15" t="str">
        <f>VLOOKUP(A98,companies_table,6,FALSE)</f>
        <v>Semifinalist</v>
      </c>
      <c r="E98" s="15">
        <f>VLOOKUP(A98,companies_table,4,FALSE)</f>
        <v>2020</v>
      </c>
      <c r="F98" s="21">
        <f>VLOOKUP(A98,companies_table,7,FALSE)</f>
        <v>301500</v>
      </c>
      <c r="G98" s="21" t="str">
        <f t="array" ref="G98">LOOKUP(2,1/(status!A:A=A98),status!B:B)</f>
        <v>Actively operating</v>
      </c>
      <c r="H98" s="21">
        <f>SUMIFS(prizes!D:D,prizes!A:A,A98)</f>
        <v>0</v>
      </c>
      <c r="I98" s="21" cm="1">
        <f t="array" ref="I98">IFERROR(LOOKUP(2,1/(sr!A:A=A98),sr!D:D),0)</f>
        <v>0</v>
      </c>
      <c r="J98" s="21">
        <f>SUMIFS(tamusr!$C:$C,tamusr!$A:$A,summary!A98)</f>
        <v>0</v>
      </c>
      <c r="K98" s="21"/>
      <c r="L98" s="21" cm="1">
        <f t="array" ref="L98">IFERROR(LOOKUP(2,1/(funds!C:C=CONCATENATE(A98,"-dilutive")),funds!D:D),0)</f>
        <v>0</v>
      </c>
      <c r="M98" s="21" cm="1">
        <f t="array" ref="M98">IFERROR(LOOKUP(2,1/(funds!C:C=CONCATENATE(A98,"-non-dilutive")),funds!D:D),0)</f>
        <v>0</v>
      </c>
      <c r="N98" s="21">
        <f t="shared" si="2"/>
        <v>0</v>
      </c>
      <c r="O98" s="21" cm="1">
        <f t="array" ref="O98">IFERROR(LOOKUP(2,1/(funds!C:C=CONCATENATE(A98,"-total-nodetail")),funds!D:D),0)</f>
        <v>301500</v>
      </c>
      <c r="P98" s="21">
        <f t="shared" si="3"/>
        <v>301500</v>
      </c>
      <c r="Q98" s="21">
        <f>IF(B98="x",P98,0)</f>
        <v>301500</v>
      </c>
      <c r="R98" s="21">
        <f>IF(C98="x",P98,0)</f>
        <v>0</v>
      </c>
      <c r="S98" s="23">
        <f t="array" ref="S98">LOOKUP(2,1/(employees!A:A=A98),employees!B:B)</f>
        <v>3</v>
      </c>
      <c r="U98" s="11"/>
      <c r="V98" s="11"/>
      <c r="W98" s="11"/>
      <c r="X98" s="11"/>
      <c r="Y98" s="11"/>
    </row>
    <row r="99" spans="1:25" ht="13" x14ac:dyDescent="0.15">
      <c r="A99" t="s">
        <v>128</v>
      </c>
      <c r="B99" s="15" t="str">
        <f t="shared" si="6"/>
        <v/>
      </c>
      <c r="C99" s="15">
        <f t="shared" si="7"/>
        <v>0</v>
      </c>
      <c r="D99" s="15" t="str">
        <f>VLOOKUP(A99,companies_table,6,FALSE)</f>
        <v>Semifinalist</v>
      </c>
      <c r="E99" s="15">
        <f>VLOOKUP(A99,companies_table,4,FALSE)</f>
        <v>2020</v>
      </c>
      <c r="F99" s="21">
        <f>VLOOKUP(A99,companies_table,7,FALSE)</f>
        <v>260000</v>
      </c>
      <c r="G99" s="21" t="str">
        <f t="array" ref="G99">LOOKUP(2,1/(status!A:A=A99),status!B:B)</f>
        <v>Actively operating</v>
      </c>
      <c r="H99" s="21">
        <f>SUMIFS(prizes!D:D,prizes!A:A,A99)</f>
        <v>0</v>
      </c>
      <c r="I99" s="21" cm="1">
        <f t="array" ref="I99">IFERROR(LOOKUP(2,1/(sr!A:A=A99),sr!D:D),0)</f>
        <v>0</v>
      </c>
      <c r="J99" s="21">
        <f>SUMIFS(tamusr!$C:$C,tamusr!$A:$A,summary!A99)</f>
        <v>0</v>
      </c>
      <c r="K99" s="21"/>
      <c r="L99" s="21" cm="1">
        <f t="array" ref="L99">IFERROR(LOOKUP(2,1/(funds!C:C=CONCATENATE(A99,"-dilutive")),funds!D:D),0)</f>
        <v>0</v>
      </c>
      <c r="M99" s="21" cm="1">
        <f t="array" ref="M99">IFERROR(LOOKUP(2,1/(funds!C:C=CONCATENATE(A99,"-non-dilutive")),funds!D:D),0)</f>
        <v>0</v>
      </c>
      <c r="N99" s="21">
        <f t="shared" si="2"/>
        <v>0</v>
      </c>
      <c r="O99" s="21" cm="1">
        <f t="array" ref="O99">IFERROR(LOOKUP(2,1/(funds!C:C=CONCATENATE(A99,"-total-nodetail")),funds!D:D),0)</f>
        <v>260000</v>
      </c>
      <c r="P99" s="21">
        <f t="shared" si="3"/>
        <v>260000</v>
      </c>
      <c r="Q99" s="21">
        <f>IF(B99="x",P99,0)</f>
        <v>0</v>
      </c>
      <c r="R99" s="21">
        <f>IF(C99="x",P99,0)</f>
        <v>0</v>
      </c>
      <c r="S99" s="23">
        <f t="array" ref="S99">LOOKUP(2,1/(employees!A:A=A99),employees!B:B)</f>
        <v>5</v>
      </c>
      <c r="U99" s="11"/>
      <c r="V99" s="11"/>
      <c r="W99" s="11"/>
      <c r="X99" s="11"/>
      <c r="Y99" s="11"/>
    </row>
    <row r="100" spans="1:25" ht="13" x14ac:dyDescent="0.15">
      <c r="A100" t="s">
        <v>129</v>
      </c>
      <c r="B100" s="15" t="str">
        <f t="shared" si="6"/>
        <v>x</v>
      </c>
      <c r="C100" s="15">
        <f t="shared" si="7"/>
        <v>0</v>
      </c>
      <c r="D100" s="15" t="str">
        <f>VLOOKUP(A100,companies_table,6,FALSE)</f>
        <v>Semifinalist</v>
      </c>
      <c r="E100" s="15">
        <f>VLOOKUP(A100,companies_table,4,FALSE)</f>
        <v>2020</v>
      </c>
      <c r="F100" s="21">
        <f>VLOOKUP(A100,companies_table,7,FALSE)</f>
        <v>250000</v>
      </c>
      <c r="G100" s="21" t="str">
        <f t="array" ref="G100">LOOKUP(2,1/(status!A:A=A100),status!B:B)</f>
        <v>Actively operating</v>
      </c>
      <c r="H100" s="21">
        <f>SUMIFS(prizes!D:D,prizes!A:A,A100)</f>
        <v>37000</v>
      </c>
      <c r="I100" s="21" cm="1">
        <f t="array" ref="I100">IFERROR(LOOKUP(2,1/(sr!A:A=A100),sr!D:D),0)</f>
        <v>295000</v>
      </c>
      <c r="J100" s="21">
        <f>SUMIFS(tamusr!$C:$C,tamusr!$A:$A,summary!A100)</f>
        <v>0</v>
      </c>
      <c r="K100" s="21"/>
      <c r="L100" s="21" cm="1">
        <f t="array" ref="L100">IFERROR(LOOKUP(2,1/(funds!C:C=CONCATENATE(A100,"-dilutive")),funds!D:D),0)</f>
        <v>5100000</v>
      </c>
      <c r="M100" s="21" cm="1">
        <f t="array" ref="M100">IFERROR(LOOKUP(2,1/(funds!C:C=CONCATENATE(A100,"-non-dilutive")),funds!D:D),0)</f>
        <v>1387000</v>
      </c>
      <c r="N100" s="21">
        <f t="shared" si="2"/>
        <v>6487000</v>
      </c>
      <c r="O100" s="21" cm="1">
        <f t="array" ref="O100">IFERROR(LOOKUP(2,1/(funds!C:C=CONCATENATE(A100,"-total-nodetail")),funds!D:D),0)</f>
        <v>0</v>
      </c>
      <c r="P100" s="21">
        <f t="shared" si="3"/>
        <v>6487000</v>
      </c>
      <c r="Q100" s="21">
        <f>IF(B100="x",P100,0)</f>
        <v>6487000</v>
      </c>
      <c r="R100" s="21">
        <f>IF(C100="x",P100,0)</f>
        <v>0</v>
      </c>
      <c r="S100" s="23">
        <f t="array" ref="S100">LOOKUP(2,1/(employees!A:A=A100),employees!B:B)</f>
        <v>6</v>
      </c>
      <c r="U100" s="11"/>
      <c r="V100" s="11"/>
      <c r="W100" s="11"/>
      <c r="X100" s="11"/>
      <c r="Y100" s="11"/>
    </row>
    <row r="101" spans="1:25" ht="13" x14ac:dyDescent="0.15">
      <c r="A101" t="s">
        <v>130</v>
      </c>
      <c r="B101" s="15" t="str">
        <f t="shared" si="6"/>
        <v/>
      </c>
      <c r="C101" s="15">
        <f t="shared" si="7"/>
        <v>0</v>
      </c>
      <c r="D101" s="15" t="str">
        <f>VLOOKUP(A101,companies_table,6,FALSE)</f>
        <v>Semifinalist</v>
      </c>
      <c r="E101" s="15">
        <f>VLOOKUP(A101,companies_table,4,FALSE)</f>
        <v>2020</v>
      </c>
      <c r="F101" s="21">
        <f>VLOOKUP(A101,companies_table,7,FALSE)</f>
        <v>335000</v>
      </c>
      <c r="G101" s="21" t="str">
        <f t="array" ref="G101">LOOKUP(2,1/(status!A:A=A101),status!B:B)</f>
        <v>Actively operating</v>
      </c>
      <c r="H101" s="21">
        <f>SUMIFS(prizes!D:D,prizes!A:A,A101)</f>
        <v>10000</v>
      </c>
      <c r="I101" s="21" cm="1">
        <f t="array" ref="I101">IFERROR(LOOKUP(2,1/(sr!A:A=A101),sr!D:D),0)</f>
        <v>300000</v>
      </c>
      <c r="J101" s="21">
        <f>SUMIFS(tamusr!$C:$C,tamusr!$A:$A,summary!A101)</f>
        <v>0</v>
      </c>
      <c r="K101" s="21"/>
      <c r="L101" s="21" cm="1">
        <f t="array" ref="L101">IFERROR(LOOKUP(2,1/(funds!C:C=CONCATENATE(A101,"-dilutive")),funds!D:D),0)</f>
        <v>500000</v>
      </c>
      <c r="M101" s="21" cm="1">
        <f t="array" ref="M101">IFERROR(LOOKUP(2,1/(funds!C:C=CONCATENATE(A101,"-non-dilutive")),funds!D:D),0)</f>
        <v>1900000</v>
      </c>
      <c r="N101" s="21">
        <f t="shared" si="2"/>
        <v>2400000</v>
      </c>
      <c r="O101" s="21" cm="1">
        <f t="array" ref="O101">IFERROR(LOOKUP(2,1/(funds!C:C=CONCATENATE(A101,"-total-nodetail")),funds!D:D),0)</f>
        <v>335000</v>
      </c>
      <c r="P101" s="21">
        <f t="shared" si="3"/>
        <v>2735000</v>
      </c>
      <c r="Q101" s="21">
        <f>IF(B101="x",P101,0)</f>
        <v>0</v>
      </c>
      <c r="R101" s="21">
        <f>IF(C101="x",P101,0)</f>
        <v>0</v>
      </c>
      <c r="S101" s="23">
        <f t="array" ref="S101">LOOKUP(2,1/(employees!A:A=A101),employees!B:B)</f>
        <v>7</v>
      </c>
      <c r="U101" s="11"/>
      <c r="V101" s="11"/>
      <c r="W101" s="11"/>
      <c r="X101" s="11"/>
      <c r="Y101" s="11"/>
    </row>
    <row r="102" spans="1:25" ht="13" x14ac:dyDescent="0.15">
      <c r="A102" t="s">
        <v>131</v>
      </c>
      <c r="B102" s="15" t="str">
        <f t="shared" si="6"/>
        <v/>
      </c>
      <c r="C102" s="15">
        <f t="shared" si="7"/>
        <v>0</v>
      </c>
      <c r="D102" s="15" t="str">
        <f>VLOOKUP(A102,companies_table,6,FALSE)</f>
        <v>Semifinalist</v>
      </c>
      <c r="E102" s="15">
        <f>VLOOKUP(A102,companies_table,4,FALSE)</f>
        <v>2020</v>
      </c>
      <c r="F102" s="21">
        <f>VLOOKUP(A102,companies_table,7,FALSE)</f>
        <v>0</v>
      </c>
      <c r="G102" s="21" t="str">
        <f t="array" ref="G102">LOOKUP(2,1/(status!A:A=A102),status!B:B)</f>
        <v>Actively operating</v>
      </c>
      <c r="H102" s="21">
        <f>SUMIFS(prizes!D:D,prizes!A:A,A102)</f>
        <v>0</v>
      </c>
      <c r="I102" s="21" cm="1">
        <f t="array" ref="I102">IFERROR(LOOKUP(2,1/(sr!A:A=A102),sr!D:D),0)</f>
        <v>0</v>
      </c>
      <c r="J102" s="21">
        <f>SUMIFS(tamusr!$C:$C,tamusr!$A:$A,summary!A102)</f>
        <v>0</v>
      </c>
      <c r="K102" s="21"/>
      <c r="L102" s="21" cm="1">
        <f t="array" ref="L102">IFERROR(LOOKUP(2,1/(funds!C:C=CONCATENATE(A102,"-dilutive")),funds!D:D),0)</f>
        <v>100000</v>
      </c>
      <c r="M102" s="21" cm="1">
        <f t="array" ref="M102">IFERROR(LOOKUP(2,1/(funds!C:C=CONCATENATE(A102,"-non-dilutive")),funds!D:D),0)</f>
        <v>0</v>
      </c>
      <c r="N102" s="21">
        <f t="shared" si="2"/>
        <v>100000</v>
      </c>
      <c r="O102" s="21" cm="1">
        <f t="array" ref="O102">IFERROR(LOOKUP(2,1/(funds!C:C=CONCATENATE(A102,"-total-nodetail")),funds!D:D),0)</f>
        <v>0</v>
      </c>
      <c r="P102" s="21">
        <f t="shared" si="3"/>
        <v>100000</v>
      </c>
      <c r="Q102" s="21">
        <f>IF(B102="x",P102,0)</f>
        <v>0</v>
      </c>
      <c r="R102" s="21">
        <f>IF(C102="x",P102,0)</f>
        <v>0</v>
      </c>
      <c r="S102" s="23">
        <f t="array" ref="S102">LOOKUP(2,1/(employees!A:A=A102),employees!B:B)</f>
        <v>8</v>
      </c>
      <c r="U102" s="11"/>
      <c r="V102" s="11"/>
      <c r="W102" s="11"/>
      <c r="X102" s="11"/>
      <c r="Y102" s="11"/>
    </row>
    <row r="103" spans="1:25" ht="13" x14ac:dyDescent="0.15">
      <c r="A103" t="s">
        <v>132</v>
      </c>
      <c r="B103" s="15" t="str">
        <f t="shared" si="6"/>
        <v/>
      </c>
      <c r="C103" s="15">
        <f t="shared" si="7"/>
        <v>0</v>
      </c>
      <c r="D103" s="15" t="str">
        <f>VLOOKUP(A103,companies_table,6,FALSE)</f>
        <v>Semifinalist</v>
      </c>
      <c r="E103" s="15">
        <f>VLOOKUP(A103,companies_table,4,FALSE)</f>
        <v>2020</v>
      </c>
      <c r="F103" s="21">
        <f>VLOOKUP(A103,companies_table,7,FALSE)</f>
        <v>30000</v>
      </c>
      <c r="G103" s="21" t="str">
        <f t="array" ref="G103">LOOKUP(2,1/(status!A:A=A103),status!B:B)</f>
        <v>Actively operating</v>
      </c>
      <c r="H103" s="21">
        <f>SUMIFS(prizes!D:D,prizes!A:A,A103)</f>
        <v>30000</v>
      </c>
      <c r="I103" s="21" cm="1">
        <f t="array" ref="I103">IFERROR(LOOKUP(2,1/(sr!A:A=A103),sr!D:D),0)</f>
        <v>0</v>
      </c>
      <c r="J103" s="21">
        <f>SUMIFS(tamusr!$C:$C,tamusr!$A:$A,summary!A103)</f>
        <v>0</v>
      </c>
      <c r="K103" s="21"/>
      <c r="L103" s="21" cm="1">
        <f t="array" ref="L103">IFERROR(LOOKUP(2,1/(funds!C:C=CONCATENATE(A103,"-dilutive")),funds!D:D),0)</f>
        <v>15000000</v>
      </c>
      <c r="M103" s="21" cm="1">
        <f t="array" ref="M103">IFERROR(LOOKUP(2,1/(funds!C:C=CONCATENATE(A103,"-non-dilutive")),funds!D:D),0)</f>
        <v>5000</v>
      </c>
      <c r="N103" s="21">
        <f t="shared" si="2"/>
        <v>15005000</v>
      </c>
      <c r="O103" s="21" cm="1">
        <f t="array" ref="O103">IFERROR(LOOKUP(2,1/(funds!C:C=CONCATENATE(A103,"-total-nodetail")),funds!D:D),0)</f>
        <v>30000</v>
      </c>
      <c r="P103" s="21">
        <f t="shared" si="3"/>
        <v>15035000</v>
      </c>
      <c r="Q103" s="21">
        <f>IF(B103="x",P103,0)</f>
        <v>0</v>
      </c>
      <c r="R103" s="21">
        <f>IF(C103="x",P103,0)</f>
        <v>0</v>
      </c>
      <c r="S103" s="23">
        <f t="array" ref="S103">LOOKUP(2,1/(employees!A:A=A103),employees!B:B)</f>
        <v>5</v>
      </c>
      <c r="U103" s="11"/>
      <c r="V103" s="11"/>
      <c r="W103" s="11"/>
      <c r="X103" s="11"/>
      <c r="Y103" s="11"/>
    </row>
    <row r="104" spans="1:25" ht="13" x14ac:dyDescent="0.15">
      <c r="A104" t="s">
        <v>133</v>
      </c>
      <c r="B104" s="15" t="str">
        <f t="shared" si="6"/>
        <v/>
      </c>
      <c r="C104" s="15">
        <f t="shared" si="7"/>
        <v>0</v>
      </c>
      <c r="D104" s="15" t="str">
        <f>VLOOKUP(A104,companies_table,6,FALSE)</f>
        <v>Semifinalist</v>
      </c>
      <c r="E104" s="15">
        <f>VLOOKUP(A104,companies_table,4,FALSE)</f>
        <v>2020</v>
      </c>
      <c r="F104" s="21">
        <f>VLOOKUP(A104,companies_table,7,FALSE)</f>
        <v>90000</v>
      </c>
      <c r="G104" s="21" t="str">
        <f t="array" ref="G104">LOOKUP(2,1/(status!A:A=A104),status!B:B)</f>
        <v>Actively operating</v>
      </c>
      <c r="H104" s="21">
        <f>SUMIFS(prizes!D:D,prizes!A:A,A104)</f>
        <v>10000</v>
      </c>
      <c r="I104" s="21" cm="1">
        <f t="array" ref="I104">IFERROR(LOOKUP(2,1/(sr!A:A=A104),sr!D:D),0)</f>
        <v>0</v>
      </c>
      <c r="J104" s="21">
        <f>SUMIFS(tamusr!$C:$C,tamusr!$A:$A,summary!A104)</f>
        <v>0</v>
      </c>
      <c r="K104" s="21"/>
      <c r="L104" s="21" cm="1">
        <f t="array" ref="L104">IFERROR(LOOKUP(2,1/(funds!C:C=CONCATENATE(A104,"-dilutive")),funds!D:D),0)</f>
        <v>45000</v>
      </c>
      <c r="M104" s="21" cm="1">
        <f t="array" ref="M104">IFERROR(LOOKUP(2,1/(funds!C:C=CONCATENATE(A104,"-non-dilutive")),funds!D:D),0)</f>
        <v>0</v>
      </c>
      <c r="N104" s="21">
        <f t="shared" si="2"/>
        <v>45000</v>
      </c>
      <c r="O104" s="21" cm="1">
        <f t="array" ref="O104">IFERROR(LOOKUP(2,1/(funds!C:C=CONCATENATE(A104,"-total-nodetail")),funds!D:D),0)</f>
        <v>90000</v>
      </c>
      <c r="P104" s="21">
        <f t="shared" si="3"/>
        <v>135000</v>
      </c>
      <c r="Q104" s="21">
        <f>IF(B104="x",P104,0)</f>
        <v>0</v>
      </c>
      <c r="R104" s="21">
        <f>IF(C104="x",P104,0)</f>
        <v>0</v>
      </c>
      <c r="S104" s="23">
        <f t="array" ref="S104">LOOKUP(2,1/(employees!A:A=A104),employees!B:B)</f>
        <v>8</v>
      </c>
      <c r="U104" s="11"/>
      <c r="V104" s="11"/>
      <c r="W104" s="11"/>
      <c r="X104" s="11"/>
      <c r="Y104" s="11"/>
    </row>
    <row r="105" spans="1:25" ht="13" x14ac:dyDescent="0.15">
      <c r="A105" s="52" t="s">
        <v>134</v>
      </c>
      <c r="B105" s="15">
        <f t="shared" ref="B105:B123" si="8">VLOOKUP(A105,companies_table,9,FALSE)</f>
        <v>0</v>
      </c>
      <c r="C105" s="15">
        <f t="shared" ref="C105:C123" si="9">VLOOKUP(A105,companies_table,10,FALSE)</f>
        <v>0</v>
      </c>
      <c r="D105" s="15" t="str">
        <f>VLOOKUP(A105,companies_table,6,FALSE)</f>
        <v>Semifinalist</v>
      </c>
      <c r="E105" s="15">
        <f>VLOOKUP(A105,companies_table,4,FALSE)</f>
        <v>2021</v>
      </c>
      <c r="F105" s="21">
        <f>VLOOKUP(A105,companies_table,7,FALSE)</f>
        <v>1200000</v>
      </c>
      <c r="G105" s="21" t="str">
        <f t="array" ref="G105">LOOKUP(2,1/(status!A:A=A105),status!B:B)</f>
        <v>Actively operating</v>
      </c>
      <c r="H105" s="21">
        <f>SUMIFS(prizes!D:D,prizes!A:A,A105)</f>
        <v>0</v>
      </c>
      <c r="I105" s="21" cm="1">
        <f t="array" ref="I105">IFERROR(LOOKUP(2,1/(sr!A:A=A105),sr!D:D),0)</f>
        <v>0</v>
      </c>
      <c r="J105" s="21">
        <f>SUMIFS(tamusr!$C:$C,tamusr!$A:$A,summary!A105)</f>
        <v>0</v>
      </c>
      <c r="K105" s="21"/>
      <c r="L105" s="21" cm="1">
        <f t="array" ref="L105">IFERROR(LOOKUP(2,1/(funds!C:C=CONCATENATE(A105,"-dilutive")),funds!D:D),0)</f>
        <v>3300000</v>
      </c>
      <c r="M105" s="21" cm="1">
        <f t="array" ref="M105">IFERROR(LOOKUP(2,1/(funds!C:C=CONCATENATE(A105,"-non-dilutive")),funds!D:D),0)</f>
        <v>0</v>
      </c>
      <c r="N105" s="21">
        <f t="shared" ref="N105:N139" si="10">L105+M105</f>
        <v>3300000</v>
      </c>
      <c r="O105" s="21" cm="1">
        <f t="array" ref="O105">IFERROR(LOOKUP(2,1/(funds!C:C=CONCATENATE(A105,"-total-nodetail")),funds!D:D),0)</f>
        <v>0</v>
      </c>
      <c r="P105" s="21">
        <f t="shared" ref="P105:P139" si="11">N105+O105</f>
        <v>3300000</v>
      </c>
      <c r="Q105" s="21">
        <f>IF(B105="x",P105,0)</f>
        <v>0</v>
      </c>
      <c r="R105" s="21">
        <f>IF(C105="x",P105,0)</f>
        <v>0</v>
      </c>
      <c r="S105" s="23">
        <f t="array" ref="S105">LOOKUP(2,1/(employees!A:A=A105),employees!B:B)</f>
        <v>3</v>
      </c>
      <c r="U105" s="11"/>
      <c r="V105" s="11"/>
      <c r="W105" s="11"/>
      <c r="X105" s="11"/>
      <c r="Y105" s="11"/>
    </row>
    <row r="106" spans="1:25" ht="13" x14ac:dyDescent="0.15">
      <c r="A106" t="s">
        <v>135</v>
      </c>
      <c r="B106" s="15" t="str">
        <f t="shared" si="8"/>
        <v>x</v>
      </c>
      <c r="C106" s="15">
        <f t="shared" si="9"/>
        <v>0</v>
      </c>
      <c r="D106" s="15" t="str">
        <f>VLOOKUP(A106,companies_table,6,FALSE)</f>
        <v>Semifinalist</v>
      </c>
      <c r="E106" s="15">
        <f>VLOOKUP(A106,companies_table,4,FALSE)</f>
        <v>2021</v>
      </c>
      <c r="F106" s="21">
        <f>VLOOKUP(A106,companies_table,7,FALSE)</f>
        <v>300000</v>
      </c>
      <c r="G106" s="21" t="str">
        <f t="array" ref="G106">LOOKUP(2,1/(status!A:A=A106),status!B:B)</f>
        <v>Actively operating</v>
      </c>
      <c r="H106" s="21">
        <f>SUMIFS(prizes!D:D,prizes!A:A,A106)</f>
        <v>10000</v>
      </c>
      <c r="I106" s="21" cm="1">
        <f t="array" ref="I106">IFERROR(LOOKUP(2,1/(sr!A:A=A106),sr!D:D),0)</f>
        <v>0</v>
      </c>
      <c r="J106" s="21">
        <f>SUMIFS(tamusr!$C:$C,tamusr!$A:$A,summary!A106)</f>
        <v>0</v>
      </c>
      <c r="K106" s="21"/>
      <c r="L106" s="21" cm="1">
        <f t="array" ref="L106">IFERROR(LOOKUP(2,1/(funds!C:C=CONCATENATE(A106,"-dilutive")),funds!D:D),0)</f>
        <v>300000</v>
      </c>
      <c r="M106" s="21" cm="1">
        <f t="array" ref="M106">IFERROR(LOOKUP(2,1/(funds!C:C=CONCATENATE(A106,"-non-dilutive")),funds!D:D),0)</f>
        <v>15000</v>
      </c>
      <c r="N106" s="21">
        <f t="shared" si="10"/>
        <v>315000</v>
      </c>
      <c r="O106" s="21" cm="1">
        <f t="array" ref="O106">IFERROR(LOOKUP(2,1/(funds!C:C=CONCATENATE(A106,"-total-nodetail")),funds!D:D),0)</f>
        <v>0</v>
      </c>
      <c r="P106" s="21">
        <f t="shared" si="11"/>
        <v>315000</v>
      </c>
      <c r="Q106" s="21">
        <f>IF(B106="x",P106,0)</f>
        <v>315000</v>
      </c>
      <c r="R106" s="21">
        <f>IF(C106="x",P106,0)</f>
        <v>0</v>
      </c>
      <c r="S106" s="23">
        <f t="array" ref="S106">LOOKUP(2,1/(employees!A:A=A106),employees!B:B)</f>
        <v>2</v>
      </c>
      <c r="U106" s="11"/>
      <c r="V106" s="11"/>
      <c r="W106" s="11"/>
      <c r="X106" s="11"/>
      <c r="Y106" s="11"/>
    </row>
    <row r="107" spans="1:25" ht="13" x14ac:dyDescent="0.15">
      <c r="A107" t="s">
        <v>136</v>
      </c>
      <c r="B107" s="15" t="str">
        <f t="shared" si="8"/>
        <v>x</v>
      </c>
      <c r="C107" s="15">
        <f t="shared" si="9"/>
        <v>0</v>
      </c>
      <c r="D107" s="15" t="str">
        <f>VLOOKUP(A107,companies_table,6,FALSE)</f>
        <v>Finalist</v>
      </c>
      <c r="E107" s="15">
        <f>VLOOKUP(A107,companies_table,4,FALSE)</f>
        <v>2021</v>
      </c>
      <c r="F107" s="21">
        <f>VLOOKUP(A107,companies_table,7,FALSE)</f>
        <v>0</v>
      </c>
      <c r="G107" s="21" t="str">
        <f t="array" ref="G107">LOOKUP(2,1/(status!A:A=A107),status!B:B)</f>
        <v>Actively operating</v>
      </c>
      <c r="H107" s="21">
        <f>SUMIFS(prizes!D:D,prizes!A:A,A107)</f>
        <v>0</v>
      </c>
      <c r="I107" s="21" cm="1">
        <f t="array" ref="I107">IFERROR(LOOKUP(2,1/(sr!A:A=A107),sr!D:D),0)</f>
        <v>0</v>
      </c>
      <c r="J107" s="21">
        <f>SUMIFS(tamusr!$C:$C,tamusr!$A:$A,summary!A107)</f>
        <v>0</v>
      </c>
      <c r="K107" s="21"/>
      <c r="L107" s="21" cm="1">
        <f t="array" ref="L107">IFERROR(LOOKUP(2,1/(funds!C:C=CONCATENATE(A107,"-dilutive")),funds!D:D),0)</f>
        <v>0</v>
      </c>
      <c r="M107" s="21" cm="1">
        <f t="array" ref="M107">IFERROR(LOOKUP(2,1/(funds!C:C=CONCATENATE(A107,"-non-dilutive")),funds!D:D),0)</f>
        <v>0</v>
      </c>
      <c r="N107" s="21">
        <f t="shared" si="10"/>
        <v>0</v>
      </c>
      <c r="O107" s="21" cm="1">
        <f t="array" ref="O107">IFERROR(LOOKUP(2,1/(funds!C:C=CONCATENATE(A107,"-total-nodetail")),funds!D:D),0)</f>
        <v>0</v>
      </c>
      <c r="P107" s="21">
        <f t="shared" si="11"/>
        <v>0</v>
      </c>
      <c r="Q107" s="21">
        <f>IF(B107="x",P107,0)</f>
        <v>0</v>
      </c>
      <c r="R107" s="21">
        <f>IF(C107="x",P107,0)</f>
        <v>0</v>
      </c>
      <c r="S107" s="23">
        <f t="array" ref="S107">LOOKUP(2,1/(employees!A:A=A107),employees!B:B)</f>
        <v>4</v>
      </c>
      <c r="U107" s="11"/>
      <c r="V107" s="11"/>
      <c r="W107" s="11"/>
      <c r="X107" s="11"/>
      <c r="Y107" s="11"/>
    </row>
    <row r="108" spans="1:25" ht="13" x14ac:dyDescent="0.15">
      <c r="A108" t="s">
        <v>137</v>
      </c>
      <c r="B108" s="15" t="str">
        <f t="shared" si="8"/>
        <v>x</v>
      </c>
      <c r="C108" s="15">
        <f t="shared" si="9"/>
        <v>0</v>
      </c>
      <c r="D108" s="15" t="str">
        <f>VLOOKUP(A108,companies_table,6,FALSE)</f>
        <v>Semifinalist</v>
      </c>
      <c r="E108" s="15">
        <f>VLOOKUP(A108,companies_table,4,FALSE)</f>
        <v>2021</v>
      </c>
      <c r="F108" s="21">
        <f>VLOOKUP(A108,companies_table,7,FALSE)</f>
        <v>65000</v>
      </c>
      <c r="G108" s="21" t="str">
        <f t="array" ref="G108">LOOKUP(2,1/(status!A:A=A108),status!B:B)</f>
        <v>Actively operating</v>
      </c>
      <c r="H108" s="21">
        <f>SUMIFS(prizes!D:D,prizes!A:A,A108)</f>
        <v>20000</v>
      </c>
      <c r="I108" s="21" cm="1">
        <f t="array" ref="I108">IFERROR(LOOKUP(2,1/(sr!A:A=A108),sr!D:D),0)</f>
        <v>0</v>
      </c>
      <c r="J108" s="21">
        <f>SUMIFS(tamusr!$C:$C,tamusr!$A:$A,summary!A108)</f>
        <v>0</v>
      </c>
      <c r="K108" s="21"/>
      <c r="L108" s="21" cm="1">
        <f t="array" ref="L108">IFERROR(LOOKUP(2,1/(funds!C:C=CONCATENATE(A108,"-dilutive")),funds!D:D),0)</f>
        <v>0</v>
      </c>
      <c r="M108" s="21" cm="1">
        <f t="array" ref="M108">IFERROR(LOOKUP(2,1/(funds!C:C=CONCATENATE(A108,"-non-dilutive")),funds!D:D),0)</f>
        <v>114000</v>
      </c>
      <c r="N108" s="21">
        <f t="shared" si="10"/>
        <v>114000</v>
      </c>
      <c r="O108" s="21" cm="1">
        <f t="array" ref="O108">IFERROR(LOOKUP(2,1/(funds!C:C=CONCATENATE(A108,"-total-nodetail")),funds!D:D),0)</f>
        <v>0</v>
      </c>
      <c r="P108" s="21">
        <f t="shared" si="11"/>
        <v>114000</v>
      </c>
      <c r="Q108" s="21">
        <f>IF(B108="x",P108,0)</f>
        <v>114000</v>
      </c>
      <c r="R108" s="21">
        <f>IF(C108="x",P108,0)</f>
        <v>0</v>
      </c>
      <c r="S108" s="23">
        <f t="array" ref="S108">LOOKUP(2,1/(employees!A:A=A108),employees!B:B)</f>
        <v>6</v>
      </c>
      <c r="U108" s="11"/>
      <c r="V108" s="11"/>
      <c r="W108" s="11"/>
      <c r="X108" s="11"/>
      <c r="Y108" s="11"/>
    </row>
    <row r="109" spans="1:25" ht="13" x14ac:dyDescent="0.15">
      <c r="A109" t="s">
        <v>138</v>
      </c>
      <c r="B109" s="15" t="str">
        <f t="shared" si="8"/>
        <v>x</v>
      </c>
      <c r="C109" s="15" t="str">
        <f t="shared" si="9"/>
        <v>x</v>
      </c>
      <c r="D109" s="15" t="str">
        <f>VLOOKUP(A109,companies_table,6,FALSE)</f>
        <v>Finalist</v>
      </c>
      <c r="E109" s="15">
        <f>VLOOKUP(A109,companies_table,4,FALSE)</f>
        <v>2021</v>
      </c>
      <c r="F109" s="21">
        <f>VLOOKUP(A109,companies_table,7,FALSE)</f>
        <v>118000</v>
      </c>
      <c r="G109" s="21" t="str">
        <f t="array" ref="G109">LOOKUP(2,1/(status!A:A=A109),status!B:B)</f>
        <v>Actively operating</v>
      </c>
      <c r="H109" s="21">
        <f>SUMIFS(prizes!D:D,prizes!A:A,A109)</f>
        <v>14000</v>
      </c>
      <c r="I109" s="21" cm="1">
        <f t="array" ref="I109">IFERROR(LOOKUP(2,1/(sr!A:A=A109),sr!D:D),0)</f>
        <v>14000</v>
      </c>
      <c r="J109" s="21">
        <f>SUMIFS(tamusr!$C:$C,tamusr!$A:$A,summary!A109)</f>
        <v>12500</v>
      </c>
      <c r="K109" s="21"/>
      <c r="L109" s="21" cm="1">
        <f t="array" ref="L109">IFERROR(LOOKUP(2,1/(funds!C:C=CONCATENATE(A109,"-dilutive")),funds!D:D),0)</f>
        <v>100000</v>
      </c>
      <c r="M109" s="21" cm="1">
        <f t="array" ref="M109">IFERROR(LOOKUP(2,1/(funds!C:C=CONCATENATE(A109,"-non-dilutive")),funds!D:D),0)</f>
        <v>682000</v>
      </c>
      <c r="N109" s="21">
        <f t="shared" si="10"/>
        <v>782000</v>
      </c>
      <c r="O109" s="21" cm="1">
        <f t="array" ref="O109">IFERROR(LOOKUP(2,1/(funds!C:C=CONCATENATE(A109,"-total-nodetail")),funds!D:D),0)</f>
        <v>0</v>
      </c>
      <c r="P109" s="21">
        <f t="shared" si="11"/>
        <v>782000</v>
      </c>
      <c r="Q109" s="21">
        <f>IF(B109="x",P109,0)</f>
        <v>782000</v>
      </c>
      <c r="R109" s="21">
        <f>IF(C109="x",P109,0)</f>
        <v>782000</v>
      </c>
      <c r="S109" s="23">
        <f t="array" ref="S109">LOOKUP(2,1/(employees!A:A=A109),employees!B:B)</f>
        <v>2</v>
      </c>
      <c r="U109" s="11"/>
      <c r="V109" s="11"/>
      <c r="W109" s="11"/>
      <c r="X109" s="11"/>
      <c r="Y109" s="11"/>
    </row>
    <row r="110" spans="1:25" ht="13" x14ac:dyDescent="0.15">
      <c r="A110" t="s">
        <v>139</v>
      </c>
      <c r="B110" s="15" t="str">
        <f t="shared" si="8"/>
        <v>x</v>
      </c>
      <c r="C110" s="15" t="str">
        <f t="shared" si="9"/>
        <v>x</v>
      </c>
      <c r="D110" s="15" t="str">
        <f>VLOOKUP(A110,companies_table,6,FALSE)</f>
        <v>Semifinalist</v>
      </c>
      <c r="E110" s="15">
        <f>VLOOKUP(A110,companies_table,4,FALSE)</f>
        <v>2021</v>
      </c>
      <c r="F110" s="21">
        <f>VLOOKUP(A110,companies_table,7,FALSE)</f>
        <v>228000</v>
      </c>
      <c r="G110" s="21" t="str">
        <f t="array" ref="G110">LOOKUP(2,1/(status!A:A=A110),status!B:B)</f>
        <v>Actively operating</v>
      </c>
      <c r="H110" s="21">
        <f>SUMIFS(prizes!D:D,prizes!A:A,A110)</f>
        <v>10000</v>
      </c>
      <c r="I110" s="21" cm="1">
        <f t="array" ref="I110">IFERROR(LOOKUP(2,1/(sr!A:A=A110),sr!D:D),0)</f>
        <v>0</v>
      </c>
      <c r="J110" s="21">
        <f>SUMIFS(tamusr!$C:$C,tamusr!$A:$A,summary!A110)</f>
        <v>475000</v>
      </c>
      <c r="K110" s="21"/>
      <c r="L110" s="21" cm="1">
        <f t="array" ref="L110">IFERROR(LOOKUP(2,1/(funds!C:C=CONCATENATE(A110,"-dilutive")),funds!D:D),0)</f>
        <v>10000</v>
      </c>
      <c r="M110" s="21" cm="1">
        <f t="array" ref="M110">IFERROR(LOOKUP(2,1/(funds!C:C=CONCATENATE(A110,"-non-dilutive")),funds!D:D),0)</f>
        <v>275000</v>
      </c>
      <c r="N110" s="21">
        <f t="shared" si="10"/>
        <v>285000</v>
      </c>
      <c r="O110" s="21" cm="1">
        <f t="array" ref="O110">IFERROR(LOOKUP(2,1/(funds!C:C=CONCATENATE(A110,"-total-nodetail")),funds!D:D),0)</f>
        <v>0</v>
      </c>
      <c r="P110" s="21">
        <f t="shared" si="11"/>
        <v>285000</v>
      </c>
      <c r="Q110" s="21">
        <f>IF(B110="x",P110,0)</f>
        <v>285000</v>
      </c>
      <c r="R110" s="21">
        <f>IF(C110="x",P110,0)</f>
        <v>285000</v>
      </c>
      <c r="S110" s="23">
        <f t="array" ref="S110">LOOKUP(2,1/(employees!A:A=A110),employees!B:B)</f>
        <v>1</v>
      </c>
      <c r="U110" s="11"/>
      <c r="V110" s="11"/>
      <c r="W110" s="11"/>
      <c r="X110" s="11"/>
      <c r="Y110" s="11"/>
    </row>
    <row r="111" spans="1:25" ht="13" x14ac:dyDescent="0.15">
      <c r="A111" t="s">
        <v>140</v>
      </c>
      <c r="B111" s="15">
        <f t="shared" si="8"/>
        <v>0</v>
      </c>
      <c r="C111" s="15">
        <f t="shared" si="9"/>
        <v>0</v>
      </c>
      <c r="D111" s="15" t="str">
        <f>VLOOKUP(A111,companies_table,6,FALSE)</f>
        <v>Semifinalist</v>
      </c>
      <c r="E111" s="15">
        <f>VLOOKUP(A111,companies_table,4,FALSE)</f>
        <v>2021</v>
      </c>
      <c r="F111" s="21">
        <f>VLOOKUP(A111,companies_table,7,FALSE)</f>
        <v>155000</v>
      </c>
      <c r="G111" s="21" t="str">
        <f t="array" ref="G111">LOOKUP(2,1/(status!A:A=A111),status!B:B)</f>
        <v>Actively operating</v>
      </c>
      <c r="H111" s="21">
        <f>SUMIFS(prizes!D:D,prizes!A:A,A111)</f>
        <v>4000</v>
      </c>
      <c r="I111" s="21" cm="1">
        <f t="array" ref="I111">IFERROR(LOOKUP(2,1/(sr!A:A=A111),sr!D:D),0)</f>
        <v>0</v>
      </c>
      <c r="J111" s="21">
        <f>SUMIFS(tamusr!$C:$C,tamusr!$A:$A,summary!A111)</f>
        <v>0</v>
      </c>
      <c r="K111" s="21"/>
      <c r="L111" s="21" cm="1">
        <f t="array" ref="L111">IFERROR(LOOKUP(2,1/(funds!C:C=CONCATENATE(A111,"-dilutive")),funds!D:D),0)</f>
        <v>610000</v>
      </c>
      <c r="M111" s="21" cm="1">
        <f t="array" ref="M111">IFERROR(LOOKUP(2,1/(funds!C:C=CONCATENATE(A111,"-non-dilutive")),funds!D:D),0)</f>
        <v>259000</v>
      </c>
      <c r="N111" s="21">
        <f t="shared" si="10"/>
        <v>869000</v>
      </c>
      <c r="O111" s="21" cm="1">
        <f t="array" ref="O111">IFERROR(LOOKUP(2,1/(funds!C:C=CONCATENATE(A111,"-total-nodetail")),funds!D:D),0)</f>
        <v>0</v>
      </c>
      <c r="P111" s="21">
        <f t="shared" si="11"/>
        <v>869000</v>
      </c>
      <c r="Q111" s="21">
        <f>IF(B111="x",P111,0)</f>
        <v>0</v>
      </c>
      <c r="R111" s="21">
        <f>IF(C111="x",P111,0)</f>
        <v>0</v>
      </c>
      <c r="S111" s="23">
        <f t="array" ref="S111">LOOKUP(2,1/(employees!A:A=A111),employees!B:B)</f>
        <v>2</v>
      </c>
      <c r="U111" s="11"/>
      <c r="V111" s="11"/>
      <c r="W111" s="11"/>
      <c r="X111" s="11"/>
      <c r="Y111" s="11"/>
    </row>
    <row r="112" spans="1:25" ht="13" x14ac:dyDescent="0.15">
      <c r="A112" t="s">
        <v>141</v>
      </c>
      <c r="B112" s="15" t="str">
        <f t="shared" si="8"/>
        <v>x</v>
      </c>
      <c r="C112" s="15">
        <f t="shared" si="9"/>
        <v>0</v>
      </c>
      <c r="D112" s="15" t="str">
        <f>VLOOKUP(A112,companies_table,6,FALSE)</f>
        <v>Semifinalist</v>
      </c>
      <c r="E112" s="15">
        <f>VLOOKUP(A112,companies_table,4,FALSE)</f>
        <v>2021</v>
      </c>
      <c r="F112" s="21">
        <f>VLOOKUP(A112,companies_table,7,FALSE)</f>
        <v>60000</v>
      </c>
      <c r="G112" s="21" t="str">
        <f t="array" ref="G112">LOOKUP(2,1/(status!A:A=A112),status!B:B)</f>
        <v>Actively operating</v>
      </c>
      <c r="H112" s="21">
        <f>SUMIFS(prizes!D:D,prizes!A:A,A112)</f>
        <v>0</v>
      </c>
      <c r="I112" s="21" cm="1">
        <f t="array" ref="I112">IFERROR(LOOKUP(2,1/(sr!A:A=A112),sr!D:D),0)</f>
        <v>0</v>
      </c>
      <c r="J112" s="21">
        <f>SUMIFS(tamusr!$C:$C,tamusr!$A:$A,summary!A112)</f>
        <v>0</v>
      </c>
      <c r="K112" s="21"/>
      <c r="L112" s="21" cm="1">
        <f t="array" ref="L112">IFERROR(LOOKUP(2,1/(funds!C:C=CONCATENATE(A112,"-dilutive")),funds!D:D),0)</f>
        <v>10000</v>
      </c>
      <c r="M112" s="21" cm="1">
        <f t="array" ref="M112">IFERROR(LOOKUP(2,1/(funds!C:C=CONCATENATE(A112,"-non-dilutive")),funds!D:D),0)</f>
        <v>50000</v>
      </c>
      <c r="N112" s="21">
        <f t="shared" si="10"/>
        <v>60000</v>
      </c>
      <c r="O112" s="21" cm="1">
        <f t="array" ref="O112">IFERROR(LOOKUP(2,1/(funds!C:C=CONCATENATE(A112,"-total-nodetail")),funds!D:D),0)</f>
        <v>0</v>
      </c>
      <c r="P112" s="21">
        <f t="shared" si="11"/>
        <v>60000</v>
      </c>
      <c r="Q112" s="21">
        <f>IF(B112="x",P112,0)</f>
        <v>60000</v>
      </c>
      <c r="R112" s="21">
        <f>IF(C112="x",P112,0)</f>
        <v>0</v>
      </c>
      <c r="S112" s="23">
        <f t="array" ref="S112">LOOKUP(2,1/(employees!A:A=A112),employees!B:B)</f>
        <v>2</v>
      </c>
      <c r="U112" s="11"/>
      <c r="V112" s="11"/>
      <c r="W112" s="11"/>
      <c r="X112" s="11"/>
      <c r="Y112" s="11"/>
    </row>
    <row r="113" spans="1:25" ht="13" x14ac:dyDescent="0.15">
      <c r="A113" t="s">
        <v>142</v>
      </c>
      <c r="B113" s="15">
        <f t="shared" si="8"/>
        <v>0</v>
      </c>
      <c r="C113" s="15">
        <f t="shared" si="9"/>
        <v>0</v>
      </c>
      <c r="D113" s="15" t="str">
        <f>VLOOKUP(A113,companies_table,6,FALSE)</f>
        <v>Semifinalist</v>
      </c>
      <c r="E113" s="15">
        <f>VLOOKUP(A113,companies_table,4,FALSE)</f>
        <v>2021</v>
      </c>
      <c r="F113" s="21">
        <f>VLOOKUP(A113,companies_table,7,FALSE)</f>
        <v>600000</v>
      </c>
      <c r="G113" s="21" t="str">
        <f t="array" ref="G113">LOOKUP(2,1/(status!A:A=A113),status!B:B)</f>
        <v>Actively operating</v>
      </c>
      <c r="H113" s="21">
        <f>SUMIFS(prizes!D:D,prizes!A:A,A113)</f>
        <v>0</v>
      </c>
      <c r="I113" s="21" cm="1">
        <f t="array" ref="I113">IFERROR(LOOKUP(2,1/(sr!A:A=A113),sr!D:D),0)</f>
        <v>0</v>
      </c>
      <c r="J113" s="21">
        <f>SUMIFS(tamusr!$C:$C,tamusr!$A:$A,summary!A113)</f>
        <v>0</v>
      </c>
      <c r="K113" s="21"/>
      <c r="L113" s="21" cm="1">
        <f t="array" ref="L113">IFERROR(LOOKUP(2,1/(funds!C:C=CONCATENATE(A113,"-dilutive")),funds!D:D),0)</f>
        <v>600000</v>
      </c>
      <c r="M113" s="21" cm="1">
        <f t="array" ref="M113">IFERROR(LOOKUP(2,1/(funds!C:C=CONCATENATE(A113,"-non-dilutive")),funds!D:D),0)</f>
        <v>0</v>
      </c>
      <c r="N113" s="21">
        <f t="shared" si="10"/>
        <v>600000</v>
      </c>
      <c r="O113" s="21" cm="1">
        <f t="array" ref="O113">IFERROR(LOOKUP(2,1/(funds!C:C=CONCATENATE(A113,"-total-nodetail")),funds!D:D),0)</f>
        <v>0</v>
      </c>
      <c r="P113" s="21">
        <f t="shared" si="11"/>
        <v>600000</v>
      </c>
      <c r="Q113" s="21">
        <f>IF(B113="x",P113,0)</f>
        <v>0</v>
      </c>
      <c r="R113" s="21">
        <f>IF(C113="x",P113,0)</f>
        <v>0</v>
      </c>
      <c r="S113" s="23">
        <f t="array" ref="S113">LOOKUP(2,1/(employees!A:A=A113),employees!B:B)</f>
        <v>4</v>
      </c>
      <c r="U113" s="11"/>
      <c r="V113" s="11"/>
      <c r="W113" s="11"/>
      <c r="X113" s="11"/>
      <c r="Y113" s="11"/>
    </row>
    <row r="114" spans="1:25" ht="13" x14ac:dyDescent="0.15">
      <c r="A114" t="s">
        <v>143</v>
      </c>
      <c r="B114" s="15">
        <f t="shared" si="8"/>
        <v>0</v>
      </c>
      <c r="C114" s="15">
        <f t="shared" si="9"/>
        <v>0</v>
      </c>
      <c r="D114" s="15" t="str">
        <f>VLOOKUP(A114,companies_table,6,FALSE)</f>
        <v>Finalist</v>
      </c>
      <c r="E114" s="15">
        <f>VLOOKUP(A114,companies_table,4,FALSE)</f>
        <v>2021</v>
      </c>
      <c r="F114" s="21">
        <f>VLOOKUP(A114,companies_table,7,FALSE)</f>
        <v>600000</v>
      </c>
      <c r="G114" s="21" t="str">
        <f t="array" ref="G114">LOOKUP(2,1/(status!A:A=A114),status!B:B)</f>
        <v>Actively operating</v>
      </c>
      <c r="H114" s="21">
        <f>SUMIFS(prizes!D:D,prizes!A:A,A114)</f>
        <v>50000</v>
      </c>
      <c r="I114" s="21" cm="1">
        <f t="array" ref="I114">IFERROR(LOOKUP(2,1/(sr!A:A=A114),sr!D:D),0)</f>
        <v>125000</v>
      </c>
      <c r="J114" s="21">
        <f>SUMIFS(tamusr!$C:$C,tamusr!$A:$A,summary!A114)</f>
        <v>0</v>
      </c>
      <c r="K114" s="21"/>
      <c r="L114" s="21" cm="1">
        <f t="array" ref="L114">IFERROR(LOOKUP(2,1/(funds!C:C=CONCATENATE(A114,"-dilutive")),funds!D:D),0)</f>
        <v>4100000</v>
      </c>
      <c r="M114" s="21" cm="1">
        <f t="array" ref="M114">IFERROR(LOOKUP(2,1/(funds!C:C=CONCATENATE(A114,"-non-dilutive")),funds!D:D),0)</f>
        <v>350000</v>
      </c>
      <c r="N114" s="21">
        <f t="shared" si="10"/>
        <v>4450000</v>
      </c>
      <c r="O114" s="21" cm="1">
        <f t="array" ref="O114">IFERROR(LOOKUP(2,1/(funds!C:C=CONCATENATE(A114,"-total-nodetail")),funds!D:D),0)</f>
        <v>0</v>
      </c>
      <c r="P114" s="21">
        <f t="shared" si="11"/>
        <v>4450000</v>
      </c>
      <c r="Q114" s="21">
        <f>IF(B114="x",P114,0)</f>
        <v>0</v>
      </c>
      <c r="R114" s="21">
        <f>IF(C114="x",P114,0)</f>
        <v>0</v>
      </c>
      <c r="S114" s="23">
        <f t="array" ref="S114">LOOKUP(2,1/(employees!A:A=A114),employees!B:B)</f>
        <v>5</v>
      </c>
      <c r="U114" s="11"/>
      <c r="V114" s="11"/>
      <c r="W114" s="11"/>
      <c r="X114" s="11"/>
      <c r="Y114" s="11"/>
    </row>
    <row r="115" spans="1:25" ht="13" x14ac:dyDescent="0.15">
      <c r="A115" t="s">
        <v>144</v>
      </c>
      <c r="B115" s="15">
        <f t="shared" si="8"/>
        <v>0</v>
      </c>
      <c r="C115" s="15">
        <f t="shared" si="9"/>
        <v>0</v>
      </c>
      <c r="D115" s="15" t="str">
        <f>VLOOKUP(A115,companies_table,6,FALSE)</f>
        <v>Semifinalist</v>
      </c>
      <c r="E115" s="15">
        <f>VLOOKUP(A115,companies_table,4,FALSE)</f>
        <v>2021</v>
      </c>
      <c r="F115" s="21">
        <f>VLOOKUP(A115,companies_table,7,FALSE)</f>
        <v>2000000</v>
      </c>
      <c r="G115" s="21" t="str">
        <f t="array" ref="G115">LOOKUP(2,1/(status!A:A=A115),status!B:B)</f>
        <v>Actively operating</v>
      </c>
      <c r="H115" s="21">
        <f>SUMIFS(prizes!D:D,prizes!A:A,A115)</f>
        <v>0</v>
      </c>
      <c r="I115" s="21" cm="1">
        <f t="array" ref="I115">IFERROR(LOOKUP(2,1/(sr!A:A=A115),sr!D:D),0)</f>
        <v>0</v>
      </c>
      <c r="J115" s="21">
        <f>SUMIFS(tamusr!$C:$C,tamusr!$A:$A,summary!A115)</f>
        <v>0</v>
      </c>
      <c r="K115" s="21"/>
      <c r="L115" s="21" cm="1">
        <f t="array" ref="L115">IFERROR(LOOKUP(2,1/(funds!C:C=CONCATENATE(A115,"-dilutive")),funds!D:D),0)</f>
        <v>0</v>
      </c>
      <c r="M115" s="21" cm="1">
        <f t="array" ref="M115">IFERROR(LOOKUP(2,1/(funds!C:C=CONCATENATE(A115,"-non-dilutive")),funds!D:D),0)</f>
        <v>2000000</v>
      </c>
      <c r="N115" s="21">
        <f t="shared" si="10"/>
        <v>2000000</v>
      </c>
      <c r="O115" s="21" cm="1">
        <f t="array" ref="O115">IFERROR(LOOKUP(2,1/(funds!C:C=CONCATENATE(A115,"-total-nodetail")),funds!D:D),0)</f>
        <v>0</v>
      </c>
      <c r="P115" s="21">
        <f t="shared" si="11"/>
        <v>2000000</v>
      </c>
      <c r="Q115" s="21">
        <f>IF(B115="x",P115,0)</f>
        <v>0</v>
      </c>
      <c r="R115" s="21">
        <f>IF(C115="x",P115,0)</f>
        <v>0</v>
      </c>
      <c r="S115" s="23">
        <f t="array" ref="S115">LOOKUP(2,1/(employees!A:A=A115),employees!B:B)</f>
        <v>5</v>
      </c>
      <c r="U115" s="11"/>
      <c r="V115" s="11"/>
      <c r="W115" s="11"/>
      <c r="X115" s="11"/>
      <c r="Y115" s="11"/>
    </row>
    <row r="116" spans="1:25" ht="13" x14ac:dyDescent="0.15">
      <c r="A116" t="s">
        <v>145</v>
      </c>
      <c r="B116" s="15">
        <f t="shared" si="8"/>
        <v>0</v>
      </c>
      <c r="C116" s="15">
        <f t="shared" si="9"/>
        <v>0</v>
      </c>
      <c r="D116" s="15" t="str">
        <f>VLOOKUP(A116,companies_table,6,FALSE)</f>
        <v>Finalist</v>
      </c>
      <c r="E116" s="15">
        <f>VLOOKUP(A116,companies_table,4,FALSE)</f>
        <v>2021</v>
      </c>
      <c r="F116" s="21">
        <f>VLOOKUP(A116,companies_table,7,FALSE)</f>
        <v>2475000</v>
      </c>
      <c r="G116" s="21" t="str">
        <f t="array" ref="G116">LOOKUP(2,1/(status!A:A=A116),status!B:B)</f>
        <v>Actively operating</v>
      </c>
      <c r="H116" s="21">
        <f>SUMIFS(prizes!D:D,prizes!A:A,A116)</f>
        <v>25000</v>
      </c>
      <c r="I116" s="21" cm="1">
        <f t="array" ref="I116">IFERROR(LOOKUP(2,1/(sr!A:A=A116),sr!D:D),0)</f>
        <v>0</v>
      </c>
      <c r="J116" s="21">
        <f>SUMIFS(tamusr!$C:$C,tamusr!$A:$A,summary!A116)</f>
        <v>0</v>
      </c>
      <c r="K116" s="21"/>
      <c r="L116" s="21" cm="1">
        <f t="array" ref="L116">IFERROR(LOOKUP(2,1/(funds!C:C=CONCATENATE(A116,"-dilutive")),funds!D:D),0)</f>
        <v>205721.05</v>
      </c>
      <c r="M116" s="21" cm="1">
        <f t="array" ref="M116">IFERROR(LOOKUP(2,1/(funds!C:C=CONCATENATE(A116,"-non-dilutive")),funds!D:D),0)</f>
        <v>400000</v>
      </c>
      <c r="N116" s="21">
        <f t="shared" si="10"/>
        <v>605721.05000000005</v>
      </c>
      <c r="O116" s="21" cm="1">
        <f t="array" ref="O116">IFERROR(LOOKUP(2,1/(funds!C:C=CONCATENATE(A116,"-total-nodetail")),funds!D:D),0)</f>
        <v>0</v>
      </c>
      <c r="P116" s="21">
        <f t="shared" si="11"/>
        <v>605721.05000000005</v>
      </c>
      <c r="Q116" s="21">
        <f>IF(B116="x",P116,0)</f>
        <v>0</v>
      </c>
      <c r="R116" s="21">
        <f>IF(C116="x",P116,0)</f>
        <v>0</v>
      </c>
      <c r="S116" s="23">
        <f t="array" ref="S116">LOOKUP(2,1/(employees!A:A=A116),employees!B:B)</f>
        <v>5</v>
      </c>
      <c r="U116" s="11"/>
      <c r="V116" s="11"/>
      <c r="W116" s="11"/>
      <c r="X116" s="11"/>
      <c r="Y116" s="11"/>
    </row>
    <row r="117" spans="1:25" ht="13" x14ac:dyDescent="0.15">
      <c r="A117" t="s">
        <v>146</v>
      </c>
      <c r="B117" s="15" t="str">
        <f t="shared" si="8"/>
        <v>x</v>
      </c>
      <c r="C117" s="15">
        <f t="shared" si="9"/>
        <v>0</v>
      </c>
      <c r="D117" s="15" t="str">
        <f>VLOOKUP(A117,companies_table,6,FALSE)</f>
        <v>Semifinalist</v>
      </c>
      <c r="E117" s="15">
        <f>VLOOKUP(A117,companies_table,4,FALSE)</f>
        <v>2021</v>
      </c>
      <c r="F117" s="21">
        <f>VLOOKUP(A117,companies_table,7,FALSE)</f>
        <v>0</v>
      </c>
      <c r="G117" s="21" t="str">
        <f t="array" ref="G117">LOOKUP(2,1/(status!A:A=A117),status!B:B)</f>
        <v>Actively operating</v>
      </c>
      <c r="H117" s="21">
        <f>SUMIFS(prizes!D:D,prizes!A:A,A117)</f>
        <v>10000</v>
      </c>
      <c r="I117" s="21" cm="1">
        <f t="array" ref="I117">IFERROR(LOOKUP(2,1/(sr!A:A=A117),sr!D:D),0)</f>
        <v>0</v>
      </c>
      <c r="J117" s="21">
        <f>SUMIFS(tamusr!$C:$C,tamusr!$A:$A,summary!A117)</f>
        <v>0</v>
      </c>
      <c r="K117" s="21"/>
      <c r="L117" s="21" cm="1">
        <f t="array" ref="L117">IFERROR(LOOKUP(2,1/(funds!C:C=CONCATENATE(A117,"-dilutive")),funds!D:D),0)</f>
        <v>0</v>
      </c>
      <c r="M117" s="21" cm="1">
        <f t="array" ref="M117">IFERROR(LOOKUP(2,1/(funds!C:C=CONCATENATE(A117,"-non-dilutive")),funds!D:D),0)</f>
        <v>10000</v>
      </c>
      <c r="N117" s="21">
        <f t="shared" si="10"/>
        <v>10000</v>
      </c>
      <c r="O117" s="21" cm="1">
        <f t="array" ref="O117">IFERROR(LOOKUP(2,1/(funds!C:C=CONCATENATE(A117,"-total-nodetail")),funds!D:D),0)</f>
        <v>0</v>
      </c>
      <c r="P117" s="21">
        <f t="shared" si="11"/>
        <v>10000</v>
      </c>
      <c r="Q117" s="21">
        <f>IF(B117="x",P117,0)</f>
        <v>10000</v>
      </c>
      <c r="R117" s="21">
        <f>IF(C117="x",P117,0)</f>
        <v>0</v>
      </c>
      <c r="S117" s="23">
        <f t="array" ref="S117">LOOKUP(2,1/(employees!A:A=A117),employees!B:B)</f>
        <v>1</v>
      </c>
      <c r="U117" s="11"/>
      <c r="V117" s="11"/>
      <c r="W117" s="11"/>
      <c r="X117" s="11"/>
      <c r="Y117" s="11"/>
    </row>
    <row r="118" spans="1:25" ht="13" x14ac:dyDescent="0.15">
      <c r="A118" t="s">
        <v>147</v>
      </c>
      <c r="B118" s="15" t="str">
        <f t="shared" si="8"/>
        <v>x</v>
      </c>
      <c r="C118" s="15">
        <f t="shared" si="9"/>
        <v>0</v>
      </c>
      <c r="D118" s="15" t="str">
        <f>VLOOKUP(A118,companies_table,6,FALSE)</f>
        <v>Semifinalist</v>
      </c>
      <c r="E118" s="15">
        <f>VLOOKUP(A118,companies_table,4,FALSE)</f>
        <v>2021</v>
      </c>
      <c r="F118" s="21">
        <f>VLOOKUP(A118,companies_table,7,FALSE)</f>
        <v>42000</v>
      </c>
      <c r="G118" s="21" t="str">
        <f t="array" ref="G118">LOOKUP(2,1/(status!A:A=A118),status!B:B)</f>
        <v>Actively operating</v>
      </c>
      <c r="H118" s="21">
        <f>SUMIFS(prizes!D:D,prizes!A:A,A118)</f>
        <v>13000</v>
      </c>
      <c r="I118" s="21" cm="1">
        <f t="array" ref="I118">IFERROR(LOOKUP(2,1/(sr!A:A=A118),sr!D:D),0)</f>
        <v>0</v>
      </c>
      <c r="J118" s="21">
        <f>SUMIFS(tamusr!$C:$C,tamusr!$A:$A,summary!A118)</f>
        <v>0</v>
      </c>
      <c r="K118" s="21"/>
      <c r="L118" s="21" cm="1">
        <f t="array" ref="L118">IFERROR(LOOKUP(2,1/(funds!C:C=CONCATENATE(A118,"-dilutive")),funds!D:D),0)</f>
        <v>0</v>
      </c>
      <c r="M118" s="21" cm="1">
        <f t="array" ref="M118">IFERROR(LOOKUP(2,1/(funds!C:C=CONCATENATE(A118,"-non-dilutive")),funds!D:D),0)</f>
        <v>55000</v>
      </c>
      <c r="N118" s="21">
        <f t="shared" si="10"/>
        <v>55000</v>
      </c>
      <c r="O118" s="21" cm="1">
        <f t="array" ref="O118">IFERROR(LOOKUP(2,1/(funds!C:C=CONCATENATE(A118,"-total-nodetail")),funds!D:D),0)</f>
        <v>0</v>
      </c>
      <c r="P118" s="21">
        <f t="shared" si="11"/>
        <v>55000</v>
      </c>
      <c r="Q118" s="21">
        <f>IF(B118="x",P118,0)</f>
        <v>55000</v>
      </c>
      <c r="R118" s="21">
        <f>IF(C118="x",P118,0)</f>
        <v>0</v>
      </c>
      <c r="S118" s="23">
        <f t="array" ref="S118">LOOKUP(2,1/(employees!A:A=A118),employees!B:B)</f>
        <v>2</v>
      </c>
      <c r="U118" s="11"/>
      <c r="V118" s="11"/>
      <c r="W118" s="11"/>
      <c r="X118" s="11"/>
      <c r="Y118" s="11"/>
    </row>
    <row r="119" spans="1:25" ht="13" x14ac:dyDescent="0.15">
      <c r="A119" t="s">
        <v>148</v>
      </c>
      <c r="B119" s="15" t="str">
        <f t="shared" si="8"/>
        <v>x</v>
      </c>
      <c r="C119" s="15" t="str">
        <f t="shared" si="9"/>
        <v>x</v>
      </c>
      <c r="D119" s="15" t="str">
        <f>VLOOKUP(A119,companies_table,6,FALSE)</f>
        <v>Semifinalist</v>
      </c>
      <c r="E119" s="15">
        <f>VLOOKUP(A119,companies_table,4,FALSE)</f>
        <v>2021</v>
      </c>
      <c r="F119" s="21">
        <f>VLOOKUP(A119,companies_table,7,FALSE)</f>
        <v>250000</v>
      </c>
      <c r="G119" s="21" t="str">
        <f t="array" ref="G119">LOOKUP(2,1/(status!A:A=A119),status!B:B)</f>
        <v>Actively operating</v>
      </c>
      <c r="H119" s="21">
        <f>SUMIFS(prizes!D:D,prizes!A:A,A119)</f>
        <v>0</v>
      </c>
      <c r="I119" s="21" cm="1">
        <f t="array" ref="I119">IFERROR(LOOKUP(2,1/(sr!A:A=A119),sr!D:D),0)</f>
        <v>0</v>
      </c>
      <c r="J119" s="21">
        <f>SUMIFS(tamusr!$C:$C,tamusr!$A:$A,summary!A119)</f>
        <v>0</v>
      </c>
      <c r="K119" s="21"/>
      <c r="L119" s="21" cm="1">
        <f t="array" ref="L119">IFERROR(LOOKUP(2,1/(funds!C:C=CONCATENATE(A119,"-dilutive")),funds!D:D),0)</f>
        <v>250000</v>
      </c>
      <c r="M119" s="21" cm="1">
        <f t="array" ref="M119">IFERROR(LOOKUP(2,1/(funds!C:C=CONCATENATE(A119,"-non-dilutive")),funds!D:D),0)</f>
        <v>0</v>
      </c>
      <c r="N119" s="21">
        <f t="shared" si="10"/>
        <v>250000</v>
      </c>
      <c r="O119" s="21" cm="1">
        <f t="array" ref="O119">IFERROR(LOOKUP(2,1/(funds!C:C=CONCATENATE(A119,"-total-nodetail")),funds!D:D),0)</f>
        <v>0</v>
      </c>
      <c r="P119" s="21">
        <f t="shared" si="11"/>
        <v>250000</v>
      </c>
      <c r="Q119" s="21">
        <f>IF(B119="x",P119,0)</f>
        <v>250000</v>
      </c>
      <c r="R119" s="21">
        <f>IF(C119="x",P119,0)</f>
        <v>250000</v>
      </c>
      <c r="S119" s="23">
        <f t="array" ref="S119">LOOKUP(2,1/(employees!A:A=A119),employees!B:B)</f>
        <v>3</v>
      </c>
      <c r="U119" s="11"/>
      <c r="V119" s="11"/>
      <c r="W119" s="11"/>
      <c r="X119" s="11"/>
      <c r="Y119" s="11"/>
    </row>
    <row r="120" spans="1:25" ht="13" x14ac:dyDescent="0.15">
      <c r="A120" t="s">
        <v>149</v>
      </c>
      <c r="B120" s="15">
        <f t="shared" si="8"/>
        <v>0</v>
      </c>
      <c r="C120" s="15">
        <f t="shared" si="9"/>
        <v>0</v>
      </c>
      <c r="D120" s="15" t="str">
        <f>VLOOKUP(A120,companies_table,6,FALSE)</f>
        <v>Finalist</v>
      </c>
      <c r="E120" s="15">
        <f>VLOOKUP(A120,companies_table,4,FALSE)</f>
        <v>2021</v>
      </c>
      <c r="F120" s="21">
        <f>VLOOKUP(A120,companies_table,7,FALSE)</f>
        <v>420000</v>
      </c>
      <c r="G120" s="21" t="str">
        <f t="array" ref="G120">LOOKUP(2,1/(status!A:A=A120),status!B:B)</f>
        <v>Actively operating</v>
      </c>
      <c r="H120" s="21">
        <f>SUMIFS(prizes!D:D,prizes!A:A,A120)</f>
        <v>75000</v>
      </c>
      <c r="I120" s="21" cm="1">
        <f t="array" ref="I120">IFERROR(LOOKUP(2,1/(sr!A:A=A120),sr!D:D),0)</f>
        <v>0</v>
      </c>
      <c r="J120" s="21">
        <f>SUMIFS(tamusr!$C:$C,tamusr!$A:$A,summary!A120)</f>
        <v>0</v>
      </c>
      <c r="K120" s="21"/>
      <c r="L120" s="21" cm="1">
        <f t="array" ref="L120">IFERROR(LOOKUP(2,1/(funds!C:C=CONCATENATE(A120,"-dilutive")),funds!D:D),0)</f>
        <v>3700000</v>
      </c>
      <c r="M120" s="21" cm="1">
        <f t="array" ref="M120">IFERROR(LOOKUP(2,1/(funds!C:C=CONCATENATE(A120,"-non-dilutive")),funds!D:D),0)</f>
        <v>445000</v>
      </c>
      <c r="N120" s="21">
        <f t="shared" si="10"/>
        <v>4145000</v>
      </c>
      <c r="O120" s="21" cm="1">
        <f t="array" ref="O120">IFERROR(LOOKUP(2,1/(funds!C:C=CONCATENATE(A120,"-total-nodetail")),funds!D:D),0)</f>
        <v>0</v>
      </c>
      <c r="P120" s="21">
        <f t="shared" si="11"/>
        <v>4145000</v>
      </c>
      <c r="Q120" s="21">
        <f>IF(B120="x",P120,0)</f>
        <v>0</v>
      </c>
      <c r="R120" s="21">
        <f>IF(C120="x",P120,0)</f>
        <v>0</v>
      </c>
      <c r="S120" s="23">
        <f t="array" ref="S120">LOOKUP(2,1/(employees!A:A=A120),employees!B:B)</f>
        <v>9</v>
      </c>
      <c r="U120" s="11"/>
      <c r="V120" s="11"/>
      <c r="W120" s="11"/>
      <c r="X120" s="11"/>
      <c r="Y120" s="11"/>
    </row>
    <row r="121" spans="1:25" ht="13" x14ac:dyDescent="0.15">
      <c r="A121" t="s">
        <v>150</v>
      </c>
      <c r="B121" s="15">
        <f t="shared" si="8"/>
        <v>0</v>
      </c>
      <c r="C121" s="15">
        <f t="shared" si="9"/>
        <v>0</v>
      </c>
      <c r="D121" s="15" t="str">
        <f>VLOOKUP(A121,companies_table,6,FALSE)</f>
        <v>Semifinalist</v>
      </c>
      <c r="E121" s="15">
        <f>VLOOKUP(A121,companies_table,4,FALSE)</f>
        <v>2021</v>
      </c>
      <c r="F121" s="21">
        <f>VLOOKUP(A121,companies_table,7,FALSE)</f>
        <v>475000</v>
      </c>
      <c r="G121" s="21" t="str">
        <f t="array" ref="G121">LOOKUP(2,1/(status!A:A=A121),status!B:B)</f>
        <v>Actively operating</v>
      </c>
      <c r="H121" s="21">
        <f>SUMIFS(prizes!D:D,prizes!A:A,A121)</f>
        <v>10000</v>
      </c>
      <c r="I121" s="21" cm="1">
        <f t="array" ref="I121">IFERROR(LOOKUP(2,1/(sr!A:A=A121),sr!D:D),0)</f>
        <v>0</v>
      </c>
      <c r="J121" s="21">
        <f>SUMIFS(tamusr!$C:$C,tamusr!$A:$A,summary!A121)</f>
        <v>0</v>
      </c>
      <c r="K121" s="21"/>
      <c r="L121" s="21" cm="1">
        <f t="array" ref="L121">IFERROR(LOOKUP(2,1/(funds!C:C=CONCATENATE(A121,"-dilutive")),funds!D:D),0)</f>
        <v>0</v>
      </c>
      <c r="M121" s="21" cm="1">
        <f t="array" ref="M121">IFERROR(LOOKUP(2,1/(funds!C:C=CONCATENATE(A121,"-non-dilutive")),funds!D:D),0)</f>
        <v>485000</v>
      </c>
      <c r="N121" s="21">
        <f t="shared" si="10"/>
        <v>485000</v>
      </c>
      <c r="O121" s="21" cm="1">
        <f t="array" ref="O121">IFERROR(LOOKUP(2,1/(funds!C:C=CONCATENATE(A121,"-total-nodetail")),funds!D:D),0)</f>
        <v>0</v>
      </c>
      <c r="P121" s="21">
        <f t="shared" si="11"/>
        <v>485000</v>
      </c>
      <c r="Q121" s="21">
        <f>IF(B121="x",P121,0)</f>
        <v>0</v>
      </c>
      <c r="R121" s="21">
        <f>IF(C121="x",P121,0)</f>
        <v>0</v>
      </c>
      <c r="S121" s="23">
        <f t="array" ref="S121">LOOKUP(2,1/(employees!A:A=A121),employees!B:B)</f>
        <v>2</v>
      </c>
      <c r="U121" s="11"/>
      <c r="V121" s="11"/>
      <c r="W121" s="11"/>
      <c r="X121" s="11"/>
      <c r="Y121" s="11"/>
    </row>
    <row r="122" spans="1:25" ht="13" x14ac:dyDescent="0.15">
      <c r="A122" t="s">
        <v>151</v>
      </c>
      <c r="B122" s="15">
        <f t="shared" si="8"/>
        <v>0</v>
      </c>
      <c r="C122" s="15">
        <f t="shared" si="9"/>
        <v>0</v>
      </c>
      <c r="D122" s="15" t="str">
        <f>VLOOKUP(A122,companies_table,6,FALSE)</f>
        <v>Semifinalist</v>
      </c>
      <c r="E122" s="15">
        <f>VLOOKUP(A122,companies_table,4,FALSE)</f>
        <v>2021</v>
      </c>
      <c r="F122" s="21">
        <f>VLOOKUP(A122,companies_table,7,FALSE)</f>
        <v>1210000</v>
      </c>
      <c r="G122" s="21" t="str">
        <f t="array" ref="G122">LOOKUP(2,1/(status!A:A=A122),status!B:B)</f>
        <v>Actively operating</v>
      </c>
      <c r="H122" s="21">
        <f>SUMIFS(prizes!D:D,prizes!A:A,A122)</f>
        <v>21500</v>
      </c>
      <c r="I122" s="21" cm="1">
        <f t="array" ref="I122">IFERROR(LOOKUP(2,1/(sr!A:A=A122),sr!D:D),0)</f>
        <v>75000</v>
      </c>
      <c r="J122" s="21">
        <f>SUMIFS(tamusr!$C:$C,tamusr!$A:$A,summary!A122)</f>
        <v>0</v>
      </c>
      <c r="K122" s="21"/>
      <c r="L122" s="21" cm="1">
        <f t="array" ref="L122">IFERROR(LOOKUP(2,1/(funds!C:C=CONCATENATE(A122,"-dilutive")),funds!D:D),0)</f>
        <v>1716000</v>
      </c>
      <c r="M122" s="21" cm="1">
        <f t="array" ref="M122">IFERROR(LOOKUP(2,1/(funds!C:C=CONCATENATE(A122,"-non-dilutive")),funds!D:D),0)</f>
        <v>256500</v>
      </c>
      <c r="N122" s="21">
        <f t="shared" si="10"/>
        <v>1972500</v>
      </c>
      <c r="O122" s="21" cm="1">
        <f t="array" ref="O122">IFERROR(LOOKUP(2,1/(funds!C:C=CONCATENATE(A122,"-total-nodetail")),funds!D:D),0)</f>
        <v>0</v>
      </c>
      <c r="P122" s="21">
        <f t="shared" si="11"/>
        <v>1972500</v>
      </c>
      <c r="Q122" s="21">
        <f>IF(B122="x",P122,0)</f>
        <v>0</v>
      </c>
      <c r="R122" s="21">
        <f>IF(C122="x",P122,0)</f>
        <v>0</v>
      </c>
      <c r="S122" s="23">
        <f t="array" ref="S122">LOOKUP(2,1/(employees!A:A=A122),employees!B:B)</f>
        <v>2</v>
      </c>
      <c r="U122" s="11"/>
      <c r="V122" s="11"/>
      <c r="W122" s="11"/>
      <c r="X122" s="11"/>
      <c r="Y122" s="11"/>
    </row>
    <row r="123" spans="1:25" ht="13" x14ac:dyDescent="0.15">
      <c r="A123" t="s">
        <v>152</v>
      </c>
      <c r="B123" s="15">
        <f t="shared" si="8"/>
        <v>0</v>
      </c>
      <c r="C123" s="15">
        <f t="shared" si="9"/>
        <v>0</v>
      </c>
      <c r="D123" s="15" t="str">
        <f>VLOOKUP(A123,companies_table,6,FALSE)</f>
        <v>Finalist</v>
      </c>
      <c r="E123" s="15">
        <f>VLOOKUP(A123,companies_table,4,FALSE)</f>
        <v>2021</v>
      </c>
      <c r="F123" s="21">
        <f>VLOOKUP(A123,companies_table,7,FALSE)</f>
        <v>1102800</v>
      </c>
      <c r="G123" s="21" t="str">
        <f t="array" ref="G123">LOOKUP(2,1/(status!A:A=A123),status!B:B)</f>
        <v>Actively operating</v>
      </c>
      <c r="H123" s="21">
        <f>SUMIFS(prizes!D:D,prizes!A:A,A123)</f>
        <v>145000</v>
      </c>
      <c r="I123" s="21" cm="1">
        <f t="array" ref="I123">IFERROR(LOOKUP(2,1/(sr!A:A=A123),sr!D:D),0)</f>
        <v>0</v>
      </c>
      <c r="J123" s="21">
        <f>SUMIFS(tamusr!$C:$C,tamusr!$A:$A,summary!A123)</f>
        <v>0</v>
      </c>
      <c r="K123" s="21"/>
      <c r="L123" s="21" cm="1">
        <f t="array" ref="L123">IFERROR(LOOKUP(2,1/(funds!C:C=CONCATENATE(A123,"-dilutive")),funds!D:D),0)</f>
        <v>920000</v>
      </c>
      <c r="M123" s="21" cm="1">
        <f t="array" ref="M123">IFERROR(LOOKUP(2,1/(funds!C:C=CONCATENATE(A123,"-non-dilutive")),funds!D:D),0)</f>
        <v>327800</v>
      </c>
      <c r="N123" s="21">
        <f t="shared" si="10"/>
        <v>1247800</v>
      </c>
      <c r="O123" s="21" cm="1">
        <f t="array" ref="O123">IFERROR(LOOKUP(2,1/(funds!C:C=CONCATENATE(A123,"-total-nodetail")),funds!D:D),0)</f>
        <v>0</v>
      </c>
      <c r="P123" s="21">
        <f t="shared" si="11"/>
        <v>1247800</v>
      </c>
      <c r="Q123" s="21">
        <f>IF(B123="x",P123,0)</f>
        <v>0</v>
      </c>
      <c r="R123" s="21">
        <f>IF(C123="x",P123,0)</f>
        <v>0</v>
      </c>
      <c r="S123" s="23">
        <f t="array" ref="S123">LOOKUP(2,1/(employees!A:A=A123),employees!B:B)</f>
        <v>4</v>
      </c>
      <c r="U123" s="11"/>
      <c r="V123" s="11"/>
      <c r="W123" s="11"/>
      <c r="X123" s="11"/>
      <c r="Y123" s="11"/>
    </row>
    <row r="124" spans="1:25" ht="13" x14ac:dyDescent="0.15">
      <c r="A124" t="s">
        <v>153</v>
      </c>
      <c r="B124" s="15"/>
      <c r="C124" s="15"/>
      <c r="D124" s="15" t="s">
        <v>154</v>
      </c>
      <c r="E124" s="15">
        <v>2022</v>
      </c>
      <c r="F124" s="21">
        <f>VLOOKUP(A124,companies_table,7,FALSE)</f>
        <v>305000</v>
      </c>
      <c r="G124" s="21" t="str">
        <f t="array" ref="G124">LOOKUP(2,1/(status!A:A=A124),status!B:B)</f>
        <v>Actively operating</v>
      </c>
      <c r="H124" s="21">
        <f>SUMIFS(prizes!D:D,prizes!A:A,A124)</f>
        <v>10000</v>
      </c>
      <c r="I124" s="21" cm="1">
        <f t="array" ref="I124">IFERROR(LOOKUP(2,1/(sr!A:A=A124),sr!D:D),0)</f>
        <v>0</v>
      </c>
      <c r="J124" s="21">
        <f>SUMIFS(tamusr!$C:$C,tamusr!$A:$A,summary!A124)</f>
        <v>0</v>
      </c>
      <c r="K124" s="21"/>
      <c r="L124" s="21" cm="1">
        <f t="array" ref="L124">IFERROR(LOOKUP(2,1/(funds!C:C=CONCATENATE(A124,"-dilutive")),funds!D:D),0)</f>
        <v>301500</v>
      </c>
      <c r="M124" s="21" cm="1">
        <f t="array" ref="M124">IFERROR(LOOKUP(2,1/(funds!C:C=CONCATENATE(A124,"-non-dilutive")),funds!D:D),0)</f>
        <v>0</v>
      </c>
      <c r="N124" s="21">
        <f t="shared" si="10"/>
        <v>301500</v>
      </c>
      <c r="O124" s="21" cm="1">
        <f t="array" ref="O124">IFERROR(LOOKUP(2,1/(funds!C:C=CONCATENATE(A124,"-total-nodetail")),funds!D:D),0)</f>
        <v>0</v>
      </c>
      <c r="P124" s="21">
        <f t="shared" si="11"/>
        <v>301500</v>
      </c>
      <c r="Q124" s="21">
        <f>IF(B124="x",P124,0)</f>
        <v>0</v>
      </c>
      <c r="R124" s="21">
        <f>IF(C124="x",P124,0)</f>
        <v>0</v>
      </c>
      <c r="S124" s="23">
        <f t="array" ref="S124">LOOKUP(2,1/(employees!A:A=A124),employees!B:B)</f>
        <v>1</v>
      </c>
      <c r="U124" s="11"/>
      <c r="V124" s="11"/>
      <c r="W124" s="11"/>
      <c r="X124" s="11"/>
      <c r="Y124" s="11"/>
    </row>
    <row r="125" spans="1:25" ht="13" x14ac:dyDescent="0.15">
      <c r="A125" t="s">
        <v>155</v>
      </c>
      <c r="B125" s="15"/>
      <c r="C125" s="15"/>
      <c r="D125" s="15" t="s">
        <v>154</v>
      </c>
      <c r="E125" s="15">
        <v>2022</v>
      </c>
      <c r="F125" s="21">
        <f>VLOOKUP(A125,companies_table,7,FALSE)</f>
        <v>1000000</v>
      </c>
      <c r="G125" s="21" t="str">
        <f t="array" ref="G125">LOOKUP(2,1/(status!A:A=A125),status!B:B)</f>
        <v>Actively operating</v>
      </c>
      <c r="H125" s="21">
        <f>SUMIFS(prizes!D:D,prizes!A:A,A125)</f>
        <v>0</v>
      </c>
      <c r="I125" s="21" cm="1">
        <f t="array" ref="I125">IFERROR(LOOKUP(2,1/(sr!A:A=A125),sr!D:D),0)</f>
        <v>0</v>
      </c>
      <c r="J125" s="21">
        <f>SUMIFS(tamusr!$C:$C,tamusr!$A:$A,summary!A125)</f>
        <v>0</v>
      </c>
      <c r="K125" s="21"/>
      <c r="L125" s="21" cm="1">
        <f t="array" ref="L125">IFERROR(LOOKUP(2,1/(funds!C:C=CONCATENATE(A125,"-dilutive")),funds!D:D),0)</f>
        <v>500000</v>
      </c>
      <c r="M125" s="21" cm="1">
        <f t="array" ref="M125">IFERROR(LOOKUP(2,1/(funds!C:C=CONCATENATE(A125,"-non-dilutive")),funds!D:D),0)</f>
        <v>500000</v>
      </c>
      <c r="N125" s="21">
        <f t="shared" si="10"/>
        <v>1000000</v>
      </c>
      <c r="O125" s="21" cm="1">
        <f t="array" ref="O125">IFERROR(LOOKUP(2,1/(funds!C:C=CONCATENATE(A125,"-total-nodetail")),funds!D:D),0)</f>
        <v>0</v>
      </c>
      <c r="P125" s="21">
        <f t="shared" si="11"/>
        <v>1000000</v>
      </c>
      <c r="Q125" s="21">
        <f>IF(B125="x",P125,0)</f>
        <v>0</v>
      </c>
      <c r="R125" s="21">
        <f>IF(C125="x",P125,0)</f>
        <v>0</v>
      </c>
      <c r="S125" s="23">
        <f t="array" ref="S125">LOOKUP(2,1/(employees!A:A=A125),employees!B:B)</f>
        <v>4</v>
      </c>
      <c r="U125" s="11"/>
      <c r="V125" s="11"/>
      <c r="W125" s="11"/>
      <c r="X125" s="11"/>
      <c r="Y125" s="11"/>
    </row>
    <row r="126" spans="1:25" ht="13" x14ac:dyDescent="0.15">
      <c r="A126" t="s">
        <v>156</v>
      </c>
      <c r="B126" s="15"/>
      <c r="C126" s="15"/>
      <c r="D126" s="15" t="s">
        <v>154</v>
      </c>
      <c r="E126" s="15">
        <v>2022</v>
      </c>
      <c r="F126" s="21">
        <f>VLOOKUP(A126,companies_table,7,FALSE)</f>
        <v>2100000</v>
      </c>
      <c r="G126" s="21" t="str">
        <f t="array" ref="G126">LOOKUP(2,1/(status!A:A=A126),status!B:B)</f>
        <v>Actively operating</v>
      </c>
      <c r="H126" s="21">
        <f>SUMIFS(prizes!D:D,prizes!A:A,A126)</f>
        <v>0</v>
      </c>
      <c r="I126" s="21" cm="1">
        <f t="array" ref="I126">IFERROR(LOOKUP(2,1/(sr!A:A=A126),sr!D:D),0)</f>
        <v>0</v>
      </c>
      <c r="J126" s="21">
        <f>SUMIFS(tamusr!$C:$C,tamusr!$A:$A,summary!A126)</f>
        <v>0</v>
      </c>
      <c r="K126" s="21"/>
      <c r="L126" s="21" cm="1">
        <f t="array" ref="L126">IFERROR(LOOKUP(2,1/(funds!C:C=CONCATENATE(A126,"-dilutive")),funds!D:D),0)</f>
        <v>0</v>
      </c>
      <c r="M126" s="21" cm="1">
        <f t="array" ref="M126">IFERROR(LOOKUP(2,1/(funds!C:C=CONCATENATE(A126,"-non-dilutive")),funds!D:D),0)</f>
        <v>256000</v>
      </c>
      <c r="N126" s="21">
        <f t="shared" si="10"/>
        <v>256000</v>
      </c>
      <c r="O126" s="21" cm="1">
        <f t="array" ref="O126">IFERROR(LOOKUP(2,1/(funds!C:C=CONCATENATE(A126,"-total-nodetail")),funds!D:D),0)</f>
        <v>0</v>
      </c>
      <c r="P126" s="21">
        <f t="shared" si="11"/>
        <v>256000</v>
      </c>
      <c r="Q126" s="21">
        <f>IF(B126="x",P126,0)</f>
        <v>0</v>
      </c>
      <c r="R126" s="21">
        <f>IF(C126="x",P126,0)</f>
        <v>0</v>
      </c>
      <c r="S126" s="23">
        <f t="array" ref="S126">LOOKUP(2,1/(employees!A:A=A126),employees!B:B)</f>
        <v>7</v>
      </c>
      <c r="U126" s="11"/>
      <c r="V126" s="11"/>
      <c r="W126" s="11"/>
      <c r="X126" s="11"/>
      <c r="Y126" s="11"/>
    </row>
    <row r="127" spans="1:25" ht="13" hidden="1" x14ac:dyDescent="0.15">
      <c r="A127" t="s">
        <v>157</v>
      </c>
      <c r="B127" s="15"/>
      <c r="C127" s="15"/>
      <c r="D127" s="15" t="s">
        <v>158</v>
      </c>
      <c r="E127" s="15">
        <v>2022</v>
      </c>
      <c r="F127" s="21">
        <f>VLOOKUP(A127,companies_table,7,FALSE)</f>
        <v>825000</v>
      </c>
      <c r="G127" s="21" t="str">
        <f t="array" ref="G127">LOOKUP(2,1/(status!A:A=A127),status!B:B)</f>
        <v>Dormant (not active but still in business)</v>
      </c>
      <c r="H127" s="21">
        <f>SUMIFS(prizes!D:D,prizes!A:A,A127)</f>
        <v>82000</v>
      </c>
      <c r="I127" s="21" cm="1">
        <f t="array" ref="I127">IFERROR(LOOKUP(2,1/(sr!A:A=A127),sr!D:D),0)</f>
        <v>0</v>
      </c>
      <c r="J127" s="21">
        <f>SUMIFS(tamusr!$C:$C,tamusr!$A:$A,summary!A127)</f>
        <v>0</v>
      </c>
      <c r="K127" s="21"/>
      <c r="L127" s="21" cm="1">
        <f t="array" ref="L127">IFERROR(LOOKUP(2,1/(funds!C:C=CONCATENATE(A127,"-dilutive")),funds!D:D),0)</f>
        <v>50000</v>
      </c>
      <c r="M127" s="21" cm="1">
        <f t="array" ref="M127">IFERROR(LOOKUP(2,1/(funds!C:C=CONCATENATE(A127,"-non-dilutive")),funds!D:D),0)</f>
        <v>10000</v>
      </c>
      <c r="N127" s="21">
        <f t="shared" si="10"/>
        <v>60000</v>
      </c>
      <c r="O127" s="21" cm="1">
        <f t="array" ref="O127">IFERROR(LOOKUP(2,1/(funds!C:C=CONCATENATE(A127,"-total-nodetail")),funds!D:D),0)</f>
        <v>0</v>
      </c>
      <c r="P127" s="21">
        <f t="shared" si="11"/>
        <v>60000</v>
      </c>
      <c r="Q127" s="21">
        <f>IF(B127="x",P127,0)</f>
        <v>0</v>
      </c>
      <c r="R127" s="21">
        <f>IF(C127="x",P127,0)</f>
        <v>0</v>
      </c>
      <c r="S127" s="23">
        <f t="array" ref="S127">LOOKUP(2,1/(employees!A:A=A127),employees!B:B)</f>
        <v>3</v>
      </c>
      <c r="U127" s="11"/>
      <c r="V127" s="11"/>
      <c r="W127" s="11"/>
      <c r="X127" s="11"/>
      <c r="Y127" s="11"/>
    </row>
    <row r="128" spans="1:25" ht="13" x14ac:dyDescent="0.15">
      <c r="A128" t="s">
        <v>159</v>
      </c>
      <c r="B128" s="15"/>
      <c r="C128" s="15"/>
      <c r="D128" s="15" t="s">
        <v>154</v>
      </c>
      <c r="E128" s="15">
        <v>2022</v>
      </c>
      <c r="F128" s="21">
        <f>VLOOKUP(A128,companies_table,7,FALSE)</f>
        <v>50000</v>
      </c>
      <c r="G128" s="21" t="str">
        <f t="array" ref="G128">LOOKUP(2,1/(status!A:A=A128),status!B:B)</f>
        <v>Actively operating</v>
      </c>
      <c r="H128" s="21">
        <f>SUMIFS(prizes!D:D,prizes!A:A,A128)</f>
        <v>3000</v>
      </c>
      <c r="I128" s="21" cm="1">
        <f t="array" ref="I128">IFERROR(LOOKUP(2,1/(sr!A:A=A128),sr!D:D),0)</f>
        <v>0</v>
      </c>
      <c r="J128" s="21">
        <f>SUMIFS(tamusr!$C:$C,tamusr!$A:$A,summary!A128)</f>
        <v>0</v>
      </c>
      <c r="K128" s="21"/>
      <c r="L128" s="21" cm="1">
        <f t="array" ref="L128">IFERROR(LOOKUP(2,1/(funds!C:C=CONCATENATE(A128,"-dilutive")),funds!D:D),0)</f>
        <v>0</v>
      </c>
      <c r="M128" s="21" cm="1">
        <f t="array" ref="M128">IFERROR(LOOKUP(2,1/(funds!C:C=CONCATENATE(A128,"-non-dilutive")),funds!D:D),0)</f>
        <v>0</v>
      </c>
      <c r="N128" s="21">
        <f t="shared" si="10"/>
        <v>0</v>
      </c>
      <c r="O128" s="21" cm="1">
        <f t="array" ref="O128">IFERROR(LOOKUP(2,1/(funds!C:C=CONCATENATE(A128,"-total-nodetail")),funds!D:D),0)</f>
        <v>0</v>
      </c>
      <c r="P128" s="21">
        <f t="shared" si="11"/>
        <v>0</v>
      </c>
      <c r="Q128" s="21">
        <f>IF(B128="x",P128,0)</f>
        <v>0</v>
      </c>
      <c r="R128" s="21">
        <f>IF(C128="x",P128,0)</f>
        <v>0</v>
      </c>
      <c r="S128" s="23">
        <f t="array" ref="S128">LOOKUP(2,1/(employees!A:A=A128),employees!B:B)</f>
        <v>3</v>
      </c>
      <c r="U128" s="11"/>
      <c r="V128" s="11"/>
      <c r="W128" s="11"/>
      <c r="X128" s="11"/>
      <c r="Y128" s="11"/>
    </row>
    <row r="129" spans="1:25" ht="13" x14ac:dyDescent="0.15">
      <c r="A129" t="s">
        <v>160</v>
      </c>
      <c r="B129" s="15"/>
      <c r="C129" s="15"/>
      <c r="D129" s="15" t="s">
        <v>158</v>
      </c>
      <c r="E129" s="15">
        <v>2022</v>
      </c>
      <c r="F129" s="21">
        <f>VLOOKUP(A129,companies_table,7,FALSE)</f>
        <v>5000</v>
      </c>
      <c r="G129" s="21" t="str">
        <f t="array" ref="G129">LOOKUP(2,1/(status!A:A=A129),status!B:B)</f>
        <v>Actively operating</v>
      </c>
      <c r="H129" s="21">
        <f>SUMIFS(prizes!D:D,prizes!A:A,A129)</f>
        <v>93000</v>
      </c>
      <c r="I129" s="21" cm="1">
        <f t="array" ref="I129">IFERROR(LOOKUP(2,1/(sr!A:A=A129),sr!D:D),0)</f>
        <v>0</v>
      </c>
      <c r="J129" s="21">
        <f>SUMIFS(tamusr!$C:$C,tamusr!$A:$A,summary!A129)</f>
        <v>0</v>
      </c>
      <c r="K129" s="21"/>
      <c r="L129" s="21" cm="1">
        <f t="array" ref="L129">IFERROR(LOOKUP(2,1/(funds!C:C=CONCATENATE(A129,"-dilutive")),funds!D:D),0)</f>
        <v>5000</v>
      </c>
      <c r="M129" s="21" cm="1">
        <f t="array" ref="M129">IFERROR(LOOKUP(2,1/(funds!C:C=CONCATENATE(A129,"-non-dilutive")),funds!D:D),0)</f>
        <v>45000</v>
      </c>
      <c r="N129" s="21">
        <f t="shared" si="10"/>
        <v>50000</v>
      </c>
      <c r="O129" s="21" cm="1">
        <f t="array" ref="O129">IFERROR(LOOKUP(2,1/(funds!C:C=CONCATENATE(A129,"-total-nodetail")),funds!D:D),0)</f>
        <v>0</v>
      </c>
      <c r="P129" s="21">
        <f t="shared" si="11"/>
        <v>50000</v>
      </c>
      <c r="Q129" s="21">
        <f>IF(B129="x",P129,0)</f>
        <v>0</v>
      </c>
      <c r="R129" s="21">
        <f>IF(C129="x",P129,0)</f>
        <v>0</v>
      </c>
      <c r="S129" s="23">
        <f t="array" ref="S129">LOOKUP(2,1/(employees!A:A=A129),employees!B:B)</f>
        <v>5</v>
      </c>
      <c r="U129" s="11"/>
      <c r="V129" s="11"/>
      <c r="W129" s="11"/>
      <c r="X129" s="11"/>
      <c r="Y129" s="11"/>
    </row>
    <row r="130" spans="1:25" ht="13" x14ac:dyDescent="0.15">
      <c r="A130" t="s">
        <v>161</v>
      </c>
      <c r="B130" s="15"/>
      <c r="C130" s="15"/>
      <c r="D130" s="15" t="s">
        <v>154</v>
      </c>
      <c r="E130" s="15">
        <v>2022</v>
      </c>
      <c r="F130" s="21">
        <f>VLOOKUP(A130,companies_table,7,FALSE)</f>
        <v>0</v>
      </c>
      <c r="G130" s="21" t="str">
        <f t="array" ref="G130">LOOKUP(2,1/(status!A:A=A130),status!B:B)</f>
        <v>Actively operating</v>
      </c>
      <c r="H130" s="21">
        <f>SUMIFS(prizes!D:D,prizes!A:A,A130)</f>
        <v>24000</v>
      </c>
      <c r="I130" s="21" cm="1">
        <f t="array" ref="I130">IFERROR(LOOKUP(2,1/(sr!A:A=A130),sr!D:D),0)</f>
        <v>329000</v>
      </c>
      <c r="J130" s="21">
        <f>SUMIFS(tamusr!$C:$C,tamusr!$A:$A,summary!A130)</f>
        <v>0</v>
      </c>
      <c r="K130" s="21"/>
      <c r="L130" s="21" cm="1">
        <f t="array" ref="L130">IFERROR(LOOKUP(2,1/(funds!C:C=CONCATENATE(A130,"-dilutive")),funds!D:D),0)</f>
        <v>0</v>
      </c>
      <c r="M130" s="21" cm="1">
        <f t="array" ref="M130">IFERROR(LOOKUP(2,1/(funds!C:C=CONCATENATE(A130,"-non-dilutive")),funds!D:D),0)</f>
        <v>0</v>
      </c>
      <c r="N130" s="21">
        <f t="shared" si="10"/>
        <v>0</v>
      </c>
      <c r="O130" s="21" cm="1">
        <f t="array" ref="O130">IFERROR(LOOKUP(2,1/(funds!C:C=CONCATENATE(A130,"-total-nodetail")),funds!D:D),0)</f>
        <v>0</v>
      </c>
      <c r="P130" s="21">
        <f t="shared" si="11"/>
        <v>0</v>
      </c>
      <c r="Q130" s="21">
        <f>IF(B130="x",P130,0)</f>
        <v>0</v>
      </c>
      <c r="R130" s="21">
        <f>IF(C130="x",P130,0)</f>
        <v>0</v>
      </c>
      <c r="S130" s="23">
        <f t="array" ref="S130">LOOKUP(2,1/(employees!A:A=A130),employees!B:B)</f>
        <v>5</v>
      </c>
      <c r="U130" s="11"/>
      <c r="V130" s="11"/>
      <c r="W130" s="11"/>
      <c r="X130" s="11"/>
      <c r="Y130" s="11"/>
    </row>
    <row r="131" spans="1:25" ht="13" x14ac:dyDescent="0.15">
      <c r="A131" t="s">
        <v>162</v>
      </c>
      <c r="B131" s="15"/>
      <c r="C131" s="15"/>
      <c r="D131" s="15" t="s">
        <v>158</v>
      </c>
      <c r="E131" s="15">
        <v>2022</v>
      </c>
      <c r="F131" s="21">
        <f>VLOOKUP(A131,companies_table,7,FALSE)</f>
        <v>1435000</v>
      </c>
      <c r="G131" s="21" t="str">
        <f t="array" ref="G131">LOOKUP(2,1/(status!A:A=A131),status!B:B)</f>
        <v>Actively operating</v>
      </c>
      <c r="H131" s="21">
        <f>SUMIFS(prizes!D:D,prizes!A:A,A131)</f>
        <v>8000</v>
      </c>
      <c r="I131" s="21" cm="1">
        <f t="array" ref="I131">IFERROR(LOOKUP(2,1/(sr!A:A=A131),sr!D:D),0)</f>
        <v>0</v>
      </c>
      <c r="J131" s="21">
        <f>SUMIFS(tamusr!$C:$C,tamusr!$A:$A,summary!A131)</f>
        <v>0</v>
      </c>
      <c r="K131" s="21"/>
      <c r="L131" s="21" cm="1">
        <f t="array" ref="L131">IFERROR(LOOKUP(2,1/(funds!C:C=CONCATENATE(A131,"-dilutive")),funds!D:D),0)</f>
        <v>240000</v>
      </c>
      <c r="M131" s="21" cm="1">
        <f t="array" ref="M131">IFERROR(LOOKUP(2,1/(funds!C:C=CONCATENATE(A131,"-non-dilutive")),funds!D:D),0)</f>
        <v>1203000</v>
      </c>
      <c r="N131" s="21">
        <f t="shared" si="10"/>
        <v>1443000</v>
      </c>
      <c r="O131" s="21" cm="1">
        <f t="array" ref="O131">IFERROR(LOOKUP(2,1/(funds!C:C=CONCATENATE(A131,"-total-nodetail")),funds!D:D),0)</f>
        <v>0</v>
      </c>
      <c r="P131" s="21">
        <f t="shared" si="11"/>
        <v>1443000</v>
      </c>
      <c r="Q131" s="21">
        <f>IF(B131="x",P131,0)</f>
        <v>0</v>
      </c>
      <c r="R131" s="21">
        <f>IF(C131="x",P131,0)</f>
        <v>0</v>
      </c>
      <c r="S131" s="23">
        <f t="array" ref="S131">LOOKUP(2,1/(employees!A:A=A131),employees!B:B)</f>
        <v>4</v>
      </c>
      <c r="U131" s="11"/>
      <c r="V131" s="11"/>
      <c r="W131" s="11"/>
      <c r="X131" s="11"/>
      <c r="Y131" s="11"/>
    </row>
    <row r="132" spans="1:25" ht="13" x14ac:dyDescent="0.15">
      <c r="A132" t="s">
        <v>163</v>
      </c>
      <c r="B132" s="15"/>
      <c r="C132" s="15"/>
      <c r="D132" s="15" t="s">
        <v>158</v>
      </c>
      <c r="E132" s="15">
        <v>2022</v>
      </c>
      <c r="F132" s="21">
        <f>VLOOKUP(A132,companies_table,7,FALSE)</f>
        <v>740000</v>
      </c>
      <c r="G132" s="21" t="str">
        <f t="array" ref="G132">LOOKUP(2,1/(status!A:A=A132),status!B:B)</f>
        <v>Actively operating</v>
      </c>
      <c r="H132" s="21">
        <f>SUMIFS(prizes!D:D,prizes!A:A,A132)</f>
        <v>20000</v>
      </c>
      <c r="I132" s="21" cm="1">
        <f t="array" ref="I132">IFERROR(LOOKUP(2,1/(sr!A:A=A132),sr!D:D),0)</f>
        <v>0</v>
      </c>
      <c r="J132" s="21">
        <f>SUMIFS(tamusr!$C:$C,tamusr!$A:$A,summary!A132)</f>
        <v>0</v>
      </c>
      <c r="K132" s="21"/>
      <c r="L132" s="21" cm="1">
        <f t="array" ref="L132">IFERROR(LOOKUP(2,1/(funds!C:C=CONCATENATE(A132,"-dilutive")),funds!D:D),0)</f>
        <v>550000</v>
      </c>
      <c r="M132" s="21" cm="1">
        <f t="array" ref="M132">IFERROR(LOOKUP(2,1/(funds!C:C=CONCATENATE(A132,"-non-dilutive")),funds!D:D),0)</f>
        <v>370000</v>
      </c>
      <c r="N132" s="21">
        <f t="shared" si="10"/>
        <v>920000</v>
      </c>
      <c r="O132" s="21" cm="1">
        <f t="array" ref="O132">IFERROR(LOOKUP(2,1/(funds!C:C=CONCATENATE(A132,"-total-nodetail")),funds!D:D),0)</f>
        <v>0</v>
      </c>
      <c r="P132" s="21">
        <f t="shared" si="11"/>
        <v>920000</v>
      </c>
      <c r="Q132" s="21">
        <f>IF(B132="x",P132,0)</f>
        <v>0</v>
      </c>
      <c r="R132" s="21">
        <f>IF(C132="x",P132,0)</f>
        <v>0</v>
      </c>
      <c r="S132" s="23">
        <f t="array" ref="S132">LOOKUP(2,1/(employees!A:A=A132),employees!B:B)</f>
        <v>3</v>
      </c>
      <c r="U132" s="11"/>
      <c r="V132" s="11"/>
      <c r="W132" s="11"/>
      <c r="X132" s="11"/>
      <c r="Y132" s="11"/>
    </row>
    <row r="133" spans="1:25" ht="13" x14ac:dyDescent="0.15">
      <c r="A133" t="s">
        <v>164</v>
      </c>
      <c r="B133" s="15"/>
      <c r="C133" s="15"/>
      <c r="D133" s="15" t="s">
        <v>154</v>
      </c>
      <c r="E133" s="15">
        <v>2022</v>
      </c>
      <c r="F133" s="21">
        <f>VLOOKUP(A133,companies_table,7,FALSE)</f>
        <v>235000</v>
      </c>
      <c r="G133" s="21" t="str">
        <f t="array" ref="G133">LOOKUP(2,1/(status!A:A=A133),status!B:B)</f>
        <v>Actively operating</v>
      </c>
      <c r="H133" s="21">
        <f>SUMIFS(prizes!D:D,prizes!A:A,A133)</f>
        <v>0</v>
      </c>
      <c r="I133" s="21" cm="1">
        <f t="array" ref="I133">IFERROR(LOOKUP(2,1/(sr!A:A=A133),sr!D:D),0)</f>
        <v>0</v>
      </c>
      <c r="J133" s="21">
        <f>SUMIFS(tamusr!$C:$C,tamusr!$A:$A,summary!A133)</f>
        <v>0</v>
      </c>
      <c r="K133" s="21"/>
      <c r="L133" s="21" cm="1">
        <f t="array" ref="L133">IFERROR(LOOKUP(2,1/(funds!C:C=CONCATENATE(A133,"-dilutive")),funds!D:D),0)</f>
        <v>0</v>
      </c>
      <c r="M133" s="21" cm="1">
        <f t="array" ref="M133">IFERROR(LOOKUP(2,1/(funds!C:C=CONCATENATE(A133,"-non-dilutive")),funds!D:D),0)</f>
        <v>225000</v>
      </c>
      <c r="N133" s="21">
        <f t="shared" si="10"/>
        <v>225000</v>
      </c>
      <c r="O133" s="21" cm="1">
        <f t="array" ref="O133">IFERROR(LOOKUP(2,1/(funds!C:C=CONCATENATE(A133,"-total-nodetail")),funds!D:D),0)</f>
        <v>0</v>
      </c>
      <c r="P133" s="21">
        <f t="shared" si="11"/>
        <v>225000</v>
      </c>
      <c r="Q133" s="21">
        <f>IF(B133="x",P133,0)</f>
        <v>0</v>
      </c>
      <c r="R133" s="21">
        <f>IF(C133="x",P133,0)</f>
        <v>0</v>
      </c>
      <c r="S133" s="23">
        <v>0</v>
      </c>
      <c r="U133" s="11"/>
      <c r="V133" s="11"/>
      <c r="W133" s="11"/>
      <c r="X133" s="11"/>
      <c r="Y133" s="11"/>
    </row>
    <row r="134" spans="1:25" ht="13" x14ac:dyDescent="0.15">
      <c r="A134" t="s">
        <v>165</v>
      </c>
      <c r="B134" s="15"/>
      <c r="C134" s="15"/>
      <c r="D134" s="15" t="s">
        <v>154</v>
      </c>
      <c r="E134" s="15">
        <v>2022</v>
      </c>
      <c r="F134" s="21">
        <f>VLOOKUP(A134,companies_table,7,FALSE)</f>
        <v>140000</v>
      </c>
      <c r="G134" s="21" t="str">
        <f t="array" ref="G134">LOOKUP(2,1/(status!A:A=A134),status!B:B)</f>
        <v>Actively operating</v>
      </c>
      <c r="H134" s="21">
        <f>SUMIFS(prizes!D:D,prizes!A:A,A134)</f>
        <v>1500</v>
      </c>
      <c r="I134" s="21" cm="1">
        <f t="array" ref="I134">IFERROR(LOOKUP(2,1/(sr!A:A=A134),sr!D:D),0)</f>
        <v>0</v>
      </c>
      <c r="J134" s="21">
        <f>SUMIFS(tamusr!$C:$C,tamusr!$A:$A,summary!A134)</f>
        <v>0</v>
      </c>
      <c r="K134" s="21"/>
      <c r="L134" s="21" cm="1">
        <f t="array" ref="L134">IFERROR(LOOKUP(2,1/(funds!C:C=CONCATENATE(A134,"-dilutive")),funds!D:D),0)</f>
        <v>140000</v>
      </c>
      <c r="M134" s="21" cm="1">
        <f t="array" ref="M134">IFERROR(LOOKUP(2,1/(funds!C:C=CONCATENATE(A134,"-non-dilutive")),funds!D:D),0)</f>
        <v>0</v>
      </c>
      <c r="N134" s="21">
        <f t="shared" si="10"/>
        <v>140000</v>
      </c>
      <c r="O134" s="21" cm="1">
        <f t="array" ref="O134">IFERROR(LOOKUP(2,1/(funds!C:C=CONCATENATE(A134,"-total-nodetail")),funds!D:D),0)</f>
        <v>0</v>
      </c>
      <c r="P134" s="21">
        <f t="shared" si="11"/>
        <v>140000</v>
      </c>
      <c r="Q134" s="21">
        <f>IF(B134="x",P134,0)</f>
        <v>0</v>
      </c>
      <c r="R134" s="21">
        <f>IF(C134="x",P134,0)</f>
        <v>0</v>
      </c>
      <c r="S134" s="23">
        <f t="array" ref="S134">LOOKUP(2,1/(employees!A:A=A134),employees!B:B)</f>
        <v>3</v>
      </c>
      <c r="U134" s="11"/>
      <c r="V134" s="11"/>
      <c r="W134" s="11"/>
      <c r="X134" s="11"/>
      <c r="Y134" s="11"/>
    </row>
    <row r="135" spans="1:25" ht="13" x14ac:dyDescent="0.15">
      <c r="A135" t="s">
        <v>166</v>
      </c>
      <c r="B135" s="15"/>
      <c r="C135" s="15"/>
      <c r="D135" s="15" t="s">
        <v>158</v>
      </c>
      <c r="E135" s="15">
        <v>2022</v>
      </c>
      <c r="F135" s="21">
        <f>VLOOKUP(A135,companies_table,7,FALSE)</f>
        <v>250000</v>
      </c>
      <c r="G135" s="21" t="str">
        <f t="array" ref="G135">LOOKUP(2,1/(status!A:A=A135),status!B:B)</f>
        <v>Actively operating</v>
      </c>
      <c r="H135" s="21">
        <f>SUMIFS(prizes!D:D,prizes!A:A,A135)</f>
        <v>188000</v>
      </c>
      <c r="I135" s="21" cm="1">
        <f t="array" ref="I135">IFERROR(LOOKUP(2,1/(sr!A:A=A135),sr!D:D),0)</f>
        <v>0</v>
      </c>
      <c r="J135" s="21">
        <f>SUMIFS(tamusr!$C:$C,tamusr!$A:$A,summary!A135)</f>
        <v>0</v>
      </c>
      <c r="K135" s="21"/>
      <c r="L135" s="21" cm="1">
        <f t="array" ref="L135">IFERROR(LOOKUP(2,1/(funds!C:C=CONCATENATE(A135,"-dilutive")),funds!D:D),0)</f>
        <v>50000</v>
      </c>
      <c r="M135" s="21" cm="1">
        <f t="array" ref="M135">IFERROR(LOOKUP(2,1/(funds!C:C=CONCATENATE(A135,"-non-dilutive")),funds!D:D),0)</f>
        <v>312000</v>
      </c>
      <c r="N135" s="21">
        <f t="shared" si="10"/>
        <v>362000</v>
      </c>
      <c r="O135" s="21" cm="1">
        <f t="array" ref="O135">IFERROR(LOOKUP(2,1/(funds!C:C=CONCATENATE(A135,"-total-nodetail")),funds!D:D),0)</f>
        <v>0</v>
      </c>
      <c r="P135" s="21">
        <f t="shared" si="11"/>
        <v>362000</v>
      </c>
      <c r="Q135" s="21">
        <f>IF(B135="x",P135,0)</f>
        <v>0</v>
      </c>
      <c r="R135" s="21">
        <f>IF(C135="x",P135,0)</f>
        <v>0</v>
      </c>
      <c r="S135" s="23">
        <f t="array" ref="S135">LOOKUP(2,1/(employees!A:A=A135),employees!B:B)</f>
        <v>2</v>
      </c>
      <c r="U135" s="11"/>
      <c r="V135" s="11"/>
      <c r="W135" s="11"/>
      <c r="X135" s="11"/>
      <c r="Y135" s="11"/>
    </row>
    <row r="136" spans="1:25" ht="13" x14ac:dyDescent="0.15">
      <c r="A136" t="s">
        <v>167</v>
      </c>
      <c r="B136" s="15"/>
      <c r="C136" s="15"/>
      <c r="D136" s="15" t="s">
        <v>154</v>
      </c>
      <c r="E136" s="15">
        <v>2022</v>
      </c>
      <c r="F136" s="21">
        <f>VLOOKUP(A136,companies_table,7,FALSE)</f>
        <v>732500</v>
      </c>
      <c r="G136" s="21" t="str">
        <f t="array" ref="G136">LOOKUP(2,1/(status!A:A=A136),status!B:B)</f>
        <v>Actively operating</v>
      </c>
      <c r="H136" s="21">
        <f>SUMIFS(prizes!D:D,prizes!A:A,A136)</f>
        <v>0</v>
      </c>
      <c r="I136" s="21" cm="1">
        <f t="array" ref="I136">IFERROR(LOOKUP(2,1/(sr!A:A=A136),sr!D:D),0)</f>
        <v>0</v>
      </c>
      <c r="J136" s="21">
        <f>SUMIFS(tamusr!$C:$C,tamusr!$A:$A,summary!A136)</f>
        <v>0</v>
      </c>
      <c r="K136" s="21"/>
      <c r="L136" s="21" cm="1">
        <f t="array" ref="L136">IFERROR(LOOKUP(2,1/(funds!C:C=CONCATENATE(A136,"-dilutive")),funds!D:D),0)</f>
        <v>55000</v>
      </c>
      <c r="M136" s="21" cm="1">
        <f t="array" ref="M136">IFERROR(LOOKUP(2,1/(funds!C:C=CONCATENATE(A136,"-non-dilutive")),funds!D:D),0)</f>
        <v>617500</v>
      </c>
      <c r="N136" s="21">
        <f t="shared" si="10"/>
        <v>672500</v>
      </c>
      <c r="O136" s="21" cm="1">
        <f t="array" ref="O136">IFERROR(LOOKUP(2,1/(funds!C:C=CONCATENATE(A136,"-total-nodetail")),funds!D:D),0)</f>
        <v>0</v>
      </c>
      <c r="P136" s="21">
        <f t="shared" si="11"/>
        <v>672500</v>
      </c>
      <c r="Q136" s="21">
        <f>IF(B136="x",P136,0)</f>
        <v>0</v>
      </c>
      <c r="R136" s="21">
        <f>IF(C136="x",P136,0)</f>
        <v>0</v>
      </c>
      <c r="S136" s="23">
        <f t="array" ref="S136">LOOKUP(2,1/(employees!A:A=A136),employees!B:B)</f>
        <v>3</v>
      </c>
      <c r="U136" s="11"/>
      <c r="V136" s="11"/>
      <c r="W136" s="11"/>
      <c r="X136" s="11"/>
      <c r="Y136" s="11"/>
    </row>
    <row r="137" spans="1:25" ht="13" x14ac:dyDescent="0.15">
      <c r="A137" t="s">
        <v>168</v>
      </c>
      <c r="B137" s="15"/>
      <c r="C137" s="15"/>
      <c r="D137" s="15" t="s">
        <v>154</v>
      </c>
      <c r="E137" s="15">
        <v>2022</v>
      </c>
      <c r="F137" s="21">
        <v>240000</v>
      </c>
      <c r="G137" s="21" t="str">
        <f t="array" ref="G137">LOOKUP(2,1/(status!A:A=A137),status!B:B)</f>
        <v>Actively operating</v>
      </c>
      <c r="H137" s="21">
        <f>SUMIFS(prizes!D:D,prizes!A:A,A137)</f>
        <v>25000</v>
      </c>
      <c r="I137" s="21" cm="1">
        <f t="array" ref="I137">IFERROR(LOOKUP(2,1/(sr!A:A=A137),sr!D:D),0)</f>
        <v>0</v>
      </c>
      <c r="J137" s="21">
        <f>SUMIFS(tamusr!$C:$C,tamusr!$A:$A,summary!A137)</f>
        <v>0</v>
      </c>
      <c r="K137" s="21"/>
      <c r="L137" s="21" cm="1">
        <f t="array" ref="L137">IFERROR(LOOKUP(2,1/(funds!C:C=CONCATENATE(A137,"-dilutive")),funds!D:D),0)</f>
        <v>120000</v>
      </c>
      <c r="M137" s="21" cm="1">
        <f t="array" ref="M137">IFERROR(LOOKUP(2,1/(funds!C:C=CONCATENATE(A137,"-non-dilutive")),funds!D:D),0)</f>
        <v>635000</v>
      </c>
      <c r="N137" s="21">
        <f t="shared" si="10"/>
        <v>755000</v>
      </c>
      <c r="O137" s="21" cm="1">
        <f t="array" ref="O137">IFERROR(LOOKUP(2,1/(funds!C:C=CONCATENATE(A137,"-total-nodetail")),funds!D:D),0)</f>
        <v>0</v>
      </c>
      <c r="P137" s="21">
        <f t="shared" si="11"/>
        <v>755000</v>
      </c>
      <c r="Q137" s="21">
        <f>IF(B137="x",P137,0)</f>
        <v>0</v>
      </c>
      <c r="R137" s="21">
        <f>IF(C137="x",P137,0)</f>
        <v>0</v>
      </c>
      <c r="S137" s="23">
        <f t="array" ref="S137">LOOKUP(2,1/(employees!A:A=A137),employees!B:B)</f>
        <v>1</v>
      </c>
      <c r="U137" s="11"/>
      <c r="V137" s="11"/>
      <c r="W137" s="11"/>
      <c r="X137" s="11"/>
      <c r="Y137" s="11"/>
    </row>
    <row r="138" spans="1:25" ht="13" x14ac:dyDescent="0.15">
      <c r="A138" t="s">
        <v>169</v>
      </c>
      <c r="B138" s="15"/>
      <c r="C138" s="15"/>
      <c r="D138" s="15" t="s">
        <v>154</v>
      </c>
      <c r="E138" s="15">
        <v>2022</v>
      </c>
      <c r="F138" s="21">
        <f>VLOOKUP(A138,companies_table,7,FALSE)</f>
        <v>33000</v>
      </c>
      <c r="G138" s="21" t="str">
        <f t="array" ref="G138">LOOKUP(2,1/(status!A:A=A138),status!B:B)</f>
        <v>Actively operating</v>
      </c>
      <c r="H138" s="21">
        <f>SUMIFS(prizes!D:D,prizes!A:A,A138)</f>
        <v>25000</v>
      </c>
      <c r="I138" s="21" cm="1">
        <f t="array" ref="I138">IFERROR(LOOKUP(2,1/(sr!A:A=A138),sr!D:D),0)</f>
        <v>0</v>
      </c>
      <c r="J138" s="21">
        <f>SUMIFS(tamusr!$C:$C,tamusr!$A:$A,summary!A138)</f>
        <v>0</v>
      </c>
      <c r="K138" s="21"/>
      <c r="L138" s="21" cm="1">
        <f t="array" ref="L138">IFERROR(LOOKUP(2,1/(funds!C:C=CONCATENATE(A138,"-dilutive")),funds!D:D),0)</f>
        <v>0</v>
      </c>
      <c r="M138" s="21" cm="1">
        <f t="array" ref="M138">IFERROR(LOOKUP(2,1/(funds!C:C=CONCATENATE(A138,"-non-dilutive")),funds!D:D),0)</f>
        <v>38000</v>
      </c>
      <c r="N138" s="21">
        <f t="shared" si="10"/>
        <v>38000</v>
      </c>
      <c r="O138" s="21" cm="1">
        <f t="array" ref="O138">IFERROR(LOOKUP(2,1/(funds!C:C=CONCATENATE(A138,"-total-nodetail")),funds!D:D),0)</f>
        <v>0</v>
      </c>
      <c r="P138" s="21">
        <f t="shared" si="11"/>
        <v>38000</v>
      </c>
      <c r="Q138" s="21">
        <f>IF(B138="x",P138,0)</f>
        <v>0</v>
      </c>
      <c r="R138" s="21">
        <f>IF(C138="x",P138,0)</f>
        <v>0</v>
      </c>
      <c r="S138" s="23">
        <f t="array" ref="S138">LOOKUP(2,1/(employees!A:A=A138),employees!B:B)</f>
        <v>2</v>
      </c>
      <c r="U138" s="11"/>
      <c r="V138" s="11"/>
      <c r="W138" s="11"/>
      <c r="X138" s="11"/>
      <c r="Y138" s="11"/>
    </row>
    <row r="139" spans="1:25" ht="13" x14ac:dyDescent="0.15">
      <c r="A139" t="s">
        <v>170</v>
      </c>
      <c r="B139" s="15"/>
      <c r="C139" s="15"/>
      <c r="D139" s="15" t="s">
        <v>158</v>
      </c>
      <c r="E139" s="15">
        <v>2023</v>
      </c>
      <c r="F139" s="21">
        <v>902000</v>
      </c>
      <c r="G139" s="21" t="str">
        <f t="array" ref="G139">LOOKUP(2,1/(status!A:A=A139),status!B:B)</f>
        <v>Actively operating</v>
      </c>
      <c r="H139" s="21">
        <f>SUMIFS(prizes!D:D,prizes!A:A,A139)</f>
        <v>45000</v>
      </c>
      <c r="I139" s="21" cm="1">
        <f t="array" ref="I139">IFERROR(LOOKUP(2,1/(sr!A:A=A139),sr!D:D),0)</f>
        <v>0</v>
      </c>
      <c r="J139" s="21">
        <f>SUMIFS(tamusr!$C:$C,tamusr!$A:$A,summary!A139)</f>
        <v>0</v>
      </c>
      <c r="K139" s="21"/>
      <c r="L139" s="21" cm="1">
        <f t="array" ref="L139">IFERROR(LOOKUP(2,1/(funds!C:C=CONCATENATE(A139,"-dilutive")),funds!D:D),0)</f>
        <v>0</v>
      </c>
      <c r="M139" s="21" cm="1">
        <f t="array" ref="M139">IFERROR(LOOKUP(2,1/(funds!C:C=CONCATENATE(A139,"-non-dilutive")),funds!D:D),0)</f>
        <v>902000</v>
      </c>
      <c r="N139" s="21">
        <f t="shared" si="10"/>
        <v>902000</v>
      </c>
      <c r="O139" s="21" cm="1">
        <f t="array" ref="O139">IFERROR(LOOKUP(2,1/(funds!C:C=CONCATENATE(A139,"-total-nodetail")),funds!D:D),0)</f>
        <v>0</v>
      </c>
      <c r="P139" s="21">
        <f t="shared" si="11"/>
        <v>902000</v>
      </c>
      <c r="Q139" s="21">
        <f>IF(B139="x",P139,0)</f>
        <v>0</v>
      </c>
      <c r="R139" s="21">
        <f>IF(C139="x",P139,0)</f>
        <v>0</v>
      </c>
      <c r="S139" s="23">
        <f t="array" ref="S139">LOOKUP(2,1/(employees!A:A=A139),employees!B:B)</f>
        <v>0</v>
      </c>
      <c r="U139" s="11"/>
      <c r="V139" s="11"/>
      <c r="W139" s="11"/>
      <c r="X139" s="11"/>
      <c r="Y139" s="11"/>
    </row>
    <row r="140" spans="1:25" ht="13" x14ac:dyDescent="0.15">
      <c r="A140" t="s">
        <v>172</v>
      </c>
      <c r="B140" s="15"/>
      <c r="C140" s="15"/>
      <c r="D140" s="15" t="s">
        <v>158</v>
      </c>
      <c r="E140" s="15">
        <v>2023</v>
      </c>
      <c r="F140" s="21">
        <v>1156000</v>
      </c>
      <c r="G140" s="21" t="s">
        <v>173</v>
      </c>
      <c r="H140" s="21">
        <v>500</v>
      </c>
      <c r="I140" s="21" cm="1">
        <f t="array" ref="I140">IFERROR(LOOKUP(2,1/(sr!A:A=A140),sr!D:D),0)</f>
        <v>0</v>
      </c>
      <c r="J140" s="21">
        <f>SUMIFS(tamusr!$C:$C,tamusr!$A:$A,summary!A140)</f>
        <v>0</v>
      </c>
      <c r="K140" s="21"/>
      <c r="L140" s="21" cm="1">
        <f t="array" ref="L140">IFERROR(LOOKUP(2,1/(funds!C:C=CONCATENATE(A140,"-dilutive")),funds!D:D),0)</f>
        <v>0</v>
      </c>
      <c r="M140" s="21" cm="1">
        <f t="array" ref="M140">IFERROR(LOOKUP(2,1/(funds!C:C=CONCATENATE(A140,"-non-dilutive")),funds!D:D),0)</f>
        <v>1156000</v>
      </c>
      <c r="N140" s="21">
        <f t="shared" ref="N140:N156" si="12">L140+M140</f>
        <v>1156000</v>
      </c>
      <c r="O140" s="21" cm="1">
        <f t="array" ref="O140">IFERROR(LOOKUP(2,1/(funds!C:C=CONCATENATE(A140,"-total-nodetail")),funds!D:D),0)</f>
        <v>0</v>
      </c>
      <c r="P140" s="21">
        <f t="shared" ref="P140:P156" si="13">N140+O140</f>
        <v>1156000</v>
      </c>
      <c r="Q140" s="21">
        <f>IF(B140="x",P140,0)</f>
        <v>0</v>
      </c>
      <c r="R140" s="21">
        <f>IF(C140="x",P140,0)</f>
        <v>0</v>
      </c>
      <c r="S140" s="23">
        <f t="array" ref="S140">LOOKUP(2,1/(employees!A:A=A140),employees!B:B)</f>
        <v>1</v>
      </c>
      <c r="U140" s="11"/>
      <c r="V140" s="11"/>
      <c r="W140" s="11"/>
      <c r="X140" s="11"/>
      <c r="Y140" s="11"/>
    </row>
    <row r="141" spans="1:25" ht="13" x14ac:dyDescent="0.15">
      <c r="A141" t="s">
        <v>137</v>
      </c>
      <c r="B141" s="15"/>
      <c r="C141" s="15"/>
      <c r="D141" s="15" t="s">
        <v>158</v>
      </c>
      <c r="E141" s="15">
        <v>2021</v>
      </c>
      <c r="F141" s="21">
        <v>65000</v>
      </c>
      <c r="G141" s="21" t="s">
        <v>173</v>
      </c>
      <c r="H141" s="21">
        <v>20000</v>
      </c>
      <c r="I141" s="21" cm="1">
        <f t="array" ref="I141">IFERROR(LOOKUP(2,1/(sr!A:A=A141),sr!D:D),0)</f>
        <v>0</v>
      </c>
      <c r="J141" s="21">
        <f>SUMIFS(tamusr!$C:$C,tamusr!$A:$A,summary!A141)</f>
        <v>0</v>
      </c>
      <c r="K141" s="21"/>
      <c r="L141" s="21" cm="1">
        <f t="array" ref="L141">IFERROR(LOOKUP(2,1/(funds!C:C=CONCATENATE(A141,"-dilutive")),funds!D:D),0)</f>
        <v>0</v>
      </c>
      <c r="M141" s="21" cm="1">
        <f t="array" ref="M141">IFERROR(LOOKUP(2,1/(funds!C:C=CONCATENATE(A141,"-non-dilutive")),funds!D:D),0)</f>
        <v>114000</v>
      </c>
      <c r="N141" s="21">
        <f t="shared" si="12"/>
        <v>114000</v>
      </c>
      <c r="O141" s="21" cm="1">
        <f t="array" ref="O141">IFERROR(LOOKUP(2,1/(funds!C:C=CONCATENATE(A141,"-total-nodetail")),funds!D:D),0)</f>
        <v>0</v>
      </c>
      <c r="P141" s="21">
        <f t="shared" si="13"/>
        <v>114000</v>
      </c>
      <c r="Q141" s="21">
        <f>IF(B141="x",P141,0)</f>
        <v>0</v>
      </c>
      <c r="R141" s="21">
        <f>IF(C141="x",P141,0)</f>
        <v>0</v>
      </c>
      <c r="S141" s="23">
        <f t="array" ref="S141">LOOKUP(2,1/(employees!A:A=A141),employees!B:B)</f>
        <v>6</v>
      </c>
      <c r="U141" s="11"/>
      <c r="V141" s="11"/>
      <c r="W141" s="11"/>
      <c r="X141" s="11"/>
      <c r="Y141" s="11"/>
    </row>
    <row r="142" spans="1:25" ht="13" x14ac:dyDescent="0.15">
      <c r="A142" t="s">
        <v>174</v>
      </c>
      <c r="B142" s="15"/>
      <c r="C142" s="15"/>
      <c r="D142" s="15" t="s">
        <v>154</v>
      </c>
      <c r="E142" s="15">
        <v>2023</v>
      </c>
      <c r="F142" s="21">
        <v>210000</v>
      </c>
      <c r="G142" s="21" t="str">
        <f t="array" ref="G142">LOOKUP(2,1/(status!A:A=A142),status!B:B)</f>
        <v>Actively operating</v>
      </c>
      <c r="H142" s="21">
        <v>70000</v>
      </c>
      <c r="I142" s="21" cm="1">
        <f t="array" ref="I142">IFERROR(LOOKUP(2,1/(sr!A:A=A142),sr!D:D),0)</f>
        <v>0</v>
      </c>
      <c r="J142" s="21">
        <f>SUMIFS(tamusr!$C:$C,tamusr!$A:$A,summary!A142)</f>
        <v>0</v>
      </c>
      <c r="K142" s="21"/>
      <c r="L142" s="21" cm="1">
        <f t="array" ref="L142">IFERROR(LOOKUP(2,1/(funds!C:C=CONCATENATE(A142,"-dilutive")),funds!D:D),0)</f>
        <v>0</v>
      </c>
      <c r="M142" s="21" cm="1">
        <f t="array" ref="M142">IFERROR(LOOKUP(2,1/(funds!C:C=CONCATENATE(A142,"-non-dilutive")),funds!D:D),0)</f>
        <v>210000</v>
      </c>
      <c r="N142" s="21">
        <f t="shared" si="12"/>
        <v>210000</v>
      </c>
      <c r="O142" s="21" cm="1">
        <f t="array" ref="O142">IFERROR(LOOKUP(2,1/(funds!C:C=CONCATENATE(A142,"-total-nodetail")),funds!D:D),0)</f>
        <v>0</v>
      </c>
      <c r="P142" s="21">
        <f t="shared" si="13"/>
        <v>210000</v>
      </c>
      <c r="Q142" s="21">
        <f>IF(B142="x",P142,0)</f>
        <v>0</v>
      </c>
      <c r="R142" s="21">
        <f>IF(C142="x",P142,0)</f>
        <v>0</v>
      </c>
      <c r="S142" s="23">
        <f t="array" ref="S142">LOOKUP(2,1/(employees!A:A=A142),employees!B:B)</f>
        <v>0</v>
      </c>
      <c r="U142" s="11"/>
      <c r="V142" s="11"/>
      <c r="W142" s="11"/>
      <c r="X142" s="11"/>
      <c r="Y142" s="11"/>
    </row>
    <row r="143" spans="1:25" ht="13" x14ac:dyDescent="0.15">
      <c r="A143" t="s">
        <v>175</v>
      </c>
      <c r="B143" s="15"/>
      <c r="C143" s="15" t="s">
        <v>176</v>
      </c>
      <c r="D143" s="15" t="s">
        <v>154</v>
      </c>
      <c r="E143" s="15">
        <v>2023</v>
      </c>
      <c r="F143" s="21">
        <v>0</v>
      </c>
      <c r="G143" s="21" t="s">
        <v>173</v>
      </c>
      <c r="H143" s="21">
        <v>25000</v>
      </c>
      <c r="I143" s="21" cm="1">
        <f t="array" ref="I143">IFERROR(LOOKUP(2,1/(sr!A:A=A143),sr!D:D),0)</f>
        <v>0</v>
      </c>
      <c r="J143" s="21">
        <f>SUMIFS(tamusr!$C:$C,tamusr!$A:$A,summary!A143)</f>
        <v>0</v>
      </c>
      <c r="K143" s="21"/>
      <c r="L143" s="21" cm="1">
        <f t="array" ref="L143">IFERROR(LOOKUP(2,1/(funds!C:C=CONCATENATE(A143,"-dilutive")),funds!D:D),0)</f>
        <v>0</v>
      </c>
      <c r="M143" s="21" cm="1">
        <f t="array" ref="M143">IFERROR(LOOKUP(2,1/(funds!C:C=CONCATENATE(A143,"-non-dilutive")),funds!D:D),0)</f>
        <v>0</v>
      </c>
      <c r="N143" s="21">
        <f t="shared" si="12"/>
        <v>0</v>
      </c>
      <c r="O143" s="21" cm="1">
        <f t="array" ref="O143">IFERROR(LOOKUP(2,1/(funds!C:C=CONCATENATE(A143,"-total-nodetail")),funds!D:D),0)</f>
        <v>0</v>
      </c>
      <c r="P143" s="21">
        <f t="shared" si="13"/>
        <v>0</v>
      </c>
      <c r="Q143" s="21">
        <f>IF(B143="x",P143,0)</f>
        <v>0</v>
      </c>
      <c r="R143" s="21">
        <f>IF(C143="x",P143,0)</f>
        <v>0</v>
      </c>
      <c r="S143" s="23">
        <f t="array" ref="S143">LOOKUP(2,1/(employees!A:A=A143),employees!B:B)</f>
        <v>0</v>
      </c>
      <c r="U143" s="11"/>
      <c r="V143" s="11"/>
      <c r="W143" s="11"/>
      <c r="X143" s="11"/>
      <c r="Y143" s="11"/>
    </row>
    <row r="144" spans="1:25" ht="13" x14ac:dyDescent="0.15">
      <c r="A144" t="s">
        <v>177</v>
      </c>
      <c r="B144" s="15"/>
      <c r="C144" s="15"/>
      <c r="D144" s="15" t="s">
        <v>154</v>
      </c>
      <c r="E144" s="15">
        <v>2023</v>
      </c>
      <c r="F144" s="21">
        <v>150000</v>
      </c>
      <c r="G144" s="21" t="str">
        <f t="array" ref="G144">LOOKUP(2,1/(status!A:A=A144),status!B:B)</f>
        <v>Actively operating</v>
      </c>
      <c r="H144" s="21">
        <v>11500</v>
      </c>
      <c r="I144" s="21" cm="1">
        <f t="array" ref="I144">IFERROR(LOOKUP(2,1/(sr!A:A=A144),sr!D:D),0)</f>
        <v>0</v>
      </c>
      <c r="J144" s="21">
        <f>SUMIFS(tamusr!$C:$C,tamusr!$A:$A,summary!A144)</f>
        <v>0</v>
      </c>
      <c r="K144" s="21"/>
      <c r="L144" s="21" cm="1">
        <f t="array" ref="L144">IFERROR(LOOKUP(2,1/(funds!C:C=CONCATENATE(A144,"-dilutive")),funds!D:D),0)</f>
        <v>0</v>
      </c>
      <c r="M144" s="21" cm="1">
        <f t="array" ref="M144">IFERROR(LOOKUP(2,1/(funds!C:C=CONCATENATE(A144,"-non-dilutive")),funds!D:D),0)</f>
        <v>0</v>
      </c>
      <c r="N144" s="21">
        <f t="shared" si="12"/>
        <v>0</v>
      </c>
      <c r="O144" s="21" cm="1">
        <f t="array" ref="O144">IFERROR(LOOKUP(2,1/(funds!C:C=CONCATENATE(A144,"-total-nodetail")),funds!D:D),0)</f>
        <v>150000</v>
      </c>
      <c r="P144" s="21">
        <f t="shared" si="13"/>
        <v>150000</v>
      </c>
      <c r="Q144" s="21">
        <f>IF(B144="x",P144,0)</f>
        <v>0</v>
      </c>
      <c r="R144" s="21">
        <f>IF(C144="x",P144,0)</f>
        <v>0</v>
      </c>
      <c r="S144" s="23">
        <f t="array" ref="S144">LOOKUP(2,1/(employees!A:A=A144),employees!B:B)</f>
        <v>0</v>
      </c>
      <c r="U144" s="11"/>
      <c r="V144" s="11"/>
      <c r="W144" s="11"/>
      <c r="X144" s="11"/>
      <c r="Y144" s="11"/>
    </row>
    <row r="145" spans="1:25" ht="13" x14ac:dyDescent="0.15">
      <c r="A145" t="s">
        <v>178</v>
      </c>
      <c r="B145" s="15"/>
      <c r="C145" s="15"/>
      <c r="D145" s="15" t="s">
        <v>158</v>
      </c>
      <c r="E145" s="15">
        <v>2023</v>
      </c>
      <c r="F145" s="21">
        <v>477000</v>
      </c>
      <c r="G145" s="21" t="s">
        <v>173</v>
      </c>
      <c r="H145" s="21">
        <v>68000</v>
      </c>
      <c r="I145" s="21" cm="1">
        <f t="array" ref="I145">IFERROR(LOOKUP(2,1/(sr!A:A=A145),sr!D:D),0)</f>
        <v>0</v>
      </c>
      <c r="J145" s="21">
        <f>SUMIFS(tamusr!$C:$C,tamusr!$A:$A,summary!A145)</f>
        <v>0</v>
      </c>
      <c r="K145" s="21"/>
      <c r="L145" s="21" cm="1">
        <f t="array" ref="L145">IFERROR(LOOKUP(2,1/(funds!C:C=CONCATENATE(A145,"-dilutive")),funds!D:D),0)</f>
        <v>0</v>
      </c>
      <c r="M145" s="21" cm="1">
        <f t="array" ref="M145">IFERROR(LOOKUP(2,1/(funds!C:C=CONCATENATE(A145,"-non-dilutive")),funds!D:D),0)</f>
        <v>0</v>
      </c>
      <c r="N145" s="21">
        <f t="shared" si="12"/>
        <v>0</v>
      </c>
      <c r="O145" s="21" cm="1">
        <f t="array" ref="O145">IFERROR(LOOKUP(2,1/(funds!C:C=CONCATENATE(A145,"-total-nodetail")),funds!D:D),0)</f>
        <v>0</v>
      </c>
      <c r="P145" s="21">
        <f t="shared" si="13"/>
        <v>0</v>
      </c>
      <c r="Q145" s="21">
        <f>IF(B145="x",P145,0)</f>
        <v>0</v>
      </c>
      <c r="R145" s="21">
        <f>IF(C145="x",P145,0)</f>
        <v>0</v>
      </c>
      <c r="S145" s="23">
        <f t="array" ref="S145">LOOKUP(2,1/(employees!A:A=A145),employees!B:B)</f>
        <v>0</v>
      </c>
      <c r="U145" s="11"/>
      <c r="V145" s="11"/>
      <c r="W145" s="11"/>
      <c r="X145" s="11"/>
      <c r="Y145" s="11"/>
    </row>
    <row r="146" spans="1:25" ht="13" x14ac:dyDescent="0.15">
      <c r="A146" t="s">
        <v>179</v>
      </c>
      <c r="B146" s="15"/>
      <c r="C146" s="15"/>
      <c r="D146" s="15" t="s">
        <v>158</v>
      </c>
      <c r="E146" s="15">
        <v>2023</v>
      </c>
      <c r="F146" s="21">
        <v>550000</v>
      </c>
      <c r="G146" s="21" t="s">
        <v>173</v>
      </c>
      <c r="H146" s="21">
        <v>34000</v>
      </c>
      <c r="I146" s="21" cm="1">
        <f t="array" ref="I146">IFERROR(LOOKUP(2,1/(sr!A:A=A146),sr!D:D),0)</f>
        <v>0</v>
      </c>
      <c r="J146" s="21">
        <f>SUMIFS(tamusr!$C:$C,tamusr!$A:$A,summary!A146)</f>
        <v>0</v>
      </c>
      <c r="K146" s="21"/>
      <c r="L146" s="21" cm="1">
        <f t="array" ref="L146">IFERROR(LOOKUP(2,1/(funds!C:C=CONCATENATE(A146,"-dilutive")),funds!D:D),0)</f>
        <v>200000</v>
      </c>
      <c r="M146" s="21" cm="1">
        <f t="array" ref="M146">IFERROR(LOOKUP(2,1/(funds!C:C=CONCATENATE(A146,"-non-dilutive")),funds!D:D),0)</f>
        <v>327864</v>
      </c>
      <c r="N146" s="21">
        <f t="shared" si="12"/>
        <v>527864</v>
      </c>
      <c r="O146" s="21" cm="1">
        <f t="array" ref="O146">IFERROR(LOOKUP(2,1/(funds!C:C=CONCATENATE(A146,"-total-nodetail")),funds!D:D),0)</f>
        <v>0</v>
      </c>
      <c r="P146" s="21">
        <f t="shared" si="13"/>
        <v>527864</v>
      </c>
      <c r="Q146" s="21">
        <f>IF(B146="x",P146,0)</f>
        <v>0</v>
      </c>
      <c r="R146" s="21">
        <f>IF(C146="x",P146,0)</f>
        <v>0</v>
      </c>
      <c r="S146" s="23">
        <f t="array" ref="S146">LOOKUP(2,1/(employees!A:A=A146),employees!B:B)</f>
        <v>1</v>
      </c>
      <c r="U146" s="11"/>
      <c r="V146" s="11"/>
      <c r="W146" s="11"/>
      <c r="X146" s="11"/>
      <c r="Y146" s="11"/>
    </row>
    <row r="147" spans="1:25" ht="13" x14ac:dyDescent="0.15">
      <c r="A147" t="s">
        <v>161</v>
      </c>
      <c r="B147" s="15"/>
      <c r="C147" s="15"/>
      <c r="D147" s="15" t="s">
        <v>154</v>
      </c>
      <c r="E147" s="15">
        <v>2022</v>
      </c>
      <c r="F147" s="21">
        <v>0</v>
      </c>
      <c r="G147" s="21" t="str">
        <f t="array" ref="G147">LOOKUP(2,1/(status!A:A=A147),status!B:B)</f>
        <v>Actively operating</v>
      </c>
      <c r="H147" s="21">
        <v>24000</v>
      </c>
      <c r="I147" s="21" cm="1">
        <f t="array" ref="I147">IFERROR(LOOKUP(2,1/(sr!A:A=A147),sr!D:D),0)</f>
        <v>329000</v>
      </c>
      <c r="J147" s="21">
        <f>SUMIFS(tamusr!$C:$C,tamusr!$A:$A,summary!A147)</f>
        <v>0</v>
      </c>
      <c r="K147" s="21"/>
      <c r="L147" s="21" cm="1">
        <f t="array" ref="L147">IFERROR(LOOKUP(2,1/(funds!C:C=CONCATENATE(A147,"-dilutive")),funds!D:D),0)</f>
        <v>0</v>
      </c>
      <c r="M147" s="21" cm="1">
        <f t="array" ref="M147">IFERROR(LOOKUP(2,1/(funds!C:C=CONCATENATE(A147,"-non-dilutive")),funds!D:D),0)</f>
        <v>0</v>
      </c>
      <c r="N147" s="21">
        <f t="shared" si="12"/>
        <v>0</v>
      </c>
      <c r="O147" s="21" cm="1">
        <f t="array" ref="O147">IFERROR(LOOKUP(2,1/(funds!C:C=CONCATENATE(A147,"-total-nodetail")),funds!D:D),0)</f>
        <v>0</v>
      </c>
      <c r="P147" s="21">
        <f t="shared" si="13"/>
        <v>0</v>
      </c>
      <c r="Q147" s="21">
        <f>IF(B147="x",P147,0)</f>
        <v>0</v>
      </c>
      <c r="R147" s="21">
        <f>IF(C147="x",P147,0)</f>
        <v>0</v>
      </c>
      <c r="S147" s="23">
        <f t="array" ref="S147">LOOKUP(2,1/(employees!A:A=A147),employees!B:B)</f>
        <v>5</v>
      </c>
      <c r="U147" s="11"/>
      <c r="V147" s="11"/>
      <c r="W147" s="11"/>
      <c r="X147" s="11"/>
      <c r="Y147" s="11"/>
    </row>
    <row r="148" spans="1:25" ht="13" x14ac:dyDescent="0.15">
      <c r="A148" t="s">
        <v>180</v>
      </c>
      <c r="B148" s="15"/>
      <c r="C148" s="15" t="s">
        <v>176</v>
      </c>
      <c r="D148" s="15" t="s">
        <v>154</v>
      </c>
      <c r="E148" s="15">
        <v>2023</v>
      </c>
      <c r="F148" s="21">
        <v>150000</v>
      </c>
      <c r="G148" s="21" t="str">
        <f t="array" ref="G148">LOOKUP(2,1/(status!A:A=A148),status!B:B)</f>
        <v>Actively operating</v>
      </c>
      <c r="H148" s="21">
        <v>0</v>
      </c>
      <c r="I148" s="21" cm="1">
        <f t="array" ref="I148">IFERROR(LOOKUP(2,1/(sr!A:A=A148),sr!D:D),0)</f>
        <v>0</v>
      </c>
      <c r="J148" s="21">
        <f>SUMIFS(tamusr!$C:$C,tamusr!$A:$A,summary!A148)</f>
        <v>0</v>
      </c>
      <c r="K148" s="21"/>
      <c r="L148" s="21" cm="1">
        <f t="array" ref="L148">IFERROR(LOOKUP(2,1/(funds!C:C=CONCATENATE(A148,"-dilutive")),funds!D:D),0)</f>
        <v>0</v>
      </c>
      <c r="M148" s="21" cm="1">
        <f t="array" ref="M148">IFERROR(LOOKUP(2,1/(funds!C:C=CONCATENATE(A148,"-non-dilutive")),funds!D:D),0)</f>
        <v>150000</v>
      </c>
      <c r="N148" s="21">
        <f t="shared" si="12"/>
        <v>150000</v>
      </c>
      <c r="O148" s="21" cm="1">
        <f t="array" ref="O148">IFERROR(LOOKUP(2,1/(funds!C:C=CONCATENATE(A148,"-total-nodetail")),funds!D:D),0)</f>
        <v>0</v>
      </c>
      <c r="P148" s="21">
        <f t="shared" si="13"/>
        <v>150000</v>
      </c>
      <c r="Q148" s="21">
        <f>IF(B148="x",P148,0)</f>
        <v>0</v>
      </c>
      <c r="R148" s="21">
        <f>IF(C148="x",P148,0)</f>
        <v>150000</v>
      </c>
      <c r="S148" s="23">
        <f t="array" ref="S148">LOOKUP(2,1/(employees!A:A=A148),employees!B:B)</f>
        <v>0</v>
      </c>
      <c r="U148" s="11"/>
      <c r="V148" s="11"/>
      <c r="W148" s="11"/>
      <c r="X148" s="11"/>
      <c r="Y148" s="11"/>
    </row>
    <row r="149" spans="1:25" ht="13" x14ac:dyDescent="0.15">
      <c r="A149" t="s">
        <v>181</v>
      </c>
      <c r="B149" s="15"/>
      <c r="C149" s="15"/>
      <c r="D149" s="15" t="s">
        <v>154</v>
      </c>
      <c r="E149" s="15">
        <v>2023</v>
      </c>
      <c r="F149" s="21">
        <v>0</v>
      </c>
      <c r="G149" s="21" t="str">
        <f t="array" ref="G149">LOOKUP(2,1/(status!A:A=A149),status!B:B)</f>
        <v>Actively operating</v>
      </c>
      <c r="H149" s="21">
        <v>0</v>
      </c>
      <c r="I149" s="21" cm="1">
        <f t="array" ref="I149">IFERROR(LOOKUP(2,1/(sr!A:A=A149),sr!D:D),0)</f>
        <v>0</v>
      </c>
      <c r="J149" s="21">
        <f>SUMIFS(tamusr!$C:$C,tamusr!$A:$A,summary!A149)</f>
        <v>0</v>
      </c>
      <c r="K149" s="21"/>
      <c r="L149" s="21" cm="1">
        <f t="array" ref="L149">IFERROR(LOOKUP(2,1/(funds!C:C=CONCATENATE(A149,"-dilutive")),funds!D:D),0)</f>
        <v>0</v>
      </c>
      <c r="M149" s="21" cm="1">
        <f t="array" ref="M149">IFERROR(LOOKUP(2,1/(funds!C:C=CONCATENATE(A149,"-non-dilutive")),funds!D:D),0)</f>
        <v>0</v>
      </c>
      <c r="N149" s="21">
        <f t="shared" si="12"/>
        <v>0</v>
      </c>
      <c r="O149" s="21" cm="1">
        <f t="array" ref="O149">IFERROR(LOOKUP(2,1/(funds!C:C=CONCATENATE(A149,"-total-nodetail")),funds!D:D),0)</f>
        <v>0</v>
      </c>
      <c r="P149" s="21">
        <f t="shared" si="13"/>
        <v>0</v>
      </c>
      <c r="Q149" s="21">
        <f>IF(B149="x",P149,0)</f>
        <v>0</v>
      </c>
      <c r="R149" s="21">
        <f>IF(C149="x",P149,0)</f>
        <v>0</v>
      </c>
      <c r="S149" s="23">
        <f t="array" ref="S149">LOOKUP(2,1/(employees!A:A=A149),employees!B:B)</f>
        <v>0</v>
      </c>
      <c r="U149" s="11"/>
      <c r="V149" s="11"/>
      <c r="W149" s="11"/>
      <c r="X149" s="11"/>
      <c r="Y149" s="11"/>
    </row>
    <row r="150" spans="1:25" ht="13" x14ac:dyDescent="0.15">
      <c r="A150" t="s">
        <v>182</v>
      </c>
      <c r="B150" s="15"/>
      <c r="C150" s="15" t="s">
        <v>176</v>
      </c>
      <c r="D150" s="15" t="s">
        <v>154</v>
      </c>
      <c r="E150" s="15">
        <v>2023</v>
      </c>
      <c r="F150" s="21">
        <v>45469</v>
      </c>
      <c r="G150" s="21" t="s">
        <v>173</v>
      </c>
      <c r="H150" s="21">
        <v>0</v>
      </c>
      <c r="I150" s="21" cm="1">
        <f t="array" ref="I150">IFERROR(LOOKUP(2,1/(sr!A:A=A150),sr!D:D),0)</f>
        <v>0</v>
      </c>
      <c r="J150" s="21">
        <f>SUMIFS(tamusr!$C:$C,tamusr!$A:$A,summary!A150)</f>
        <v>0</v>
      </c>
      <c r="K150" s="21"/>
      <c r="L150" s="21" cm="1">
        <f t="array" ref="L150">IFERROR(LOOKUP(2,1/(funds!C:C=CONCATENATE(A150,"-dilutive")),funds!D:D),0)</f>
        <v>0</v>
      </c>
      <c r="M150" s="21" cm="1">
        <f t="array" ref="M150">IFERROR(LOOKUP(2,1/(funds!C:C=CONCATENATE(A150,"-non-dilutive")),funds!D:D),0)</f>
        <v>45469</v>
      </c>
      <c r="N150" s="21">
        <f t="shared" si="12"/>
        <v>45469</v>
      </c>
      <c r="O150" s="21" cm="1">
        <f t="array" ref="O150">IFERROR(LOOKUP(2,1/(funds!C:C=CONCATENATE(A150,"-total-nodetail")),funds!D:D),0)</f>
        <v>0</v>
      </c>
      <c r="P150" s="21">
        <f t="shared" si="13"/>
        <v>45469</v>
      </c>
      <c r="Q150" s="21">
        <f>IF(B150="x",P150,0)</f>
        <v>0</v>
      </c>
      <c r="R150" s="21">
        <f>IF(C150="x",P150,0)</f>
        <v>45469</v>
      </c>
      <c r="S150" s="23">
        <f t="array" ref="S150">LOOKUP(2,1/(employees!A:A=A150),employees!B:B)</f>
        <v>1</v>
      </c>
      <c r="U150" s="11"/>
      <c r="V150" s="11"/>
      <c r="W150" s="11"/>
      <c r="X150" s="11"/>
      <c r="Y150" s="11"/>
    </row>
    <row r="151" spans="1:25" ht="13" x14ac:dyDescent="0.15">
      <c r="A151" t="s">
        <v>183</v>
      </c>
      <c r="B151" s="15"/>
      <c r="C151" s="15" t="s">
        <v>176</v>
      </c>
      <c r="D151" s="15" t="s">
        <v>154</v>
      </c>
      <c r="E151" s="15">
        <v>2023</v>
      </c>
      <c r="F151" s="21">
        <v>120000</v>
      </c>
      <c r="G151" s="21" t="str">
        <f t="array" ref="G151">LOOKUP(2,1/(status!A:A=A151),status!B:B)</f>
        <v>Actively operating</v>
      </c>
      <c r="H151" s="21">
        <v>75000</v>
      </c>
      <c r="I151" s="21" cm="1">
        <f t="array" ref="I151">IFERROR(LOOKUP(2,1/(sr!A:A=A151),sr!D:D),0)</f>
        <v>0</v>
      </c>
      <c r="J151" s="21">
        <f>SUMIFS(tamusr!$C:$C,tamusr!$A:$A,summary!A151)</f>
        <v>0</v>
      </c>
      <c r="K151" s="21"/>
      <c r="L151" s="21" cm="1">
        <f t="array" ref="L151">IFERROR(LOOKUP(2,1/(funds!C:C=CONCATENATE(A151,"-dilutive")),funds!D:D),0)</f>
        <v>70000</v>
      </c>
      <c r="M151" s="21" cm="1">
        <f t="array" ref="M151">IFERROR(LOOKUP(2,1/(funds!C:C=CONCATENATE(A151,"-non-dilutive")),funds!D:D),0)</f>
        <v>50000</v>
      </c>
      <c r="N151" s="21">
        <f t="shared" si="12"/>
        <v>120000</v>
      </c>
      <c r="O151" s="21" cm="1">
        <f t="array" ref="O151">IFERROR(LOOKUP(2,1/(funds!C:C=CONCATENATE(A151,"-total-nodetail")),funds!D:D),0)</f>
        <v>0</v>
      </c>
      <c r="P151" s="21">
        <f t="shared" si="13"/>
        <v>120000</v>
      </c>
      <c r="Q151" s="21">
        <f>IF(B151="x",P151,0)</f>
        <v>0</v>
      </c>
      <c r="R151" s="21">
        <f>IF(C151="x",P151,0)</f>
        <v>120000</v>
      </c>
      <c r="S151" s="23">
        <f t="array" ref="S151">LOOKUP(2,1/(employees!A:A=A151),employees!B:B)</f>
        <v>0</v>
      </c>
      <c r="U151" s="11"/>
      <c r="V151" s="11"/>
      <c r="W151" s="11"/>
      <c r="X151" s="11"/>
      <c r="Y151" s="11"/>
    </row>
    <row r="152" spans="1:25" ht="13" x14ac:dyDescent="0.15">
      <c r="A152" t="s">
        <v>184</v>
      </c>
      <c r="B152" s="15"/>
      <c r="C152" s="15"/>
      <c r="D152" s="15" t="s">
        <v>154</v>
      </c>
      <c r="E152" s="15">
        <v>2023</v>
      </c>
      <c r="F152" s="21">
        <v>350000</v>
      </c>
      <c r="G152" s="21" t="str">
        <f t="array" ref="G152">LOOKUP(2,1/(status!A:A=A152),status!B:B)</f>
        <v>Actively operating</v>
      </c>
      <c r="H152" s="21">
        <v>0</v>
      </c>
      <c r="I152" s="21" cm="1">
        <f t="array" ref="I152">IFERROR(LOOKUP(2,1/(sr!A:A=A152),sr!D:D),0)</f>
        <v>0</v>
      </c>
      <c r="J152" s="21">
        <f>SUMIFS(tamusr!$C:$C,tamusr!$A:$A,summary!A152)</f>
        <v>0</v>
      </c>
      <c r="K152" s="21"/>
      <c r="L152" s="21" cm="1">
        <f t="array" ref="L152">IFERROR(LOOKUP(2,1/(funds!C:C=CONCATENATE(A152,"-dilutive")),funds!D:D),0)</f>
        <v>350000</v>
      </c>
      <c r="M152" s="21" cm="1">
        <f t="array" ref="M152">IFERROR(LOOKUP(2,1/(funds!C:C=CONCATENATE(A152,"-non-dilutive")),funds!D:D),0)</f>
        <v>0</v>
      </c>
      <c r="N152" s="21">
        <f t="shared" si="12"/>
        <v>350000</v>
      </c>
      <c r="O152" s="21" cm="1">
        <f t="array" ref="O152">IFERROR(LOOKUP(2,1/(funds!C:C=CONCATENATE(A152,"-total-nodetail")),funds!D:D),0)</f>
        <v>0</v>
      </c>
      <c r="P152" s="21">
        <f t="shared" si="13"/>
        <v>350000</v>
      </c>
      <c r="Q152" s="21">
        <f>IF(B152="x",P152,0)</f>
        <v>0</v>
      </c>
      <c r="R152" s="21">
        <f>IF(C152="x",P152,0)</f>
        <v>0</v>
      </c>
      <c r="S152" s="23">
        <f t="array" ref="S152">LOOKUP(2,1/(employees!A:A=A152),employees!B:B)</f>
        <v>0</v>
      </c>
      <c r="U152" s="11"/>
      <c r="V152" s="11"/>
      <c r="W152" s="11"/>
      <c r="X152" s="11"/>
      <c r="Y152" s="11"/>
    </row>
    <row r="153" spans="1:25" ht="13" x14ac:dyDescent="0.15">
      <c r="A153" t="s">
        <v>185</v>
      </c>
      <c r="B153" s="15"/>
      <c r="C153" s="15"/>
      <c r="D153" s="15" t="s">
        <v>154</v>
      </c>
      <c r="E153" s="15">
        <v>2022</v>
      </c>
      <c r="F153" s="21">
        <v>732500</v>
      </c>
      <c r="G153" s="21" t="str">
        <f t="array" ref="G153">LOOKUP(2,1/(status!A:A=A153),status!B:B)</f>
        <v>Actively operating</v>
      </c>
      <c r="H153" s="21">
        <v>0</v>
      </c>
      <c r="I153" s="21" cm="1">
        <f t="array" ref="I153">IFERROR(LOOKUP(2,1/(sr!A:A=A153),sr!D:D),0)</f>
        <v>0</v>
      </c>
      <c r="J153" s="21">
        <f>SUMIFS(tamusr!$C:$C,tamusr!$A:$A,summary!A153)</f>
        <v>0</v>
      </c>
      <c r="K153" s="21"/>
      <c r="L153" s="21" cm="1">
        <f t="array" ref="L153">IFERROR(LOOKUP(2,1/(funds!C:C=CONCATENATE(A153,"-dilutive")),funds!D:D),0)</f>
        <v>0</v>
      </c>
      <c r="M153" s="21" cm="1">
        <f t="array" ref="M153">IFERROR(LOOKUP(2,1/(funds!C:C=CONCATENATE(A153,"-non-dilutive")),funds!D:D),0)</f>
        <v>0</v>
      </c>
      <c r="N153" s="21">
        <f t="shared" si="12"/>
        <v>0</v>
      </c>
      <c r="O153" s="21" cm="1">
        <f t="array" ref="O153">IFERROR(LOOKUP(2,1/(funds!C:C=CONCATENATE(A153,"-total-nodetail")),funds!D:D),0)</f>
        <v>0</v>
      </c>
      <c r="P153" s="21">
        <f t="shared" si="13"/>
        <v>0</v>
      </c>
      <c r="Q153" s="21">
        <f>IF(B153="x",P153,0)</f>
        <v>0</v>
      </c>
      <c r="R153" s="21">
        <f>IF(C153="x",P153,0)</f>
        <v>0</v>
      </c>
      <c r="S153" s="23">
        <f t="array" ref="S153">LOOKUP(2,1/(employees!A:A=A153),employees!B:B)</f>
        <v>2</v>
      </c>
      <c r="U153" s="11"/>
      <c r="V153" s="11"/>
      <c r="W153" s="11"/>
      <c r="X153" s="11"/>
      <c r="Y153" s="11"/>
    </row>
    <row r="154" spans="1:25" ht="13" x14ac:dyDescent="0.15">
      <c r="A154" t="s">
        <v>186</v>
      </c>
      <c r="B154" s="15"/>
      <c r="C154" s="15" t="s">
        <v>171</v>
      </c>
      <c r="D154" s="15" t="s">
        <v>158</v>
      </c>
      <c r="E154" s="15">
        <v>2023</v>
      </c>
      <c r="F154" s="21">
        <v>120000</v>
      </c>
      <c r="G154" s="21" t="s">
        <v>173</v>
      </c>
      <c r="H154" s="21">
        <v>40000</v>
      </c>
      <c r="I154" s="21" cm="1">
        <f t="array" ref="I154">IFERROR(LOOKUP(2,1/(sr!A:A=A154),sr!D:D),0)</f>
        <v>0</v>
      </c>
      <c r="J154" s="21">
        <f>SUMIFS(tamusr!$C:$C,tamusr!$A:$A,summary!A154)</f>
        <v>0</v>
      </c>
      <c r="K154" s="21"/>
      <c r="L154" s="21" cm="1">
        <f t="array" ref="L154">IFERROR(LOOKUP(2,1/(funds!C:C=CONCATENATE(A154,"-dilutive")),funds!D:D),0)</f>
        <v>0</v>
      </c>
      <c r="M154" s="21" cm="1">
        <f t="array" ref="M154">IFERROR(LOOKUP(2,1/(funds!C:C=CONCATENATE(A154,"-non-dilutive")),funds!D:D),0)</f>
        <v>0</v>
      </c>
      <c r="N154" s="21">
        <f t="shared" si="12"/>
        <v>0</v>
      </c>
      <c r="O154" s="21" cm="1">
        <f t="array" ref="O154">IFERROR(LOOKUP(2,1/(funds!C:C=CONCATENATE(A154,"-total-nodetail")),funds!D:D),0)</f>
        <v>0</v>
      </c>
      <c r="P154" s="21">
        <f t="shared" si="13"/>
        <v>0</v>
      </c>
      <c r="Q154" s="21">
        <f>IF(B154="x",P154,0)</f>
        <v>0</v>
      </c>
      <c r="R154" s="21">
        <f>IF(C154="x",P154,0)</f>
        <v>0</v>
      </c>
      <c r="S154" s="23">
        <v>0</v>
      </c>
      <c r="U154" s="11"/>
      <c r="V154" s="11"/>
      <c r="W154" s="11"/>
      <c r="X154" s="11"/>
      <c r="Y154" s="11"/>
    </row>
    <row r="155" spans="1:25" ht="13" x14ac:dyDescent="0.15">
      <c r="A155" t="s">
        <v>187</v>
      </c>
      <c r="B155" s="15"/>
      <c r="C155" s="15" t="s">
        <v>176</v>
      </c>
      <c r="D155" s="15" t="s">
        <v>154</v>
      </c>
      <c r="E155" s="15">
        <v>2023</v>
      </c>
      <c r="F155" s="21">
        <v>1145000</v>
      </c>
      <c r="G155" s="21" t="str">
        <f t="array" ref="G155">LOOKUP(2,1/(status!A:A=A155),status!B:B)</f>
        <v>Actively operating</v>
      </c>
      <c r="H155" s="21">
        <v>0</v>
      </c>
      <c r="I155" s="21" cm="1">
        <f t="array" ref="I155">IFERROR(LOOKUP(2,1/(sr!A:A=A155),sr!D:D),0)</f>
        <v>0</v>
      </c>
      <c r="J155" s="21">
        <f>SUMIFS(tamusr!$C:$C,tamusr!$A:$A,summary!A155)</f>
        <v>0</v>
      </c>
      <c r="K155" s="21"/>
      <c r="L155" s="21" cm="1">
        <f t="array" ref="L155">IFERROR(LOOKUP(2,1/(funds!C:C=CONCATENATE(A155,"-dilutive")),funds!D:D),0)</f>
        <v>550000</v>
      </c>
      <c r="M155" s="21" cm="1">
        <f t="array" ref="M155">IFERROR(LOOKUP(2,1/(funds!C:C=CONCATENATE(A155,"-non-dilutive")),funds!D:D),0)</f>
        <v>595250</v>
      </c>
      <c r="N155" s="21">
        <f t="shared" si="12"/>
        <v>1145250</v>
      </c>
      <c r="O155" s="21" cm="1">
        <f t="array" ref="O155">IFERROR(LOOKUP(2,1/(funds!C:C=CONCATENATE(A155,"-total-nodetail")),funds!D:D),0)</f>
        <v>0</v>
      </c>
      <c r="P155" s="21">
        <f t="shared" si="13"/>
        <v>1145250</v>
      </c>
      <c r="Q155" s="21">
        <f>IF(B155="x",P155,0)</f>
        <v>0</v>
      </c>
      <c r="R155" s="21">
        <f>IF(C155="x",P155,0)</f>
        <v>1145250</v>
      </c>
      <c r="S155" s="23">
        <f t="array" ref="S155">LOOKUP(2,1/(employees!A:A=A155),employees!B:B)</f>
        <v>0</v>
      </c>
      <c r="U155" s="11"/>
      <c r="V155" s="11"/>
      <c r="W155" s="11"/>
      <c r="X155" s="11"/>
      <c r="Y155" s="11"/>
    </row>
    <row r="156" spans="1:25" ht="13" x14ac:dyDescent="0.15">
      <c r="A156" t="s">
        <v>188</v>
      </c>
      <c r="B156" s="15"/>
      <c r="C156" s="15" t="s">
        <v>176</v>
      </c>
      <c r="D156" s="15" t="s">
        <v>154</v>
      </c>
      <c r="E156" s="15">
        <v>2023</v>
      </c>
      <c r="F156" s="21">
        <v>20000</v>
      </c>
      <c r="G156" s="21" t="str">
        <f t="array" ref="G156">LOOKUP(2,1/(status!A:A=A156),status!B:B)</f>
        <v>Actively operating</v>
      </c>
      <c r="H156" s="21">
        <v>0</v>
      </c>
      <c r="I156" s="21" cm="1">
        <f t="array" ref="I156">IFERROR(LOOKUP(2,1/(sr!A:A=A156),sr!D:D),0)</f>
        <v>0</v>
      </c>
      <c r="J156" s="21">
        <f>SUMIFS(tamusr!$C:$C,tamusr!$A:$A,summary!A156)</f>
        <v>0</v>
      </c>
      <c r="K156" s="21"/>
      <c r="L156" s="21" cm="1">
        <f t="array" ref="L156">IFERROR(LOOKUP(2,1/(funds!C:C=CONCATENATE(A156,"-dilutive")),funds!D:D),0)</f>
        <v>0</v>
      </c>
      <c r="M156" s="21" cm="1">
        <f t="array" ref="M156">IFERROR(LOOKUP(2,1/(funds!C:C=CONCATENATE(A156,"-non-dilutive")),funds!D:D),0)</f>
        <v>20000</v>
      </c>
      <c r="N156" s="21">
        <f t="shared" si="12"/>
        <v>20000</v>
      </c>
      <c r="O156" s="21" cm="1">
        <f t="array" ref="O156">IFERROR(LOOKUP(2,1/(funds!C:C=CONCATENATE(A156,"-total-nodetail")),funds!D:D),0)</f>
        <v>0</v>
      </c>
      <c r="P156" s="21">
        <f t="shared" si="13"/>
        <v>20000</v>
      </c>
      <c r="Q156" s="21">
        <f>IF(B156="x",P156,0)</f>
        <v>0</v>
      </c>
      <c r="R156" s="21">
        <f>IF(C156="x",P156,0)</f>
        <v>20000</v>
      </c>
      <c r="S156" s="23">
        <f t="array" ref="S156">LOOKUP(2,1/(employees!A:A=A156),employees!B:B)</f>
        <v>0</v>
      </c>
      <c r="U156" s="11"/>
      <c r="V156" s="11"/>
      <c r="W156" s="11"/>
      <c r="X156" s="11"/>
      <c r="Y156" s="11"/>
    </row>
    <row r="157" spans="1:25" ht="13" hidden="1" x14ac:dyDescent="0.15">
      <c r="B157" s="15"/>
      <c r="C157" s="15"/>
      <c r="D157" s="15"/>
      <c r="E157" s="15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15"/>
      <c r="Q157" s="21"/>
      <c r="R157" s="21"/>
      <c r="S157" s="15"/>
      <c r="U157" s="11"/>
      <c r="V157" s="11"/>
      <c r="W157" s="11"/>
      <c r="X157" s="11"/>
      <c r="Y157" s="11"/>
    </row>
    <row r="158" spans="1:25" ht="13" hidden="1" x14ac:dyDescent="0.15">
      <c r="B158" s="15"/>
      <c r="C158" s="15"/>
      <c r="D158" s="15"/>
      <c r="E158" s="15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15"/>
      <c r="Q158" s="21"/>
      <c r="R158" s="21"/>
      <c r="S158" s="15"/>
      <c r="U158" s="11"/>
      <c r="V158" s="11"/>
      <c r="W158" s="11"/>
      <c r="X158" s="11"/>
      <c r="Y158" s="11"/>
    </row>
    <row r="159" spans="1:25" ht="13" hidden="1" x14ac:dyDescent="0.15">
      <c r="B159" s="15"/>
      <c r="C159" s="15"/>
      <c r="D159" s="15"/>
      <c r="E159" s="15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15"/>
      <c r="Q159" s="21"/>
      <c r="R159" s="21"/>
      <c r="S159" s="15"/>
      <c r="U159" s="11"/>
      <c r="V159" s="11"/>
      <c r="W159" s="11"/>
      <c r="X159" s="11"/>
      <c r="Y159" s="11"/>
    </row>
    <row r="160" spans="1:25" ht="13" hidden="1" x14ac:dyDescent="0.15">
      <c r="B160" s="15"/>
      <c r="C160" s="15"/>
      <c r="D160" s="15"/>
      <c r="E160" s="15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15"/>
      <c r="Q160" s="21"/>
      <c r="R160" s="21"/>
      <c r="S160" s="15"/>
      <c r="U160" s="11"/>
      <c r="V160" s="11"/>
      <c r="W160" s="11"/>
      <c r="X160" s="11"/>
      <c r="Y160" s="11"/>
    </row>
    <row r="161" spans="2:25" ht="13" hidden="1" x14ac:dyDescent="0.15">
      <c r="B161" s="15"/>
      <c r="C161" s="15"/>
      <c r="D161" s="15"/>
      <c r="E161" s="15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15"/>
      <c r="Q161" s="21"/>
      <c r="R161" s="21"/>
      <c r="S161" s="15"/>
      <c r="U161" s="11"/>
      <c r="V161" s="11"/>
      <c r="W161" s="11"/>
      <c r="X161" s="11"/>
      <c r="Y161" s="11"/>
    </row>
    <row r="162" spans="2:25" ht="13" hidden="1" x14ac:dyDescent="0.15">
      <c r="B162" s="15"/>
      <c r="C162" s="15"/>
      <c r="D162" s="15"/>
      <c r="E162" s="15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15"/>
      <c r="Q162" s="21"/>
      <c r="R162" s="21"/>
      <c r="S162" s="15"/>
      <c r="U162" s="11"/>
      <c r="V162" s="11"/>
      <c r="W162" s="11"/>
      <c r="X162" s="11"/>
      <c r="Y162" s="11"/>
    </row>
    <row r="163" spans="2:25" ht="13" hidden="1" x14ac:dyDescent="0.15">
      <c r="B163" s="15"/>
      <c r="C163" s="15"/>
      <c r="D163" s="15"/>
      <c r="E163" s="15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15"/>
      <c r="Q163" s="21"/>
      <c r="R163" s="21"/>
      <c r="S163" s="15"/>
      <c r="U163" s="11"/>
      <c r="V163" s="11"/>
      <c r="W163" s="11"/>
      <c r="X163" s="11"/>
      <c r="Y163" s="11"/>
    </row>
    <row r="164" spans="2:25" ht="13" hidden="1" x14ac:dyDescent="0.15">
      <c r="B164" s="15"/>
      <c r="C164" s="15"/>
      <c r="D164" s="15"/>
      <c r="E164" s="15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15"/>
      <c r="Q164" s="21"/>
      <c r="R164" s="21"/>
      <c r="S164" s="15"/>
      <c r="U164" s="11"/>
      <c r="V164" s="11"/>
      <c r="W164" s="11"/>
      <c r="X164" s="11"/>
      <c r="Y164" s="11"/>
    </row>
    <row r="165" spans="2:25" ht="13" hidden="1" x14ac:dyDescent="0.15">
      <c r="B165" s="15"/>
      <c r="C165" s="15"/>
      <c r="D165" s="15"/>
      <c r="E165" s="15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15"/>
      <c r="Q165" s="21"/>
      <c r="R165" s="21"/>
      <c r="S165" s="15"/>
      <c r="U165" s="11"/>
      <c r="V165" s="11"/>
      <c r="W165" s="11"/>
      <c r="X165" s="11"/>
      <c r="Y165" s="11"/>
    </row>
    <row r="166" spans="2:25" ht="13" hidden="1" x14ac:dyDescent="0.15">
      <c r="B166" s="15"/>
      <c r="C166" s="15"/>
      <c r="D166" s="15"/>
      <c r="E166" s="15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15"/>
      <c r="Q166" s="21"/>
      <c r="R166" s="21"/>
      <c r="S166" s="15"/>
      <c r="U166" s="11"/>
      <c r="V166" s="11"/>
      <c r="W166" s="11"/>
      <c r="X166" s="11"/>
      <c r="Y166" s="11"/>
    </row>
    <row r="167" spans="2:25" ht="13" hidden="1" x14ac:dyDescent="0.15">
      <c r="B167" s="15"/>
      <c r="C167" s="15"/>
      <c r="D167" s="15"/>
      <c r="E167" s="15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15"/>
      <c r="Q167" s="21"/>
      <c r="R167" s="21"/>
      <c r="S167" s="15"/>
      <c r="U167" s="11"/>
      <c r="V167" s="11"/>
      <c r="W167" s="11"/>
      <c r="X167" s="11"/>
      <c r="Y167" s="11"/>
    </row>
    <row r="168" spans="2:25" ht="13" hidden="1" x14ac:dyDescent="0.15">
      <c r="B168" s="15"/>
      <c r="C168" s="15"/>
      <c r="D168" s="15"/>
      <c r="E168" s="15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15"/>
      <c r="Q168" s="21"/>
      <c r="R168" s="21"/>
      <c r="S168" s="15"/>
      <c r="U168" s="11"/>
      <c r="V168" s="11"/>
      <c r="W168" s="11"/>
      <c r="X168" s="11"/>
      <c r="Y168" s="11"/>
    </row>
    <row r="169" spans="2:25" ht="13" hidden="1" x14ac:dyDescent="0.15">
      <c r="B169" s="15"/>
      <c r="C169" s="15"/>
      <c r="D169" s="15"/>
      <c r="E169" s="15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15"/>
      <c r="Q169" s="21"/>
      <c r="R169" s="21"/>
      <c r="S169" s="15"/>
      <c r="U169" s="11"/>
      <c r="V169" s="11"/>
      <c r="W169" s="11"/>
      <c r="X169" s="11"/>
      <c r="Y169" s="11"/>
    </row>
    <row r="170" spans="2:25" ht="13" hidden="1" x14ac:dyDescent="0.15">
      <c r="B170" s="15"/>
      <c r="C170" s="15"/>
      <c r="D170" s="15"/>
      <c r="E170" s="15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15"/>
      <c r="Q170" s="21"/>
      <c r="R170" s="21"/>
      <c r="S170" s="15"/>
      <c r="U170" s="11"/>
      <c r="V170" s="11"/>
      <c r="W170" s="11"/>
      <c r="X170" s="11"/>
      <c r="Y170" s="11"/>
    </row>
    <row r="171" spans="2:25" ht="13" hidden="1" x14ac:dyDescent="0.15">
      <c r="B171" s="15"/>
      <c r="C171" s="15"/>
      <c r="D171" s="15"/>
      <c r="E171" s="15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15"/>
      <c r="Q171" s="21"/>
      <c r="R171" s="21"/>
      <c r="S171" s="15"/>
      <c r="U171" s="11"/>
      <c r="V171" s="11"/>
      <c r="W171" s="11"/>
      <c r="X171" s="11"/>
      <c r="Y171" s="11"/>
    </row>
    <row r="172" spans="2:25" ht="13" hidden="1" x14ac:dyDescent="0.15">
      <c r="B172" s="15"/>
      <c r="C172" s="15"/>
      <c r="D172" s="15"/>
      <c r="E172" s="15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15"/>
      <c r="Q172" s="21"/>
      <c r="R172" s="21"/>
      <c r="S172" s="15"/>
      <c r="U172" s="11"/>
      <c r="V172" s="11"/>
      <c r="W172" s="11"/>
      <c r="X172" s="11"/>
      <c r="Y172" s="11"/>
    </row>
    <row r="173" spans="2:25" ht="13" hidden="1" x14ac:dyDescent="0.15">
      <c r="B173" s="15"/>
      <c r="C173" s="15"/>
      <c r="D173" s="15"/>
      <c r="E173" s="15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15"/>
      <c r="Q173" s="21"/>
      <c r="R173" s="21"/>
      <c r="S173" s="15"/>
      <c r="U173" s="11"/>
      <c r="V173" s="11"/>
      <c r="W173" s="11"/>
      <c r="X173" s="11"/>
      <c r="Y173" s="11"/>
    </row>
    <row r="174" spans="2:25" ht="13" hidden="1" x14ac:dyDescent="0.15">
      <c r="B174" s="15"/>
      <c r="C174" s="15"/>
      <c r="D174" s="15"/>
      <c r="E174" s="15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15"/>
      <c r="Q174" s="21"/>
      <c r="R174" s="21"/>
      <c r="S174" s="15"/>
      <c r="U174" s="11"/>
      <c r="V174" s="11"/>
      <c r="W174" s="11"/>
      <c r="X174" s="11"/>
      <c r="Y174" s="11"/>
    </row>
    <row r="175" spans="2:25" ht="13" hidden="1" x14ac:dyDescent="0.15">
      <c r="B175" s="15"/>
      <c r="C175" s="15"/>
      <c r="D175" s="15"/>
      <c r="E175" s="15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15"/>
      <c r="Q175" s="21"/>
      <c r="R175" s="21"/>
      <c r="S175" s="15"/>
      <c r="U175" s="11"/>
      <c r="V175" s="11"/>
      <c r="W175" s="11"/>
      <c r="X175" s="11"/>
      <c r="Y175" s="11"/>
    </row>
    <row r="176" spans="2:25" ht="13" hidden="1" x14ac:dyDescent="0.15">
      <c r="B176" s="15"/>
      <c r="C176" s="15"/>
      <c r="D176" s="15"/>
      <c r="E176" s="15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15"/>
      <c r="Q176" s="21"/>
      <c r="R176" s="21"/>
      <c r="S176" s="15"/>
      <c r="U176" s="11"/>
      <c r="V176" s="11"/>
      <c r="W176" s="11"/>
      <c r="X176" s="11"/>
      <c r="Y176" s="11"/>
    </row>
    <row r="177" spans="2:25" ht="13" hidden="1" x14ac:dyDescent="0.15">
      <c r="B177" s="15"/>
      <c r="C177" s="15"/>
      <c r="D177" s="15"/>
      <c r="E177" s="15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15"/>
      <c r="Q177" s="21"/>
      <c r="R177" s="21"/>
      <c r="S177" s="15"/>
      <c r="U177" s="11"/>
      <c r="V177" s="11"/>
      <c r="W177" s="11"/>
      <c r="X177" s="11"/>
      <c r="Y177" s="11"/>
    </row>
    <row r="178" spans="2:25" ht="13" hidden="1" x14ac:dyDescent="0.15">
      <c r="B178" s="15"/>
      <c r="C178" s="15"/>
      <c r="D178" s="15"/>
      <c r="E178" s="15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15"/>
      <c r="Q178" s="21"/>
      <c r="R178" s="21"/>
      <c r="S178" s="15"/>
      <c r="U178" s="11"/>
      <c r="V178" s="11"/>
      <c r="W178" s="11"/>
      <c r="X178" s="11"/>
      <c r="Y178" s="11"/>
    </row>
    <row r="179" spans="2:25" ht="13" hidden="1" x14ac:dyDescent="0.15">
      <c r="B179" s="15"/>
      <c r="C179" s="15"/>
      <c r="D179" s="15"/>
      <c r="E179" s="15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15"/>
      <c r="Q179" s="21"/>
      <c r="R179" s="21"/>
      <c r="S179" s="15"/>
      <c r="U179" s="11"/>
      <c r="V179" s="11"/>
      <c r="W179" s="11"/>
      <c r="X179" s="11"/>
      <c r="Y179" s="11"/>
    </row>
    <row r="180" spans="2:25" ht="13" hidden="1" x14ac:dyDescent="0.15">
      <c r="B180" s="15"/>
      <c r="C180" s="15"/>
      <c r="D180" s="15"/>
      <c r="E180" s="15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15"/>
      <c r="Q180" s="21"/>
      <c r="R180" s="21"/>
      <c r="S180" s="15"/>
      <c r="U180" s="11"/>
      <c r="V180" s="11"/>
      <c r="W180" s="11"/>
      <c r="X180" s="11"/>
      <c r="Y180" s="11"/>
    </row>
    <row r="181" spans="2:25" ht="13" hidden="1" x14ac:dyDescent="0.15">
      <c r="B181" s="15"/>
      <c r="C181" s="15"/>
      <c r="D181" s="15"/>
      <c r="E181" s="15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15"/>
      <c r="Q181" s="21"/>
      <c r="R181" s="21"/>
      <c r="S181" s="15"/>
      <c r="U181" s="11"/>
      <c r="V181" s="11"/>
      <c r="W181" s="11"/>
      <c r="X181" s="11"/>
      <c r="Y181" s="11"/>
    </row>
    <row r="182" spans="2:25" ht="13" hidden="1" x14ac:dyDescent="0.15">
      <c r="B182" s="15"/>
      <c r="C182" s="15"/>
      <c r="D182" s="15"/>
      <c r="E182" s="15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15"/>
      <c r="Q182" s="21"/>
      <c r="R182" s="21"/>
      <c r="S182" s="15"/>
      <c r="U182" s="11"/>
      <c r="V182" s="11"/>
      <c r="W182" s="11"/>
      <c r="X182" s="11"/>
      <c r="Y182" s="11"/>
    </row>
    <row r="183" spans="2:25" ht="13" hidden="1" x14ac:dyDescent="0.15">
      <c r="B183" s="15"/>
      <c r="C183" s="15"/>
      <c r="D183" s="15"/>
      <c r="E183" s="15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15"/>
      <c r="Q183" s="21"/>
      <c r="R183" s="21"/>
      <c r="S183" s="15"/>
      <c r="U183" s="11"/>
      <c r="V183" s="11"/>
      <c r="W183" s="11"/>
      <c r="X183" s="11"/>
      <c r="Y183" s="11"/>
    </row>
    <row r="184" spans="2:25" ht="13" hidden="1" x14ac:dyDescent="0.15">
      <c r="B184" s="15"/>
      <c r="C184" s="15"/>
      <c r="D184" s="15"/>
      <c r="E184" s="15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15"/>
      <c r="Q184" s="21"/>
      <c r="R184" s="21"/>
      <c r="S184" s="15"/>
      <c r="U184" s="11"/>
      <c r="V184" s="11"/>
      <c r="W184" s="11"/>
      <c r="X184" s="11"/>
      <c r="Y184" s="11"/>
    </row>
    <row r="185" spans="2:25" ht="13" hidden="1" x14ac:dyDescent="0.15">
      <c r="B185" s="15"/>
      <c r="C185" s="15"/>
      <c r="D185" s="15"/>
      <c r="E185" s="15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15"/>
      <c r="Q185" s="21"/>
      <c r="R185" s="21"/>
      <c r="S185" s="15"/>
      <c r="U185" s="11"/>
      <c r="V185" s="11"/>
      <c r="W185" s="11"/>
      <c r="X185" s="11"/>
      <c r="Y185" s="11"/>
    </row>
    <row r="186" spans="2:25" ht="13" hidden="1" x14ac:dyDescent="0.15">
      <c r="B186" s="15"/>
      <c r="C186" s="15"/>
      <c r="D186" s="15"/>
      <c r="E186" s="15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15"/>
      <c r="Q186" s="21"/>
      <c r="R186" s="21"/>
      <c r="S186" s="15"/>
      <c r="U186" s="11"/>
      <c r="V186" s="11"/>
      <c r="W186" s="11"/>
      <c r="X186" s="11"/>
      <c r="Y186" s="11"/>
    </row>
    <row r="187" spans="2:25" ht="13" hidden="1" x14ac:dyDescent="0.15">
      <c r="B187" s="15"/>
      <c r="C187" s="15"/>
      <c r="D187" s="15"/>
      <c r="E187" s="15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15"/>
      <c r="Q187" s="21"/>
      <c r="R187" s="21"/>
      <c r="S187" s="15"/>
      <c r="U187" s="11"/>
      <c r="V187" s="11"/>
      <c r="W187" s="11"/>
      <c r="X187" s="11"/>
      <c r="Y187" s="11"/>
    </row>
    <row r="188" spans="2:25" ht="13" hidden="1" x14ac:dyDescent="0.15">
      <c r="B188" s="15"/>
      <c r="C188" s="15"/>
      <c r="D188" s="15"/>
      <c r="E188" s="15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15"/>
      <c r="Q188" s="21"/>
      <c r="R188" s="21"/>
      <c r="S188" s="15"/>
      <c r="U188" s="11"/>
      <c r="V188" s="11"/>
      <c r="W188" s="11"/>
      <c r="X188" s="11"/>
      <c r="Y188" s="11"/>
    </row>
    <row r="189" spans="2:25" ht="13" hidden="1" x14ac:dyDescent="0.15">
      <c r="B189" s="15"/>
      <c r="C189" s="15"/>
      <c r="D189" s="15"/>
      <c r="E189" s="15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15"/>
      <c r="Q189" s="21"/>
      <c r="R189" s="21"/>
      <c r="S189" s="15"/>
      <c r="U189" s="11"/>
      <c r="V189" s="11"/>
      <c r="W189" s="11"/>
      <c r="X189" s="11"/>
      <c r="Y189" s="11"/>
    </row>
    <row r="190" spans="2:25" ht="13" hidden="1" x14ac:dyDescent="0.15">
      <c r="B190" s="15"/>
      <c r="C190" s="15"/>
      <c r="D190" s="15"/>
      <c r="E190" s="15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15"/>
      <c r="Q190" s="21"/>
      <c r="R190" s="21"/>
      <c r="S190" s="15"/>
      <c r="U190" s="11"/>
      <c r="V190" s="11"/>
      <c r="W190" s="11"/>
      <c r="X190" s="11"/>
      <c r="Y190" s="11"/>
    </row>
    <row r="191" spans="2:25" ht="13" hidden="1" x14ac:dyDescent="0.15">
      <c r="B191" s="15"/>
      <c r="C191" s="15"/>
      <c r="D191" s="15"/>
      <c r="E191" s="15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15"/>
      <c r="Q191" s="21"/>
      <c r="R191" s="21"/>
      <c r="S191" s="15"/>
      <c r="U191" s="11"/>
      <c r="V191" s="11"/>
      <c r="W191" s="11"/>
      <c r="X191" s="11"/>
      <c r="Y191" s="11"/>
    </row>
    <row r="192" spans="2:25" ht="13" hidden="1" x14ac:dyDescent="0.15">
      <c r="B192" s="15"/>
      <c r="C192" s="15"/>
      <c r="D192" s="15"/>
      <c r="E192" s="15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15"/>
      <c r="Q192" s="21"/>
      <c r="R192" s="21"/>
      <c r="S192" s="15"/>
      <c r="U192" s="11"/>
      <c r="V192" s="11"/>
      <c r="W192" s="11"/>
      <c r="X192" s="11"/>
      <c r="Y192" s="11"/>
    </row>
    <row r="193" spans="2:25" ht="13" hidden="1" x14ac:dyDescent="0.15">
      <c r="B193" s="15"/>
      <c r="C193" s="15"/>
      <c r="D193" s="15"/>
      <c r="E193" s="15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15"/>
      <c r="Q193" s="21"/>
      <c r="R193" s="21"/>
      <c r="S193" s="15"/>
      <c r="U193" s="11"/>
      <c r="V193" s="11"/>
      <c r="W193" s="11"/>
      <c r="X193" s="11"/>
      <c r="Y193" s="11"/>
    </row>
    <row r="194" spans="2:25" ht="13" hidden="1" x14ac:dyDescent="0.15">
      <c r="B194" s="15"/>
      <c r="C194" s="15"/>
      <c r="D194" s="15"/>
      <c r="E194" s="15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15"/>
      <c r="Q194" s="21"/>
      <c r="R194" s="21"/>
      <c r="S194" s="15"/>
      <c r="U194" s="11"/>
      <c r="V194" s="11"/>
      <c r="W194" s="11"/>
      <c r="X194" s="11"/>
      <c r="Y194" s="11"/>
    </row>
    <row r="195" spans="2:25" ht="13" hidden="1" x14ac:dyDescent="0.15">
      <c r="B195" s="15"/>
      <c r="C195" s="15"/>
      <c r="D195" s="15"/>
      <c r="E195" s="15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15"/>
      <c r="Q195" s="21"/>
      <c r="R195" s="21"/>
      <c r="S195" s="15"/>
      <c r="U195" s="11"/>
      <c r="V195" s="11"/>
      <c r="W195" s="11"/>
      <c r="X195" s="11"/>
      <c r="Y195" s="11"/>
    </row>
    <row r="196" spans="2:25" ht="13" hidden="1" x14ac:dyDescent="0.15">
      <c r="B196" s="15"/>
      <c r="C196" s="15"/>
      <c r="D196" s="15"/>
      <c r="E196" s="15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15"/>
      <c r="Q196" s="21"/>
      <c r="R196" s="21"/>
      <c r="S196" s="15"/>
      <c r="U196" s="11"/>
      <c r="V196" s="11"/>
      <c r="W196" s="11"/>
      <c r="X196" s="11"/>
      <c r="Y196" s="11"/>
    </row>
    <row r="197" spans="2:25" ht="13" hidden="1" x14ac:dyDescent="0.15">
      <c r="B197" s="15"/>
      <c r="C197" s="15"/>
      <c r="D197" s="15"/>
      <c r="E197" s="15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15"/>
      <c r="Q197" s="21"/>
      <c r="R197" s="21"/>
      <c r="S197" s="15"/>
      <c r="U197" s="11"/>
      <c r="V197" s="11"/>
      <c r="W197" s="11"/>
      <c r="X197" s="11"/>
      <c r="Y197" s="11"/>
    </row>
    <row r="198" spans="2:25" ht="13" hidden="1" x14ac:dyDescent="0.15">
      <c r="B198" s="15"/>
      <c r="C198" s="15"/>
      <c r="D198" s="15"/>
      <c r="E198" s="15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15"/>
      <c r="Q198" s="21"/>
      <c r="R198" s="21"/>
      <c r="S198" s="15"/>
      <c r="U198" s="11"/>
      <c r="V198" s="11"/>
      <c r="W198" s="11"/>
      <c r="X198" s="11"/>
      <c r="Y198" s="11"/>
    </row>
    <row r="199" spans="2:25" ht="13" hidden="1" x14ac:dyDescent="0.15">
      <c r="B199" s="15"/>
      <c r="C199" s="15"/>
      <c r="D199" s="15"/>
      <c r="E199" s="15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15"/>
      <c r="Q199" s="21"/>
      <c r="R199" s="21"/>
      <c r="S199" s="15"/>
      <c r="U199" s="11"/>
      <c r="V199" s="11"/>
      <c r="W199" s="11"/>
      <c r="X199" s="11"/>
      <c r="Y199" s="11"/>
    </row>
    <row r="200" spans="2:25" ht="13" hidden="1" x14ac:dyDescent="0.15">
      <c r="B200" s="15"/>
      <c r="C200" s="15"/>
      <c r="D200" s="15"/>
      <c r="E200" s="15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15"/>
      <c r="Q200" s="21"/>
      <c r="R200" s="21"/>
      <c r="S200" s="15"/>
      <c r="U200" s="11"/>
      <c r="V200" s="11"/>
      <c r="W200" s="11"/>
      <c r="X200" s="11"/>
      <c r="Y200" s="11"/>
    </row>
    <row r="201" spans="2:25" ht="13" hidden="1" x14ac:dyDescent="0.15">
      <c r="B201" s="15"/>
      <c r="C201" s="15"/>
      <c r="D201" s="15"/>
      <c r="E201" s="15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15"/>
      <c r="Q201" s="21"/>
      <c r="R201" s="21"/>
      <c r="S201" s="15"/>
      <c r="U201" s="11"/>
      <c r="V201" s="11"/>
      <c r="W201" s="11"/>
      <c r="X201" s="11"/>
      <c r="Y201" s="11"/>
    </row>
    <row r="202" spans="2:25" ht="13" hidden="1" x14ac:dyDescent="0.15">
      <c r="B202" s="15"/>
      <c r="C202" s="15"/>
      <c r="D202" s="15"/>
      <c r="E202" s="15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15"/>
      <c r="Q202" s="21"/>
      <c r="R202" s="21"/>
      <c r="S202" s="15"/>
      <c r="U202" s="11"/>
      <c r="V202" s="11"/>
      <c r="W202" s="11"/>
      <c r="X202" s="11"/>
      <c r="Y202" s="11"/>
    </row>
    <row r="203" spans="2:25" ht="13" hidden="1" x14ac:dyDescent="0.15">
      <c r="B203" s="15"/>
      <c r="C203" s="15"/>
      <c r="D203" s="15"/>
      <c r="E203" s="15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15"/>
      <c r="Q203" s="21"/>
      <c r="R203" s="21"/>
      <c r="S203" s="15"/>
      <c r="U203" s="11"/>
      <c r="V203" s="11"/>
      <c r="W203" s="11"/>
      <c r="X203" s="11"/>
      <c r="Y203" s="11"/>
    </row>
    <row r="204" spans="2:25" ht="13" hidden="1" x14ac:dyDescent="0.15">
      <c r="B204" s="15"/>
      <c r="C204" s="15"/>
      <c r="D204" s="15"/>
      <c r="E204" s="15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15"/>
      <c r="Q204" s="21"/>
      <c r="R204" s="21"/>
      <c r="S204" s="15"/>
      <c r="U204" s="11"/>
      <c r="V204" s="11"/>
      <c r="W204" s="11"/>
      <c r="X204" s="11"/>
      <c r="Y204" s="11"/>
    </row>
    <row r="205" spans="2:25" ht="13" hidden="1" x14ac:dyDescent="0.15">
      <c r="B205" s="15"/>
      <c r="C205" s="15"/>
      <c r="D205" s="15"/>
      <c r="E205" s="15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15"/>
      <c r="Q205" s="21"/>
      <c r="R205" s="21"/>
      <c r="S205" s="15"/>
      <c r="U205" s="11"/>
      <c r="V205" s="11"/>
      <c r="W205" s="11"/>
      <c r="X205" s="11"/>
      <c r="Y205" s="11"/>
    </row>
    <row r="206" spans="2:25" ht="13" hidden="1" x14ac:dyDescent="0.15">
      <c r="B206" s="15"/>
      <c r="C206" s="15"/>
      <c r="D206" s="15"/>
      <c r="E206" s="15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15"/>
      <c r="Q206" s="21"/>
      <c r="R206" s="21"/>
      <c r="S206" s="15"/>
      <c r="U206" s="11"/>
      <c r="V206" s="11"/>
      <c r="W206" s="11"/>
      <c r="X206" s="11"/>
      <c r="Y206" s="11"/>
    </row>
    <row r="207" spans="2:25" ht="13" hidden="1" x14ac:dyDescent="0.15">
      <c r="B207" s="15"/>
      <c r="C207" s="15"/>
      <c r="D207" s="15"/>
      <c r="E207" s="15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15"/>
      <c r="Q207" s="21"/>
      <c r="R207" s="21"/>
      <c r="S207" s="15"/>
      <c r="U207" s="11"/>
      <c r="V207" s="11"/>
      <c r="W207" s="11"/>
      <c r="X207" s="11"/>
      <c r="Y207" s="11"/>
    </row>
    <row r="208" spans="2:25" ht="13" hidden="1" x14ac:dyDescent="0.15">
      <c r="B208" s="15"/>
      <c r="C208" s="15"/>
      <c r="D208" s="15"/>
      <c r="E208" s="15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15"/>
      <c r="Q208" s="21"/>
      <c r="R208" s="21"/>
      <c r="S208" s="15"/>
      <c r="U208" s="11"/>
      <c r="V208" s="11"/>
      <c r="W208" s="11"/>
      <c r="X208" s="11"/>
      <c r="Y208" s="11"/>
    </row>
    <row r="209" spans="2:25" ht="13" hidden="1" x14ac:dyDescent="0.15">
      <c r="B209" s="15"/>
      <c r="C209" s="15"/>
      <c r="D209" s="15"/>
      <c r="E209" s="15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15"/>
      <c r="Q209" s="21"/>
      <c r="R209" s="21"/>
      <c r="S209" s="15"/>
      <c r="U209" s="11"/>
      <c r="V209" s="11"/>
      <c r="W209" s="11"/>
      <c r="X209" s="11"/>
      <c r="Y209" s="11"/>
    </row>
    <row r="210" spans="2:25" ht="13" hidden="1" x14ac:dyDescent="0.15">
      <c r="B210" s="15"/>
      <c r="C210" s="15"/>
      <c r="D210" s="15"/>
      <c r="E210" s="15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15"/>
      <c r="Q210" s="21"/>
      <c r="R210" s="21"/>
      <c r="S210" s="15"/>
      <c r="U210" s="11"/>
      <c r="V210" s="11"/>
      <c r="W210" s="11"/>
      <c r="X210" s="11"/>
      <c r="Y210" s="11"/>
    </row>
    <row r="211" spans="2:25" ht="13" hidden="1" x14ac:dyDescent="0.15">
      <c r="B211" s="15"/>
      <c r="C211" s="15"/>
      <c r="D211" s="15"/>
      <c r="E211" s="15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15"/>
      <c r="Q211" s="21"/>
      <c r="R211" s="21"/>
      <c r="S211" s="15"/>
      <c r="U211" s="11"/>
      <c r="V211" s="11"/>
      <c r="W211" s="11"/>
      <c r="X211" s="11"/>
      <c r="Y211" s="11"/>
    </row>
    <row r="212" spans="2:25" ht="13" hidden="1" x14ac:dyDescent="0.15">
      <c r="B212" s="15"/>
      <c r="C212" s="15"/>
      <c r="D212" s="15"/>
      <c r="E212" s="15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15"/>
      <c r="Q212" s="21"/>
      <c r="R212" s="21"/>
      <c r="S212" s="15"/>
      <c r="U212" s="11"/>
      <c r="V212" s="11"/>
      <c r="W212" s="11"/>
      <c r="X212" s="11"/>
      <c r="Y212" s="11"/>
    </row>
    <row r="213" spans="2:25" ht="13" hidden="1" x14ac:dyDescent="0.15">
      <c r="B213" s="15"/>
      <c r="C213" s="15"/>
      <c r="D213" s="15"/>
      <c r="E213" s="15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15"/>
      <c r="Q213" s="21"/>
      <c r="R213" s="21"/>
      <c r="S213" s="15"/>
      <c r="U213" s="11"/>
      <c r="V213" s="11"/>
      <c r="W213" s="11"/>
      <c r="X213" s="11"/>
      <c r="Y213" s="11"/>
    </row>
    <row r="214" spans="2:25" ht="13" hidden="1" x14ac:dyDescent="0.15">
      <c r="B214" s="15"/>
      <c r="C214" s="15"/>
      <c r="D214" s="15"/>
      <c r="E214" s="15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15"/>
      <c r="Q214" s="21"/>
      <c r="R214" s="21"/>
      <c r="S214" s="15"/>
      <c r="U214" s="11"/>
      <c r="V214" s="11"/>
      <c r="W214" s="11"/>
      <c r="X214" s="11"/>
      <c r="Y214" s="11"/>
    </row>
    <row r="215" spans="2:25" ht="13" hidden="1" x14ac:dyDescent="0.15">
      <c r="B215" s="15"/>
      <c r="C215" s="15"/>
      <c r="D215" s="15"/>
      <c r="E215" s="15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15"/>
      <c r="Q215" s="21"/>
      <c r="R215" s="21"/>
      <c r="S215" s="15"/>
      <c r="U215" s="11"/>
      <c r="V215" s="11"/>
      <c r="W215" s="11"/>
      <c r="X215" s="11"/>
      <c r="Y215" s="11"/>
    </row>
    <row r="216" spans="2:25" ht="13" hidden="1" x14ac:dyDescent="0.15">
      <c r="B216" s="15"/>
      <c r="C216" s="15"/>
      <c r="D216" s="15"/>
      <c r="E216" s="15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15"/>
      <c r="Q216" s="21"/>
      <c r="R216" s="21"/>
      <c r="S216" s="15"/>
      <c r="U216" s="11"/>
      <c r="V216" s="11"/>
      <c r="W216" s="11"/>
      <c r="X216" s="11"/>
      <c r="Y216" s="11"/>
    </row>
    <row r="217" spans="2:25" ht="13" hidden="1" x14ac:dyDescent="0.15">
      <c r="B217" s="15"/>
      <c r="C217" s="15"/>
      <c r="D217" s="15"/>
      <c r="E217" s="15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15"/>
      <c r="Q217" s="21"/>
      <c r="R217" s="21"/>
      <c r="S217" s="15"/>
      <c r="U217" s="11"/>
      <c r="V217" s="11"/>
      <c r="W217" s="11"/>
      <c r="X217" s="11"/>
      <c r="Y217" s="11"/>
    </row>
    <row r="218" spans="2:25" ht="13" hidden="1" x14ac:dyDescent="0.15">
      <c r="B218" s="15"/>
      <c r="C218" s="15"/>
      <c r="D218" s="15"/>
      <c r="E218" s="15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15"/>
      <c r="Q218" s="21"/>
      <c r="R218" s="21"/>
      <c r="S218" s="15"/>
      <c r="U218" s="11"/>
      <c r="V218" s="11"/>
      <c r="W218" s="11"/>
      <c r="X218" s="11"/>
      <c r="Y218" s="11"/>
    </row>
    <row r="219" spans="2:25" ht="13" hidden="1" x14ac:dyDescent="0.15">
      <c r="B219" s="15"/>
      <c r="C219" s="15"/>
      <c r="D219" s="15"/>
      <c r="E219" s="15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15"/>
      <c r="Q219" s="21"/>
      <c r="R219" s="21"/>
      <c r="S219" s="15"/>
      <c r="U219" s="11"/>
      <c r="V219" s="11"/>
      <c r="W219" s="11"/>
      <c r="X219" s="11"/>
      <c r="Y219" s="11"/>
    </row>
    <row r="220" spans="2:25" ht="13" hidden="1" x14ac:dyDescent="0.15">
      <c r="B220" s="15"/>
      <c r="C220" s="15"/>
      <c r="D220" s="15"/>
      <c r="E220" s="15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15"/>
      <c r="Q220" s="21"/>
      <c r="R220" s="21"/>
      <c r="S220" s="15"/>
      <c r="U220" s="11"/>
      <c r="V220" s="11"/>
      <c r="W220" s="11"/>
      <c r="X220" s="11"/>
      <c r="Y220" s="11"/>
    </row>
    <row r="221" spans="2:25" ht="13" hidden="1" x14ac:dyDescent="0.15">
      <c r="B221" s="15"/>
      <c r="C221" s="15"/>
      <c r="D221" s="15"/>
      <c r="E221" s="15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15"/>
      <c r="Q221" s="21"/>
      <c r="R221" s="21"/>
      <c r="S221" s="15"/>
      <c r="U221" s="11"/>
      <c r="V221" s="11"/>
      <c r="W221" s="11"/>
      <c r="X221" s="11"/>
      <c r="Y221" s="11"/>
    </row>
    <row r="222" spans="2:25" ht="13" hidden="1" x14ac:dyDescent="0.15">
      <c r="B222" s="15"/>
      <c r="C222" s="15"/>
      <c r="D222" s="15"/>
      <c r="E222" s="15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15"/>
      <c r="Q222" s="21"/>
      <c r="R222" s="21"/>
      <c r="S222" s="15"/>
      <c r="U222" s="11"/>
      <c r="V222" s="11"/>
      <c r="W222" s="11"/>
      <c r="X222" s="11"/>
      <c r="Y222" s="11"/>
    </row>
    <row r="223" spans="2:25" ht="13" hidden="1" x14ac:dyDescent="0.15">
      <c r="B223" s="15"/>
      <c r="C223" s="15"/>
      <c r="D223" s="15"/>
      <c r="E223" s="15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15"/>
      <c r="Q223" s="21"/>
      <c r="R223" s="21"/>
      <c r="S223" s="15"/>
      <c r="U223" s="11"/>
      <c r="V223" s="11"/>
      <c r="W223" s="11"/>
      <c r="X223" s="11"/>
      <c r="Y223" s="11"/>
    </row>
    <row r="224" spans="2:25" ht="13" hidden="1" x14ac:dyDescent="0.15">
      <c r="B224" s="15"/>
      <c r="C224" s="15"/>
      <c r="D224" s="15"/>
      <c r="E224" s="15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15"/>
      <c r="Q224" s="21"/>
      <c r="R224" s="21"/>
      <c r="S224" s="15"/>
      <c r="U224" s="11"/>
      <c r="V224" s="11"/>
      <c r="W224" s="11"/>
      <c r="X224" s="11"/>
      <c r="Y224" s="11"/>
    </row>
    <row r="225" spans="2:25" ht="13" hidden="1" x14ac:dyDescent="0.15">
      <c r="B225" s="15"/>
      <c r="C225" s="15"/>
      <c r="D225" s="15"/>
      <c r="E225" s="15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15"/>
      <c r="Q225" s="21"/>
      <c r="R225" s="21"/>
      <c r="S225" s="15"/>
      <c r="U225" s="11"/>
      <c r="V225" s="11"/>
      <c r="W225" s="11"/>
      <c r="X225" s="11"/>
      <c r="Y225" s="11"/>
    </row>
    <row r="226" spans="2:25" ht="13" hidden="1" x14ac:dyDescent="0.15">
      <c r="B226" s="15"/>
      <c r="C226" s="15"/>
      <c r="D226" s="15"/>
      <c r="E226" s="15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15"/>
      <c r="Q226" s="21"/>
      <c r="R226" s="21"/>
      <c r="S226" s="15"/>
      <c r="U226" s="11"/>
      <c r="V226" s="11"/>
      <c r="W226" s="11"/>
      <c r="X226" s="11"/>
      <c r="Y226" s="11"/>
    </row>
    <row r="227" spans="2:25" ht="13" hidden="1" x14ac:dyDescent="0.15">
      <c r="B227" s="15"/>
      <c r="C227" s="15"/>
      <c r="D227" s="15"/>
      <c r="E227" s="15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15"/>
      <c r="Q227" s="21"/>
      <c r="R227" s="21"/>
      <c r="S227" s="15"/>
      <c r="U227" s="11"/>
      <c r="V227" s="11"/>
      <c r="W227" s="11"/>
      <c r="X227" s="11"/>
      <c r="Y227" s="11"/>
    </row>
    <row r="228" spans="2:25" ht="13" hidden="1" x14ac:dyDescent="0.15">
      <c r="B228" s="15"/>
      <c r="C228" s="15"/>
      <c r="D228" s="15"/>
      <c r="E228" s="15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15"/>
      <c r="Q228" s="21"/>
      <c r="R228" s="21"/>
      <c r="S228" s="15"/>
      <c r="U228" s="11"/>
      <c r="V228" s="11"/>
      <c r="W228" s="11"/>
      <c r="X228" s="11"/>
      <c r="Y228" s="11"/>
    </row>
    <row r="229" spans="2:25" ht="13" hidden="1" x14ac:dyDescent="0.15">
      <c r="B229" s="15"/>
      <c r="C229" s="15"/>
      <c r="D229" s="15"/>
      <c r="E229" s="15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15"/>
      <c r="Q229" s="21"/>
      <c r="R229" s="21"/>
      <c r="S229" s="15"/>
      <c r="U229" s="11"/>
      <c r="V229" s="11"/>
      <c r="W229" s="11"/>
      <c r="X229" s="11"/>
      <c r="Y229" s="11"/>
    </row>
    <row r="230" spans="2:25" ht="13" hidden="1" x14ac:dyDescent="0.15">
      <c r="B230" s="15"/>
      <c r="C230" s="15"/>
      <c r="D230" s="15"/>
      <c r="E230" s="15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15"/>
      <c r="Q230" s="21"/>
      <c r="R230" s="21"/>
      <c r="S230" s="15"/>
      <c r="U230" s="11"/>
      <c r="V230" s="11"/>
      <c r="W230" s="11"/>
      <c r="X230" s="11"/>
      <c r="Y230" s="11"/>
    </row>
    <row r="231" spans="2:25" ht="13" hidden="1" x14ac:dyDescent="0.15">
      <c r="B231" s="15"/>
      <c r="C231" s="15"/>
      <c r="D231" s="15"/>
      <c r="E231" s="15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15"/>
      <c r="Q231" s="21"/>
      <c r="R231" s="21"/>
      <c r="S231" s="15"/>
      <c r="U231" s="11"/>
      <c r="V231" s="11"/>
      <c r="W231" s="11"/>
      <c r="X231" s="11"/>
      <c r="Y231" s="11"/>
    </row>
    <row r="232" spans="2:25" ht="13" hidden="1" x14ac:dyDescent="0.15">
      <c r="B232" s="15"/>
      <c r="C232" s="15"/>
      <c r="D232" s="15"/>
      <c r="E232" s="15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15"/>
      <c r="Q232" s="21"/>
      <c r="R232" s="21"/>
      <c r="S232" s="15"/>
      <c r="U232" s="11"/>
      <c r="V232" s="11"/>
      <c r="W232" s="11"/>
      <c r="X232" s="11"/>
      <c r="Y232" s="11"/>
    </row>
    <row r="233" spans="2:25" ht="13" hidden="1" x14ac:dyDescent="0.15">
      <c r="B233" s="15"/>
      <c r="C233" s="15"/>
      <c r="D233" s="15"/>
      <c r="E233" s="15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15"/>
      <c r="Q233" s="21"/>
      <c r="R233" s="21"/>
      <c r="S233" s="15"/>
      <c r="U233" s="11"/>
      <c r="V233" s="11"/>
      <c r="W233" s="11"/>
      <c r="X233" s="11"/>
      <c r="Y233" s="11"/>
    </row>
    <row r="234" spans="2:25" ht="13" hidden="1" x14ac:dyDescent="0.15">
      <c r="B234" s="15"/>
      <c r="C234" s="15"/>
      <c r="D234" s="15"/>
      <c r="E234" s="15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15"/>
      <c r="Q234" s="21"/>
      <c r="R234" s="21"/>
      <c r="S234" s="15"/>
      <c r="U234" s="11"/>
      <c r="V234" s="11"/>
      <c r="W234" s="11"/>
      <c r="X234" s="11"/>
      <c r="Y234" s="11"/>
    </row>
    <row r="235" spans="2:25" ht="13" hidden="1" x14ac:dyDescent="0.15">
      <c r="B235" s="15"/>
      <c r="C235" s="15"/>
      <c r="D235" s="15"/>
      <c r="E235" s="15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15"/>
      <c r="Q235" s="21"/>
      <c r="R235" s="21"/>
      <c r="S235" s="15"/>
      <c r="U235" s="11"/>
      <c r="V235" s="11"/>
      <c r="W235" s="11"/>
      <c r="X235" s="11"/>
      <c r="Y235" s="11"/>
    </row>
    <row r="236" spans="2:25" ht="13" hidden="1" x14ac:dyDescent="0.15">
      <c r="B236" s="15"/>
      <c r="C236" s="15"/>
      <c r="D236" s="15"/>
      <c r="E236" s="15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15"/>
      <c r="Q236" s="21"/>
      <c r="R236" s="21"/>
      <c r="S236" s="15"/>
      <c r="U236" s="11"/>
      <c r="V236" s="11"/>
      <c r="W236" s="11"/>
      <c r="X236" s="11"/>
      <c r="Y236" s="11"/>
    </row>
    <row r="237" spans="2:25" ht="13" hidden="1" x14ac:dyDescent="0.15">
      <c r="B237" s="15"/>
      <c r="C237" s="15"/>
      <c r="D237" s="15"/>
      <c r="E237" s="15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15"/>
      <c r="Q237" s="21"/>
      <c r="R237" s="21"/>
      <c r="S237" s="15"/>
      <c r="U237" s="11"/>
      <c r="V237" s="11"/>
      <c r="W237" s="11"/>
      <c r="X237" s="11"/>
      <c r="Y237" s="11"/>
    </row>
    <row r="238" spans="2:25" ht="13" hidden="1" x14ac:dyDescent="0.15">
      <c r="B238" s="15"/>
      <c r="C238" s="15"/>
      <c r="D238" s="15"/>
      <c r="E238" s="15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15"/>
      <c r="Q238" s="21"/>
      <c r="R238" s="21"/>
      <c r="S238" s="15"/>
      <c r="U238" s="11"/>
      <c r="V238" s="11"/>
      <c r="W238" s="11"/>
      <c r="X238" s="11"/>
      <c r="Y238" s="11"/>
    </row>
    <row r="239" spans="2:25" ht="13" hidden="1" x14ac:dyDescent="0.15">
      <c r="B239" s="15"/>
      <c r="C239" s="15"/>
      <c r="D239" s="15"/>
      <c r="E239" s="15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15"/>
      <c r="Q239" s="21"/>
      <c r="R239" s="21"/>
      <c r="S239" s="15"/>
      <c r="U239" s="11"/>
      <c r="V239" s="11"/>
      <c r="W239" s="11"/>
      <c r="X239" s="11"/>
      <c r="Y239" s="11"/>
    </row>
    <row r="240" spans="2:25" ht="13" hidden="1" x14ac:dyDescent="0.15">
      <c r="B240" s="15"/>
      <c r="C240" s="15"/>
      <c r="D240" s="15"/>
      <c r="E240" s="15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15"/>
      <c r="Q240" s="21"/>
      <c r="R240" s="21"/>
      <c r="S240" s="15"/>
      <c r="U240" s="11"/>
      <c r="V240" s="11"/>
      <c r="W240" s="11"/>
      <c r="X240" s="11"/>
      <c r="Y240" s="11"/>
    </row>
    <row r="241" spans="2:25" ht="13" hidden="1" x14ac:dyDescent="0.15">
      <c r="B241" s="15"/>
      <c r="C241" s="15"/>
      <c r="D241" s="15"/>
      <c r="E241" s="15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15"/>
      <c r="Q241" s="21"/>
      <c r="R241" s="21"/>
      <c r="S241" s="15"/>
      <c r="U241" s="11"/>
      <c r="V241" s="11"/>
      <c r="W241" s="11"/>
      <c r="X241" s="11"/>
      <c r="Y241" s="11"/>
    </row>
    <row r="242" spans="2:25" ht="13" hidden="1" x14ac:dyDescent="0.15">
      <c r="B242" s="15"/>
      <c r="C242" s="15"/>
      <c r="D242" s="15"/>
      <c r="E242" s="15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15"/>
      <c r="Q242" s="21"/>
      <c r="R242" s="21"/>
      <c r="S242" s="15"/>
      <c r="U242" s="11"/>
      <c r="V242" s="11"/>
      <c r="W242" s="11"/>
      <c r="X242" s="11"/>
      <c r="Y242" s="11"/>
    </row>
    <row r="243" spans="2:25" ht="13" hidden="1" x14ac:dyDescent="0.15">
      <c r="B243" s="15"/>
      <c r="C243" s="15"/>
      <c r="D243" s="15"/>
      <c r="E243" s="15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15"/>
      <c r="Q243" s="21"/>
      <c r="R243" s="21"/>
      <c r="S243" s="15"/>
      <c r="U243" s="11"/>
      <c r="V243" s="11"/>
      <c r="W243" s="11"/>
      <c r="X243" s="11"/>
      <c r="Y243" s="11"/>
    </row>
    <row r="244" spans="2:25" ht="13" hidden="1" x14ac:dyDescent="0.15">
      <c r="B244" s="15"/>
      <c r="C244" s="15"/>
      <c r="D244" s="15"/>
      <c r="E244" s="15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15"/>
      <c r="Q244" s="21"/>
      <c r="R244" s="21"/>
      <c r="S244" s="15"/>
      <c r="U244" s="11"/>
      <c r="V244" s="11"/>
      <c r="W244" s="11"/>
      <c r="X244" s="11"/>
      <c r="Y244" s="11"/>
    </row>
    <row r="245" spans="2:25" ht="13" hidden="1" x14ac:dyDescent="0.15">
      <c r="B245" s="15"/>
      <c r="C245" s="15"/>
      <c r="D245" s="15"/>
      <c r="E245" s="15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15"/>
      <c r="Q245" s="21"/>
      <c r="R245" s="21"/>
      <c r="S245" s="15"/>
      <c r="U245" s="11"/>
      <c r="V245" s="11"/>
      <c r="W245" s="11"/>
      <c r="X245" s="11"/>
      <c r="Y245" s="11"/>
    </row>
    <row r="246" spans="2:25" ht="13" hidden="1" x14ac:dyDescent="0.15">
      <c r="B246" s="15"/>
      <c r="C246" s="15"/>
      <c r="D246" s="15"/>
      <c r="E246" s="15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15"/>
      <c r="Q246" s="21"/>
      <c r="R246" s="21"/>
      <c r="S246" s="15"/>
      <c r="U246" s="11"/>
      <c r="V246" s="11"/>
      <c r="W246" s="11"/>
      <c r="X246" s="11"/>
      <c r="Y246" s="11"/>
    </row>
    <row r="247" spans="2:25" ht="13" hidden="1" x14ac:dyDescent="0.15">
      <c r="B247" s="15"/>
      <c r="C247" s="15"/>
      <c r="D247" s="15"/>
      <c r="E247" s="15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15"/>
      <c r="Q247" s="21"/>
      <c r="R247" s="21"/>
      <c r="S247" s="15"/>
      <c r="U247" s="11"/>
      <c r="V247" s="11"/>
      <c r="W247" s="11"/>
      <c r="X247" s="11"/>
      <c r="Y247" s="11"/>
    </row>
    <row r="248" spans="2:25" ht="13" hidden="1" x14ac:dyDescent="0.15">
      <c r="B248" s="15"/>
      <c r="C248" s="15"/>
      <c r="D248" s="15"/>
      <c r="E248" s="15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15"/>
      <c r="Q248" s="21"/>
      <c r="R248" s="21"/>
      <c r="S248" s="15"/>
      <c r="U248" s="11"/>
      <c r="V248" s="11"/>
      <c r="W248" s="11"/>
      <c r="X248" s="11"/>
      <c r="Y248" s="11"/>
    </row>
    <row r="249" spans="2:25" ht="13" hidden="1" x14ac:dyDescent="0.15">
      <c r="B249" s="15"/>
      <c r="C249" s="15"/>
      <c r="D249" s="15"/>
      <c r="E249" s="15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15"/>
      <c r="Q249" s="21"/>
      <c r="R249" s="21"/>
      <c r="S249" s="15"/>
      <c r="U249" s="11"/>
      <c r="V249" s="11"/>
      <c r="W249" s="11"/>
      <c r="X249" s="11"/>
      <c r="Y249" s="11"/>
    </row>
    <row r="250" spans="2:25" ht="13" hidden="1" x14ac:dyDescent="0.15">
      <c r="B250" s="15"/>
      <c r="C250" s="15"/>
      <c r="D250" s="15"/>
      <c r="E250" s="15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15"/>
      <c r="Q250" s="21"/>
      <c r="R250" s="21"/>
      <c r="S250" s="15"/>
      <c r="U250" s="11"/>
      <c r="V250" s="11"/>
      <c r="W250" s="11"/>
      <c r="X250" s="11"/>
      <c r="Y250" s="11"/>
    </row>
    <row r="251" spans="2:25" ht="13" hidden="1" x14ac:dyDescent="0.15">
      <c r="B251" s="15"/>
      <c r="C251" s="15"/>
      <c r="D251" s="15"/>
      <c r="E251" s="15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15"/>
      <c r="Q251" s="21"/>
      <c r="R251" s="21"/>
      <c r="S251" s="15"/>
      <c r="U251" s="11"/>
      <c r="V251" s="11"/>
      <c r="W251" s="11"/>
      <c r="X251" s="11"/>
      <c r="Y251" s="11"/>
    </row>
    <row r="252" spans="2:25" ht="13" hidden="1" x14ac:dyDescent="0.15">
      <c r="B252" s="15"/>
      <c r="C252" s="15"/>
      <c r="D252" s="15"/>
      <c r="E252" s="15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15"/>
      <c r="Q252" s="21"/>
      <c r="R252" s="21"/>
      <c r="S252" s="15"/>
      <c r="U252" s="11"/>
      <c r="V252" s="11"/>
      <c r="W252" s="11"/>
      <c r="X252" s="11"/>
      <c r="Y252" s="11"/>
    </row>
    <row r="253" spans="2:25" ht="13" hidden="1" x14ac:dyDescent="0.15">
      <c r="B253" s="15"/>
      <c r="C253" s="15"/>
      <c r="D253" s="15"/>
      <c r="E253" s="15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15"/>
      <c r="Q253" s="21"/>
      <c r="R253" s="21"/>
      <c r="S253" s="15"/>
      <c r="U253" s="11"/>
      <c r="V253" s="11"/>
      <c r="W253" s="11"/>
      <c r="X253" s="11"/>
      <c r="Y253" s="11"/>
    </row>
    <row r="254" spans="2:25" ht="13" hidden="1" x14ac:dyDescent="0.15">
      <c r="B254" s="15"/>
      <c r="C254" s="15"/>
      <c r="D254" s="15"/>
      <c r="E254" s="15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15"/>
      <c r="Q254" s="21"/>
      <c r="R254" s="21"/>
      <c r="S254" s="15"/>
      <c r="U254" s="11"/>
      <c r="V254" s="11"/>
      <c r="W254" s="11"/>
      <c r="X254" s="11"/>
      <c r="Y254" s="11"/>
    </row>
    <row r="255" spans="2:25" ht="13" hidden="1" x14ac:dyDescent="0.15">
      <c r="B255" s="15"/>
      <c r="C255" s="15"/>
      <c r="D255" s="15"/>
      <c r="E255" s="15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15"/>
      <c r="Q255" s="21"/>
      <c r="R255" s="21"/>
      <c r="S255" s="15"/>
      <c r="U255" s="11"/>
      <c r="V255" s="11"/>
      <c r="W255" s="11"/>
      <c r="X255" s="11"/>
      <c r="Y255" s="11"/>
    </row>
    <row r="256" spans="2:25" ht="13" hidden="1" x14ac:dyDescent="0.15">
      <c r="B256" s="15"/>
      <c r="C256" s="15"/>
      <c r="D256" s="15"/>
      <c r="E256" s="15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15"/>
      <c r="Q256" s="21"/>
      <c r="R256" s="21"/>
      <c r="S256" s="15"/>
      <c r="U256" s="11"/>
      <c r="V256" s="11"/>
      <c r="W256" s="11"/>
      <c r="X256" s="11"/>
      <c r="Y256" s="11"/>
    </row>
    <row r="257" spans="2:25" ht="13" hidden="1" x14ac:dyDescent="0.15">
      <c r="B257" s="15"/>
      <c r="C257" s="15"/>
      <c r="D257" s="15"/>
      <c r="E257" s="15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15"/>
      <c r="Q257" s="21"/>
      <c r="R257" s="21"/>
      <c r="S257" s="15"/>
      <c r="U257" s="11"/>
      <c r="V257" s="11"/>
      <c r="W257" s="11"/>
      <c r="X257" s="11"/>
      <c r="Y257" s="11"/>
    </row>
    <row r="258" spans="2:25" ht="13" hidden="1" x14ac:dyDescent="0.15">
      <c r="B258" s="15"/>
      <c r="C258" s="15"/>
      <c r="D258" s="15"/>
      <c r="E258" s="15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15"/>
      <c r="Q258" s="21"/>
      <c r="R258" s="21"/>
      <c r="S258" s="15"/>
      <c r="U258" s="11"/>
      <c r="V258" s="11"/>
      <c r="W258" s="11"/>
      <c r="X258" s="11"/>
      <c r="Y258" s="11"/>
    </row>
    <row r="259" spans="2:25" ht="13" hidden="1" x14ac:dyDescent="0.15">
      <c r="B259" s="15"/>
      <c r="C259" s="15"/>
      <c r="D259" s="15"/>
      <c r="E259" s="15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15"/>
      <c r="Q259" s="21"/>
      <c r="R259" s="21"/>
      <c r="S259" s="15"/>
      <c r="U259" s="11"/>
      <c r="V259" s="11"/>
      <c r="W259" s="11"/>
      <c r="X259" s="11"/>
      <c r="Y259" s="11"/>
    </row>
    <row r="260" spans="2:25" ht="13" hidden="1" x14ac:dyDescent="0.15">
      <c r="B260" s="15"/>
      <c r="C260" s="15"/>
      <c r="D260" s="15"/>
      <c r="E260" s="15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15"/>
      <c r="Q260" s="21"/>
      <c r="R260" s="21"/>
      <c r="S260" s="15"/>
      <c r="U260" s="11"/>
      <c r="V260" s="11"/>
      <c r="W260" s="11"/>
      <c r="X260" s="11"/>
      <c r="Y260" s="11"/>
    </row>
    <row r="261" spans="2:25" ht="13" hidden="1" x14ac:dyDescent="0.15">
      <c r="B261" s="15"/>
      <c r="C261" s="15"/>
      <c r="D261" s="15"/>
      <c r="E261" s="15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15"/>
      <c r="Q261" s="21"/>
      <c r="R261" s="21"/>
      <c r="S261" s="15"/>
      <c r="U261" s="11"/>
      <c r="V261" s="11"/>
      <c r="W261" s="11"/>
      <c r="X261" s="11"/>
      <c r="Y261" s="11"/>
    </row>
    <row r="262" spans="2:25" ht="13" hidden="1" x14ac:dyDescent="0.15">
      <c r="B262" s="15"/>
      <c r="C262" s="15"/>
      <c r="D262" s="15"/>
      <c r="E262" s="15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15"/>
      <c r="Q262" s="21"/>
      <c r="R262" s="21"/>
      <c r="S262" s="15"/>
      <c r="U262" s="11"/>
      <c r="V262" s="11"/>
      <c r="W262" s="11"/>
      <c r="X262" s="11"/>
      <c r="Y262" s="11"/>
    </row>
    <row r="263" spans="2:25" ht="13" hidden="1" x14ac:dyDescent="0.15">
      <c r="B263" s="15"/>
      <c r="C263" s="15"/>
      <c r="D263" s="15"/>
      <c r="E263" s="15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15"/>
      <c r="Q263" s="21"/>
      <c r="R263" s="21"/>
      <c r="S263" s="15"/>
      <c r="U263" s="11"/>
      <c r="V263" s="11"/>
      <c r="W263" s="11"/>
      <c r="X263" s="11"/>
      <c r="Y263" s="11"/>
    </row>
    <row r="264" spans="2:25" ht="13" hidden="1" x14ac:dyDescent="0.15">
      <c r="B264" s="15"/>
      <c r="C264" s="15"/>
      <c r="D264" s="15"/>
      <c r="E264" s="15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15"/>
      <c r="Q264" s="21"/>
      <c r="R264" s="21"/>
      <c r="S264" s="15"/>
      <c r="U264" s="11"/>
      <c r="V264" s="11"/>
      <c r="W264" s="11"/>
      <c r="X264" s="11"/>
      <c r="Y264" s="11"/>
    </row>
    <row r="265" spans="2:25" ht="13" hidden="1" x14ac:dyDescent="0.15">
      <c r="B265" s="15"/>
      <c r="C265" s="15"/>
      <c r="D265" s="15"/>
      <c r="E265" s="15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15"/>
      <c r="Q265" s="21"/>
      <c r="R265" s="21"/>
      <c r="S265" s="15"/>
      <c r="U265" s="11"/>
      <c r="V265" s="11"/>
      <c r="W265" s="11"/>
      <c r="X265" s="11"/>
      <c r="Y265" s="11"/>
    </row>
    <row r="266" spans="2:25" ht="13" hidden="1" x14ac:dyDescent="0.15">
      <c r="B266" s="15"/>
      <c r="C266" s="15"/>
      <c r="D266" s="15"/>
      <c r="E266" s="15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15"/>
      <c r="Q266" s="21"/>
      <c r="R266" s="21"/>
      <c r="S266" s="15"/>
      <c r="U266" s="11"/>
      <c r="V266" s="11"/>
      <c r="W266" s="11"/>
      <c r="X266" s="11"/>
      <c r="Y266" s="11"/>
    </row>
    <row r="267" spans="2:25" ht="13" hidden="1" x14ac:dyDescent="0.15">
      <c r="B267" s="15"/>
      <c r="C267" s="15"/>
      <c r="D267" s="15"/>
      <c r="E267" s="15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15"/>
      <c r="Q267" s="21"/>
      <c r="R267" s="21"/>
      <c r="S267" s="15"/>
      <c r="U267" s="11"/>
      <c r="V267" s="11"/>
      <c r="W267" s="11"/>
      <c r="X267" s="11"/>
      <c r="Y267" s="11"/>
    </row>
    <row r="268" spans="2:25" ht="13" hidden="1" x14ac:dyDescent="0.15">
      <c r="B268" s="15"/>
      <c r="C268" s="15"/>
      <c r="D268" s="15"/>
      <c r="E268" s="15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15"/>
      <c r="Q268" s="21"/>
      <c r="R268" s="21"/>
      <c r="S268" s="15"/>
      <c r="U268" s="11"/>
      <c r="V268" s="11"/>
      <c r="W268" s="11"/>
      <c r="X268" s="11"/>
      <c r="Y268" s="11"/>
    </row>
    <row r="269" spans="2:25" ht="13" hidden="1" x14ac:dyDescent="0.15">
      <c r="B269" s="15"/>
      <c r="C269" s="15"/>
      <c r="D269" s="15"/>
      <c r="E269" s="15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15"/>
      <c r="Q269" s="21"/>
      <c r="R269" s="21"/>
      <c r="S269" s="15"/>
      <c r="U269" s="11"/>
      <c r="V269" s="11"/>
      <c r="W269" s="11"/>
      <c r="X269" s="11"/>
      <c r="Y269" s="11"/>
    </row>
    <row r="270" spans="2:25" ht="13" hidden="1" x14ac:dyDescent="0.15">
      <c r="B270" s="15"/>
      <c r="C270" s="15"/>
      <c r="D270" s="15"/>
      <c r="E270" s="15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15"/>
      <c r="Q270" s="21"/>
      <c r="R270" s="21"/>
      <c r="S270" s="15"/>
      <c r="U270" s="11"/>
      <c r="V270" s="11"/>
      <c r="W270" s="11"/>
      <c r="X270" s="11"/>
      <c r="Y270" s="11"/>
    </row>
    <row r="271" spans="2:25" ht="13" hidden="1" x14ac:dyDescent="0.15">
      <c r="B271" s="15"/>
      <c r="C271" s="15"/>
      <c r="D271" s="15"/>
      <c r="E271" s="15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15"/>
      <c r="Q271" s="21"/>
      <c r="R271" s="21"/>
      <c r="S271" s="15"/>
      <c r="U271" s="11"/>
      <c r="V271" s="11"/>
      <c r="W271" s="11"/>
      <c r="X271" s="11"/>
      <c r="Y271" s="11"/>
    </row>
    <row r="272" spans="2:25" ht="13" hidden="1" x14ac:dyDescent="0.15">
      <c r="B272" s="15"/>
      <c r="C272" s="15"/>
      <c r="D272" s="15"/>
      <c r="E272" s="15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15"/>
      <c r="Q272" s="21"/>
      <c r="R272" s="21"/>
      <c r="S272" s="15"/>
      <c r="U272" s="11"/>
      <c r="V272" s="11"/>
      <c r="W272" s="11"/>
      <c r="X272" s="11"/>
      <c r="Y272" s="11"/>
    </row>
    <row r="273" spans="2:25" ht="13" hidden="1" x14ac:dyDescent="0.15">
      <c r="B273" s="15"/>
      <c r="C273" s="15"/>
      <c r="D273" s="15"/>
      <c r="E273" s="15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15"/>
      <c r="Q273" s="21"/>
      <c r="R273" s="21"/>
      <c r="S273" s="15"/>
      <c r="U273" s="11"/>
      <c r="V273" s="11"/>
      <c r="W273" s="11"/>
      <c r="X273" s="11"/>
      <c r="Y273" s="11"/>
    </row>
    <row r="274" spans="2:25" ht="13" hidden="1" x14ac:dyDescent="0.15">
      <c r="B274" s="15"/>
      <c r="C274" s="15"/>
      <c r="D274" s="15"/>
      <c r="E274" s="15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15"/>
      <c r="Q274" s="21"/>
      <c r="R274" s="21"/>
      <c r="S274" s="15"/>
      <c r="U274" s="11"/>
      <c r="V274" s="11"/>
      <c r="W274" s="11"/>
      <c r="X274" s="11"/>
      <c r="Y274" s="11"/>
    </row>
    <row r="275" spans="2:25" ht="13" hidden="1" x14ac:dyDescent="0.15">
      <c r="B275" s="15"/>
      <c r="C275" s="15"/>
      <c r="D275" s="15"/>
      <c r="E275" s="15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15"/>
      <c r="Q275" s="21"/>
      <c r="R275" s="21"/>
      <c r="S275" s="15"/>
      <c r="U275" s="11"/>
      <c r="V275" s="11"/>
      <c r="W275" s="11"/>
      <c r="X275" s="11"/>
      <c r="Y275" s="11"/>
    </row>
    <row r="276" spans="2:25" ht="13" hidden="1" x14ac:dyDescent="0.15">
      <c r="B276" s="15"/>
      <c r="C276" s="15"/>
      <c r="D276" s="15"/>
      <c r="E276" s="15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15"/>
      <c r="Q276" s="21"/>
      <c r="R276" s="21"/>
      <c r="S276" s="15"/>
      <c r="U276" s="11"/>
      <c r="V276" s="11"/>
      <c r="W276" s="11"/>
      <c r="X276" s="11"/>
      <c r="Y276" s="11"/>
    </row>
    <row r="277" spans="2:25" ht="13" hidden="1" x14ac:dyDescent="0.15">
      <c r="B277" s="15"/>
      <c r="C277" s="15"/>
      <c r="D277" s="15"/>
      <c r="E277" s="15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15"/>
      <c r="Q277" s="21"/>
      <c r="R277" s="21"/>
      <c r="S277" s="15"/>
      <c r="U277" s="11"/>
      <c r="V277" s="11"/>
      <c r="W277" s="11"/>
      <c r="X277" s="11"/>
      <c r="Y277" s="11"/>
    </row>
    <row r="278" spans="2:25" ht="13" hidden="1" x14ac:dyDescent="0.15">
      <c r="B278" s="15"/>
      <c r="C278" s="15"/>
      <c r="D278" s="15"/>
      <c r="E278" s="15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15"/>
      <c r="Q278" s="21"/>
      <c r="R278" s="21"/>
      <c r="S278" s="15"/>
      <c r="U278" s="11"/>
      <c r="V278" s="11"/>
      <c r="W278" s="11"/>
      <c r="X278" s="11"/>
      <c r="Y278" s="11"/>
    </row>
    <row r="279" spans="2:25" ht="13" hidden="1" x14ac:dyDescent="0.15">
      <c r="B279" s="15"/>
      <c r="C279" s="15"/>
      <c r="D279" s="15"/>
      <c r="E279" s="15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15"/>
      <c r="Q279" s="21"/>
      <c r="R279" s="21"/>
      <c r="S279" s="15"/>
      <c r="U279" s="11"/>
      <c r="V279" s="11"/>
      <c r="W279" s="11"/>
      <c r="X279" s="11"/>
      <c r="Y279" s="11"/>
    </row>
    <row r="280" spans="2:25" ht="13" hidden="1" x14ac:dyDescent="0.15">
      <c r="B280" s="15"/>
      <c r="C280" s="15"/>
      <c r="D280" s="15"/>
      <c r="E280" s="15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15"/>
      <c r="Q280" s="21"/>
      <c r="R280" s="21"/>
      <c r="S280" s="15"/>
      <c r="U280" s="11"/>
      <c r="V280" s="11"/>
      <c r="W280" s="11"/>
      <c r="X280" s="11"/>
      <c r="Y280" s="11"/>
    </row>
    <row r="281" spans="2:25" ht="13" hidden="1" x14ac:dyDescent="0.15">
      <c r="B281" s="15"/>
      <c r="C281" s="15"/>
      <c r="D281" s="15"/>
      <c r="E281" s="15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15"/>
      <c r="Q281" s="21"/>
      <c r="R281" s="21"/>
      <c r="S281" s="15"/>
      <c r="U281" s="11"/>
      <c r="V281" s="11"/>
      <c r="W281" s="11"/>
      <c r="X281" s="11"/>
      <c r="Y281" s="11"/>
    </row>
    <row r="282" spans="2:25" ht="13" hidden="1" x14ac:dyDescent="0.15">
      <c r="B282" s="15"/>
      <c r="C282" s="15"/>
      <c r="D282" s="15"/>
      <c r="E282" s="15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15"/>
      <c r="Q282" s="21"/>
      <c r="R282" s="21"/>
      <c r="S282" s="15"/>
      <c r="U282" s="11"/>
      <c r="V282" s="11"/>
      <c r="W282" s="11"/>
      <c r="X282" s="11"/>
      <c r="Y282" s="11"/>
    </row>
    <row r="283" spans="2:25" ht="13" hidden="1" x14ac:dyDescent="0.15">
      <c r="B283" s="15"/>
      <c r="C283" s="15"/>
      <c r="D283" s="15"/>
      <c r="E283" s="15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15"/>
      <c r="Q283" s="21"/>
      <c r="R283" s="21"/>
      <c r="S283" s="15"/>
      <c r="U283" s="11"/>
      <c r="V283" s="11"/>
      <c r="W283" s="11"/>
      <c r="X283" s="11"/>
      <c r="Y283" s="11"/>
    </row>
    <row r="284" spans="2:25" ht="13" hidden="1" x14ac:dyDescent="0.15">
      <c r="B284" s="15"/>
      <c r="C284" s="15"/>
      <c r="D284" s="15"/>
      <c r="E284" s="15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15"/>
      <c r="Q284" s="21"/>
      <c r="R284" s="21"/>
      <c r="S284" s="15"/>
      <c r="U284" s="11"/>
      <c r="V284" s="11"/>
      <c r="W284" s="11"/>
      <c r="X284" s="11"/>
      <c r="Y284" s="11"/>
    </row>
    <row r="285" spans="2:25" ht="13" hidden="1" x14ac:dyDescent="0.15">
      <c r="B285" s="15"/>
      <c r="C285" s="15"/>
      <c r="D285" s="15"/>
      <c r="E285" s="15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15"/>
      <c r="Q285" s="21"/>
      <c r="R285" s="21"/>
      <c r="S285" s="15"/>
      <c r="U285" s="11"/>
      <c r="V285" s="11"/>
      <c r="W285" s="11"/>
      <c r="X285" s="11"/>
      <c r="Y285" s="11"/>
    </row>
    <row r="286" spans="2:25" ht="13" hidden="1" x14ac:dyDescent="0.15">
      <c r="B286" s="15"/>
      <c r="C286" s="15"/>
      <c r="D286" s="15"/>
      <c r="E286" s="15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15"/>
      <c r="Q286" s="21"/>
      <c r="R286" s="21"/>
      <c r="S286" s="15"/>
      <c r="U286" s="11"/>
      <c r="V286" s="11"/>
      <c r="W286" s="11"/>
      <c r="X286" s="11"/>
      <c r="Y286" s="11"/>
    </row>
    <row r="287" spans="2:25" ht="13" hidden="1" x14ac:dyDescent="0.15">
      <c r="B287" s="15"/>
      <c r="C287" s="15"/>
      <c r="D287" s="15"/>
      <c r="E287" s="15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15"/>
      <c r="Q287" s="21"/>
      <c r="R287" s="21"/>
      <c r="S287" s="15"/>
      <c r="U287" s="11"/>
      <c r="V287" s="11"/>
      <c r="W287" s="11"/>
      <c r="X287" s="11"/>
      <c r="Y287" s="11"/>
    </row>
    <row r="288" spans="2:25" ht="13" hidden="1" x14ac:dyDescent="0.15">
      <c r="B288" s="15"/>
      <c r="C288" s="15"/>
      <c r="D288" s="15"/>
      <c r="E288" s="15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15"/>
      <c r="Q288" s="21"/>
      <c r="R288" s="21"/>
      <c r="S288" s="15"/>
      <c r="U288" s="11"/>
      <c r="V288" s="11"/>
      <c r="W288" s="11"/>
      <c r="X288" s="11"/>
      <c r="Y288" s="11"/>
    </row>
    <row r="289" spans="2:25" ht="13" hidden="1" x14ac:dyDescent="0.15">
      <c r="B289" s="15"/>
      <c r="C289" s="15"/>
      <c r="D289" s="15"/>
      <c r="E289" s="15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15"/>
      <c r="Q289" s="21"/>
      <c r="R289" s="21"/>
      <c r="S289" s="15"/>
      <c r="U289" s="11"/>
      <c r="V289" s="11"/>
      <c r="W289" s="11"/>
      <c r="X289" s="11"/>
      <c r="Y289" s="11"/>
    </row>
    <row r="290" spans="2:25" ht="13" hidden="1" x14ac:dyDescent="0.15">
      <c r="B290" s="15"/>
      <c r="C290" s="15"/>
      <c r="D290" s="15"/>
      <c r="E290" s="15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15"/>
      <c r="Q290" s="21"/>
      <c r="R290" s="21"/>
      <c r="S290" s="15"/>
      <c r="U290" s="11"/>
      <c r="V290" s="11"/>
      <c r="W290" s="11"/>
      <c r="X290" s="11"/>
      <c r="Y290" s="11"/>
    </row>
    <row r="291" spans="2:25" ht="13" hidden="1" x14ac:dyDescent="0.15">
      <c r="B291" s="15"/>
      <c r="C291" s="15"/>
      <c r="D291" s="15"/>
      <c r="E291" s="15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15"/>
      <c r="Q291" s="21"/>
      <c r="R291" s="21"/>
      <c r="S291" s="15"/>
      <c r="U291" s="11"/>
      <c r="V291" s="11"/>
      <c r="W291" s="11"/>
      <c r="X291" s="11"/>
      <c r="Y291" s="11"/>
    </row>
    <row r="292" spans="2:25" ht="13" hidden="1" x14ac:dyDescent="0.15">
      <c r="B292" s="15"/>
      <c r="C292" s="15"/>
      <c r="D292" s="15"/>
      <c r="E292" s="15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15"/>
      <c r="Q292" s="21"/>
      <c r="R292" s="21"/>
      <c r="S292" s="15"/>
      <c r="U292" s="11"/>
      <c r="V292" s="11"/>
      <c r="W292" s="11"/>
      <c r="X292" s="11"/>
      <c r="Y292" s="11"/>
    </row>
    <row r="293" spans="2:25" ht="13" hidden="1" x14ac:dyDescent="0.15">
      <c r="B293" s="15"/>
      <c r="C293" s="15"/>
      <c r="D293" s="15"/>
      <c r="E293" s="15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15"/>
      <c r="Q293" s="21"/>
      <c r="R293" s="21"/>
      <c r="S293" s="15"/>
      <c r="U293" s="11"/>
      <c r="V293" s="11"/>
      <c r="W293" s="11"/>
      <c r="X293" s="11"/>
      <c r="Y293" s="11"/>
    </row>
    <row r="294" spans="2:25" ht="13" hidden="1" x14ac:dyDescent="0.15">
      <c r="B294" s="15"/>
      <c r="C294" s="15"/>
      <c r="D294" s="15"/>
      <c r="E294" s="15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15"/>
      <c r="Q294" s="21"/>
      <c r="R294" s="21"/>
      <c r="S294" s="15"/>
      <c r="U294" s="11"/>
      <c r="V294" s="11"/>
      <c r="W294" s="11"/>
      <c r="X294" s="11"/>
      <c r="Y294" s="11"/>
    </row>
    <row r="295" spans="2:25" ht="13" hidden="1" x14ac:dyDescent="0.15">
      <c r="B295" s="15"/>
      <c r="C295" s="15"/>
      <c r="D295" s="15"/>
      <c r="E295" s="15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15"/>
      <c r="Q295" s="21"/>
      <c r="R295" s="21"/>
      <c r="S295" s="15"/>
      <c r="U295" s="11"/>
      <c r="V295" s="11"/>
      <c r="W295" s="11"/>
      <c r="X295" s="11"/>
      <c r="Y295" s="11"/>
    </row>
    <row r="296" spans="2:25" ht="13" hidden="1" x14ac:dyDescent="0.15">
      <c r="B296" s="15"/>
      <c r="C296" s="15"/>
      <c r="D296" s="15"/>
      <c r="E296" s="15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15"/>
      <c r="Q296" s="21"/>
      <c r="R296" s="21"/>
      <c r="S296" s="15"/>
      <c r="U296" s="11"/>
      <c r="V296" s="11"/>
      <c r="W296" s="11"/>
      <c r="X296" s="11"/>
      <c r="Y296" s="11"/>
    </row>
    <row r="297" spans="2:25" ht="13" hidden="1" x14ac:dyDescent="0.15">
      <c r="B297" s="15"/>
      <c r="C297" s="15"/>
      <c r="D297" s="15"/>
      <c r="E297" s="15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15"/>
      <c r="Q297" s="21"/>
      <c r="R297" s="21"/>
      <c r="S297" s="15"/>
      <c r="U297" s="11"/>
      <c r="V297" s="11"/>
      <c r="W297" s="11"/>
      <c r="X297" s="11"/>
      <c r="Y297" s="11"/>
    </row>
    <row r="298" spans="2:25" ht="13" hidden="1" x14ac:dyDescent="0.15">
      <c r="B298" s="15"/>
      <c r="C298" s="15"/>
      <c r="D298" s="15"/>
      <c r="E298" s="15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15"/>
      <c r="Q298" s="21"/>
      <c r="R298" s="21"/>
      <c r="S298" s="15"/>
      <c r="U298" s="11"/>
      <c r="V298" s="11"/>
      <c r="W298" s="11"/>
      <c r="X298" s="11"/>
      <c r="Y298" s="11"/>
    </row>
    <row r="299" spans="2:25" ht="13" hidden="1" x14ac:dyDescent="0.15">
      <c r="B299" s="15"/>
      <c r="C299" s="15"/>
      <c r="D299" s="15"/>
      <c r="E299" s="15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15"/>
      <c r="Q299" s="21"/>
      <c r="R299" s="21"/>
      <c r="S299" s="15"/>
      <c r="U299" s="11"/>
      <c r="V299" s="11"/>
      <c r="W299" s="11"/>
      <c r="X299" s="11"/>
      <c r="Y299" s="11"/>
    </row>
    <row r="300" spans="2:25" ht="13" hidden="1" x14ac:dyDescent="0.15">
      <c r="B300" s="15"/>
      <c r="C300" s="15"/>
      <c r="D300" s="15"/>
      <c r="E300" s="15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15"/>
      <c r="Q300" s="21"/>
      <c r="R300" s="21"/>
      <c r="S300" s="15"/>
      <c r="U300" s="11"/>
      <c r="V300" s="11"/>
      <c r="W300" s="11"/>
      <c r="X300" s="11"/>
      <c r="Y300" s="11"/>
    </row>
    <row r="301" spans="2:25" ht="13" hidden="1" x14ac:dyDescent="0.15">
      <c r="B301" s="15"/>
      <c r="C301" s="15"/>
      <c r="D301" s="15"/>
      <c r="E301" s="15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15"/>
      <c r="Q301" s="21"/>
      <c r="R301" s="21"/>
      <c r="S301" s="15"/>
      <c r="U301" s="11"/>
      <c r="V301" s="11"/>
      <c r="W301" s="11"/>
      <c r="X301" s="11"/>
      <c r="Y301" s="11"/>
    </row>
    <row r="302" spans="2:25" ht="13" hidden="1" x14ac:dyDescent="0.15">
      <c r="B302" s="15"/>
      <c r="C302" s="15"/>
      <c r="D302" s="15"/>
      <c r="E302" s="15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15"/>
      <c r="Q302" s="21"/>
      <c r="R302" s="21"/>
      <c r="S302" s="15"/>
      <c r="U302" s="11"/>
      <c r="V302" s="11"/>
      <c r="W302" s="11"/>
      <c r="X302" s="11"/>
      <c r="Y302" s="11"/>
    </row>
    <row r="303" spans="2:25" ht="13" hidden="1" x14ac:dyDescent="0.15">
      <c r="B303" s="15"/>
      <c r="C303" s="15"/>
      <c r="D303" s="15"/>
      <c r="E303" s="15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15"/>
      <c r="Q303" s="21"/>
      <c r="R303" s="21"/>
      <c r="S303" s="15"/>
      <c r="U303" s="11"/>
      <c r="V303" s="11"/>
      <c r="W303" s="11"/>
      <c r="X303" s="11"/>
      <c r="Y303" s="11"/>
    </row>
    <row r="304" spans="2:25" ht="13" hidden="1" x14ac:dyDescent="0.15">
      <c r="B304" s="15"/>
      <c r="C304" s="15"/>
      <c r="D304" s="15"/>
      <c r="E304" s="15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15"/>
      <c r="Q304" s="21"/>
      <c r="R304" s="21"/>
      <c r="S304" s="15"/>
      <c r="U304" s="11"/>
      <c r="V304" s="11"/>
      <c r="W304" s="11"/>
      <c r="X304" s="11"/>
      <c r="Y304" s="11"/>
    </row>
    <row r="305" spans="2:25" ht="13" hidden="1" x14ac:dyDescent="0.15">
      <c r="B305" s="15"/>
      <c r="C305" s="15"/>
      <c r="D305" s="15"/>
      <c r="E305" s="15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15"/>
      <c r="Q305" s="21"/>
      <c r="R305" s="21"/>
      <c r="S305" s="15"/>
      <c r="U305" s="11"/>
      <c r="V305" s="11"/>
      <c r="W305" s="11"/>
      <c r="X305" s="11"/>
      <c r="Y305" s="11"/>
    </row>
    <row r="306" spans="2:25" ht="13" hidden="1" x14ac:dyDescent="0.15">
      <c r="B306" s="15"/>
      <c r="C306" s="15"/>
      <c r="D306" s="15"/>
      <c r="E306" s="15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15"/>
      <c r="Q306" s="21"/>
      <c r="R306" s="21"/>
      <c r="S306" s="15"/>
      <c r="U306" s="11"/>
      <c r="V306" s="11"/>
      <c r="W306" s="11"/>
      <c r="X306" s="11"/>
      <c r="Y306" s="11"/>
    </row>
    <row r="307" spans="2:25" ht="13" hidden="1" x14ac:dyDescent="0.15">
      <c r="B307" s="15"/>
      <c r="C307" s="15"/>
      <c r="D307" s="15"/>
      <c r="E307" s="15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15"/>
      <c r="Q307" s="21"/>
      <c r="R307" s="21"/>
      <c r="S307" s="15"/>
      <c r="U307" s="11"/>
      <c r="V307" s="11"/>
      <c r="W307" s="11"/>
      <c r="X307" s="11"/>
      <c r="Y307" s="11"/>
    </row>
    <row r="308" spans="2:25" ht="13" hidden="1" x14ac:dyDescent="0.15">
      <c r="B308" s="15"/>
      <c r="C308" s="15"/>
      <c r="D308" s="15"/>
      <c r="E308" s="15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15"/>
      <c r="Q308" s="21"/>
      <c r="R308" s="21"/>
      <c r="S308" s="15"/>
      <c r="U308" s="11"/>
      <c r="V308" s="11"/>
      <c r="W308" s="11"/>
      <c r="X308" s="11"/>
      <c r="Y308" s="11"/>
    </row>
    <row r="309" spans="2:25" ht="13" hidden="1" x14ac:dyDescent="0.15">
      <c r="B309" s="15"/>
      <c r="C309" s="15"/>
      <c r="D309" s="15"/>
      <c r="E309" s="15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15"/>
      <c r="Q309" s="21"/>
      <c r="R309" s="21"/>
      <c r="S309" s="15"/>
      <c r="U309" s="11"/>
      <c r="V309" s="11"/>
      <c r="W309" s="11"/>
      <c r="X309" s="11"/>
      <c r="Y309" s="11"/>
    </row>
    <row r="310" spans="2:25" ht="13" hidden="1" x14ac:dyDescent="0.15">
      <c r="B310" s="15"/>
      <c r="C310" s="15"/>
      <c r="D310" s="15"/>
      <c r="E310" s="15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15"/>
      <c r="Q310" s="21"/>
      <c r="R310" s="21"/>
      <c r="S310" s="15"/>
      <c r="U310" s="11"/>
      <c r="V310" s="11"/>
      <c r="W310" s="11"/>
      <c r="X310" s="11"/>
      <c r="Y310" s="11"/>
    </row>
    <row r="311" spans="2:25" ht="13" hidden="1" x14ac:dyDescent="0.15">
      <c r="B311" s="15"/>
      <c r="C311" s="15"/>
      <c r="D311" s="15"/>
      <c r="E311" s="15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15"/>
      <c r="Q311" s="21"/>
      <c r="R311" s="21"/>
      <c r="S311" s="15"/>
      <c r="U311" s="11"/>
      <c r="V311" s="11"/>
      <c r="W311" s="11"/>
      <c r="X311" s="11"/>
      <c r="Y311" s="11"/>
    </row>
    <row r="312" spans="2:25" ht="13" hidden="1" x14ac:dyDescent="0.15">
      <c r="B312" s="15"/>
      <c r="C312" s="15"/>
      <c r="D312" s="15"/>
      <c r="E312" s="15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15"/>
      <c r="Q312" s="21"/>
      <c r="R312" s="21"/>
      <c r="S312" s="15"/>
      <c r="U312" s="11"/>
      <c r="V312" s="11"/>
      <c r="W312" s="11"/>
      <c r="X312" s="11"/>
      <c r="Y312" s="11"/>
    </row>
    <row r="313" spans="2:25" ht="13" hidden="1" x14ac:dyDescent="0.15">
      <c r="B313" s="15"/>
      <c r="C313" s="15"/>
      <c r="D313" s="15"/>
      <c r="E313" s="15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15"/>
      <c r="Q313" s="21"/>
      <c r="R313" s="21"/>
      <c r="S313" s="15"/>
      <c r="U313" s="11"/>
      <c r="V313" s="11"/>
      <c r="W313" s="11"/>
      <c r="X313" s="11"/>
      <c r="Y313" s="11"/>
    </row>
    <row r="314" spans="2:25" ht="13" hidden="1" x14ac:dyDescent="0.15">
      <c r="B314" s="15"/>
      <c r="C314" s="15"/>
      <c r="D314" s="15"/>
      <c r="E314" s="15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15"/>
      <c r="Q314" s="21"/>
      <c r="R314" s="21"/>
      <c r="S314" s="15"/>
      <c r="U314" s="11"/>
      <c r="V314" s="11"/>
      <c r="W314" s="11"/>
      <c r="X314" s="11"/>
      <c r="Y314" s="11"/>
    </row>
    <row r="315" spans="2:25" ht="13" hidden="1" x14ac:dyDescent="0.15">
      <c r="B315" s="15"/>
      <c r="C315" s="15"/>
      <c r="D315" s="15"/>
      <c r="E315" s="15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15"/>
      <c r="Q315" s="21"/>
      <c r="R315" s="21"/>
      <c r="S315" s="15"/>
      <c r="U315" s="11"/>
      <c r="V315" s="11"/>
      <c r="W315" s="11"/>
      <c r="X315" s="11"/>
      <c r="Y315" s="11"/>
    </row>
    <row r="316" spans="2:25" ht="13" hidden="1" x14ac:dyDescent="0.15">
      <c r="B316" s="15"/>
      <c r="C316" s="21"/>
      <c r="D316" s="21"/>
      <c r="E316" s="10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15"/>
      <c r="Q316" s="21"/>
      <c r="R316" s="21"/>
      <c r="S316" s="15"/>
      <c r="U316" s="11"/>
      <c r="V316" s="11"/>
      <c r="W316" s="11"/>
      <c r="X316" s="11"/>
      <c r="Y316" s="11"/>
    </row>
    <row r="317" spans="2:25" ht="13" hidden="1" x14ac:dyDescent="0.15">
      <c r="B317" s="15"/>
      <c r="C317" s="21"/>
      <c r="D317" s="21"/>
      <c r="E317" s="10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15"/>
      <c r="Q317" s="21"/>
      <c r="R317" s="21"/>
      <c r="S317" s="15"/>
      <c r="U317" s="11"/>
      <c r="V317" s="11"/>
      <c r="W317" s="11"/>
      <c r="X317" s="11"/>
      <c r="Y317" s="11"/>
    </row>
    <row r="318" spans="2:25" ht="13" hidden="1" x14ac:dyDescent="0.15">
      <c r="B318" s="15"/>
      <c r="C318" s="21"/>
      <c r="D318" s="21"/>
      <c r="E318" s="10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15"/>
      <c r="Q318" s="21"/>
      <c r="R318" s="21"/>
      <c r="S318" s="15"/>
      <c r="U318" s="11"/>
      <c r="V318" s="11"/>
      <c r="W318" s="11"/>
      <c r="X318" s="11"/>
      <c r="Y318" s="11"/>
    </row>
    <row r="319" spans="2:25" ht="13" hidden="1" x14ac:dyDescent="0.15">
      <c r="B319" s="15"/>
      <c r="C319" s="21"/>
      <c r="D319" s="21"/>
      <c r="E319" s="10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15"/>
      <c r="Q319" s="21"/>
      <c r="R319" s="21"/>
      <c r="S319" s="15"/>
      <c r="U319" s="11"/>
      <c r="V319" s="11"/>
      <c r="W319" s="11"/>
      <c r="X319" s="11"/>
      <c r="Y319" s="11"/>
    </row>
    <row r="320" spans="2:25" ht="13" hidden="1" x14ac:dyDescent="0.15">
      <c r="B320" s="15"/>
      <c r="C320" s="21"/>
      <c r="D320" s="21"/>
      <c r="E320" s="10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15"/>
      <c r="Q320" s="21"/>
      <c r="R320" s="21"/>
      <c r="S320" s="15"/>
      <c r="U320" s="11"/>
      <c r="V320" s="11"/>
      <c r="W320" s="11"/>
      <c r="X320" s="11"/>
      <c r="Y320" s="11"/>
    </row>
    <row r="321" spans="2:25" ht="13" hidden="1" x14ac:dyDescent="0.15">
      <c r="B321" s="15"/>
      <c r="C321" s="21"/>
      <c r="D321" s="21"/>
      <c r="E321" s="10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15"/>
      <c r="Q321" s="21"/>
      <c r="R321" s="21"/>
      <c r="S321" s="15"/>
      <c r="U321" s="11"/>
      <c r="V321" s="11"/>
      <c r="W321" s="11"/>
      <c r="X321" s="11"/>
      <c r="Y321" s="11"/>
    </row>
    <row r="322" spans="2:25" ht="13" hidden="1" x14ac:dyDescent="0.15">
      <c r="B322" s="15"/>
      <c r="C322" s="21"/>
      <c r="D322" s="21"/>
      <c r="E322" s="10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15"/>
      <c r="Q322" s="21"/>
      <c r="R322" s="21"/>
      <c r="S322" s="15"/>
      <c r="U322" s="11"/>
      <c r="V322" s="11"/>
      <c r="W322" s="11"/>
      <c r="X322" s="11"/>
      <c r="Y322" s="11"/>
    </row>
    <row r="323" spans="2:25" ht="13" hidden="1" x14ac:dyDescent="0.15">
      <c r="B323" s="15"/>
      <c r="C323" s="21"/>
      <c r="D323" s="21"/>
      <c r="E323" s="10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15"/>
      <c r="Q323" s="21"/>
      <c r="R323" s="21"/>
      <c r="S323" s="15"/>
      <c r="U323" s="11"/>
      <c r="V323" s="11"/>
      <c r="W323" s="11"/>
      <c r="X323" s="11"/>
      <c r="Y323" s="11"/>
    </row>
    <row r="324" spans="2:25" ht="13" hidden="1" x14ac:dyDescent="0.15">
      <c r="B324" s="15"/>
      <c r="C324" s="21"/>
      <c r="D324" s="21"/>
      <c r="E324" s="10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15"/>
      <c r="Q324" s="21"/>
      <c r="R324" s="21"/>
      <c r="S324" s="15"/>
      <c r="U324" s="11"/>
      <c r="V324" s="11"/>
      <c r="W324" s="11"/>
      <c r="X324" s="11"/>
      <c r="Y324" s="11"/>
    </row>
    <row r="325" spans="2:25" ht="13" hidden="1" x14ac:dyDescent="0.15">
      <c r="B325" s="15"/>
      <c r="C325" s="21"/>
      <c r="D325" s="21"/>
      <c r="E325" s="10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15"/>
      <c r="Q325" s="21"/>
      <c r="R325" s="21"/>
      <c r="S325" s="15"/>
      <c r="U325" s="11"/>
      <c r="V325" s="11"/>
      <c r="W325" s="11"/>
      <c r="X325" s="11"/>
      <c r="Y325" s="11"/>
    </row>
    <row r="326" spans="2:25" ht="13" hidden="1" x14ac:dyDescent="0.15">
      <c r="B326" s="15"/>
      <c r="C326" s="21"/>
      <c r="D326" s="21"/>
      <c r="E326" s="10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15"/>
      <c r="Q326" s="21"/>
      <c r="R326" s="21"/>
      <c r="S326" s="15"/>
      <c r="U326" s="11"/>
      <c r="V326" s="11"/>
      <c r="W326" s="11"/>
      <c r="X326" s="11"/>
      <c r="Y326" s="11"/>
    </row>
    <row r="327" spans="2:25" ht="13" hidden="1" x14ac:dyDescent="0.15">
      <c r="B327" s="15"/>
      <c r="C327" s="21"/>
      <c r="D327" s="21"/>
      <c r="E327" s="10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15"/>
      <c r="Q327" s="21"/>
      <c r="R327" s="21"/>
      <c r="S327" s="15"/>
      <c r="U327" s="11"/>
      <c r="V327" s="11"/>
      <c r="W327" s="11"/>
      <c r="X327" s="11"/>
      <c r="Y327" s="11"/>
    </row>
    <row r="328" spans="2:25" ht="13" hidden="1" x14ac:dyDescent="0.15">
      <c r="B328" s="15"/>
      <c r="C328" s="21"/>
      <c r="D328" s="21"/>
      <c r="E328" s="10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15"/>
      <c r="Q328" s="21"/>
      <c r="R328" s="21"/>
      <c r="S328" s="15"/>
      <c r="U328" s="11"/>
      <c r="V328" s="11"/>
      <c r="W328" s="11"/>
      <c r="X328" s="11"/>
      <c r="Y328" s="11"/>
    </row>
    <row r="329" spans="2:25" ht="13" hidden="1" x14ac:dyDescent="0.15">
      <c r="B329" s="15"/>
      <c r="C329" s="21"/>
      <c r="D329" s="21"/>
      <c r="E329" s="10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15"/>
      <c r="Q329" s="21"/>
      <c r="R329" s="21"/>
      <c r="S329" s="15"/>
      <c r="U329" s="11"/>
      <c r="V329" s="11"/>
      <c r="W329" s="11"/>
      <c r="X329" s="11"/>
      <c r="Y329" s="11"/>
    </row>
    <row r="330" spans="2:25" ht="13" hidden="1" x14ac:dyDescent="0.15">
      <c r="B330" s="15"/>
      <c r="C330" s="21"/>
      <c r="D330" s="21"/>
      <c r="E330" s="10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15"/>
      <c r="Q330" s="21"/>
      <c r="R330" s="21"/>
      <c r="S330" s="15"/>
      <c r="U330" s="11"/>
      <c r="V330" s="11"/>
      <c r="W330" s="11"/>
      <c r="X330" s="11"/>
      <c r="Y330" s="11"/>
    </row>
    <row r="331" spans="2:25" ht="13" hidden="1" x14ac:dyDescent="0.15">
      <c r="B331" s="15"/>
      <c r="C331" s="21"/>
      <c r="D331" s="21"/>
      <c r="E331" s="10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15"/>
      <c r="Q331" s="21"/>
      <c r="R331" s="21"/>
      <c r="S331" s="15"/>
      <c r="U331" s="11"/>
      <c r="V331" s="11"/>
      <c r="W331" s="11"/>
      <c r="X331" s="11"/>
      <c r="Y331" s="11"/>
    </row>
    <row r="332" spans="2:25" ht="13" hidden="1" x14ac:dyDescent="0.15">
      <c r="B332" s="15"/>
      <c r="C332" s="21"/>
      <c r="D332" s="21"/>
      <c r="E332" s="10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15"/>
      <c r="Q332" s="21"/>
      <c r="R332" s="21"/>
      <c r="S332" s="15"/>
      <c r="U332" s="11"/>
      <c r="V332" s="11"/>
      <c r="W332" s="11"/>
      <c r="X332" s="11"/>
      <c r="Y332" s="11"/>
    </row>
    <row r="333" spans="2:25" ht="13" hidden="1" x14ac:dyDescent="0.15">
      <c r="B333" s="15"/>
      <c r="C333" s="21"/>
      <c r="D333" s="21"/>
      <c r="E333" s="10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15"/>
      <c r="Q333" s="21"/>
      <c r="R333" s="21"/>
      <c r="S333" s="15"/>
      <c r="U333" s="11"/>
      <c r="V333" s="11"/>
      <c r="W333" s="11"/>
      <c r="X333" s="11"/>
      <c r="Y333" s="11"/>
    </row>
    <row r="334" spans="2:25" ht="13" hidden="1" x14ac:dyDescent="0.15">
      <c r="B334" s="15"/>
      <c r="C334" s="21"/>
      <c r="D334" s="21"/>
      <c r="E334" s="10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15"/>
      <c r="Q334" s="21"/>
      <c r="R334" s="21"/>
      <c r="S334" s="15"/>
      <c r="U334" s="11"/>
      <c r="V334" s="11"/>
      <c r="W334" s="11"/>
      <c r="X334" s="11"/>
      <c r="Y334" s="11"/>
    </row>
    <row r="335" spans="2:25" ht="13" hidden="1" x14ac:dyDescent="0.15">
      <c r="B335" s="15"/>
      <c r="C335" s="21"/>
      <c r="D335" s="21"/>
      <c r="E335" s="10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15"/>
      <c r="Q335" s="21"/>
      <c r="R335" s="21"/>
      <c r="S335" s="15"/>
      <c r="U335" s="11"/>
      <c r="V335" s="11"/>
      <c r="W335" s="11"/>
      <c r="X335" s="11"/>
      <c r="Y335" s="11"/>
    </row>
    <row r="336" spans="2:25" ht="13" hidden="1" x14ac:dyDescent="0.15">
      <c r="B336" s="15"/>
      <c r="C336" s="21"/>
      <c r="D336" s="21"/>
      <c r="E336" s="10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15"/>
      <c r="Q336" s="21"/>
      <c r="R336" s="21"/>
      <c r="S336" s="15"/>
      <c r="U336" s="11"/>
      <c r="V336" s="11"/>
      <c r="W336" s="11"/>
      <c r="X336" s="11"/>
      <c r="Y336" s="11"/>
    </row>
    <row r="337" spans="2:25" ht="13" hidden="1" x14ac:dyDescent="0.15">
      <c r="B337" s="15"/>
      <c r="C337" s="21"/>
      <c r="D337" s="21"/>
      <c r="E337" s="10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15"/>
      <c r="Q337" s="21"/>
      <c r="R337" s="21"/>
      <c r="S337" s="15"/>
      <c r="U337" s="11"/>
      <c r="V337" s="11"/>
      <c r="W337" s="11"/>
      <c r="X337" s="11"/>
      <c r="Y337" s="11"/>
    </row>
    <row r="338" spans="2:25" ht="13" hidden="1" x14ac:dyDescent="0.15">
      <c r="B338" s="15"/>
      <c r="C338" s="21"/>
      <c r="D338" s="21"/>
      <c r="E338" s="10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15"/>
      <c r="Q338" s="21"/>
      <c r="R338" s="21"/>
      <c r="S338" s="15"/>
      <c r="U338" s="11"/>
      <c r="V338" s="11"/>
      <c r="W338" s="11"/>
      <c r="X338" s="11"/>
      <c r="Y338" s="11"/>
    </row>
    <row r="339" spans="2:25" ht="13" hidden="1" x14ac:dyDescent="0.15">
      <c r="B339" s="15"/>
      <c r="C339" s="21"/>
      <c r="D339" s="21"/>
      <c r="E339" s="10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15"/>
      <c r="Q339" s="21"/>
      <c r="R339" s="21"/>
      <c r="S339" s="15"/>
      <c r="U339" s="11"/>
      <c r="V339" s="11"/>
      <c r="W339" s="11"/>
      <c r="X339" s="11"/>
      <c r="Y339" s="11"/>
    </row>
    <row r="340" spans="2:25" ht="13" hidden="1" x14ac:dyDescent="0.15">
      <c r="B340" s="15"/>
      <c r="C340" s="21"/>
      <c r="D340" s="21"/>
      <c r="E340" s="10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15"/>
      <c r="Q340" s="21"/>
      <c r="R340" s="21"/>
      <c r="S340" s="15"/>
      <c r="U340" s="11"/>
      <c r="V340" s="11"/>
      <c r="W340" s="11"/>
      <c r="X340" s="11"/>
      <c r="Y340" s="11"/>
    </row>
    <row r="341" spans="2:25" ht="13" hidden="1" x14ac:dyDescent="0.15">
      <c r="B341" s="15"/>
      <c r="C341" s="21"/>
      <c r="D341" s="21"/>
      <c r="E341" s="10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15"/>
      <c r="Q341" s="21"/>
      <c r="R341" s="21"/>
      <c r="S341" s="15"/>
      <c r="U341" s="11"/>
      <c r="V341" s="11"/>
      <c r="W341" s="11"/>
      <c r="X341" s="11"/>
      <c r="Y341" s="11"/>
    </row>
    <row r="342" spans="2:25" ht="13" hidden="1" x14ac:dyDescent="0.15">
      <c r="B342" s="15"/>
      <c r="C342" s="21"/>
      <c r="D342" s="21"/>
      <c r="E342" s="10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15"/>
      <c r="Q342" s="21"/>
      <c r="R342" s="21"/>
      <c r="S342" s="15"/>
      <c r="U342" s="11"/>
      <c r="V342" s="11"/>
      <c r="W342" s="11"/>
      <c r="X342" s="11"/>
      <c r="Y342" s="11"/>
    </row>
    <row r="343" spans="2:25" ht="13" hidden="1" x14ac:dyDescent="0.15">
      <c r="B343" s="15"/>
      <c r="C343" s="21"/>
      <c r="D343" s="21"/>
      <c r="E343" s="10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15"/>
      <c r="Q343" s="21"/>
      <c r="R343" s="21"/>
      <c r="S343" s="15"/>
      <c r="U343" s="11"/>
      <c r="V343" s="11"/>
      <c r="W343" s="11"/>
      <c r="X343" s="11"/>
      <c r="Y343" s="11"/>
    </row>
    <row r="344" spans="2:25" ht="13" hidden="1" x14ac:dyDescent="0.15">
      <c r="B344" s="15"/>
      <c r="C344" s="21"/>
      <c r="D344" s="21"/>
      <c r="E344" s="10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15"/>
      <c r="Q344" s="21"/>
      <c r="R344" s="21"/>
      <c r="S344" s="15"/>
      <c r="U344" s="11"/>
      <c r="V344" s="11"/>
      <c r="W344" s="11"/>
      <c r="X344" s="11"/>
      <c r="Y344" s="11"/>
    </row>
    <row r="345" spans="2:25" ht="13" hidden="1" x14ac:dyDescent="0.15">
      <c r="B345" s="15"/>
      <c r="C345" s="21"/>
      <c r="D345" s="21"/>
      <c r="E345" s="10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15"/>
      <c r="Q345" s="21"/>
      <c r="R345" s="21"/>
      <c r="S345" s="15"/>
      <c r="U345" s="11"/>
      <c r="V345" s="11"/>
      <c r="W345" s="11"/>
      <c r="X345" s="11"/>
      <c r="Y345" s="11"/>
    </row>
    <row r="346" spans="2:25" ht="13" hidden="1" x14ac:dyDescent="0.15">
      <c r="B346" s="15"/>
      <c r="C346" s="21"/>
      <c r="D346" s="21"/>
      <c r="E346" s="10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15"/>
      <c r="Q346" s="21"/>
      <c r="R346" s="21"/>
      <c r="S346" s="15"/>
      <c r="U346" s="11"/>
      <c r="V346" s="11"/>
      <c r="W346" s="11"/>
      <c r="X346" s="11"/>
      <c r="Y346" s="11"/>
    </row>
    <row r="347" spans="2:25" ht="13" hidden="1" x14ac:dyDescent="0.15">
      <c r="B347" s="15"/>
      <c r="C347" s="21"/>
      <c r="D347" s="21"/>
      <c r="E347" s="10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15"/>
      <c r="Q347" s="21"/>
      <c r="R347" s="21"/>
      <c r="S347" s="15"/>
      <c r="U347" s="11"/>
      <c r="V347" s="11"/>
      <c r="W347" s="11"/>
      <c r="X347" s="11"/>
      <c r="Y347" s="11"/>
    </row>
    <row r="348" spans="2:25" ht="13" hidden="1" x14ac:dyDescent="0.15">
      <c r="B348" s="15"/>
      <c r="C348" s="21"/>
      <c r="D348" s="21"/>
      <c r="E348" s="10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15"/>
      <c r="Q348" s="21"/>
      <c r="R348" s="21"/>
      <c r="S348" s="15"/>
      <c r="U348" s="11"/>
      <c r="V348" s="11"/>
      <c r="W348" s="11"/>
      <c r="X348" s="11"/>
      <c r="Y348" s="11"/>
    </row>
    <row r="349" spans="2:25" ht="13" hidden="1" x14ac:dyDescent="0.15">
      <c r="B349" s="15"/>
      <c r="C349" s="21"/>
      <c r="D349" s="21"/>
      <c r="E349" s="10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15"/>
      <c r="Q349" s="21"/>
      <c r="R349" s="21"/>
      <c r="S349" s="15"/>
      <c r="U349" s="11"/>
      <c r="V349" s="11"/>
      <c r="W349" s="11"/>
      <c r="X349" s="11"/>
      <c r="Y349" s="11"/>
    </row>
    <row r="350" spans="2:25" ht="13" hidden="1" x14ac:dyDescent="0.15">
      <c r="B350" s="15"/>
      <c r="C350" s="21"/>
      <c r="D350" s="21"/>
      <c r="E350" s="10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15"/>
      <c r="Q350" s="21"/>
      <c r="R350" s="21"/>
      <c r="S350" s="15"/>
      <c r="U350" s="11"/>
      <c r="V350" s="11"/>
      <c r="W350" s="11"/>
      <c r="X350" s="11"/>
      <c r="Y350" s="11"/>
    </row>
    <row r="351" spans="2:25" ht="13" hidden="1" x14ac:dyDescent="0.15">
      <c r="B351" s="15"/>
      <c r="C351" s="21"/>
      <c r="D351" s="21"/>
      <c r="E351" s="10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15"/>
      <c r="Q351" s="21"/>
      <c r="R351" s="21"/>
      <c r="S351" s="15"/>
      <c r="U351" s="11"/>
      <c r="V351" s="11"/>
      <c r="W351" s="11"/>
      <c r="X351" s="11"/>
      <c r="Y351" s="11"/>
    </row>
    <row r="352" spans="2:25" ht="13" hidden="1" x14ac:dyDescent="0.15">
      <c r="B352" s="15"/>
      <c r="C352" s="21"/>
      <c r="D352" s="21"/>
      <c r="E352" s="10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15"/>
      <c r="Q352" s="21"/>
      <c r="R352" s="21"/>
      <c r="S352" s="15"/>
      <c r="U352" s="11"/>
      <c r="V352" s="11"/>
      <c r="W352" s="11"/>
      <c r="X352" s="11"/>
      <c r="Y352" s="11"/>
    </row>
    <row r="353" spans="2:25" ht="13" hidden="1" x14ac:dyDescent="0.15">
      <c r="B353" s="15"/>
      <c r="C353" s="21"/>
      <c r="D353" s="21"/>
      <c r="E353" s="10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15"/>
      <c r="Q353" s="21"/>
      <c r="R353" s="21"/>
      <c r="S353" s="15"/>
      <c r="U353" s="11"/>
      <c r="V353" s="11"/>
      <c r="W353" s="11"/>
      <c r="X353" s="11"/>
      <c r="Y353" s="11"/>
    </row>
    <row r="354" spans="2:25" ht="13" hidden="1" x14ac:dyDescent="0.15">
      <c r="B354" s="15"/>
      <c r="C354" s="21"/>
      <c r="D354" s="21"/>
      <c r="E354" s="10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15"/>
      <c r="Q354" s="21"/>
      <c r="R354" s="21"/>
      <c r="S354" s="15"/>
      <c r="U354" s="11"/>
      <c r="V354" s="11"/>
      <c r="W354" s="11"/>
      <c r="X354" s="11"/>
      <c r="Y354" s="11"/>
    </row>
    <row r="355" spans="2:25" ht="13" hidden="1" x14ac:dyDescent="0.15">
      <c r="B355" s="15"/>
      <c r="C355" s="21"/>
      <c r="D355" s="21"/>
      <c r="E355" s="10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15"/>
      <c r="Q355" s="21"/>
      <c r="R355" s="21"/>
      <c r="S355" s="15"/>
      <c r="U355" s="11"/>
      <c r="V355" s="11"/>
      <c r="W355" s="11"/>
      <c r="X355" s="11"/>
      <c r="Y355" s="11"/>
    </row>
    <row r="356" spans="2:25" ht="13" hidden="1" x14ac:dyDescent="0.15">
      <c r="B356" s="15"/>
      <c r="C356" s="21"/>
      <c r="D356" s="21"/>
      <c r="E356" s="10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15"/>
      <c r="Q356" s="21"/>
      <c r="R356" s="21"/>
      <c r="S356" s="15"/>
      <c r="U356" s="11"/>
      <c r="V356" s="11"/>
      <c r="W356" s="11"/>
      <c r="X356" s="11"/>
      <c r="Y356" s="11"/>
    </row>
    <row r="357" spans="2:25" ht="13" hidden="1" x14ac:dyDescent="0.15">
      <c r="B357" s="15"/>
      <c r="C357" s="21"/>
      <c r="D357" s="21"/>
      <c r="E357" s="10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15"/>
      <c r="Q357" s="21"/>
      <c r="R357" s="21"/>
      <c r="S357" s="15"/>
      <c r="U357" s="11"/>
      <c r="V357" s="11"/>
      <c r="W357" s="11"/>
      <c r="X357" s="11"/>
      <c r="Y357" s="11"/>
    </row>
    <row r="358" spans="2:25" ht="13" hidden="1" x14ac:dyDescent="0.15">
      <c r="B358" s="15"/>
      <c r="C358" s="21"/>
      <c r="D358" s="21"/>
      <c r="E358" s="10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15"/>
      <c r="Q358" s="21"/>
      <c r="R358" s="21"/>
      <c r="S358" s="15"/>
      <c r="U358" s="11"/>
      <c r="V358" s="11"/>
      <c r="W358" s="11"/>
      <c r="X358" s="11"/>
      <c r="Y358" s="11"/>
    </row>
    <row r="359" spans="2:25" ht="13" hidden="1" x14ac:dyDescent="0.15">
      <c r="B359" s="15"/>
      <c r="C359" s="21"/>
      <c r="D359" s="21"/>
      <c r="E359" s="10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15"/>
      <c r="Q359" s="21"/>
      <c r="R359" s="21"/>
      <c r="S359" s="15"/>
      <c r="U359" s="11"/>
      <c r="V359" s="11"/>
      <c r="W359" s="11"/>
      <c r="X359" s="11"/>
      <c r="Y359" s="11"/>
    </row>
    <row r="360" spans="2:25" ht="13" hidden="1" x14ac:dyDescent="0.15">
      <c r="B360" s="15"/>
      <c r="C360" s="21"/>
      <c r="D360" s="21"/>
      <c r="E360" s="10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15"/>
      <c r="Q360" s="21"/>
      <c r="R360" s="21"/>
      <c r="S360" s="15"/>
      <c r="U360" s="11"/>
      <c r="V360" s="11"/>
      <c r="W360" s="11"/>
      <c r="X360" s="11"/>
      <c r="Y360" s="11"/>
    </row>
    <row r="361" spans="2:25" ht="13" hidden="1" x14ac:dyDescent="0.15">
      <c r="B361" s="15"/>
      <c r="C361" s="21"/>
      <c r="D361" s="21"/>
      <c r="E361" s="10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15"/>
      <c r="Q361" s="21"/>
      <c r="R361" s="21"/>
      <c r="S361" s="15"/>
      <c r="U361" s="11"/>
      <c r="V361" s="11"/>
      <c r="W361" s="11"/>
      <c r="X361" s="11"/>
      <c r="Y361" s="11"/>
    </row>
    <row r="362" spans="2:25" ht="13" hidden="1" x14ac:dyDescent="0.15">
      <c r="B362" s="15"/>
      <c r="C362" s="21"/>
      <c r="D362" s="21"/>
      <c r="E362" s="10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15"/>
      <c r="Q362" s="21"/>
      <c r="R362" s="21"/>
      <c r="S362" s="15"/>
      <c r="U362" s="11"/>
      <c r="V362" s="11"/>
      <c r="W362" s="11"/>
      <c r="X362" s="11"/>
      <c r="Y362" s="11"/>
    </row>
    <row r="363" spans="2:25" ht="13" hidden="1" x14ac:dyDescent="0.15">
      <c r="B363" s="15"/>
      <c r="C363" s="21"/>
      <c r="D363" s="21"/>
      <c r="E363" s="10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15"/>
      <c r="Q363" s="21"/>
      <c r="R363" s="21"/>
      <c r="S363" s="15"/>
      <c r="U363" s="11"/>
      <c r="V363" s="11"/>
      <c r="W363" s="11"/>
      <c r="X363" s="11"/>
      <c r="Y363" s="11"/>
    </row>
    <row r="364" spans="2:25" ht="13" hidden="1" x14ac:dyDescent="0.15">
      <c r="B364" s="15"/>
      <c r="C364" s="21"/>
      <c r="D364" s="21"/>
      <c r="E364" s="10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15"/>
      <c r="Q364" s="21"/>
      <c r="R364" s="21"/>
      <c r="S364" s="15"/>
      <c r="U364" s="11"/>
      <c r="V364" s="11"/>
      <c r="W364" s="11"/>
      <c r="X364" s="11"/>
      <c r="Y364" s="11"/>
    </row>
    <row r="365" spans="2:25" ht="13" hidden="1" x14ac:dyDescent="0.15">
      <c r="B365" s="15"/>
      <c r="C365" s="21"/>
      <c r="D365" s="21"/>
      <c r="E365" s="10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15"/>
      <c r="Q365" s="21"/>
      <c r="R365" s="21"/>
      <c r="S365" s="15"/>
      <c r="U365" s="11"/>
      <c r="V365" s="11"/>
      <c r="W365" s="11"/>
      <c r="X365" s="11"/>
      <c r="Y365" s="11"/>
    </row>
    <row r="366" spans="2:25" ht="13" hidden="1" x14ac:dyDescent="0.15">
      <c r="B366" s="15"/>
      <c r="C366" s="21"/>
      <c r="D366" s="21"/>
      <c r="E366" s="10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15"/>
      <c r="Q366" s="21"/>
      <c r="R366" s="21"/>
      <c r="S366" s="15"/>
      <c r="U366" s="11"/>
      <c r="V366" s="11"/>
      <c r="W366" s="11"/>
      <c r="X366" s="11"/>
      <c r="Y366" s="11"/>
    </row>
    <row r="367" spans="2:25" ht="13" hidden="1" x14ac:dyDescent="0.15">
      <c r="B367" s="15"/>
      <c r="C367" s="21"/>
      <c r="D367" s="21"/>
      <c r="E367" s="10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15"/>
      <c r="Q367" s="21"/>
      <c r="R367" s="21"/>
      <c r="S367" s="15"/>
      <c r="U367" s="11"/>
      <c r="V367" s="11"/>
      <c r="W367" s="11"/>
      <c r="X367" s="11"/>
      <c r="Y367" s="11"/>
    </row>
    <row r="368" spans="2:25" ht="13" hidden="1" x14ac:dyDescent="0.15">
      <c r="B368" s="15"/>
      <c r="C368" s="21"/>
      <c r="D368" s="21"/>
      <c r="E368" s="10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15"/>
      <c r="Q368" s="21"/>
      <c r="R368" s="21"/>
      <c r="S368" s="15"/>
      <c r="U368" s="11"/>
      <c r="V368" s="11"/>
      <c r="W368" s="11"/>
      <c r="X368" s="11"/>
      <c r="Y368" s="11"/>
    </row>
    <row r="369" spans="2:25" ht="13" hidden="1" x14ac:dyDescent="0.15">
      <c r="B369" s="15"/>
      <c r="C369" s="21"/>
      <c r="D369" s="21"/>
      <c r="E369" s="10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15"/>
      <c r="Q369" s="21"/>
      <c r="R369" s="21"/>
      <c r="S369" s="15"/>
      <c r="U369" s="11"/>
      <c r="V369" s="11"/>
      <c r="W369" s="11"/>
      <c r="X369" s="11"/>
      <c r="Y369" s="11"/>
    </row>
    <row r="370" spans="2:25" ht="13" hidden="1" x14ac:dyDescent="0.15">
      <c r="B370" s="15"/>
      <c r="C370" s="21"/>
      <c r="D370" s="21"/>
      <c r="E370" s="10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15"/>
      <c r="Q370" s="21"/>
      <c r="R370" s="21"/>
      <c r="S370" s="15"/>
      <c r="U370" s="11"/>
      <c r="V370" s="11"/>
      <c r="W370" s="11"/>
      <c r="X370" s="11"/>
      <c r="Y370" s="11"/>
    </row>
    <row r="371" spans="2:25" ht="13" hidden="1" x14ac:dyDescent="0.15">
      <c r="B371" s="15"/>
      <c r="C371" s="21"/>
      <c r="D371" s="21"/>
      <c r="E371" s="10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15"/>
      <c r="Q371" s="21"/>
      <c r="R371" s="21"/>
      <c r="S371" s="15"/>
      <c r="U371" s="11"/>
      <c r="V371" s="11"/>
      <c r="W371" s="11"/>
      <c r="X371" s="11"/>
      <c r="Y371" s="11"/>
    </row>
    <row r="372" spans="2:25" ht="13" hidden="1" x14ac:dyDescent="0.15">
      <c r="B372" s="15"/>
      <c r="C372" s="21"/>
      <c r="D372" s="21"/>
      <c r="E372" s="10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15"/>
      <c r="Q372" s="21"/>
      <c r="R372" s="21"/>
      <c r="S372" s="15"/>
      <c r="U372" s="11"/>
      <c r="V372" s="11"/>
      <c r="W372" s="11"/>
      <c r="X372" s="11"/>
      <c r="Y372" s="11"/>
    </row>
    <row r="373" spans="2:25" ht="13" hidden="1" x14ac:dyDescent="0.15">
      <c r="B373" s="15"/>
      <c r="C373" s="21"/>
      <c r="D373" s="21"/>
      <c r="E373" s="10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15"/>
      <c r="Q373" s="21"/>
      <c r="R373" s="21"/>
      <c r="S373" s="15"/>
      <c r="U373" s="11"/>
      <c r="V373" s="11"/>
      <c r="W373" s="11"/>
      <c r="X373" s="11"/>
      <c r="Y373" s="11"/>
    </row>
    <row r="374" spans="2:25" ht="13" hidden="1" x14ac:dyDescent="0.15">
      <c r="B374" s="15"/>
      <c r="C374" s="21"/>
      <c r="D374" s="21"/>
      <c r="E374" s="10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15"/>
      <c r="Q374" s="21"/>
      <c r="R374" s="21"/>
      <c r="S374" s="15"/>
      <c r="U374" s="11"/>
      <c r="V374" s="11"/>
      <c r="W374" s="11"/>
      <c r="X374" s="11"/>
      <c r="Y374" s="11"/>
    </row>
    <row r="375" spans="2:25" ht="13" hidden="1" x14ac:dyDescent="0.15">
      <c r="B375" s="15"/>
      <c r="C375" s="21"/>
      <c r="D375" s="21"/>
      <c r="E375" s="10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15"/>
      <c r="Q375" s="21"/>
      <c r="R375" s="21"/>
      <c r="S375" s="15"/>
      <c r="U375" s="11"/>
      <c r="V375" s="11"/>
      <c r="W375" s="11"/>
      <c r="X375" s="11"/>
      <c r="Y375" s="11"/>
    </row>
    <row r="376" spans="2:25" ht="13" hidden="1" x14ac:dyDescent="0.15">
      <c r="B376" s="15"/>
      <c r="C376" s="21"/>
      <c r="D376" s="21"/>
      <c r="E376" s="10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15"/>
      <c r="Q376" s="21"/>
      <c r="R376" s="21"/>
      <c r="S376" s="15"/>
      <c r="U376" s="11"/>
      <c r="V376" s="11"/>
      <c r="W376" s="11"/>
      <c r="X376" s="11"/>
      <c r="Y376" s="11"/>
    </row>
    <row r="377" spans="2:25" ht="13" hidden="1" x14ac:dyDescent="0.15">
      <c r="B377" s="15"/>
      <c r="C377" s="21"/>
      <c r="D377" s="21"/>
      <c r="E377" s="10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15"/>
      <c r="Q377" s="21"/>
      <c r="R377" s="21"/>
      <c r="S377" s="15"/>
      <c r="U377" s="11"/>
      <c r="V377" s="11"/>
      <c r="W377" s="11"/>
      <c r="X377" s="11"/>
      <c r="Y377" s="11"/>
    </row>
    <row r="378" spans="2:25" ht="13" hidden="1" x14ac:dyDescent="0.15">
      <c r="B378" s="15"/>
      <c r="C378" s="21"/>
      <c r="D378" s="21"/>
      <c r="E378" s="10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15"/>
      <c r="Q378" s="21"/>
      <c r="R378" s="21"/>
      <c r="S378" s="15"/>
      <c r="U378" s="11"/>
      <c r="V378" s="11"/>
      <c r="W378" s="11"/>
      <c r="X378" s="11"/>
      <c r="Y378" s="11"/>
    </row>
    <row r="379" spans="2:25" ht="13" hidden="1" x14ac:dyDescent="0.15">
      <c r="B379" s="15"/>
      <c r="C379" s="21"/>
      <c r="D379" s="21"/>
      <c r="E379" s="10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15"/>
      <c r="Q379" s="21"/>
      <c r="R379" s="21"/>
      <c r="S379" s="15"/>
      <c r="U379" s="11"/>
      <c r="V379" s="11"/>
      <c r="W379" s="11"/>
      <c r="X379" s="11"/>
      <c r="Y379" s="11"/>
    </row>
    <row r="380" spans="2:25" ht="13" hidden="1" x14ac:dyDescent="0.15">
      <c r="B380" s="15"/>
      <c r="C380" s="21"/>
      <c r="D380" s="21"/>
      <c r="E380" s="10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15"/>
      <c r="Q380" s="21"/>
      <c r="R380" s="21"/>
      <c r="S380" s="15"/>
      <c r="U380" s="11"/>
      <c r="V380" s="11"/>
      <c r="W380" s="11"/>
      <c r="X380" s="11"/>
      <c r="Y380" s="11"/>
    </row>
    <row r="381" spans="2:25" ht="13" hidden="1" x14ac:dyDescent="0.15">
      <c r="B381" s="15"/>
      <c r="C381" s="21"/>
      <c r="D381" s="21"/>
      <c r="E381" s="10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15"/>
      <c r="Q381" s="21"/>
      <c r="R381" s="21"/>
      <c r="S381" s="15"/>
      <c r="U381" s="11"/>
      <c r="V381" s="11"/>
      <c r="W381" s="11"/>
      <c r="X381" s="11"/>
      <c r="Y381" s="11"/>
    </row>
    <row r="382" spans="2:25" ht="13" hidden="1" x14ac:dyDescent="0.15">
      <c r="B382" s="15"/>
      <c r="C382" s="21"/>
      <c r="D382" s="21"/>
      <c r="E382" s="10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15"/>
      <c r="Q382" s="21"/>
      <c r="R382" s="21"/>
      <c r="S382" s="15"/>
      <c r="U382" s="11"/>
      <c r="V382" s="11"/>
      <c r="W382" s="11"/>
      <c r="X382" s="11"/>
      <c r="Y382" s="11"/>
    </row>
    <row r="383" spans="2:25" ht="13" hidden="1" x14ac:dyDescent="0.15">
      <c r="B383" s="15"/>
      <c r="C383" s="21"/>
      <c r="D383" s="21"/>
      <c r="E383" s="10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15"/>
      <c r="Q383" s="21"/>
      <c r="R383" s="21"/>
      <c r="S383" s="15"/>
      <c r="U383" s="11"/>
      <c r="V383" s="11"/>
      <c r="W383" s="11"/>
      <c r="X383" s="11"/>
      <c r="Y383" s="11"/>
    </row>
    <row r="384" spans="2:25" ht="13" hidden="1" x14ac:dyDescent="0.15">
      <c r="B384" s="15"/>
      <c r="C384" s="21"/>
      <c r="D384" s="21"/>
      <c r="E384" s="10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15"/>
      <c r="Q384" s="21"/>
      <c r="R384" s="21"/>
      <c r="S384" s="15"/>
      <c r="U384" s="11"/>
      <c r="V384" s="11"/>
      <c r="W384" s="11"/>
      <c r="X384" s="11"/>
      <c r="Y384" s="11"/>
    </row>
    <row r="385" spans="2:25" ht="13" hidden="1" x14ac:dyDescent="0.15">
      <c r="B385" s="15"/>
      <c r="C385" s="21"/>
      <c r="D385" s="21"/>
      <c r="E385" s="10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15"/>
      <c r="Q385" s="21"/>
      <c r="R385" s="21"/>
      <c r="S385" s="15"/>
      <c r="U385" s="11"/>
      <c r="V385" s="11"/>
      <c r="W385" s="11"/>
      <c r="X385" s="11"/>
      <c r="Y385" s="11"/>
    </row>
    <row r="386" spans="2:25" ht="13" hidden="1" x14ac:dyDescent="0.15">
      <c r="B386" s="15"/>
      <c r="C386" s="21"/>
      <c r="D386" s="21"/>
      <c r="E386" s="10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15"/>
      <c r="Q386" s="21"/>
      <c r="R386" s="21"/>
      <c r="S386" s="15"/>
      <c r="U386" s="11"/>
      <c r="V386" s="11"/>
      <c r="W386" s="11"/>
      <c r="X386" s="11"/>
      <c r="Y386" s="11"/>
    </row>
    <row r="387" spans="2:25" ht="13" hidden="1" x14ac:dyDescent="0.15">
      <c r="B387" s="15"/>
      <c r="C387" s="21"/>
      <c r="D387" s="21"/>
      <c r="E387" s="10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15"/>
      <c r="Q387" s="21"/>
      <c r="R387" s="21"/>
      <c r="S387" s="15"/>
      <c r="U387" s="11"/>
      <c r="V387" s="11"/>
      <c r="W387" s="11"/>
      <c r="X387" s="11"/>
      <c r="Y387" s="11"/>
    </row>
    <row r="388" spans="2:25" ht="13" hidden="1" x14ac:dyDescent="0.15">
      <c r="B388" s="15"/>
      <c r="C388" s="21"/>
      <c r="D388" s="21"/>
      <c r="E388" s="10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15"/>
      <c r="Q388" s="21"/>
      <c r="R388" s="21"/>
      <c r="S388" s="15"/>
      <c r="U388" s="11"/>
      <c r="V388" s="11"/>
      <c r="W388" s="11"/>
      <c r="X388" s="11"/>
      <c r="Y388" s="11"/>
    </row>
    <row r="389" spans="2:25" ht="13" hidden="1" x14ac:dyDescent="0.15">
      <c r="B389" s="15"/>
      <c r="C389" s="21"/>
      <c r="D389" s="21"/>
      <c r="E389" s="10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15"/>
      <c r="Q389" s="21"/>
      <c r="R389" s="21"/>
      <c r="S389" s="15"/>
      <c r="U389" s="11"/>
      <c r="V389" s="11"/>
      <c r="W389" s="11"/>
      <c r="X389" s="11"/>
      <c r="Y389" s="11"/>
    </row>
    <row r="390" spans="2:25" ht="13" hidden="1" x14ac:dyDescent="0.15">
      <c r="B390" s="15"/>
      <c r="C390" s="21"/>
      <c r="D390" s="21"/>
      <c r="E390" s="10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15"/>
      <c r="Q390" s="21"/>
      <c r="R390" s="21"/>
      <c r="S390" s="15"/>
      <c r="U390" s="11"/>
      <c r="V390" s="11"/>
      <c r="W390" s="11"/>
      <c r="X390" s="11"/>
      <c r="Y390" s="11"/>
    </row>
    <row r="391" spans="2:25" ht="13" hidden="1" x14ac:dyDescent="0.15">
      <c r="B391" s="15"/>
      <c r="C391" s="21"/>
      <c r="D391" s="21"/>
      <c r="E391" s="10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15"/>
      <c r="Q391" s="21"/>
      <c r="R391" s="21"/>
      <c r="S391" s="15"/>
      <c r="U391" s="11"/>
      <c r="V391" s="11"/>
      <c r="W391" s="11"/>
      <c r="X391" s="11"/>
      <c r="Y391" s="11"/>
    </row>
    <row r="392" spans="2:25" ht="13" hidden="1" x14ac:dyDescent="0.15">
      <c r="B392" s="15"/>
      <c r="C392" s="21"/>
      <c r="D392" s="21"/>
      <c r="E392" s="10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15"/>
      <c r="Q392" s="21"/>
      <c r="R392" s="21"/>
      <c r="S392" s="15"/>
      <c r="U392" s="11"/>
      <c r="V392" s="11"/>
      <c r="W392" s="11"/>
      <c r="X392" s="11"/>
      <c r="Y392" s="11"/>
    </row>
    <row r="393" spans="2:25" ht="13" hidden="1" x14ac:dyDescent="0.15">
      <c r="B393" s="15"/>
      <c r="C393" s="21"/>
      <c r="D393" s="21"/>
      <c r="E393" s="10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15"/>
      <c r="Q393" s="21"/>
      <c r="R393" s="21"/>
      <c r="S393" s="15"/>
      <c r="U393" s="11"/>
      <c r="V393" s="11"/>
      <c r="W393" s="11"/>
      <c r="X393" s="11"/>
      <c r="Y393" s="11"/>
    </row>
    <row r="394" spans="2:25" ht="13" hidden="1" x14ac:dyDescent="0.15">
      <c r="B394" s="15"/>
      <c r="C394" s="21"/>
      <c r="D394" s="21"/>
      <c r="E394" s="10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15"/>
      <c r="Q394" s="21"/>
      <c r="R394" s="21"/>
      <c r="S394" s="15"/>
      <c r="U394" s="11"/>
      <c r="V394" s="11"/>
      <c r="W394" s="11"/>
      <c r="X394" s="11"/>
      <c r="Y394" s="11"/>
    </row>
    <row r="395" spans="2:25" ht="13" hidden="1" x14ac:dyDescent="0.15">
      <c r="B395" s="15"/>
      <c r="C395" s="21"/>
      <c r="D395" s="21"/>
      <c r="E395" s="10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15"/>
      <c r="Q395" s="21"/>
      <c r="R395" s="21"/>
      <c r="S395" s="15"/>
      <c r="U395" s="11"/>
      <c r="V395" s="11"/>
      <c r="W395" s="11"/>
      <c r="X395" s="11"/>
      <c r="Y395" s="11"/>
    </row>
    <row r="396" spans="2:25" ht="13" hidden="1" x14ac:dyDescent="0.15">
      <c r="B396" s="15"/>
      <c r="C396" s="21"/>
      <c r="D396" s="21"/>
      <c r="E396" s="10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15"/>
      <c r="Q396" s="21"/>
      <c r="R396" s="21"/>
      <c r="S396" s="15"/>
      <c r="U396" s="11"/>
      <c r="V396" s="11"/>
      <c r="W396" s="11"/>
      <c r="X396" s="11"/>
      <c r="Y396" s="11"/>
    </row>
    <row r="397" spans="2:25" ht="13" hidden="1" x14ac:dyDescent="0.15">
      <c r="B397" s="15"/>
      <c r="C397" s="21"/>
      <c r="D397" s="21"/>
      <c r="E397" s="10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15"/>
      <c r="Q397" s="21"/>
      <c r="R397" s="21"/>
      <c r="S397" s="15"/>
      <c r="U397" s="11"/>
      <c r="V397" s="11"/>
      <c r="W397" s="11"/>
      <c r="X397" s="11"/>
      <c r="Y397" s="11"/>
    </row>
    <row r="398" spans="2:25" ht="13" hidden="1" x14ac:dyDescent="0.15">
      <c r="B398" s="15"/>
      <c r="C398" s="21"/>
      <c r="D398" s="21"/>
      <c r="E398" s="10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15"/>
      <c r="Q398" s="21"/>
      <c r="R398" s="21"/>
      <c r="S398" s="15"/>
      <c r="U398" s="11"/>
      <c r="V398" s="11"/>
      <c r="W398" s="11"/>
      <c r="X398" s="11"/>
      <c r="Y398" s="11"/>
    </row>
    <row r="399" spans="2:25" ht="13" hidden="1" x14ac:dyDescent="0.15">
      <c r="B399" s="15"/>
      <c r="C399" s="21"/>
      <c r="D399" s="21"/>
      <c r="E399" s="10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15"/>
      <c r="Q399" s="21"/>
      <c r="R399" s="21"/>
      <c r="S399" s="15"/>
      <c r="U399" s="11"/>
      <c r="V399" s="11"/>
      <c r="W399" s="11"/>
      <c r="X399" s="11"/>
      <c r="Y399" s="11"/>
    </row>
    <row r="400" spans="2:25" ht="13" hidden="1" x14ac:dyDescent="0.15">
      <c r="B400" s="15"/>
      <c r="C400" s="21"/>
      <c r="D400" s="21"/>
      <c r="E400" s="10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15"/>
      <c r="Q400" s="21"/>
      <c r="R400" s="21"/>
      <c r="S400" s="15"/>
      <c r="U400" s="11"/>
      <c r="V400" s="11"/>
      <c r="W400" s="11"/>
      <c r="X400" s="11"/>
      <c r="Y400" s="11"/>
    </row>
    <row r="401" spans="2:25" ht="13" hidden="1" x14ac:dyDescent="0.15">
      <c r="B401" s="15"/>
      <c r="C401" s="21"/>
      <c r="D401" s="21"/>
      <c r="E401" s="10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15"/>
      <c r="Q401" s="21"/>
      <c r="R401" s="21"/>
      <c r="S401" s="15"/>
      <c r="U401" s="11"/>
      <c r="V401" s="11"/>
      <c r="W401" s="11"/>
      <c r="X401" s="11"/>
      <c r="Y401" s="11"/>
    </row>
    <row r="402" spans="2:25" ht="13" hidden="1" x14ac:dyDescent="0.15">
      <c r="B402" s="15"/>
      <c r="C402" s="21"/>
      <c r="D402" s="21"/>
      <c r="E402" s="10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15"/>
      <c r="Q402" s="21"/>
      <c r="R402" s="21"/>
      <c r="S402" s="15"/>
      <c r="U402" s="11"/>
      <c r="V402" s="11"/>
      <c r="W402" s="11"/>
      <c r="X402" s="11"/>
      <c r="Y402" s="11"/>
    </row>
    <row r="403" spans="2:25" ht="13" hidden="1" x14ac:dyDescent="0.15">
      <c r="B403" s="15"/>
      <c r="C403" s="21"/>
      <c r="D403" s="21"/>
      <c r="E403" s="10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15"/>
      <c r="Q403" s="21"/>
      <c r="R403" s="21"/>
      <c r="S403" s="15"/>
      <c r="U403" s="11"/>
      <c r="V403" s="11"/>
      <c r="W403" s="11"/>
      <c r="X403" s="11"/>
      <c r="Y403" s="11"/>
    </row>
    <row r="404" spans="2:25" ht="13" hidden="1" x14ac:dyDescent="0.15">
      <c r="B404" s="15"/>
      <c r="C404" s="21"/>
      <c r="D404" s="21"/>
      <c r="E404" s="10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15"/>
      <c r="Q404" s="21"/>
      <c r="R404" s="21"/>
      <c r="S404" s="15"/>
      <c r="U404" s="11"/>
      <c r="V404" s="11"/>
      <c r="W404" s="11"/>
      <c r="X404" s="11"/>
      <c r="Y404" s="11"/>
    </row>
    <row r="405" spans="2:25" ht="13" hidden="1" x14ac:dyDescent="0.15">
      <c r="B405" s="15"/>
      <c r="C405" s="21"/>
      <c r="D405" s="21"/>
      <c r="E405" s="10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15"/>
      <c r="Q405" s="21"/>
      <c r="R405" s="21"/>
      <c r="S405" s="15"/>
      <c r="U405" s="11"/>
      <c r="V405" s="11"/>
      <c r="W405" s="11"/>
      <c r="X405" s="11"/>
      <c r="Y405" s="11"/>
    </row>
    <row r="406" spans="2:25" ht="13" hidden="1" x14ac:dyDescent="0.15">
      <c r="B406" s="15"/>
      <c r="C406" s="21"/>
      <c r="D406" s="21"/>
      <c r="E406" s="10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15"/>
      <c r="Q406" s="21"/>
      <c r="R406" s="21"/>
      <c r="S406" s="15"/>
      <c r="U406" s="11"/>
      <c r="V406" s="11"/>
      <c r="W406" s="11"/>
      <c r="X406" s="11"/>
      <c r="Y406" s="11"/>
    </row>
    <row r="407" spans="2:25" ht="13" hidden="1" x14ac:dyDescent="0.15">
      <c r="B407" s="15"/>
      <c r="C407" s="21"/>
      <c r="D407" s="21"/>
      <c r="E407" s="10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15"/>
      <c r="Q407" s="21"/>
      <c r="R407" s="21"/>
      <c r="S407" s="15"/>
      <c r="U407" s="11"/>
      <c r="V407" s="11"/>
      <c r="W407" s="11"/>
      <c r="X407" s="11"/>
      <c r="Y407" s="11"/>
    </row>
    <row r="408" spans="2:25" ht="13" hidden="1" x14ac:dyDescent="0.15">
      <c r="B408" s="15"/>
      <c r="C408" s="21"/>
      <c r="D408" s="21"/>
      <c r="E408" s="10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15"/>
      <c r="Q408" s="21"/>
      <c r="R408" s="21"/>
      <c r="S408" s="15"/>
      <c r="U408" s="11"/>
      <c r="V408" s="11"/>
      <c r="W408" s="11"/>
      <c r="X408" s="11"/>
      <c r="Y408" s="11"/>
    </row>
    <row r="409" spans="2:25" ht="13" hidden="1" x14ac:dyDescent="0.15">
      <c r="B409" s="15"/>
      <c r="C409" s="21"/>
      <c r="D409" s="21"/>
      <c r="E409" s="10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15"/>
      <c r="Q409" s="21"/>
      <c r="R409" s="21"/>
      <c r="S409" s="15"/>
      <c r="U409" s="11"/>
      <c r="V409" s="11"/>
      <c r="W409" s="11"/>
      <c r="X409" s="11"/>
      <c r="Y409" s="11"/>
    </row>
    <row r="410" spans="2:25" ht="13" hidden="1" x14ac:dyDescent="0.15">
      <c r="B410" s="15"/>
      <c r="C410" s="21"/>
      <c r="D410" s="21"/>
      <c r="E410" s="10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15"/>
      <c r="Q410" s="21"/>
      <c r="R410" s="21"/>
      <c r="S410" s="15"/>
      <c r="U410" s="11"/>
      <c r="V410" s="11"/>
      <c r="W410" s="11"/>
      <c r="X410" s="11"/>
      <c r="Y410" s="11"/>
    </row>
    <row r="411" spans="2:25" ht="13" hidden="1" x14ac:dyDescent="0.15">
      <c r="B411" s="15"/>
      <c r="C411" s="21"/>
      <c r="D411" s="21"/>
      <c r="E411" s="10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15"/>
      <c r="Q411" s="21"/>
      <c r="R411" s="21"/>
      <c r="S411" s="15"/>
      <c r="U411" s="11"/>
      <c r="V411" s="11"/>
      <c r="W411" s="11"/>
      <c r="X411" s="11"/>
      <c r="Y411" s="11"/>
    </row>
    <row r="412" spans="2:25" ht="13" hidden="1" x14ac:dyDescent="0.15">
      <c r="B412" s="15"/>
      <c r="C412" s="21"/>
      <c r="D412" s="21"/>
      <c r="E412" s="10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15"/>
      <c r="Q412" s="21"/>
      <c r="R412" s="21"/>
      <c r="S412" s="15"/>
      <c r="U412" s="11"/>
      <c r="V412" s="11"/>
      <c r="W412" s="11"/>
      <c r="X412" s="11"/>
      <c r="Y412" s="11"/>
    </row>
    <row r="413" spans="2:25" ht="13" hidden="1" x14ac:dyDescent="0.15">
      <c r="B413" s="15"/>
      <c r="C413" s="21"/>
      <c r="D413" s="21"/>
      <c r="E413" s="10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15"/>
      <c r="Q413" s="21"/>
      <c r="R413" s="21"/>
      <c r="S413" s="15"/>
      <c r="U413" s="11"/>
      <c r="V413" s="11"/>
      <c r="W413" s="11"/>
      <c r="X413" s="11"/>
      <c r="Y413" s="11"/>
    </row>
    <row r="414" spans="2:25" ht="13" hidden="1" x14ac:dyDescent="0.15">
      <c r="B414" s="15"/>
      <c r="C414" s="21"/>
      <c r="D414" s="21"/>
      <c r="E414" s="10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15"/>
      <c r="Q414" s="21"/>
      <c r="R414" s="21"/>
      <c r="S414" s="15"/>
      <c r="U414" s="11"/>
      <c r="V414" s="11"/>
      <c r="W414" s="11"/>
      <c r="X414" s="11"/>
      <c r="Y414" s="11"/>
    </row>
    <row r="415" spans="2:25" ht="13" hidden="1" x14ac:dyDescent="0.15">
      <c r="B415" s="15"/>
      <c r="C415" s="21"/>
      <c r="D415" s="21"/>
      <c r="E415" s="10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15"/>
      <c r="Q415" s="21"/>
      <c r="R415" s="21"/>
      <c r="S415" s="15"/>
      <c r="U415" s="11"/>
      <c r="V415" s="11"/>
      <c r="W415" s="11"/>
      <c r="X415" s="11"/>
      <c r="Y415" s="11"/>
    </row>
    <row r="416" spans="2:25" ht="13" hidden="1" x14ac:dyDescent="0.15">
      <c r="B416" s="15"/>
      <c r="C416" s="21"/>
      <c r="D416" s="21"/>
      <c r="E416" s="10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15"/>
      <c r="Q416" s="21"/>
      <c r="R416" s="21"/>
      <c r="S416" s="15"/>
      <c r="U416" s="11"/>
      <c r="V416" s="11"/>
      <c r="W416" s="11"/>
      <c r="X416" s="11"/>
      <c r="Y416" s="11"/>
    </row>
    <row r="417" spans="2:25" ht="13" hidden="1" x14ac:dyDescent="0.15">
      <c r="B417" s="15"/>
      <c r="C417" s="21"/>
      <c r="D417" s="21"/>
      <c r="E417" s="10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15"/>
      <c r="Q417" s="21"/>
      <c r="R417" s="21"/>
      <c r="S417" s="15"/>
      <c r="U417" s="11"/>
      <c r="V417" s="11"/>
      <c r="W417" s="11"/>
      <c r="X417" s="11"/>
      <c r="Y417" s="11"/>
    </row>
    <row r="418" spans="2:25" ht="13" hidden="1" x14ac:dyDescent="0.15">
      <c r="B418" s="15"/>
      <c r="C418" s="21"/>
      <c r="D418" s="21"/>
      <c r="E418" s="10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15"/>
      <c r="Q418" s="21"/>
      <c r="R418" s="21"/>
      <c r="S418" s="15"/>
      <c r="U418" s="11"/>
      <c r="V418" s="11"/>
      <c r="W418" s="11"/>
      <c r="X418" s="11"/>
      <c r="Y418" s="11"/>
    </row>
    <row r="419" spans="2:25" ht="13" hidden="1" x14ac:dyDescent="0.15">
      <c r="B419" s="15"/>
      <c r="C419" s="21"/>
      <c r="D419" s="21"/>
      <c r="E419" s="10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15"/>
      <c r="Q419" s="21"/>
      <c r="R419" s="21"/>
      <c r="S419" s="15"/>
      <c r="U419" s="11"/>
      <c r="V419" s="11"/>
      <c r="W419" s="11"/>
      <c r="X419" s="11"/>
      <c r="Y419" s="11"/>
    </row>
    <row r="420" spans="2:25" ht="13" hidden="1" x14ac:dyDescent="0.15">
      <c r="B420" s="15"/>
      <c r="C420" s="21"/>
      <c r="D420" s="21"/>
      <c r="E420" s="10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15"/>
      <c r="Q420" s="21"/>
      <c r="R420" s="21"/>
      <c r="S420" s="15"/>
      <c r="U420" s="11"/>
      <c r="V420" s="11"/>
      <c r="W420" s="11"/>
      <c r="X420" s="11"/>
      <c r="Y420" s="11"/>
    </row>
    <row r="421" spans="2:25" ht="13" hidden="1" x14ac:dyDescent="0.15">
      <c r="B421" s="15"/>
      <c r="C421" s="21"/>
      <c r="D421" s="21"/>
      <c r="E421" s="10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15"/>
      <c r="Q421" s="21"/>
      <c r="R421" s="21"/>
      <c r="S421" s="15"/>
      <c r="U421" s="11"/>
      <c r="V421" s="11"/>
      <c r="W421" s="11"/>
      <c r="X421" s="11"/>
      <c r="Y421" s="11"/>
    </row>
    <row r="422" spans="2:25" ht="13" hidden="1" x14ac:dyDescent="0.15">
      <c r="B422" s="15"/>
      <c r="C422" s="21"/>
      <c r="D422" s="21"/>
      <c r="E422" s="10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15"/>
      <c r="Q422" s="21"/>
      <c r="R422" s="21"/>
      <c r="S422" s="15"/>
      <c r="U422" s="11"/>
      <c r="V422" s="11"/>
      <c r="W422" s="11"/>
      <c r="X422" s="11"/>
      <c r="Y422" s="11"/>
    </row>
    <row r="423" spans="2:25" ht="13" hidden="1" x14ac:dyDescent="0.15">
      <c r="B423" s="15"/>
      <c r="C423" s="21"/>
      <c r="D423" s="21"/>
      <c r="E423" s="10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15"/>
      <c r="Q423" s="21"/>
      <c r="R423" s="21"/>
      <c r="S423" s="15"/>
      <c r="U423" s="11"/>
      <c r="V423" s="11"/>
      <c r="W423" s="11"/>
      <c r="X423" s="11"/>
      <c r="Y423" s="11"/>
    </row>
    <row r="424" spans="2:25" ht="13" hidden="1" x14ac:dyDescent="0.15">
      <c r="B424" s="15"/>
      <c r="C424" s="21"/>
      <c r="D424" s="21"/>
      <c r="E424" s="10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15"/>
      <c r="Q424" s="21"/>
      <c r="R424" s="21"/>
      <c r="S424" s="15"/>
      <c r="U424" s="11"/>
      <c r="V424" s="11"/>
      <c r="W424" s="11"/>
      <c r="X424" s="11"/>
      <c r="Y424" s="11"/>
    </row>
    <row r="425" spans="2:25" ht="13" hidden="1" x14ac:dyDescent="0.15">
      <c r="B425" s="15"/>
      <c r="C425" s="21"/>
      <c r="D425" s="21"/>
      <c r="E425" s="10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15"/>
      <c r="Q425" s="21"/>
      <c r="R425" s="21"/>
      <c r="S425" s="15"/>
      <c r="U425" s="11"/>
      <c r="V425" s="11"/>
      <c r="W425" s="11"/>
      <c r="X425" s="11"/>
      <c r="Y425" s="11"/>
    </row>
    <row r="426" spans="2:25" ht="13" hidden="1" x14ac:dyDescent="0.15">
      <c r="B426" s="15"/>
      <c r="C426" s="21"/>
      <c r="D426" s="21"/>
      <c r="E426" s="10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15"/>
      <c r="Q426" s="21"/>
      <c r="R426" s="21"/>
      <c r="S426" s="15"/>
      <c r="U426" s="11"/>
      <c r="V426" s="11"/>
      <c r="W426" s="11"/>
      <c r="X426" s="11"/>
      <c r="Y426" s="11"/>
    </row>
    <row r="427" spans="2:25" ht="13" hidden="1" x14ac:dyDescent="0.15">
      <c r="B427" s="15"/>
      <c r="C427" s="21"/>
      <c r="D427" s="21"/>
      <c r="E427" s="10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15"/>
      <c r="Q427" s="21"/>
      <c r="R427" s="21"/>
      <c r="S427" s="15"/>
      <c r="U427" s="11"/>
      <c r="V427" s="11"/>
      <c r="W427" s="11"/>
      <c r="X427" s="11"/>
      <c r="Y427" s="11"/>
    </row>
    <row r="428" spans="2:25" ht="13" hidden="1" x14ac:dyDescent="0.15">
      <c r="B428" s="15"/>
      <c r="C428" s="21"/>
      <c r="D428" s="21"/>
      <c r="E428" s="10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15"/>
      <c r="Q428" s="21"/>
      <c r="R428" s="21"/>
      <c r="S428" s="15"/>
      <c r="U428" s="11"/>
      <c r="V428" s="11"/>
      <c r="W428" s="11"/>
      <c r="X428" s="11"/>
      <c r="Y428" s="11"/>
    </row>
    <row r="429" spans="2:25" ht="13" hidden="1" x14ac:dyDescent="0.15">
      <c r="B429" s="15"/>
      <c r="C429" s="21"/>
      <c r="D429" s="21"/>
      <c r="E429" s="10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15"/>
      <c r="Q429" s="21"/>
      <c r="R429" s="21"/>
      <c r="S429" s="15"/>
      <c r="U429" s="11"/>
      <c r="V429" s="11"/>
      <c r="W429" s="11"/>
      <c r="X429" s="11"/>
      <c r="Y429" s="11"/>
    </row>
    <row r="430" spans="2:25" ht="13" hidden="1" x14ac:dyDescent="0.15">
      <c r="B430" s="15"/>
      <c r="C430" s="21"/>
      <c r="D430" s="21"/>
      <c r="E430" s="10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15"/>
      <c r="Q430" s="21"/>
      <c r="R430" s="21"/>
      <c r="S430" s="15"/>
      <c r="U430" s="11"/>
      <c r="V430" s="11"/>
      <c r="W430" s="11"/>
      <c r="X430" s="11"/>
      <c r="Y430" s="11"/>
    </row>
    <row r="431" spans="2:25" ht="13" hidden="1" x14ac:dyDescent="0.15">
      <c r="B431" s="15"/>
      <c r="C431" s="21"/>
      <c r="D431" s="21"/>
      <c r="E431" s="10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15"/>
      <c r="Q431" s="21"/>
      <c r="R431" s="21"/>
      <c r="S431" s="15"/>
      <c r="U431" s="11"/>
      <c r="V431" s="11"/>
      <c r="W431" s="11"/>
      <c r="X431" s="11"/>
      <c r="Y431" s="11"/>
    </row>
    <row r="432" spans="2:25" ht="13" hidden="1" x14ac:dyDescent="0.15">
      <c r="B432" s="15"/>
      <c r="C432" s="21"/>
      <c r="D432" s="21"/>
      <c r="E432" s="10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15"/>
      <c r="Q432" s="21"/>
      <c r="R432" s="21"/>
      <c r="S432" s="15"/>
      <c r="U432" s="11"/>
      <c r="V432" s="11"/>
      <c r="W432" s="11"/>
      <c r="X432" s="11"/>
      <c r="Y432" s="11"/>
    </row>
    <row r="433" spans="2:25" ht="13" hidden="1" x14ac:dyDescent="0.15">
      <c r="B433" s="15"/>
      <c r="C433" s="21"/>
      <c r="D433" s="21"/>
      <c r="E433" s="10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15"/>
      <c r="Q433" s="21"/>
      <c r="R433" s="21"/>
      <c r="S433" s="15"/>
      <c r="U433" s="11"/>
      <c r="V433" s="11"/>
      <c r="W433" s="11"/>
      <c r="X433" s="11"/>
      <c r="Y433" s="11"/>
    </row>
    <row r="434" spans="2:25" ht="13" hidden="1" x14ac:dyDescent="0.15">
      <c r="B434" s="15"/>
      <c r="C434" s="21"/>
      <c r="D434" s="21"/>
      <c r="E434" s="10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15"/>
      <c r="Q434" s="21"/>
      <c r="R434" s="21"/>
      <c r="S434" s="15"/>
      <c r="U434" s="11"/>
      <c r="V434" s="11"/>
      <c r="W434" s="11"/>
      <c r="X434" s="11"/>
      <c r="Y434" s="11"/>
    </row>
    <row r="435" spans="2:25" ht="13" hidden="1" x14ac:dyDescent="0.15">
      <c r="B435" s="15"/>
      <c r="C435" s="21"/>
      <c r="D435" s="21"/>
      <c r="E435" s="10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15"/>
      <c r="Q435" s="21"/>
      <c r="R435" s="21"/>
      <c r="S435" s="15"/>
      <c r="U435" s="11"/>
      <c r="V435" s="11"/>
      <c r="W435" s="11"/>
      <c r="X435" s="11"/>
      <c r="Y435" s="11"/>
    </row>
    <row r="436" spans="2:25" ht="13" hidden="1" x14ac:dyDescent="0.15">
      <c r="B436" s="15"/>
      <c r="C436" s="21"/>
      <c r="D436" s="21"/>
      <c r="E436" s="10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15"/>
      <c r="Q436" s="21"/>
      <c r="R436" s="21"/>
      <c r="S436" s="15"/>
      <c r="U436" s="11"/>
      <c r="V436" s="11"/>
      <c r="W436" s="11"/>
      <c r="X436" s="11"/>
      <c r="Y436" s="11"/>
    </row>
    <row r="437" spans="2:25" ht="13" hidden="1" x14ac:dyDescent="0.15">
      <c r="B437" s="15"/>
      <c r="C437" s="21"/>
      <c r="D437" s="21"/>
      <c r="E437" s="10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15"/>
      <c r="Q437" s="21"/>
      <c r="R437" s="21"/>
      <c r="S437" s="15"/>
      <c r="U437" s="11"/>
      <c r="V437" s="11"/>
      <c r="W437" s="11"/>
      <c r="X437" s="11"/>
      <c r="Y437" s="11"/>
    </row>
    <row r="438" spans="2:25" ht="13" hidden="1" x14ac:dyDescent="0.15">
      <c r="B438" s="15"/>
      <c r="C438" s="21"/>
      <c r="D438" s="21"/>
      <c r="E438" s="10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15"/>
      <c r="Q438" s="21"/>
      <c r="R438" s="21"/>
      <c r="S438" s="15"/>
      <c r="U438" s="11"/>
      <c r="V438" s="11"/>
      <c r="W438" s="11"/>
      <c r="X438" s="11"/>
      <c r="Y438" s="11"/>
    </row>
    <row r="439" spans="2:25" ht="13" hidden="1" x14ac:dyDescent="0.15">
      <c r="B439" s="15"/>
      <c r="C439" s="21"/>
      <c r="D439" s="21"/>
      <c r="E439" s="10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15"/>
      <c r="Q439" s="21"/>
      <c r="R439" s="21"/>
      <c r="S439" s="15"/>
      <c r="U439" s="11"/>
      <c r="V439" s="11"/>
      <c r="W439" s="11"/>
      <c r="X439" s="11"/>
      <c r="Y439" s="11"/>
    </row>
    <row r="440" spans="2:25" ht="13" hidden="1" x14ac:dyDescent="0.15">
      <c r="B440" s="15"/>
      <c r="C440" s="21"/>
      <c r="D440" s="21"/>
      <c r="E440" s="10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15"/>
      <c r="Q440" s="21"/>
      <c r="R440" s="21"/>
      <c r="S440" s="15"/>
      <c r="U440" s="11"/>
      <c r="V440" s="11"/>
      <c r="W440" s="11"/>
      <c r="X440" s="11"/>
      <c r="Y440" s="11"/>
    </row>
    <row r="441" spans="2:25" ht="13" hidden="1" x14ac:dyDescent="0.15">
      <c r="B441" s="15"/>
      <c r="C441" s="21"/>
      <c r="D441" s="21"/>
      <c r="E441" s="10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15"/>
      <c r="Q441" s="21"/>
      <c r="R441" s="21"/>
      <c r="S441" s="15"/>
      <c r="U441" s="11"/>
      <c r="V441" s="11"/>
      <c r="W441" s="11"/>
      <c r="X441" s="11"/>
      <c r="Y441" s="11"/>
    </row>
    <row r="442" spans="2:25" ht="13" hidden="1" x14ac:dyDescent="0.15">
      <c r="B442" s="15"/>
      <c r="C442" s="21"/>
      <c r="D442" s="21"/>
      <c r="E442" s="10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15"/>
      <c r="Q442" s="21"/>
      <c r="R442" s="21"/>
      <c r="S442" s="15"/>
      <c r="U442" s="11"/>
      <c r="V442" s="11"/>
      <c r="W442" s="11"/>
      <c r="X442" s="11"/>
      <c r="Y442" s="11"/>
    </row>
    <row r="443" spans="2:25" ht="13" hidden="1" x14ac:dyDescent="0.15">
      <c r="B443" s="15"/>
      <c r="C443" s="21"/>
      <c r="D443" s="21"/>
      <c r="E443" s="10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15"/>
      <c r="Q443" s="21"/>
      <c r="R443" s="21"/>
      <c r="S443" s="15"/>
      <c r="U443" s="11"/>
      <c r="V443" s="11"/>
      <c r="W443" s="11"/>
      <c r="X443" s="11"/>
      <c r="Y443" s="11"/>
    </row>
    <row r="444" spans="2:25" ht="13" hidden="1" x14ac:dyDescent="0.15">
      <c r="B444" s="15"/>
      <c r="C444" s="21"/>
      <c r="D444" s="21"/>
      <c r="E444" s="10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15"/>
      <c r="Q444" s="21"/>
      <c r="R444" s="21"/>
      <c r="S444" s="15"/>
      <c r="U444" s="11"/>
      <c r="V444" s="11"/>
      <c r="W444" s="11"/>
      <c r="X444" s="11"/>
      <c r="Y444" s="11"/>
    </row>
    <row r="445" spans="2:25" ht="13" hidden="1" x14ac:dyDescent="0.15">
      <c r="B445" s="15"/>
      <c r="C445" s="21"/>
      <c r="D445" s="21"/>
      <c r="E445" s="10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15"/>
      <c r="Q445" s="21"/>
      <c r="R445" s="21"/>
      <c r="S445" s="15"/>
      <c r="U445" s="11"/>
      <c r="V445" s="11"/>
      <c r="W445" s="11"/>
      <c r="X445" s="11"/>
      <c r="Y445" s="11"/>
    </row>
    <row r="446" spans="2:25" ht="13" hidden="1" x14ac:dyDescent="0.15">
      <c r="B446" s="15"/>
      <c r="C446" s="21"/>
      <c r="D446" s="21"/>
      <c r="E446" s="10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15"/>
      <c r="Q446" s="21"/>
      <c r="R446" s="21"/>
      <c r="S446" s="15"/>
      <c r="U446" s="11"/>
      <c r="V446" s="11"/>
      <c r="W446" s="11"/>
      <c r="X446" s="11"/>
      <c r="Y446" s="11"/>
    </row>
    <row r="447" spans="2:25" ht="13" hidden="1" x14ac:dyDescent="0.15">
      <c r="B447" s="15"/>
      <c r="C447" s="21"/>
      <c r="D447" s="21"/>
      <c r="E447" s="10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15"/>
      <c r="Q447" s="21"/>
      <c r="R447" s="21"/>
      <c r="S447" s="15"/>
      <c r="U447" s="11"/>
      <c r="V447" s="11"/>
      <c r="W447" s="11"/>
      <c r="X447" s="11"/>
      <c r="Y447" s="11"/>
    </row>
    <row r="448" spans="2:25" ht="13" hidden="1" x14ac:dyDescent="0.15">
      <c r="B448" s="15"/>
      <c r="C448" s="21"/>
      <c r="D448" s="21"/>
      <c r="E448" s="10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15"/>
      <c r="Q448" s="21"/>
      <c r="R448" s="21"/>
      <c r="S448" s="15"/>
      <c r="U448" s="11"/>
      <c r="V448" s="11"/>
      <c r="W448" s="11"/>
      <c r="X448" s="11"/>
      <c r="Y448" s="11"/>
    </row>
    <row r="449" spans="2:25" ht="13" hidden="1" x14ac:dyDescent="0.15">
      <c r="B449" s="15"/>
      <c r="C449" s="21"/>
      <c r="D449" s="21"/>
      <c r="E449" s="10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15"/>
      <c r="Q449" s="21"/>
      <c r="R449" s="21"/>
      <c r="S449" s="15"/>
      <c r="U449" s="11"/>
      <c r="V449" s="11"/>
      <c r="W449" s="11"/>
      <c r="X449" s="11"/>
      <c r="Y449" s="11"/>
    </row>
    <row r="450" spans="2:25" ht="13" hidden="1" x14ac:dyDescent="0.15">
      <c r="B450" s="15"/>
      <c r="C450" s="21"/>
      <c r="D450" s="21"/>
      <c r="E450" s="10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15"/>
      <c r="Q450" s="21"/>
      <c r="R450" s="21"/>
      <c r="S450" s="15"/>
      <c r="U450" s="11"/>
      <c r="V450" s="11"/>
      <c r="W450" s="11"/>
      <c r="X450" s="11"/>
      <c r="Y450" s="11"/>
    </row>
    <row r="451" spans="2:25" ht="13" hidden="1" x14ac:dyDescent="0.15">
      <c r="B451" s="15"/>
      <c r="C451" s="21"/>
      <c r="D451" s="21"/>
      <c r="E451" s="10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15"/>
      <c r="Q451" s="21"/>
      <c r="R451" s="21"/>
      <c r="S451" s="15"/>
      <c r="U451" s="11"/>
      <c r="V451" s="11"/>
      <c r="W451" s="11"/>
      <c r="X451" s="11"/>
      <c r="Y451" s="11"/>
    </row>
    <row r="452" spans="2:25" ht="13" hidden="1" x14ac:dyDescent="0.15">
      <c r="B452" s="15"/>
      <c r="C452" s="21"/>
      <c r="D452" s="21"/>
      <c r="E452" s="10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15"/>
      <c r="Q452" s="21"/>
      <c r="R452" s="21"/>
      <c r="S452" s="15"/>
      <c r="U452" s="11"/>
      <c r="V452" s="11"/>
      <c r="W452" s="11"/>
      <c r="X452" s="11"/>
      <c r="Y452" s="11"/>
    </row>
    <row r="453" spans="2:25" ht="13" hidden="1" x14ac:dyDescent="0.15">
      <c r="B453" s="15"/>
      <c r="C453" s="21"/>
      <c r="D453" s="21"/>
      <c r="E453" s="10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15"/>
      <c r="Q453" s="21"/>
      <c r="R453" s="21"/>
      <c r="S453" s="15"/>
      <c r="U453" s="11"/>
      <c r="V453" s="11"/>
      <c r="W453" s="11"/>
      <c r="X453" s="11"/>
      <c r="Y453" s="11"/>
    </row>
    <row r="454" spans="2:25" ht="13" hidden="1" x14ac:dyDescent="0.15">
      <c r="B454" s="15"/>
      <c r="C454" s="21"/>
      <c r="D454" s="21"/>
      <c r="E454" s="10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15"/>
      <c r="Q454" s="21"/>
      <c r="R454" s="21"/>
      <c r="S454" s="15"/>
      <c r="U454" s="11"/>
      <c r="V454" s="11"/>
      <c r="W454" s="11"/>
      <c r="X454" s="11"/>
      <c r="Y454" s="11"/>
    </row>
    <row r="455" spans="2:25" ht="13" hidden="1" x14ac:dyDescent="0.15">
      <c r="B455" s="15"/>
      <c r="C455" s="21"/>
      <c r="D455" s="21"/>
      <c r="E455" s="10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15"/>
      <c r="Q455" s="21"/>
      <c r="R455" s="21"/>
      <c r="S455" s="15"/>
      <c r="U455" s="11"/>
      <c r="V455" s="11"/>
      <c r="W455" s="11"/>
      <c r="X455" s="11"/>
      <c r="Y455" s="11"/>
    </row>
    <row r="456" spans="2:25" ht="13" hidden="1" x14ac:dyDescent="0.15">
      <c r="B456" s="15"/>
      <c r="C456" s="21"/>
      <c r="D456" s="21"/>
      <c r="E456" s="10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15"/>
      <c r="Q456" s="21"/>
      <c r="R456" s="21"/>
      <c r="S456" s="15"/>
      <c r="U456" s="11"/>
      <c r="V456" s="11"/>
      <c r="W456" s="11"/>
      <c r="X456" s="11"/>
      <c r="Y456" s="11"/>
    </row>
    <row r="457" spans="2:25" ht="13" hidden="1" x14ac:dyDescent="0.15">
      <c r="B457" s="15"/>
      <c r="C457" s="21"/>
      <c r="D457" s="21"/>
      <c r="E457" s="10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15"/>
      <c r="Q457" s="21"/>
      <c r="R457" s="21"/>
      <c r="S457" s="15"/>
      <c r="U457" s="11"/>
      <c r="V457" s="11"/>
      <c r="W457" s="11"/>
      <c r="X457" s="11"/>
      <c r="Y457" s="11"/>
    </row>
    <row r="458" spans="2:25" ht="13" hidden="1" x14ac:dyDescent="0.15">
      <c r="B458" s="15"/>
      <c r="C458" s="21"/>
      <c r="D458" s="21"/>
      <c r="E458" s="10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15"/>
      <c r="Q458" s="21"/>
      <c r="R458" s="21"/>
      <c r="S458" s="15"/>
      <c r="U458" s="11"/>
      <c r="V458" s="11"/>
      <c r="W458" s="11"/>
      <c r="X458" s="11"/>
      <c r="Y458" s="11"/>
    </row>
    <row r="459" spans="2:25" ht="13" hidden="1" x14ac:dyDescent="0.15">
      <c r="B459" s="15"/>
      <c r="C459" s="21"/>
      <c r="D459" s="21"/>
      <c r="E459" s="10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15"/>
      <c r="Q459" s="21"/>
      <c r="R459" s="21"/>
      <c r="S459" s="15"/>
      <c r="U459" s="11"/>
      <c r="V459" s="11"/>
      <c r="W459" s="11"/>
      <c r="X459" s="11"/>
      <c r="Y459" s="11"/>
    </row>
    <row r="460" spans="2:25" ht="13" hidden="1" x14ac:dyDescent="0.15">
      <c r="B460" s="15"/>
      <c r="C460" s="21"/>
      <c r="D460" s="21"/>
      <c r="E460" s="10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15"/>
      <c r="Q460" s="21"/>
      <c r="R460" s="21"/>
      <c r="S460" s="15"/>
      <c r="U460" s="11"/>
      <c r="V460" s="11"/>
      <c r="W460" s="11"/>
      <c r="X460" s="11"/>
      <c r="Y460" s="11"/>
    </row>
    <row r="461" spans="2:25" ht="13" hidden="1" x14ac:dyDescent="0.15">
      <c r="B461" s="15"/>
      <c r="C461" s="21"/>
      <c r="D461" s="21"/>
      <c r="E461" s="10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15"/>
      <c r="Q461" s="21"/>
      <c r="R461" s="21"/>
      <c r="S461" s="15"/>
      <c r="U461" s="11"/>
      <c r="V461" s="11"/>
      <c r="W461" s="11"/>
      <c r="X461" s="11"/>
      <c r="Y461" s="11"/>
    </row>
    <row r="462" spans="2:25" ht="13" hidden="1" x14ac:dyDescent="0.15">
      <c r="B462" s="15"/>
      <c r="C462" s="21"/>
      <c r="D462" s="21"/>
      <c r="E462" s="10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15"/>
      <c r="Q462" s="21"/>
      <c r="R462" s="21"/>
      <c r="S462" s="15"/>
      <c r="U462" s="11"/>
      <c r="V462" s="11"/>
      <c r="W462" s="11"/>
      <c r="X462" s="11"/>
      <c r="Y462" s="11"/>
    </row>
    <row r="463" spans="2:25" ht="13" hidden="1" x14ac:dyDescent="0.15">
      <c r="B463" s="15"/>
      <c r="C463" s="21"/>
      <c r="D463" s="21"/>
      <c r="E463" s="10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15"/>
      <c r="Q463" s="21"/>
      <c r="R463" s="21"/>
      <c r="S463" s="15"/>
      <c r="U463" s="11"/>
      <c r="V463" s="11"/>
      <c r="W463" s="11"/>
      <c r="X463" s="11"/>
      <c r="Y463" s="11"/>
    </row>
    <row r="464" spans="2:25" ht="13" hidden="1" x14ac:dyDescent="0.15">
      <c r="B464" s="15"/>
      <c r="C464" s="21"/>
      <c r="D464" s="21"/>
      <c r="E464" s="10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15"/>
      <c r="Q464" s="21"/>
      <c r="R464" s="21"/>
      <c r="S464" s="15"/>
      <c r="U464" s="11"/>
      <c r="V464" s="11"/>
      <c r="W464" s="11"/>
      <c r="X464" s="11"/>
      <c r="Y464" s="11"/>
    </row>
    <row r="465" spans="2:25" ht="13" hidden="1" x14ac:dyDescent="0.15">
      <c r="B465" s="15"/>
      <c r="C465" s="21"/>
      <c r="D465" s="21"/>
      <c r="E465" s="10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15"/>
      <c r="Q465" s="21"/>
      <c r="R465" s="21"/>
      <c r="S465" s="15"/>
      <c r="U465" s="11"/>
      <c r="V465" s="11"/>
      <c r="W465" s="11"/>
      <c r="X465" s="11"/>
      <c r="Y465" s="11"/>
    </row>
    <row r="466" spans="2:25" ht="13" hidden="1" x14ac:dyDescent="0.15">
      <c r="B466" s="15"/>
      <c r="C466" s="21"/>
      <c r="D466" s="21"/>
      <c r="E466" s="10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15"/>
      <c r="Q466" s="21"/>
      <c r="R466" s="21"/>
      <c r="S466" s="15"/>
      <c r="U466" s="11"/>
      <c r="V466" s="11"/>
      <c r="W466" s="11"/>
      <c r="X466" s="11"/>
      <c r="Y466" s="11"/>
    </row>
    <row r="467" spans="2:25" ht="13" hidden="1" x14ac:dyDescent="0.15">
      <c r="B467" s="15"/>
      <c r="C467" s="21"/>
      <c r="D467" s="21"/>
      <c r="E467" s="10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15"/>
      <c r="Q467" s="21"/>
      <c r="R467" s="21"/>
      <c r="S467" s="15"/>
      <c r="U467" s="11"/>
      <c r="V467" s="11"/>
      <c r="W467" s="11"/>
      <c r="X467" s="11"/>
      <c r="Y467" s="11"/>
    </row>
    <row r="468" spans="2:25" ht="13" hidden="1" x14ac:dyDescent="0.15">
      <c r="B468" s="15"/>
      <c r="C468" s="21"/>
      <c r="D468" s="21"/>
      <c r="E468" s="10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15"/>
      <c r="Q468" s="21"/>
      <c r="R468" s="21"/>
      <c r="S468" s="15"/>
      <c r="U468" s="11"/>
      <c r="V468" s="11"/>
      <c r="W468" s="11"/>
      <c r="X468" s="11"/>
      <c r="Y468" s="11"/>
    </row>
    <row r="469" spans="2:25" ht="13" hidden="1" x14ac:dyDescent="0.15">
      <c r="B469" s="15"/>
      <c r="C469" s="21"/>
      <c r="D469" s="21"/>
      <c r="E469" s="10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15"/>
      <c r="Q469" s="21"/>
      <c r="R469" s="21"/>
      <c r="S469" s="15"/>
      <c r="U469" s="11"/>
      <c r="V469" s="11"/>
      <c r="W469" s="11"/>
      <c r="X469" s="11"/>
      <c r="Y469" s="11"/>
    </row>
    <row r="470" spans="2:25" ht="13" hidden="1" x14ac:dyDescent="0.15">
      <c r="B470" s="15"/>
      <c r="C470" s="21"/>
      <c r="D470" s="21"/>
      <c r="E470" s="10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15"/>
      <c r="Q470" s="21"/>
      <c r="R470" s="21"/>
      <c r="S470" s="15"/>
      <c r="U470" s="11"/>
      <c r="V470" s="11"/>
      <c r="W470" s="11"/>
      <c r="X470" s="11"/>
      <c r="Y470" s="11"/>
    </row>
    <row r="471" spans="2:25" ht="13" hidden="1" x14ac:dyDescent="0.15">
      <c r="B471" s="15"/>
      <c r="C471" s="21"/>
      <c r="D471" s="21"/>
      <c r="E471" s="10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15"/>
      <c r="Q471" s="21"/>
      <c r="R471" s="21"/>
      <c r="S471" s="15"/>
      <c r="U471" s="11"/>
      <c r="V471" s="11"/>
      <c r="W471" s="11"/>
      <c r="X471" s="11"/>
      <c r="Y471" s="11"/>
    </row>
    <row r="472" spans="2:25" ht="13" hidden="1" x14ac:dyDescent="0.15">
      <c r="B472" s="15"/>
      <c r="C472" s="21"/>
      <c r="D472" s="21"/>
      <c r="E472" s="10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15"/>
      <c r="Q472" s="21"/>
      <c r="R472" s="21"/>
      <c r="S472" s="15"/>
      <c r="U472" s="11"/>
      <c r="V472" s="11"/>
      <c r="W472" s="11"/>
      <c r="X472" s="11"/>
      <c r="Y472" s="11"/>
    </row>
    <row r="473" spans="2:25" ht="13" hidden="1" x14ac:dyDescent="0.15">
      <c r="B473" s="15"/>
      <c r="C473" s="21"/>
      <c r="D473" s="21"/>
      <c r="E473" s="10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15"/>
      <c r="Q473" s="21"/>
      <c r="R473" s="21"/>
      <c r="S473" s="15"/>
      <c r="U473" s="11"/>
      <c r="V473" s="11"/>
      <c r="W473" s="11"/>
      <c r="X473" s="11"/>
      <c r="Y473" s="11"/>
    </row>
    <row r="474" spans="2:25" ht="13" hidden="1" x14ac:dyDescent="0.15">
      <c r="B474" s="15"/>
      <c r="C474" s="21"/>
      <c r="D474" s="21"/>
      <c r="E474" s="10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15"/>
      <c r="Q474" s="21"/>
      <c r="R474" s="21"/>
      <c r="S474" s="15"/>
      <c r="U474" s="11"/>
      <c r="V474" s="11"/>
      <c r="W474" s="11"/>
      <c r="X474" s="11"/>
      <c r="Y474" s="11"/>
    </row>
    <row r="475" spans="2:25" ht="13" hidden="1" x14ac:dyDescent="0.15">
      <c r="B475" s="15"/>
      <c r="C475" s="21"/>
      <c r="D475" s="21"/>
      <c r="E475" s="10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15"/>
      <c r="Q475" s="21"/>
      <c r="R475" s="21"/>
      <c r="S475" s="15"/>
      <c r="U475" s="11"/>
      <c r="V475" s="11"/>
      <c r="W475" s="11"/>
      <c r="X475" s="11"/>
      <c r="Y475" s="11"/>
    </row>
    <row r="476" spans="2:25" ht="13" hidden="1" x14ac:dyDescent="0.15">
      <c r="B476" s="15"/>
      <c r="C476" s="21"/>
      <c r="D476" s="21"/>
      <c r="E476" s="10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15"/>
      <c r="Q476" s="21"/>
      <c r="R476" s="21"/>
      <c r="S476" s="15"/>
      <c r="U476" s="11"/>
      <c r="V476" s="11"/>
      <c r="W476" s="11"/>
      <c r="X476" s="11"/>
      <c r="Y476" s="11"/>
    </row>
    <row r="477" spans="2:25" ht="13" hidden="1" x14ac:dyDescent="0.15">
      <c r="B477" s="15"/>
      <c r="C477" s="21"/>
      <c r="D477" s="21"/>
      <c r="E477" s="10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15"/>
      <c r="Q477" s="21"/>
      <c r="R477" s="21"/>
      <c r="S477" s="15"/>
      <c r="U477" s="11"/>
      <c r="V477" s="11"/>
      <c r="W477" s="11"/>
      <c r="X477" s="11"/>
      <c r="Y477" s="11"/>
    </row>
    <row r="478" spans="2:25" ht="13" hidden="1" x14ac:dyDescent="0.15">
      <c r="B478" s="15"/>
      <c r="C478" s="21"/>
      <c r="D478" s="21"/>
      <c r="E478" s="10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15"/>
      <c r="Q478" s="21"/>
      <c r="R478" s="21"/>
      <c r="S478" s="15"/>
      <c r="U478" s="11"/>
      <c r="V478" s="11"/>
      <c r="W478" s="11"/>
      <c r="X478" s="11"/>
      <c r="Y478" s="11"/>
    </row>
    <row r="479" spans="2:25" ht="13" hidden="1" x14ac:dyDescent="0.15">
      <c r="B479" s="15"/>
      <c r="C479" s="21"/>
      <c r="D479" s="21"/>
      <c r="E479" s="10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15"/>
      <c r="Q479" s="21"/>
      <c r="R479" s="21"/>
      <c r="S479" s="15"/>
      <c r="U479" s="11"/>
      <c r="V479" s="11"/>
      <c r="W479" s="11"/>
      <c r="X479" s="11"/>
      <c r="Y479" s="11"/>
    </row>
    <row r="480" spans="2:25" ht="13" hidden="1" x14ac:dyDescent="0.15">
      <c r="B480" s="15"/>
      <c r="C480" s="21"/>
      <c r="D480" s="21"/>
      <c r="E480" s="10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15"/>
      <c r="Q480" s="21"/>
      <c r="R480" s="21"/>
      <c r="S480" s="15"/>
      <c r="U480" s="11"/>
      <c r="V480" s="11"/>
      <c r="W480" s="11"/>
      <c r="X480" s="11"/>
      <c r="Y480" s="11"/>
    </row>
    <row r="481" spans="2:25" ht="13" hidden="1" x14ac:dyDescent="0.15">
      <c r="B481" s="15"/>
      <c r="C481" s="21"/>
      <c r="D481" s="21"/>
      <c r="E481" s="10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15"/>
      <c r="Q481" s="21"/>
      <c r="R481" s="21"/>
      <c r="S481" s="15"/>
      <c r="U481" s="11"/>
      <c r="V481" s="11"/>
      <c r="W481" s="11"/>
      <c r="X481" s="11"/>
      <c r="Y481" s="11"/>
    </row>
    <row r="482" spans="2:25" ht="13" hidden="1" x14ac:dyDescent="0.15">
      <c r="B482" s="15"/>
      <c r="C482" s="21"/>
      <c r="D482" s="21"/>
      <c r="E482" s="10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15"/>
      <c r="Q482" s="21"/>
      <c r="R482" s="21"/>
      <c r="S482" s="15"/>
      <c r="U482" s="11"/>
      <c r="V482" s="11"/>
      <c r="W482" s="11"/>
      <c r="X482" s="11"/>
      <c r="Y482" s="11"/>
    </row>
    <row r="483" spans="2:25" ht="13" hidden="1" x14ac:dyDescent="0.15">
      <c r="B483" s="15"/>
      <c r="C483" s="21"/>
      <c r="D483" s="21"/>
      <c r="E483" s="10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15"/>
      <c r="Q483" s="21"/>
      <c r="R483" s="21"/>
      <c r="S483" s="15"/>
      <c r="U483" s="11"/>
      <c r="V483" s="11"/>
      <c r="W483" s="11"/>
      <c r="X483" s="11"/>
      <c r="Y483" s="11"/>
    </row>
    <row r="484" spans="2:25" ht="13" hidden="1" x14ac:dyDescent="0.15">
      <c r="B484" s="15"/>
      <c r="C484" s="21"/>
      <c r="D484" s="21"/>
      <c r="E484" s="10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15"/>
      <c r="Q484" s="21"/>
      <c r="R484" s="21"/>
      <c r="S484" s="15"/>
      <c r="U484" s="11"/>
      <c r="V484" s="11"/>
      <c r="W484" s="11"/>
      <c r="X484" s="11"/>
      <c r="Y484" s="11"/>
    </row>
    <row r="485" spans="2:25" ht="13" hidden="1" x14ac:dyDescent="0.15">
      <c r="B485" s="15"/>
      <c r="C485" s="21"/>
      <c r="D485" s="21"/>
      <c r="E485" s="10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15"/>
      <c r="Q485" s="21"/>
      <c r="R485" s="21"/>
      <c r="S485" s="15"/>
      <c r="U485" s="11"/>
      <c r="V485" s="11"/>
      <c r="W485" s="11"/>
      <c r="X485" s="11"/>
      <c r="Y485" s="11"/>
    </row>
    <row r="486" spans="2:25" ht="13" hidden="1" x14ac:dyDescent="0.15">
      <c r="B486" s="15"/>
      <c r="C486" s="21"/>
      <c r="D486" s="21"/>
      <c r="E486" s="10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15"/>
      <c r="Q486" s="21"/>
      <c r="R486" s="21"/>
      <c r="S486" s="15"/>
      <c r="U486" s="11"/>
      <c r="V486" s="11"/>
      <c r="W486" s="11"/>
      <c r="X486" s="11"/>
      <c r="Y486" s="11"/>
    </row>
    <row r="487" spans="2:25" ht="13" hidden="1" x14ac:dyDescent="0.15">
      <c r="B487" s="15"/>
      <c r="C487" s="21"/>
      <c r="D487" s="21"/>
      <c r="E487" s="10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15"/>
      <c r="Q487" s="21"/>
      <c r="R487" s="21"/>
      <c r="S487" s="15"/>
      <c r="U487" s="11"/>
      <c r="V487" s="11"/>
      <c r="W487" s="11"/>
      <c r="X487" s="11"/>
      <c r="Y487" s="11"/>
    </row>
    <row r="488" spans="2:25" ht="13" hidden="1" x14ac:dyDescent="0.15">
      <c r="B488" s="15"/>
      <c r="C488" s="21"/>
      <c r="D488" s="21"/>
      <c r="E488" s="10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15"/>
      <c r="Q488" s="21"/>
      <c r="R488" s="21"/>
      <c r="S488" s="15"/>
      <c r="U488" s="11"/>
      <c r="V488" s="11"/>
      <c r="W488" s="11"/>
      <c r="X488" s="11"/>
      <c r="Y488" s="11"/>
    </row>
    <row r="489" spans="2:25" ht="13" hidden="1" x14ac:dyDescent="0.15">
      <c r="B489" s="15"/>
      <c r="C489" s="21"/>
      <c r="D489" s="21"/>
      <c r="E489" s="10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15"/>
      <c r="Q489" s="21"/>
      <c r="R489" s="21"/>
      <c r="S489" s="15"/>
      <c r="U489" s="11"/>
      <c r="V489" s="11"/>
      <c r="W489" s="11"/>
      <c r="X489" s="11"/>
      <c r="Y489" s="11"/>
    </row>
    <row r="490" spans="2:25" ht="13" hidden="1" x14ac:dyDescent="0.15">
      <c r="B490" s="15"/>
      <c r="C490" s="21"/>
      <c r="D490" s="21"/>
      <c r="E490" s="10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15"/>
      <c r="Q490" s="21"/>
      <c r="R490" s="21"/>
      <c r="S490" s="15"/>
      <c r="U490" s="11"/>
      <c r="V490" s="11"/>
      <c r="W490" s="11"/>
      <c r="X490" s="11"/>
      <c r="Y490" s="11"/>
    </row>
    <row r="491" spans="2:25" ht="13" hidden="1" x14ac:dyDescent="0.15">
      <c r="B491" s="15"/>
      <c r="C491" s="21"/>
      <c r="D491" s="21"/>
      <c r="E491" s="10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15"/>
      <c r="Q491" s="21"/>
      <c r="R491" s="21"/>
      <c r="S491" s="15"/>
      <c r="U491" s="11"/>
      <c r="V491" s="11"/>
      <c r="W491" s="11"/>
      <c r="X491" s="11"/>
      <c r="Y491" s="11"/>
    </row>
    <row r="492" spans="2:25" ht="13" hidden="1" x14ac:dyDescent="0.15">
      <c r="B492" s="15"/>
      <c r="C492" s="21"/>
      <c r="D492" s="21"/>
      <c r="E492" s="10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15"/>
      <c r="Q492" s="21"/>
      <c r="R492" s="21"/>
      <c r="S492" s="15"/>
      <c r="U492" s="11"/>
      <c r="V492" s="11"/>
      <c r="W492" s="11"/>
      <c r="X492" s="11"/>
      <c r="Y492" s="11"/>
    </row>
    <row r="493" spans="2:25" ht="13" hidden="1" x14ac:dyDescent="0.15">
      <c r="B493" s="15"/>
      <c r="C493" s="21"/>
      <c r="D493" s="21"/>
      <c r="E493" s="10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15"/>
      <c r="Q493" s="21"/>
      <c r="R493" s="21"/>
      <c r="S493" s="15"/>
      <c r="U493" s="11"/>
      <c r="V493" s="11"/>
      <c r="W493" s="11"/>
      <c r="X493" s="11"/>
      <c r="Y493" s="11"/>
    </row>
    <row r="494" spans="2:25" ht="13" hidden="1" x14ac:dyDescent="0.15">
      <c r="B494" s="15"/>
      <c r="C494" s="21"/>
      <c r="D494" s="21"/>
      <c r="E494" s="10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15"/>
      <c r="Q494" s="21"/>
      <c r="R494" s="21"/>
      <c r="S494" s="15"/>
      <c r="U494" s="11"/>
      <c r="V494" s="11"/>
      <c r="W494" s="11"/>
      <c r="X494" s="11"/>
      <c r="Y494" s="11"/>
    </row>
    <row r="495" spans="2:25" ht="13" hidden="1" x14ac:dyDescent="0.15">
      <c r="B495" s="15"/>
      <c r="C495" s="21"/>
      <c r="D495" s="21"/>
      <c r="E495" s="10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15"/>
      <c r="Q495" s="21"/>
      <c r="R495" s="21"/>
      <c r="S495" s="15"/>
      <c r="U495" s="11"/>
      <c r="V495" s="11"/>
      <c r="W495" s="11"/>
      <c r="X495" s="11"/>
      <c r="Y495" s="11"/>
    </row>
    <row r="496" spans="2:25" ht="13" hidden="1" x14ac:dyDescent="0.15">
      <c r="B496" s="15"/>
      <c r="C496" s="21"/>
      <c r="D496" s="21"/>
      <c r="E496" s="10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15"/>
      <c r="Q496" s="21"/>
      <c r="R496" s="21"/>
      <c r="S496" s="15"/>
      <c r="U496" s="11"/>
      <c r="V496" s="11"/>
      <c r="W496" s="11"/>
      <c r="X496" s="11"/>
      <c r="Y496" s="11"/>
    </row>
    <row r="497" spans="2:25" ht="13" hidden="1" x14ac:dyDescent="0.15">
      <c r="B497" s="15"/>
      <c r="C497" s="21"/>
      <c r="D497" s="21"/>
      <c r="E497" s="10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15"/>
      <c r="Q497" s="21"/>
      <c r="R497" s="21"/>
      <c r="S497" s="15"/>
      <c r="U497" s="11"/>
      <c r="V497" s="11"/>
      <c r="W497" s="11"/>
      <c r="X497" s="11"/>
      <c r="Y497" s="11"/>
    </row>
    <row r="498" spans="2:25" ht="13" hidden="1" x14ac:dyDescent="0.15">
      <c r="B498" s="15"/>
      <c r="C498" s="21"/>
      <c r="D498" s="21"/>
      <c r="E498" s="10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15"/>
      <c r="Q498" s="21"/>
      <c r="R498" s="21"/>
      <c r="S498" s="15"/>
      <c r="U498" s="11"/>
      <c r="V498" s="11"/>
      <c r="W498" s="11"/>
      <c r="X498" s="11"/>
      <c r="Y498" s="11"/>
    </row>
    <row r="499" spans="2:25" ht="13" hidden="1" x14ac:dyDescent="0.15">
      <c r="B499" s="15"/>
      <c r="C499" s="21"/>
      <c r="D499" s="21"/>
      <c r="E499" s="10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15"/>
      <c r="Q499" s="21"/>
      <c r="R499" s="21"/>
      <c r="S499" s="15"/>
      <c r="U499" s="11"/>
      <c r="V499" s="11"/>
      <c r="W499" s="11"/>
      <c r="X499" s="11"/>
      <c r="Y499" s="11"/>
    </row>
    <row r="500" spans="2:25" ht="13" hidden="1" x14ac:dyDescent="0.15">
      <c r="B500" s="15"/>
      <c r="C500" s="21"/>
      <c r="D500" s="21"/>
      <c r="E500" s="10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15"/>
      <c r="Q500" s="21"/>
      <c r="R500" s="21"/>
      <c r="S500" s="15"/>
      <c r="U500" s="11"/>
      <c r="V500" s="11"/>
      <c r="W500" s="11"/>
      <c r="X500" s="11"/>
      <c r="Y500" s="11"/>
    </row>
    <row r="501" spans="2:25" ht="13" hidden="1" x14ac:dyDescent="0.15">
      <c r="B501" s="15"/>
      <c r="C501" s="21"/>
      <c r="D501" s="21"/>
      <c r="E501" s="10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15"/>
      <c r="Q501" s="21"/>
      <c r="R501" s="21"/>
      <c r="S501" s="15"/>
      <c r="U501" s="11"/>
      <c r="V501" s="11"/>
      <c r="W501" s="11"/>
      <c r="X501" s="11"/>
      <c r="Y501" s="11"/>
    </row>
    <row r="502" spans="2:25" ht="13" hidden="1" x14ac:dyDescent="0.15">
      <c r="B502" s="15"/>
      <c r="C502" s="21"/>
      <c r="D502" s="21"/>
      <c r="E502" s="10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15"/>
      <c r="Q502" s="21"/>
      <c r="R502" s="21"/>
      <c r="S502" s="15"/>
      <c r="U502" s="11"/>
      <c r="V502" s="11"/>
      <c r="W502" s="11"/>
      <c r="X502" s="11"/>
      <c r="Y502" s="11"/>
    </row>
    <row r="503" spans="2:25" ht="13" hidden="1" x14ac:dyDescent="0.15">
      <c r="B503" s="15"/>
      <c r="C503" s="21"/>
      <c r="D503" s="21"/>
      <c r="E503" s="10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15"/>
      <c r="Q503" s="21"/>
      <c r="R503" s="21"/>
      <c r="S503" s="15"/>
      <c r="U503" s="11"/>
      <c r="V503" s="11"/>
      <c r="W503" s="11"/>
      <c r="X503" s="11"/>
      <c r="Y503" s="11"/>
    </row>
    <row r="504" spans="2:25" ht="13" hidden="1" x14ac:dyDescent="0.15">
      <c r="B504" s="15"/>
      <c r="C504" s="21"/>
      <c r="D504" s="21"/>
      <c r="E504" s="10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15"/>
      <c r="Q504" s="21"/>
      <c r="R504" s="21"/>
      <c r="S504" s="15"/>
      <c r="U504" s="11"/>
      <c r="V504" s="11"/>
      <c r="W504" s="11"/>
      <c r="X504" s="11"/>
      <c r="Y504" s="11"/>
    </row>
    <row r="505" spans="2:25" ht="13" hidden="1" x14ac:dyDescent="0.15">
      <c r="B505" s="15"/>
      <c r="C505" s="21"/>
      <c r="D505" s="21"/>
      <c r="E505" s="10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15"/>
      <c r="Q505" s="21"/>
      <c r="R505" s="21"/>
      <c r="S505" s="15"/>
      <c r="U505" s="11"/>
      <c r="V505" s="11"/>
      <c r="W505" s="11"/>
      <c r="X505" s="11"/>
      <c r="Y505" s="11"/>
    </row>
    <row r="506" spans="2:25" ht="13" hidden="1" x14ac:dyDescent="0.15">
      <c r="B506" s="15"/>
      <c r="C506" s="21"/>
      <c r="D506" s="21"/>
      <c r="E506" s="10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15"/>
      <c r="Q506" s="21"/>
      <c r="R506" s="21"/>
      <c r="S506" s="15"/>
      <c r="U506" s="11"/>
      <c r="V506" s="11"/>
      <c r="W506" s="11"/>
      <c r="X506" s="11"/>
      <c r="Y506" s="11"/>
    </row>
    <row r="507" spans="2:25" ht="13" hidden="1" x14ac:dyDescent="0.15">
      <c r="B507" s="15"/>
      <c r="C507" s="21"/>
      <c r="D507" s="21"/>
      <c r="E507" s="10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15"/>
      <c r="Q507" s="21"/>
      <c r="R507" s="21"/>
      <c r="S507" s="15"/>
      <c r="U507" s="11"/>
      <c r="V507" s="11"/>
      <c r="W507" s="11"/>
      <c r="X507" s="11"/>
      <c r="Y507" s="11"/>
    </row>
    <row r="508" spans="2:25" ht="13" hidden="1" x14ac:dyDescent="0.15">
      <c r="B508" s="15"/>
      <c r="C508" s="21"/>
      <c r="D508" s="21"/>
      <c r="E508" s="10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15"/>
      <c r="Q508" s="21"/>
      <c r="R508" s="21"/>
      <c r="S508" s="15"/>
      <c r="U508" s="11"/>
      <c r="V508" s="11"/>
      <c r="W508" s="11"/>
      <c r="X508" s="11"/>
      <c r="Y508" s="11"/>
    </row>
    <row r="509" spans="2:25" ht="13" hidden="1" x14ac:dyDescent="0.15">
      <c r="B509" s="15"/>
      <c r="C509" s="21"/>
      <c r="D509" s="21"/>
      <c r="E509" s="10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15"/>
      <c r="Q509" s="21"/>
      <c r="R509" s="21"/>
      <c r="S509" s="15"/>
      <c r="U509" s="11"/>
      <c r="V509" s="11"/>
      <c r="W509" s="11"/>
      <c r="X509" s="11"/>
      <c r="Y509" s="11"/>
    </row>
    <row r="510" spans="2:25" ht="13" hidden="1" x14ac:dyDescent="0.15">
      <c r="B510" s="15"/>
      <c r="C510" s="21"/>
      <c r="D510" s="21"/>
      <c r="E510" s="10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15"/>
      <c r="Q510" s="21"/>
      <c r="R510" s="21"/>
      <c r="S510" s="15"/>
      <c r="U510" s="11"/>
      <c r="V510" s="11"/>
      <c r="W510" s="11"/>
      <c r="X510" s="11"/>
      <c r="Y510" s="11"/>
    </row>
    <row r="511" spans="2:25" ht="13" hidden="1" x14ac:dyDescent="0.15">
      <c r="B511" s="15"/>
      <c r="C511" s="21"/>
      <c r="D511" s="21"/>
      <c r="E511" s="10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15"/>
      <c r="Q511" s="21"/>
      <c r="R511" s="21"/>
      <c r="S511" s="15"/>
      <c r="U511" s="11"/>
      <c r="V511" s="11"/>
      <c r="W511" s="11"/>
      <c r="X511" s="11"/>
      <c r="Y511" s="11"/>
    </row>
    <row r="512" spans="2:25" ht="13" hidden="1" x14ac:dyDescent="0.15">
      <c r="B512" s="15"/>
      <c r="C512" s="21"/>
      <c r="D512" s="21"/>
      <c r="E512" s="10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15"/>
      <c r="Q512" s="21"/>
      <c r="R512" s="21"/>
      <c r="S512" s="15"/>
      <c r="U512" s="11"/>
      <c r="V512" s="11"/>
      <c r="W512" s="11"/>
      <c r="X512" s="11"/>
      <c r="Y512" s="11"/>
    </row>
    <row r="513" spans="2:25" ht="13" hidden="1" x14ac:dyDescent="0.15">
      <c r="B513" s="15"/>
      <c r="C513" s="21"/>
      <c r="D513" s="21"/>
      <c r="E513" s="10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15"/>
      <c r="Q513" s="21"/>
      <c r="R513" s="21"/>
      <c r="S513" s="15"/>
      <c r="U513" s="11"/>
      <c r="V513" s="11"/>
      <c r="W513" s="11"/>
      <c r="X513" s="11"/>
      <c r="Y513" s="11"/>
    </row>
    <row r="514" spans="2:25" ht="13" hidden="1" x14ac:dyDescent="0.15">
      <c r="B514" s="15"/>
      <c r="C514" s="21"/>
      <c r="D514" s="21"/>
      <c r="E514" s="10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15"/>
      <c r="Q514" s="21"/>
      <c r="R514" s="21"/>
      <c r="S514" s="15"/>
      <c r="U514" s="11"/>
      <c r="V514" s="11"/>
      <c r="W514" s="11"/>
      <c r="X514" s="11"/>
      <c r="Y514" s="11"/>
    </row>
    <row r="515" spans="2:25" ht="13" hidden="1" x14ac:dyDescent="0.15">
      <c r="B515" s="15"/>
      <c r="C515" s="21"/>
      <c r="D515" s="21"/>
      <c r="E515" s="10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15"/>
      <c r="Q515" s="21"/>
      <c r="R515" s="21"/>
      <c r="S515" s="15"/>
      <c r="U515" s="11"/>
      <c r="V515" s="11"/>
      <c r="W515" s="11"/>
      <c r="X515" s="11"/>
      <c r="Y515" s="11"/>
    </row>
    <row r="516" spans="2:25" ht="13" hidden="1" x14ac:dyDescent="0.15">
      <c r="B516" s="15"/>
      <c r="C516" s="21"/>
      <c r="D516" s="21"/>
      <c r="E516" s="10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15"/>
      <c r="Q516" s="21"/>
      <c r="R516" s="21"/>
      <c r="S516" s="15"/>
      <c r="U516" s="11"/>
      <c r="V516" s="11"/>
      <c r="W516" s="11"/>
      <c r="X516" s="11"/>
      <c r="Y516" s="11"/>
    </row>
    <row r="517" spans="2:25" ht="13" hidden="1" x14ac:dyDescent="0.15">
      <c r="B517" s="15"/>
      <c r="C517" s="21"/>
      <c r="D517" s="21"/>
      <c r="E517" s="10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15"/>
      <c r="Q517" s="21"/>
      <c r="R517" s="21"/>
      <c r="S517" s="15"/>
      <c r="U517" s="11"/>
      <c r="V517" s="11"/>
      <c r="W517" s="11"/>
      <c r="X517" s="11"/>
      <c r="Y517" s="11"/>
    </row>
    <row r="518" spans="2:25" ht="13" hidden="1" x14ac:dyDescent="0.15">
      <c r="B518" s="15"/>
      <c r="C518" s="21"/>
      <c r="D518" s="21"/>
      <c r="E518" s="10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15"/>
      <c r="Q518" s="21"/>
      <c r="R518" s="21"/>
      <c r="S518" s="15"/>
      <c r="U518" s="11"/>
      <c r="V518" s="11"/>
      <c r="W518" s="11"/>
      <c r="X518" s="11"/>
      <c r="Y518" s="11"/>
    </row>
    <row r="519" spans="2:25" ht="13" hidden="1" x14ac:dyDescent="0.15">
      <c r="B519" s="15"/>
      <c r="C519" s="21"/>
      <c r="D519" s="21"/>
      <c r="E519" s="10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15"/>
      <c r="Q519" s="21"/>
      <c r="R519" s="21"/>
      <c r="S519" s="15"/>
      <c r="U519" s="11"/>
      <c r="V519" s="11"/>
      <c r="W519" s="11"/>
      <c r="X519" s="11"/>
      <c r="Y519" s="11"/>
    </row>
    <row r="520" spans="2:25" ht="13" hidden="1" x14ac:dyDescent="0.15">
      <c r="B520" s="15"/>
      <c r="C520" s="21"/>
      <c r="D520" s="21"/>
      <c r="E520" s="10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15"/>
      <c r="Q520" s="21"/>
      <c r="R520" s="21"/>
      <c r="S520" s="15"/>
      <c r="U520" s="11"/>
      <c r="V520" s="11"/>
      <c r="W520" s="11"/>
      <c r="X520" s="11"/>
      <c r="Y520" s="11"/>
    </row>
    <row r="521" spans="2:25" ht="13" hidden="1" x14ac:dyDescent="0.15">
      <c r="B521" s="15"/>
      <c r="C521" s="21"/>
      <c r="D521" s="21"/>
      <c r="E521" s="10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15"/>
      <c r="Q521" s="21"/>
      <c r="R521" s="21"/>
      <c r="S521" s="15"/>
      <c r="U521" s="11"/>
      <c r="V521" s="11"/>
      <c r="W521" s="11"/>
      <c r="X521" s="11"/>
      <c r="Y521" s="11"/>
    </row>
    <row r="522" spans="2:25" ht="13" hidden="1" x14ac:dyDescent="0.15">
      <c r="B522" s="15"/>
      <c r="C522" s="21"/>
      <c r="D522" s="21"/>
      <c r="E522" s="10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15"/>
      <c r="Q522" s="21"/>
      <c r="R522" s="21"/>
      <c r="S522" s="15"/>
      <c r="U522" s="11"/>
      <c r="V522" s="11"/>
      <c r="W522" s="11"/>
      <c r="X522" s="11"/>
      <c r="Y522" s="11"/>
    </row>
    <row r="523" spans="2:25" ht="13" hidden="1" x14ac:dyDescent="0.15">
      <c r="B523" s="15"/>
      <c r="C523" s="21"/>
      <c r="D523" s="21"/>
      <c r="E523" s="10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15"/>
      <c r="Q523" s="21"/>
      <c r="R523" s="21"/>
      <c r="S523" s="15"/>
      <c r="U523" s="11"/>
      <c r="V523" s="11"/>
      <c r="W523" s="11"/>
      <c r="X523" s="11"/>
      <c r="Y523" s="11"/>
    </row>
    <row r="524" spans="2:25" ht="13" hidden="1" x14ac:dyDescent="0.15">
      <c r="B524" s="15"/>
      <c r="C524" s="21"/>
      <c r="D524" s="21"/>
      <c r="E524" s="10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15"/>
      <c r="Q524" s="21"/>
      <c r="R524" s="21"/>
      <c r="S524" s="15"/>
      <c r="U524" s="11"/>
      <c r="V524" s="11"/>
      <c r="W524" s="11"/>
      <c r="X524" s="11"/>
      <c r="Y524" s="11"/>
    </row>
    <row r="525" spans="2:25" ht="13" hidden="1" x14ac:dyDescent="0.15">
      <c r="B525" s="15"/>
      <c r="C525" s="21"/>
      <c r="D525" s="21"/>
      <c r="E525" s="10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15"/>
      <c r="Q525" s="21"/>
      <c r="R525" s="21"/>
      <c r="S525" s="15"/>
      <c r="U525" s="11"/>
      <c r="V525" s="11"/>
      <c r="W525" s="11"/>
      <c r="X525" s="11"/>
      <c r="Y525" s="11"/>
    </row>
    <row r="526" spans="2:25" ht="13" hidden="1" x14ac:dyDescent="0.15">
      <c r="B526" s="15"/>
      <c r="C526" s="21"/>
      <c r="D526" s="21"/>
      <c r="E526" s="10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15"/>
      <c r="Q526" s="21"/>
      <c r="R526" s="21"/>
      <c r="S526" s="15"/>
      <c r="U526" s="11"/>
      <c r="V526" s="11"/>
      <c r="W526" s="11"/>
      <c r="X526" s="11"/>
      <c r="Y526" s="11"/>
    </row>
    <row r="527" spans="2:25" ht="13" hidden="1" x14ac:dyDescent="0.15">
      <c r="B527" s="15"/>
      <c r="C527" s="21"/>
      <c r="D527" s="21"/>
      <c r="E527" s="10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15"/>
      <c r="Q527" s="21"/>
      <c r="R527" s="21"/>
      <c r="S527" s="15"/>
      <c r="U527" s="11"/>
      <c r="V527" s="11"/>
      <c r="W527" s="11"/>
      <c r="X527" s="11"/>
      <c r="Y527" s="11"/>
    </row>
    <row r="528" spans="2:25" ht="13" hidden="1" x14ac:dyDescent="0.15">
      <c r="B528" s="15"/>
      <c r="C528" s="21"/>
      <c r="D528" s="21"/>
      <c r="E528" s="10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15"/>
      <c r="Q528" s="21"/>
      <c r="R528" s="21"/>
      <c r="S528" s="15"/>
      <c r="U528" s="11"/>
      <c r="V528" s="11"/>
      <c r="W528" s="11"/>
      <c r="X528" s="11"/>
      <c r="Y528" s="11"/>
    </row>
    <row r="529" spans="2:25" ht="13" hidden="1" x14ac:dyDescent="0.15">
      <c r="B529" s="15"/>
      <c r="C529" s="21"/>
      <c r="D529" s="21"/>
      <c r="E529" s="10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15"/>
      <c r="Q529" s="21"/>
      <c r="R529" s="21"/>
      <c r="S529" s="15"/>
      <c r="U529" s="11"/>
      <c r="V529" s="11"/>
      <c r="W529" s="11"/>
      <c r="X529" s="11"/>
      <c r="Y529" s="11"/>
    </row>
    <row r="530" spans="2:25" ht="13" hidden="1" x14ac:dyDescent="0.15">
      <c r="B530" s="15"/>
      <c r="C530" s="21"/>
      <c r="D530" s="21"/>
      <c r="E530" s="10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15"/>
      <c r="Q530" s="21"/>
      <c r="R530" s="21"/>
      <c r="S530" s="15"/>
      <c r="U530" s="11"/>
      <c r="V530" s="11"/>
      <c r="W530" s="11"/>
      <c r="X530" s="11"/>
      <c r="Y530" s="11"/>
    </row>
    <row r="531" spans="2:25" ht="13" hidden="1" x14ac:dyDescent="0.15">
      <c r="B531" s="15"/>
      <c r="C531" s="21"/>
      <c r="D531" s="21"/>
      <c r="E531" s="10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15"/>
      <c r="Q531" s="21"/>
      <c r="R531" s="21"/>
      <c r="S531" s="15"/>
      <c r="U531" s="11"/>
      <c r="V531" s="11"/>
      <c r="W531" s="11"/>
      <c r="X531" s="11"/>
      <c r="Y531" s="11"/>
    </row>
    <row r="532" spans="2:25" ht="13" hidden="1" x14ac:dyDescent="0.15">
      <c r="B532" s="15"/>
      <c r="C532" s="21"/>
      <c r="D532" s="21"/>
      <c r="E532" s="10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15"/>
      <c r="Q532" s="21"/>
      <c r="R532" s="21"/>
      <c r="S532" s="15"/>
      <c r="U532" s="11"/>
      <c r="V532" s="11"/>
      <c r="W532" s="11"/>
      <c r="X532" s="11"/>
      <c r="Y532" s="11"/>
    </row>
    <row r="533" spans="2:25" ht="13" hidden="1" x14ac:dyDescent="0.15">
      <c r="B533" s="15"/>
      <c r="C533" s="21"/>
      <c r="D533" s="21"/>
      <c r="E533" s="10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15"/>
      <c r="Q533" s="21"/>
      <c r="R533" s="21"/>
      <c r="S533" s="15"/>
      <c r="U533" s="11"/>
      <c r="V533" s="11"/>
      <c r="W533" s="11"/>
      <c r="X533" s="11"/>
      <c r="Y533" s="11"/>
    </row>
    <row r="534" spans="2:25" ht="13" hidden="1" x14ac:dyDescent="0.15">
      <c r="B534" s="15"/>
      <c r="C534" s="21"/>
      <c r="D534" s="21"/>
      <c r="E534" s="10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15"/>
      <c r="Q534" s="21"/>
      <c r="R534" s="21"/>
      <c r="S534" s="15"/>
      <c r="U534" s="11"/>
      <c r="V534" s="11"/>
      <c r="W534" s="11"/>
      <c r="X534" s="11"/>
      <c r="Y534" s="11"/>
    </row>
    <row r="535" spans="2:25" ht="13" hidden="1" x14ac:dyDescent="0.15">
      <c r="B535" s="15"/>
      <c r="C535" s="21"/>
      <c r="D535" s="21"/>
      <c r="E535" s="10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15"/>
      <c r="Q535" s="21"/>
      <c r="R535" s="21"/>
      <c r="S535" s="15"/>
      <c r="U535" s="11"/>
      <c r="V535" s="11"/>
      <c r="W535" s="11"/>
      <c r="X535" s="11"/>
      <c r="Y535" s="11"/>
    </row>
    <row r="536" spans="2:25" ht="13" hidden="1" x14ac:dyDescent="0.15">
      <c r="B536" s="15"/>
      <c r="C536" s="21"/>
      <c r="D536" s="21"/>
      <c r="E536" s="10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15"/>
      <c r="Q536" s="21"/>
      <c r="R536" s="21"/>
      <c r="S536" s="15"/>
      <c r="U536" s="11"/>
      <c r="V536" s="11"/>
      <c r="W536" s="11"/>
      <c r="X536" s="11"/>
      <c r="Y536" s="11"/>
    </row>
    <row r="537" spans="2:25" ht="13" hidden="1" x14ac:dyDescent="0.15">
      <c r="B537" s="15"/>
      <c r="C537" s="21"/>
      <c r="D537" s="21"/>
      <c r="E537" s="10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15"/>
      <c r="Q537" s="21"/>
      <c r="R537" s="21"/>
      <c r="S537" s="15"/>
      <c r="U537" s="11"/>
      <c r="V537" s="11"/>
      <c r="W537" s="11"/>
      <c r="X537" s="11"/>
      <c r="Y537" s="11"/>
    </row>
    <row r="538" spans="2:25" ht="13" hidden="1" x14ac:dyDescent="0.15">
      <c r="B538" s="15"/>
      <c r="C538" s="21"/>
      <c r="D538" s="21"/>
      <c r="E538" s="10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15"/>
      <c r="Q538" s="21"/>
      <c r="R538" s="21"/>
      <c r="S538" s="15"/>
      <c r="U538" s="11"/>
      <c r="V538" s="11"/>
      <c r="W538" s="11"/>
      <c r="X538" s="11"/>
      <c r="Y538" s="11"/>
    </row>
    <row r="539" spans="2:25" ht="13" hidden="1" x14ac:dyDescent="0.15">
      <c r="B539" s="15"/>
      <c r="C539" s="21"/>
      <c r="D539" s="21"/>
      <c r="E539" s="10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15"/>
      <c r="Q539" s="21"/>
      <c r="R539" s="21"/>
      <c r="S539" s="15"/>
      <c r="U539" s="11"/>
      <c r="V539" s="11"/>
      <c r="W539" s="11"/>
      <c r="X539" s="11"/>
      <c r="Y539" s="11"/>
    </row>
    <row r="540" spans="2:25" ht="13" hidden="1" x14ac:dyDescent="0.15">
      <c r="B540" s="15"/>
      <c r="C540" s="21"/>
      <c r="D540" s="21"/>
      <c r="E540" s="10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15"/>
      <c r="Q540" s="21"/>
      <c r="R540" s="21"/>
      <c r="S540" s="15"/>
      <c r="U540" s="11"/>
      <c r="V540" s="11"/>
      <c r="W540" s="11"/>
      <c r="X540" s="11"/>
      <c r="Y540" s="11"/>
    </row>
    <row r="541" spans="2:25" ht="13" hidden="1" x14ac:dyDescent="0.15">
      <c r="B541" s="15"/>
      <c r="C541" s="21"/>
      <c r="D541" s="21"/>
      <c r="E541" s="10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15"/>
      <c r="Q541" s="21"/>
      <c r="R541" s="21"/>
      <c r="S541" s="15"/>
      <c r="U541" s="11"/>
      <c r="V541" s="11"/>
      <c r="W541" s="11"/>
      <c r="X541" s="11"/>
      <c r="Y541" s="11"/>
    </row>
    <row r="542" spans="2:25" ht="13" hidden="1" x14ac:dyDescent="0.15">
      <c r="B542" s="15"/>
      <c r="C542" s="21"/>
      <c r="D542" s="21"/>
      <c r="E542" s="10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15"/>
      <c r="Q542" s="21"/>
      <c r="R542" s="21"/>
      <c r="S542" s="15"/>
      <c r="U542" s="11"/>
      <c r="V542" s="11"/>
      <c r="W542" s="11"/>
      <c r="X542" s="11"/>
      <c r="Y542" s="11"/>
    </row>
    <row r="543" spans="2:25" ht="13" hidden="1" x14ac:dyDescent="0.15">
      <c r="B543" s="15"/>
      <c r="C543" s="21"/>
      <c r="D543" s="21"/>
      <c r="E543" s="10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15"/>
      <c r="Q543" s="21"/>
      <c r="R543" s="21"/>
      <c r="S543" s="15"/>
      <c r="U543" s="11"/>
      <c r="V543" s="11"/>
      <c r="W543" s="11"/>
      <c r="X543" s="11"/>
      <c r="Y543" s="11"/>
    </row>
    <row r="544" spans="2:25" ht="13" hidden="1" x14ac:dyDescent="0.15">
      <c r="B544" s="15"/>
      <c r="C544" s="21"/>
      <c r="D544" s="21"/>
      <c r="E544" s="10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15"/>
      <c r="Q544" s="21"/>
      <c r="R544" s="21"/>
      <c r="S544" s="15"/>
      <c r="U544" s="11"/>
      <c r="V544" s="11"/>
      <c r="W544" s="11"/>
      <c r="X544" s="11"/>
      <c r="Y544" s="11"/>
    </row>
    <row r="545" spans="2:25" ht="13" hidden="1" x14ac:dyDescent="0.15">
      <c r="B545" s="15"/>
      <c r="C545" s="21"/>
      <c r="D545" s="21"/>
      <c r="E545" s="10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15"/>
      <c r="Q545" s="21"/>
      <c r="R545" s="21"/>
      <c r="S545" s="15"/>
      <c r="U545" s="11"/>
      <c r="V545" s="11"/>
      <c r="W545" s="11"/>
      <c r="X545" s="11"/>
      <c r="Y545" s="11"/>
    </row>
    <row r="546" spans="2:25" ht="13" hidden="1" x14ac:dyDescent="0.15">
      <c r="B546" s="15"/>
      <c r="C546" s="21"/>
      <c r="D546" s="21"/>
      <c r="E546" s="10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15"/>
      <c r="Q546" s="21"/>
      <c r="R546" s="21"/>
      <c r="S546" s="15"/>
      <c r="U546" s="11"/>
      <c r="V546" s="11"/>
      <c r="W546" s="11"/>
      <c r="X546" s="11"/>
      <c r="Y546" s="11"/>
    </row>
    <row r="547" spans="2:25" ht="13" hidden="1" x14ac:dyDescent="0.15">
      <c r="B547" s="15"/>
      <c r="C547" s="21"/>
      <c r="D547" s="21"/>
      <c r="E547" s="10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15"/>
      <c r="Q547" s="21"/>
      <c r="R547" s="21"/>
      <c r="S547" s="15"/>
      <c r="U547" s="11"/>
      <c r="V547" s="11"/>
      <c r="W547" s="11"/>
      <c r="X547" s="11"/>
      <c r="Y547" s="11"/>
    </row>
    <row r="548" spans="2:25" ht="13" hidden="1" x14ac:dyDescent="0.15">
      <c r="B548" s="15"/>
      <c r="C548" s="21"/>
      <c r="D548" s="21"/>
      <c r="E548" s="10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15"/>
      <c r="Q548" s="21"/>
      <c r="R548" s="21"/>
      <c r="S548" s="15"/>
      <c r="U548" s="11"/>
      <c r="V548" s="11"/>
      <c r="W548" s="11"/>
      <c r="X548" s="11"/>
      <c r="Y548" s="11"/>
    </row>
    <row r="549" spans="2:25" ht="13" hidden="1" x14ac:dyDescent="0.15">
      <c r="B549" s="15"/>
      <c r="C549" s="21"/>
      <c r="D549" s="21"/>
      <c r="E549" s="10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15"/>
      <c r="Q549" s="21"/>
      <c r="R549" s="21"/>
      <c r="S549" s="15"/>
      <c r="U549" s="11"/>
      <c r="V549" s="11"/>
      <c r="W549" s="11"/>
      <c r="X549" s="11"/>
      <c r="Y549" s="11"/>
    </row>
    <row r="550" spans="2:25" ht="13" hidden="1" x14ac:dyDescent="0.15">
      <c r="B550" s="15"/>
      <c r="C550" s="21"/>
      <c r="D550" s="21"/>
      <c r="E550" s="10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15"/>
      <c r="Q550" s="21"/>
      <c r="R550" s="21"/>
      <c r="S550" s="15"/>
      <c r="U550" s="11"/>
      <c r="V550" s="11"/>
      <c r="W550" s="11"/>
      <c r="X550" s="11"/>
      <c r="Y550" s="11"/>
    </row>
    <row r="551" spans="2:25" ht="13" hidden="1" x14ac:dyDescent="0.15">
      <c r="B551" s="15"/>
      <c r="C551" s="21"/>
      <c r="D551" s="21"/>
      <c r="E551" s="10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15"/>
      <c r="Q551" s="21"/>
      <c r="R551" s="21"/>
      <c r="S551" s="15"/>
      <c r="U551" s="11"/>
      <c r="V551" s="11"/>
      <c r="W551" s="11"/>
      <c r="X551" s="11"/>
      <c r="Y551" s="11"/>
    </row>
    <row r="552" spans="2:25" ht="13" hidden="1" x14ac:dyDescent="0.15">
      <c r="B552" s="15"/>
      <c r="C552" s="21"/>
      <c r="D552" s="21"/>
      <c r="E552" s="10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15"/>
      <c r="Q552" s="21"/>
      <c r="R552" s="21"/>
      <c r="S552" s="15"/>
      <c r="U552" s="11"/>
      <c r="V552" s="11"/>
      <c r="W552" s="11"/>
      <c r="X552" s="11"/>
      <c r="Y552" s="11"/>
    </row>
    <row r="553" spans="2:25" ht="13" hidden="1" x14ac:dyDescent="0.15">
      <c r="B553" s="15"/>
      <c r="C553" s="21"/>
      <c r="D553" s="21"/>
      <c r="E553" s="10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15"/>
      <c r="Q553" s="21"/>
      <c r="R553" s="21"/>
      <c r="S553" s="15"/>
      <c r="U553" s="11"/>
      <c r="V553" s="11"/>
      <c r="W553" s="11"/>
      <c r="X553" s="11"/>
      <c r="Y553" s="11"/>
    </row>
    <row r="554" spans="2:25" ht="13" hidden="1" x14ac:dyDescent="0.15">
      <c r="B554" s="15"/>
      <c r="C554" s="21"/>
      <c r="D554" s="21"/>
      <c r="E554" s="10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15"/>
      <c r="Q554" s="21"/>
      <c r="R554" s="21"/>
      <c r="S554" s="15"/>
      <c r="U554" s="11"/>
      <c r="V554" s="11"/>
      <c r="W554" s="11"/>
      <c r="X554" s="11"/>
      <c r="Y554" s="11"/>
    </row>
    <row r="555" spans="2:25" ht="13" hidden="1" x14ac:dyDescent="0.15">
      <c r="B555" s="15"/>
      <c r="C555" s="21"/>
      <c r="D555" s="21"/>
      <c r="E555" s="10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15"/>
      <c r="Q555" s="21"/>
      <c r="R555" s="21"/>
      <c r="S555" s="15"/>
      <c r="U555" s="11"/>
      <c r="V555" s="11"/>
      <c r="W555" s="11"/>
      <c r="X555" s="11"/>
      <c r="Y555" s="11"/>
    </row>
    <row r="556" spans="2:25" ht="13" hidden="1" x14ac:dyDescent="0.15">
      <c r="B556" s="15"/>
      <c r="C556" s="21"/>
      <c r="D556" s="21"/>
      <c r="E556" s="10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15"/>
      <c r="Q556" s="21"/>
      <c r="R556" s="21"/>
      <c r="S556" s="15"/>
      <c r="U556" s="11"/>
      <c r="V556" s="11"/>
      <c r="W556" s="11"/>
      <c r="X556" s="11"/>
      <c r="Y556" s="11"/>
    </row>
    <row r="557" spans="2:25" ht="13" hidden="1" x14ac:dyDescent="0.15">
      <c r="B557" s="15"/>
      <c r="C557" s="21"/>
      <c r="D557" s="21"/>
      <c r="E557" s="10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15"/>
      <c r="Q557" s="21"/>
      <c r="R557" s="21"/>
      <c r="S557" s="15"/>
      <c r="U557" s="11"/>
      <c r="V557" s="11"/>
      <c r="W557" s="11"/>
      <c r="X557" s="11"/>
      <c r="Y557" s="11"/>
    </row>
    <row r="558" spans="2:25" ht="13" hidden="1" x14ac:dyDescent="0.15">
      <c r="B558" s="15"/>
      <c r="C558" s="21"/>
      <c r="D558" s="21"/>
      <c r="E558" s="10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15"/>
      <c r="Q558" s="21"/>
      <c r="R558" s="21"/>
      <c r="S558" s="15"/>
      <c r="U558" s="11"/>
      <c r="V558" s="11"/>
      <c r="W558" s="11"/>
      <c r="X558" s="11"/>
      <c r="Y558" s="11"/>
    </row>
    <row r="559" spans="2:25" ht="13" hidden="1" x14ac:dyDescent="0.15">
      <c r="B559" s="15"/>
      <c r="C559" s="21"/>
      <c r="D559" s="21"/>
      <c r="E559" s="10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15"/>
      <c r="Q559" s="21"/>
      <c r="R559" s="21"/>
      <c r="S559" s="15"/>
      <c r="U559" s="11"/>
      <c r="V559" s="11"/>
      <c r="W559" s="11"/>
      <c r="X559" s="11"/>
      <c r="Y559" s="11"/>
    </row>
    <row r="560" spans="2:25" ht="13" hidden="1" x14ac:dyDescent="0.15">
      <c r="B560" s="15"/>
      <c r="C560" s="21"/>
      <c r="D560" s="21"/>
      <c r="E560" s="10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15"/>
      <c r="Q560" s="21"/>
      <c r="R560" s="21"/>
      <c r="S560" s="15"/>
      <c r="U560" s="11"/>
      <c r="V560" s="11"/>
      <c r="W560" s="11"/>
      <c r="X560" s="11"/>
      <c r="Y560" s="11"/>
    </row>
    <row r="561" spans="2:25" ht="13" hidden="1" x14ac:dyDescent="0.15">
      <c r="B561" s="15"/>
      <c r="C561" s="21"/>
      <c r="D561" s="21"/>
      <c r="E561" s="10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15"/>
      <c r="Q561" s="21"/>
      <c r="R561" s="21"/>
      <c r="S561" s="15"/>
      <c r="U561" s="11"/>
      <c r="V561" s="11"/>
      <c r="W561" s="11"/>
      <c r="X561" s="11"/>
      <c r="Y561" s="11"/>
    </row>
    <row r="562" spans="2:25" ht="13" hidden="1" x14ac:dyDescent="0.15">
      <c r="B562" s="15"/>
      <c r="C562" s="21"/>
      <c r="D562" s="21"/>
      <c r="E562" s="10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15"/>
      <c r="Q562" s="21"/>
      <c r="R562" s="21"/>
      <c r="S562" s="15"/>
      <c r="U562" s="11"/>
      <c r="V562" s="11"/>
      <c r="W562" s="11"/>
      <c r="X562" s="11"/>
      <c r="Y562" s="11"/>
    </row>
    <row r="563" spans="2:25" ht="13" hidden="1" x14ac:dyDescent="0.15">
      <c r="B563" s="15"/>
      <c r="C563" s="21"/>
      <c r="D563" s="21"/>
      <c r="E563" s="10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15"/>
      <c r="Q563" s="21"/>
      <c r="R563" s="21"/>
      <c r="S563" s="15"/>
      <c r="U563" s="11"/>
      <c r="V563" s="11"/>
      <c r="W563" s="11"/>
      <c r="X563" s="11"/>
      <c r="Y563" s="11"/>
    </row>
    <row r="564" spans="2:25" ht="13" hidden="1" x14ac:dyDescent="0.15">
      <c r="B564" s="15"/>
      <c r="C564" s="21"/>
      <c r="D564" s="21"/>
      <c r="E564" s="10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15"/>
      <c r="Q564" s="21"/>
      <c r="R564" s="21"/>
      <c r="S564" s="15"/>
      <c r="U564" s="11"/>
      <c r="V564" s="11"/>
      <c r="W564" s="11"/>
      <c r="X564" s="11"/>
      <c r="Y564" s="11"/>
    </row>
    <row r="565" spans="2:25" ht="13" hidden="1" x14ac:dyDescent="0.15">
      <c r="B565" s="15"/>
      <c r="C565" s="21"/>
      <c r="D565" s="21"/>
      <c r="E565" s="10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15"/>
      <c r="Q565" s="21"/>
      <c r="R565" s="21"/>
      <c r="S565" s="15"/>
      <c r="U565" s="11"/>
      <c r="V565" s="11"/>
      <c r="W565" s="11"/>
      <c r="X565" s="11"/>
      <c r="Y565" s="11"/>
    </row>
    <row r="566" spans="2:25" ht="13" hidden="1" x14ac:dyDescent="0.15">
      <c r="B566" s="15"/>
      <c r="C566" s="21"/>
      <c r="D566" s="21"/>
      <c r="E566" s="10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15"/>
      <c r="Q566" s="21"/>
      <c r="R566" s="21"/>
      <c r="S566" s="15"/>
      <c r="U566" s="11"/>
      <c r="V566" s="11"/>
      <c r="W566" s="11"/>
      <c r="X566" s="11"/>
      <c r="Y566" s="11"/>
    </row>
    <row r="567" spans="2:25" ht="13" hidden="1" x14ac:dyDescent="0.15">
      <c r="B567" s="15"/>
      <c r="C567" s="21"/>
      <c r="D567" s="21"/>
      <c r="E567" s="10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15"/>
      <c r="Q567" s="21"/>
      <c r="R567" s="21"/>
      <c r="S567" s="15"/>
      <c r="U567" s="11"/>
      <c r="V567" s="11"/>
      <c r="W567" s="11"/>
      <c r="X567" s="11"/>
      <c r="Y567" s="11"/>
    </row>
    <row r="568" spans="2:25" ht="13" hidden="1" x14ac:dyDescent="0.15">
      <c r="B568" s="15"/>
      <c r="C568" s="21"/>
      <c r="D568" s="21"/>
      <c r="E568" s="10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15"/>
      <c r="Q568" s="21"/>
      <c r="R568" s="21"/>
      <c r="S568" s="15"/>
      <c r="U568" s="11"/>
      <c r="V568" s="11"/>
      <c r="W568" s="11"/>
      <c r="X568" s="11"/>
      <c r="Y568" s="11"/>
    </row>
    <row r="569" spans="2:25" ht="13" hidden="1" x14ac:dyDescent="0.15">
      <c r="B569" s="15"/>
      <c r="C569" s="21"/>
      <c r="D569" s="21"/>
      <c r="E569" s="10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15"/>
      <c r="Q569" s="21"/>
      <c r="R569" s="21"/>
      <c r="S569" s="15"/>
      <c r="U569" s="11"/>
      <c r="V569" s="11"/>
      <c r="W569" s="11"/>
      <c r="X569" s="11"/>
      <c r="Y569" s="11"/>
    </row>
    <row r="570" spans="2:25" ht="13" hidden="1" x14ac:dyDescent="0.15">
      <c r="B570" s="15"/>
      <c r="C570" s="21"/>
      <c r="D570" s="21"/>
      <c r="E570" s="10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15"/>
      <c r="Q570" s="21"/>
      <c r="R570" s="21"/>
      <c r="S570" s="15"/>
      <c r="U570" s="11"/>
      <c r="V570" s="11"/>
      <c r="W570" s="11"/>
      <c r="X570" s="11"/>
      <c r="Y570" s="11"/>
    </row>
    <row r="571" spans="2:25" ht="13" hidden="1" x14ac:dyDescent="0.15">
      <c r="B571" s="15"/>
      <c r="C571" s="21"/>
      <c r="D571" s="21"/>
      <c r="E571" s="10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15"/>
      <c r="Q571" s="21"/>
      <c r="R571" s="21"/>
      <c r="S571" s="15"/>
      <c r="U571" s="11"/>
      <c r="V571" s="11"/>
      <c r="W571" s="11"/>
      <c r="X571" s="11"/>
      <c r="Y571" s="11"/>
    </row>
    <row r="572" spans="2:25" ht="13" hidden="1" x14ac:dyDescent="0.15">
      <c r="B572" s="15"/>
      <c r="C572" s="21"/>
      <c r="D572" s="21"/>
      <c r="E572" s="10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15"/>
      <c r="Q572" s="21"/>
      <c r="R572" s="21"/>
      <c r="S572" s="15"/>
      <c r="U572" s="11"/>
      <c r="V572" s="11"/>
      <c r="W572" s="11"/>
      <c r="X572" s="11"/>
      <c r="Y572" s="11"/>
    </row>
    <row r="573" spans="2:25" ht="13" hidden="1" x14ac:dyDescent="0.15">
      <c r="B573" s="15"/>
      <c r="C573" s="21"/>
      <c r="D573" s="21"/>
      <c r="E573" s="10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15"/>
      <c r="Q573" s="21"/>
      <c r="R573" s="21"/>
      <c r="S573" s="15"/>
      <c r="U573" s="11"/>
      <c r="V573" s="11"/>
      <c r="W573" s="11"/>
      <c r="X573" s="11"/>
      <c r="Y573" s="11"/>
    </row>
    <row r="574" spans="2:25" ht="13" hidden="1" x14ac:dyDescent="0.15">
      <c r="B574" s="15"/>
      <c r="C574" s="21"/>
      <c r="D574" s="21"/>
      <c r="E574" s="10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15"/>
      <c r="Q574" s="21"/>
      <c r="R574" s="21"/>
      <c r="S574" s="15"/>
      <c r="U574" s="11"/>
      <c r="V574" s="11"/>
      <c r="W574" s="11"/>
      <c r="X574" s="11"/>
      <c r="Y574" s="11"/>
    </row>
    <row r="575" spans="2:25" ht="13" hidden="1" x14ac:dyDescent="0.15">
      <c r="B575" s="15"/>
      <c r="C575" s="21"/>
      <c r="D575" s="21"/>
      <c r="E575" s="10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15"/>
      <c r="Q575" s="21"/>
      <c r="R575" s="21"/>
      <c r="S575" s="15"/>
      <c r="U575" s="11"/>
      <c r="V575" s="11"/>
      <c r="W575" s="11"/>
      <c r="X575" s="11"/>
      <c r="Y575" s="11"/>
    </row>
    <row r="576" spans="2:25" ht="13" hidden="1" x14ac:dyDescent="0.15">
      <c r="B576" s="15"/>
      <c r="C576" s="21"/>
      <c r="D576" s="21"/>
      <c r="E576" s="10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15"/>
      <c r="Q576" s="21"/>
      <c r="R576" s="21"/>
      <c r="S576" s="15"/>
      <c r="U576" s="11"/>
      <c r="V576" s="11"/>
      <c r="W576" s="11"/>
      <c r="X576" s="11"/>
      <c r="Y576" s="11"/>
    </row>
    <row r="577" spans="2:25" ht="13" hidden="1" x14ac:dyDescent="0.15">
      <c r="B577" s="15"/>
      <c r="C577" s="21"/>
      <c r="D577" s="21"/>
      <c r="E577" s="10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15"/>
      <c r="Q577" s="21"/>
      <c r="R577" s="21"/>
      <c r="S577" s="15"/>
      <c r="U577" s="11"/>
      <c r="V577" s="11"/>
      <c r="W577" s="11"/>
      <c r="X577" s="11"/>
      <c r="Y577" s="11"/>
    </row>
    <row r="578" spans="2:25" ht="13" hidden="1" x14ac:dyDescent="0.15">
      <c r="B578" s="15"/>
      <c r="C578" s="21"/>
      <c r="D578" s="21"/>
      <c r="E578" s="10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15"/>
      <c r="Q578" s="21"/>
      <c r="R578" s="21"/>
      <c r="S578" s="15"/>
      <c r="U578" s="11"/>
      <c r="V578" s="11"/>
      <c r="W578" s="11"/>
      <c r="X578" s="11"/>
      <c r="Y578" s="11"/>
    </row>
    <row r="579" spans="2:25" ht="13" hidden="1" x14ac:dyDescent="0.15">
      <c r="B579" s="15"/>
      <c r="C579" s="21"/>
      <c r="D579" s="21"/>
      <c r="E579" s="10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15"/>
      <c r="Q579" s="21"/>
      <c r="R579" s="21"/>
      <c r="S579" s="15"/>
      <c r="U579" s="11"/>
      <c r="V579" s="11"/>
      <c r="W579" s="11"/>
      <c r="X579" s="11"/>
      <c r="Y579" s="11"/>
    </row>
    <row r="580" spans="2:25" ht="13" hidden="1" x14ac:dyDescent="0.15">
      <c r="B580" s="15"/>
      <c r="C580" s="21"/>
      <c r="D580" s="21"/>
      <c r="E580" s="10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15"/>
      <c r="Q580" s="21"/>
      <c r="R580" s="21"/>
      <c r="S580" s="15"/>
      <c r="U580" s="11"/>
      <c r="V580" s="11"/>
      <c r="W580" s="11"/>
      <c r="X580" s="11"/>
      <c r="Y580" s="11"/>
    </row>
    <row r="581" spans="2:25" ht="13" hidden="1" x14ac:dyDescent="0.15">
      <c r="B581" s="15"/>
      <c r="C581" s="21"/>
      <c r="D581" s="21"/>
      <c r="E581" s="10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15"/>
      <c r="Q581" s="21"/>
      <c r="R581" s="21"/>
      <c r="S581" s="15"/>
      <c r="U581" s="11"/>
      <c r="V581" s="11"/>
      <c r="W581" s="11"/>
      <c r="X581" s="11"/>
      <c r="Y581" s="11"/>
    </row>
    <row r="582" spans="2:25" ht="13" hidden="1" x14ac:dyDescent="0.15">
      <c r="B582" s="15"/>
      <c r="C582" s="21"/>
      <c r="D582" s="21"/>
      <c r="E582" s="10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15"/>
      <c r="Q582" s="21"/>
      <c r="R582" s="21"/>
      <c r="S582" s="15"/>
      <c r="U582" s="11"/>
      <c r="V582" s="11"/>
      <c r="W582" s="11"/>
      <c r="X582" s="11"/>
      <c r="Y582" s="11"/>
    </row>
    <row r="583" spans="2:25" ht="13" hidden="1" x14ac:dyDescent="0.15">
      <c r="B583" s="15"/>
      <c r="C583" s="21"/>
      <c r="D583" s="21"/>
      <c r="E583" s="10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15"/>
      <c r="Q583" s="21"/>
      <c r="R583" s="21"/>
      <c r="S583" s="15"/>
      <c r="U583" s="11"/>
      <c r="V583" s="11"/>
      <c r="W583" s="11"/>
      <c r="X583" s="11"/>
      <c r="Y583" s="11"/>
    </row>
    <row r="584" spans="2:25" ht="13" hidden="1" x14ac:dyDescent="0.15">
      <c r="B584" s="15"/>
      <c r="C584" s="21"/>
      <c r="D584" s="21"/>
      <c r="E584" s="10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15"/>
      <c r="Q584" s="21"/>
      <c r="R584" s="21"/>
      <c r="S584" s="15"/>
      <c r="U584" s="11"/>
      <c r="V584" s="11"/>
      <c r="W584" s="11"/>
      <c r="X584" s="11"/>
      <c r="Y584" s="11"/>
    </row>
    <row r="585" spans="2:25" ht="13" hidden="1" x14ac:dyDescent="0.15">
      <c r="B585" s="15"/>
      <c r="C585" s="21"/>
      <c r="D585" s="21"/>
      <c r="E585" s="10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15"/>
      <c r="Q585" s="21"/>
      <c r="R585" s="21"/>
      <c r="S585" s="15"/>
      <c r="U585" s="11"/>
      <c r="V585" s="11"/>
      <c r="W585" s="11"/>
      <c r="X585" s="11"/>
      <c r="Y585" s="11"/>
    </row>
    <row r="586" spans="2:25" ht="13" hidden="1" x14ac:dyDescent="0.15">
      <c r="B586" s="15"/>
      <c r="C586" s="21"/>
      <c r="D586" s="21"/>
      <c r="E586" s="10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15"/>
      <c r="Q586" s="21"/>
      <c r="R586" s="21"/>
      <c r="S586" s="15"/>
      <c r="U586" s="11"/>
      <c r="V586" s="11"/>
      <c r="W586" s="11"/>
      <c r="X586" s="11"/>
      <c r="Y586" s="11"/>
    </row>
    <row r="587" spans="2:25" ht="13" hidden="1" x14ac:dyDescent="0.15">
      <c r="B587" s="15"/>
      <c r="C587" s="21"/>
      <c r="D587" s="21"/>
      <c r="E587" s="10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15"/>
      <c r="Q587" s="21"/>
      <c r="R587" s="21"/>
      <c r="S587" s="15"/>
      <c r="U587" s="11"/>
      <c r="V587" s="11"/>
      <c r="W587" s="11"/>
      <c r="X587" s="11"/>
      <c r="Y587" s="11"/>
    </row>
    <row r="588" spans="2:25" ht="13" hidden="1" x14ac:dyDescent="0.15">
      <c r="B588" s="15"/>
      <c r="C588" s="21"/>
      <c r="D588" s="21"/>
      <c r="E588" s="10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15"/>
      <c r="Q588" s="21"/>
      <c r="R588" s="21"/>
      <c r="S588" s="15"/>
      <c r="U588" s="11"/>
      <c r="V588" s="11"/>
      <c r="W588" s="11"/>
      <c r="X588" s="11"/>
      <c r="Y588" s="11"/>
    </row>
    <row r="589" spans="2:25" ht="13" hidden="1" x14ac:dyDescent="0.15">
      <c r="B589" s="15"/>
      <c r="C589" s="21"/>
      <c r="D589" s="21"/>
      <c r="E589" s="10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15"/>
      <c r="Q589" s="21"/>
      <c r="R589" s="21"/>
      <c r="S589" s="15"/>
      <c r="U589" s="11"/>
      <c r="V589" s="11"/>
      <c r="W589" s="11"/>
      <c r="X589" s="11"/>
      <c r="Y589" s="11"/>
    </row>
    <row r="590" spans="2:25" ht="13" hidden="1" x14ac:dyDescent="0.15">
      <c r="B590" s="15"/>
      <c r="C590" s="21"/>
      <c r="D590" s="21"/>
      <c r="E590" s="10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15"/>
      <c r="Q590" s="21"/>
      <c r="R590" s="21"/>
      <c r="S590" s="15"/>
      <c r="U590" s="11"/>
      <c r="V590" s="11"/>
      <c r="W590" s="11"/>
      <c r="X590" s="11"/>
      <c r="Y590" s="11"/>
    </row>
    <row r="591" spans="2:25" ht="13" hidden="1" x14ac:dyDescent="0.15">
      <c r="B591" s="15"/>
      <c r="C591" s="21"/>
      <c r="D591" s="21"/>
      <c r="E591" s="10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15"/>
      <c r="Q591" s="21"/>
      <c r="R591" s="21"/>
      <c r="S591" s="15"/>
      <c r="U591" s="11"/>
      <c r="V591" s="11"/>
      <c r="W591" s="11"/>
      <c r="X591" s="11"/>
      <c r="Y591" s="11"/>
    </row>
    <row r="592" spans="2:25" ht="13" hidden="1" x14ac:dyDescent="0.15">
      <c r="B592" s="15"/>
      <c r="C592" s="21"/>
      <c r="D592" s="21"/>
      <c r="E592" s="10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15"/>
      <c r="Q592" s="21"/>
      <c r="R592" s="21"/>
      <c r="S592" s="15"/>
      <c r="U592" s="11"/>
      <c r="V592" s="11"/>
      <c r="W592" s="11"/>
      <c r="X592" s="11"/>
      <c r="Y592" s="11"/>
    </row>
    <row r="593" spans="2:25" ht="13" hidden="1" x14ac:dyDescent="0.15">
      <c r="B593" s="15"/>
      <c r="C593" s="21"/>
      <c r="D593" s="21"/>
      <c r="E593" s="10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15"/>
      <c r="Q593" s="21"/>
      <c r="R593" s="21"/>
      <c r="S593" s="15"/>
      <c r="U593" s="11"/>
      <c r="V593" s="11"/>
      <c r="W593" s="11"/>
      <c r="X593" s="11"/>
      <c r="Y593" s="11"/>
    </row>
    <row r="594" spans="2:25" ht="13" hidden="1" x14ac:dyDescent="0.15">
      <c r="B594" s="15"/>
      <c r="C594" s="21"/>
      <c r="D594" s="21"/>
      <c r="E594" s="10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15"/>
      <c r="Q594" s="21"/>
      <c r="R594" s="21"/>
      <c r="S594" s="15"/>
      <c r="U594" s="11"/>
      <c r="V594" s="11"/>
      <c r="W594" s="11"/>
      <c r="X594" s="11"/>
      <c r="Y594" s="11"/>
    </row>
    <row r="595" spans="2:25" ht="13" hidden="1" x14ac:dyDescent="0.15">
      <c r="B595" s="15"/>
      <c r="C595" s="21"/>
      <c r="D595" s="21"/>
      <c r="E595" s="10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15"/>
      <c r="Q595" s="21"/>
      <c r="R595" s="21"/>
      <c r="S595" s="15"/>
      <c r="U595" s="11"/>
      <c r="V595" s="11"/>
      <c r="W595" s="11"/>
      <c r="X595" s="11"/>
      <c r="Y595" s="11"/>
    </row>
    <row r="596" spans="2:25" ht="13" hidden="1" x14ac:dyDescent="0.15">
      <c r="B596" s="15"/>
      <c r="C596" s="21"/>
      <c r="D596" s="21"/>
      <c r="E596" s="10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15"/>
      <c r="Q596" s="21"/>
      <c r="R596" s="21"/>
      <c r="S596" s="15"/>
      <c r="U596" s="11"/>
      <c r="V596" s="11"/>
      <c r="W596" s="11"/>
      <c r="X596" s="11"/>
      <c r="Y596" s="11"/>
    </row>
    <row r="597" spans="2:25" ht="13" hidden="1" x14ac:dyDescent="0.15">
      <c r="B597" s="15"/>
      <c r="C597" s="21"/>
      <c r="D597" s="21"/>
      <c r="E597" s="10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15"/>
      <c r="Q597" s="21"/>
      <c r="R597" s="21"/>
      <c r="S597" s="15"/>
      <c r="U597" s="11"/>
      <c r="V597" s="11"/>
      <c r="W597" s="11"/>
      <c r="X597" s="11"/>
      <c r="Y597" s="11"/>
    </row>
    <row r="598" spans="2:25" ht="13" hidden="1" x14ac:dyDescent="0.15">
      <c r="B598" s="15"/>
      <c r="C598" s="21"/>
      <c r="D598" s="21"/>
      <c r="E598" s="10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15"/>
      <c r="Q598" s="21"/>
      <c r="R598" s="21"/>
      <c r="S598" s="15"/>
      <c r="U598" s="11"/>
      <c r="V598" s="11"/>
      <c r="W598" s="11"/>
      <c r="X598" s="11"/>
      <c r="Y598" s="11"/>
    </row>
    <row r="599" spans="2:25" ht="13" hidden="1" x14ac:dyDescent="0.15">
      <c r="B599" s="15"/>
      <c r="C599" s="21"/>
      <c r="D599" s="21"/>
      <c r="E599" s="10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15"/>
      <c r="Q599" s="21"/>
      <c r="R599" s="21"/>
      <c r="S599" s="15"/>
      <c r="U599" s="11"/>
      <c r="V599" s="11"/>
      <c r="W599" s="11"/>
      <c r="X599" s="11"/>
      <c r="Y599" s="11"/>
    </row>
    <row r="600" spans="2:25" ht="13" hidden="1" x14ac:dyDescent="0.15">
      <c r="B600" s="15"/>
      <c r="C600" s="21"/>
      <c r="D600" s="21"/>
      <c r="E600" s="10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15"/>
      <c r="Q600" s="21"/>
      <c r="R600" s="21"/>
      <c r="S600" s="15"/>
      <c r="U600" s="11"/>
      <c r="V600" s="11"/>
      <c r="W600" s="11"/>
      <c r="X600" s="11"/>
      <c r="Y600" s="11"/>
    </row>
    <row r="601" spans="2:25" ht="13" hidden="1" x14ac:dyDescent="0.15">
      <c r="B601" s="15"/>
      <c r="C601" s="21"/>
      <c r="D601" s="21"/>
      <c r="E601" s="10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15"/>
      <c r="Q601" s="21"/>
      <c r="R601" s="21"/>
      <c r="S601" s="15"/>
      <c r="U601" s="11"/>
      <c r="V601" s="11"/>
      <c r="W601" s="11"/>
      <c r="X601" s="11"/>
      <c r="Y601" s="11"/>
    </row>
    <row r="602" spans="2:25" ht="13" hidden="1" x14ac:dyDescent="0.15">
      <c r="B602" s="15"/>
      <c r="C602" s="21"/>
      <c r="D602" s="21"/>
      <c r="E602" s="10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15"/>
      <c r="Q602" s="21"/>
      <c r="R602" s="21"/>
      <c r="S602" s="15"/>
      <c r="U602" s="11"/>
      <c r="V602" s="11"/>
      <c r="W602" s="11"/>
      <c r="X602" s="11"/>
      <c r="Y602" s="11"/>
    </row>
    <row r="603" spans="2:25" ht="13" hidden="1" x14ac:dyDescent="0.15">
      <c r="B603" s="15"/>
      <c r="C603" s="21"/>
      <c r="D603" s="21"/>
      <c r="E603" s="10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15"/>
      <c r="Q603" s="21"/>
      <c r="R603" s="21"/>
      <c r="S603" s="15"/>
      <c r="U603" s="11"/>
      <c r="V603" s="11"/>
      <c r="W603" s="11"/>
      <c r="X603" s="11"/>
      <c r="Y603" s="11"/>
    </row>
    <row r="604" spans="2:25" ht="13" hidden="1" x14ac:dyDescent="0.15">
      <c r="B604" s="15"/>
      <c r="C604" s="21"/>
      <c r="D604" s="21"/>
      <c r="E604" s="10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15"/>
      <c r="Q604" s="21"/>
      <c r="R604" s="21"/>
      <c r="S604" s="15"/>
      <c r="U604" s="11"/>
      <c r="V604" s="11"/>
      <c r="W604" s="11"/>
      <c r="X604" s="11"/>
      <c r="Y604" s="11"/>
    </row>
    <row r="605" spans="2:25" ht="13" hidden="1" x14ac:dyDescent="0.15">
      <c r="B605" s="15"/>
      <c r="C605" s="21"/>
      <c r="D605" s="21"/>
      <c r="E605" s="10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15"/>
      <c r="Q605" s="21"/>
      <c r="R605" s="21"/>
      <c r="S605" s="15"/>
      <c r="U605" s="11"/>
      <c r="V605" s="11"/>
      <c r="W605" s="11"/>
      <c r="X605" s="11"/>
      <c r="Y605" s="11"/>
    </row>
    <row r="606" spans="2:25" ht="13" hidden="1" x14ac:dyDescent="0.15">
      <c r="B606" s="15"/>
      <c r="C606" s="21"/>
      <c r="D606" s="21"/>
      <c r="E606" s="10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15"/>
      <c r="Q606" s="21"/>
      <c r="R606" s="21"/>
      <c r="S606" s="15"/>
      <c r="U606" s="11"/>
      <c r="V606" s="11"/>
      <c r="W606" s="11"/>
      <c r="X606" s="11"/>
      <c r="Y606" s="11"/>
    </row>
    <row r="607" spans="2:25" ht="13" hidden="1" x14ac:dyDescent="0.15">
      <c r="B607" s="15"/>
      <c r="C607" s="21"/>
      <c r="D607" s="21"/>
      <c r="E607" s="10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15"/>
      <c r="Q607" s="21"/>
      <c r="R607" s="21"/>
      <c r="S607" s="15"/>
      <c r="U607" s="11"/>
      <c r="V607" s="11"/>
      <c r="W607" s="11"/>
      <c r="X607" s="11"/>
      <c r="Y607" s="11"/>
    </row>
    <row r="608" spans="2:25" ht="13" hidden="1" x14ac:dyDescent="0.15">
      <c r="B608" s="15"/>
      <c r="C608" s="21"/>
      <c r="D608" s="21"/>
      <c r="E608" s="10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15"/>
      <c r="Q608" s="21"/>
      <c r="R608" s="21"/>
      <c r="S608" s="15"/>
      <c r="U608" s="11"/>
      <c r="V608" s="11"/>
      <c r="W608" s="11"/>
      <c r="X608" s="11"/>
      <c r="Y608" s="11"/>
    </row>
    <row r="609" spans="2:25" ht="13" hidden="1" x14ac:dyDescent="0.15">
      <c r="B609" s="15"/>
      <c r="C609" s="21"/>
      <c r="D609" s="21"/>
      <c r="E609" s="10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15"/>
      <c r="Q609" s="21"/>
      <c r="R609" s="21"/>
      <c r="S609" s="15"/>
      <c r="U609" s="11"/>
      <c r="V609" s="11"/>
      <c r="W609" s="11"/>
      <c r="X609" s="11"/>
      <c r="Y609" s="11"/>
    </row>
    <row r="610" spans="2:25" ht="13" hidden="1" x14ac:dyDescent="0.15">
      <c r="B610" s="15"/>
      <c r="C610" s="21"/>
      <c r="D610" s="21"/>
      <c r="E610" s="10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15"/>
      <c r="Q610" s="21"/>
      <c r="R610" s="21"/>
      <c r="S610" s="15"/>
      <c r="U610" s="11"/>
      <c r="V610" s="11"/>
      <c r="W610" s="11"/>
      <c r="X610" s="11"/>
      <c r="Y610" s="11"/>
    </row>
    <row r="611" spans="2:25" ht="13" hidden="1" x14ac:dyDescent="0.15">
      <c r="B611" s="15"/>
      <c r="C611" s="21"/>
      <c r="D611" s="21"/>
      <c r="E611" s="10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15"/>
      <c r="Q611" s="21"/>
      <c r="R611" s="21"/>
      <c r="S611" s="15"/>
      <c r="U611" s="11"/>
      <c r="V611" s="11"/>
      <c r="W611" s="11"/>
      <c r="X611" s="11"/>
      <c r="Y611" s="11"/>
    </row>
    <row r="612" spans="2:25" ht="13" hidden="1" x14ac:dyDescent="0.15">
      <c r="B612" s="15"/>
      <c r="C612" s="21"/>
      <c r="D612" s="21"/>
      <c r="E612" s="10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15"/>
      <c r="Q612" s="21"/>
      <c r="R612" s="21"/>
      <c r="S612" s="15"/>
      <c r="U612" s="11"/>
      <c r="V612" s="11"/>
      <c r="W612" s="11"/>
      <c r="X612" s="11"/>
      <c r="Y612" s="11"/>
    </row>
    <row r="613" spans="2:25" ht="13" hidden="1" x14ac:dyDescent="0.15">
      <c r="B613" s="15"/>
      <c r="C613" s="21"/>
      <c r="D613" s="21"/>
      <c r="E613" s="10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15"/>
      <c r="Q613" s="21"/>
      <c r="R613" s="21"/>
      <c r="S613" s="15"/>
      <c r="U613" s="11"/>
      <c r="V613" s="11"/>
      <c r="W613" s="11"/>
      <c r="X613" s="11"/>
      <c r="Y613" s="11"/>
    </row>
    <row r="614" spans="2:25" ht="13" hidden="1" x14ac:dyDescent="0.15">
      <c r="B614" s="15"/>
      <c r="C614" s="21"/>
      <c r="D614" s="21"/>
      <c r="E614" s="10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15"/>
      <c r="Q614" s="21"/>
      <c r="R614" s="21"/>
      <c r="S614" s="15"/>
      <c r="U614" s="11"/>
      <c r="V614" s="11"/>
      <c r="W614" s="11"/>
      <c r="X614" s="11"/>
      <c r="Y614" s="11"/>
    </row>
    <row r="615" spans="2:25" ht="13" hidden="1" x14ac:dyDescent="0.15">
      <c r="B615" s="15"/>
      <c r="C615" s="21"/>
      <c r="D615" s="21"/>
      <c r="E615" s="10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15"/>
      <c r="Q615" s="21"/>
      <c r="R615" s="21"/>
      <c r="S615" s="15"/>
      <c r="U615" s="11"/>
      <c r="V615" s="11"/>
      <c r="W615" s="11"/>
      <c r="X615" s="11"/>
      <c r="Y615" s="11"/>
    </row>
    <row r="616" spans="2:25" ht="13" hidden="1" x14ac:dyDescent="0.15">
      <c r="B616" s="15"/>
      <c r="C616" s="21"/>
      <c r="D616" s="21"/>
      <c r="E616" s="10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15"/>
      <c r="Q616" s="21"/>
      <c r="R616" s="21"/>
      <c r="S616" s="15"/>
      <c r="U616" s="11"/>
      <c r="V616" s="11"/>
      <c r="W616" s="11"/>
      <c r="X616" s="11"/>
      <c r="Y616" s="11"/>
    </row>
    <row r="617" spans="2:25" ht="13" hidden="1" x14ac:dyDescent="0.15">
      <c r="B617" s="15"/>
      <c r="C617" s="21"/>
      <c r="D617" s="21"/>
      <c r="E617" s="10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15"/>
      <c r="Q617" s="21"/>
      <c r="R617" s="21"/>
      <c r="S617" s="15"/>
      <c r="U617" s="11"/>
      <c r="V617" s="11"/>
      <c r="W617" s="11"/>
      <c r="X617" s="11"/>
      <c r="Y617" s="11"/>
    </row>
    <row r="618" spans="2:25" ht="13" hidden="1" x14ac:dyDescent="0.15">
      <c r="B618" s="15"/>
      <c r="C618" s="21"/>
      <c r="D618" s="21"/>
      <c r="E618" s="10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15"/>
      <c r="Q618" s="21"/>
      <c r="R618" s="21"/>
      <c r="S618" s="15"/>
      <c r="U618" s="11"/>
      <c r="V618" s="11"/>
      <c r="W618" s="11"/>
      <c r="X618" s="11"/>
      <c r="Y618" s="11"/>
    </row>
    <row r="619" spans="2:25" ht="13" hidden="1" x14ac:dyDescent="0.15">
      <c r="B619" s="15"/>
      <c r="C619" s="21"/>
      <c r="D619" s="21"/>
      <c r="E619" s="10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15"/>
      <c r="Q619" s="21"/>
      <c r="R619" s="21"/>
      <c r="S619" s="15"/>
      <c r="U619" s="11"/>
      <c r="V619" s="11"/>
      <c r="W619" s="11"/>
      <c r="X619" s="11"/>
      <c r="Y619" s="11"/>
    </row>
    <row r="620" spans="2:25" ht="13" hidden="1" x14ac:dyDescent="0.15">
      <c r="B620" s="15"/>
      <c r="C620" s="21"/>
      <c r="D620" s="21"/>
      <c r="E620" s="10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15"/>
      <c r="Q620" s="21"/>
      <c r="R620" s="21"/>
      <c r="S620" s="15"/>
      <c r="U620" s="11"/>
      <c r="V620" s="11"/>
      <c r="W620" s="11"/>
      <c r="X620" s="11"/>
      <c r="Y620" s="11"/>
    </row>
    <row r="621" spans="2:25" ht="13" hidden="1" x14ac:dyDescent="0.15">
      <c r="B621" s="15"/>
      <c r="C621" s="21"/>
      <c r="D621" s="21"/>
      <c r="E621" s="10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15"/>
      <c r="Q621" s="21"/>
      <c r="R621" s="21"/>
      <c r="S621" s="15"/>
      <c r="U621" s="11"/>
      <c r="V621" s="11"/>
      <c r="W621" s="11"/>
      <c r="X621" s="11"/>
      <c r="Y621" s="11"/>
    </row>
    <row r="622" spans="2:25" ht="13" hidden="1" x14ac:dyDescent="0.15">
      <c r="B622" s="15"/>
      <c r="C622" s="21"/>
      <c r="D622" s="21"/>
      <c r="E622" s="10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15"/>
      <c r="Q622" s="21"/>
      <c r="R622" s="21"/>
      <c r="S622" s="15"/>
      <c r="U622" s="11"/>
      <c r="V622" s="11"/>
      <c r="W622" s="11"/>
      <c r="X622" s="11"/>
      <c r="Y622" s="11"/>
    </row>
    <row r="623" spans="2:25" ht="13" hidden="1" x14ac:dyDescent="0.15">
      <c r="B623" s="15"/>
      <c r="C623" s="21"/>
      <c r="D623" s="21"/>
      <c r="E623" s="10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15"/>
      <c r="Q623" s="21"/>
      <c r="R623" s="21"/>
      <c r="S623" s="15"/>
      <c r="U623" s="11"/>
      <c r="V623" s="11"/>
      <c r="W623" s="11"/>
      <c r="X623" s="11"/>
      <c r="Y623" s="11"/>
    </row>
    <row r="624" spans="2:25" ht="13" hidden="1" x14ac:dyDescent="0.15">
      <c r="B624" s="15"/>
      <c r="C624" s="21"/>
      <c r="D624" s="21"/>
      <c r="E624" s="10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15"/>
      <c r="Q624" s="21"/>
      <c r="R624" s="21"/>
      <c r="S624" s="15"/>
      <c r="U624" s="11"/>
      <c r="V624" s="11"/>
      <c r="W624" s="11"/>
      <c r="X624" s="11"/>
      <c r="Y624" s="11"/>
    </row>
    <row r="625" spans="2:25" ht="13" hidden="1" x14ac:dyDescent="0.15">
      <c r="B625" s="15"/>
      <c r="C625" s="21"/>
      <c r="D625" s="21"/>
      <c r="E625" s="10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15"/>
      <c r="Q625" s="21"/>
      <c r="R625" s="21"/>
      <c r="S625" s="15"/>
      <c r="U625" s="11"/>
      <c r="V625" s="11"/>
      <c r="W625" s="11"/>
      <c r="X625" s="11"/>
      <c r="Y625" s="11"/>
    </row>
    <row r="626" spans="2:25" ht="13" hidden="1" x14ac:dyDescent="0.15">
      <c r="B626" s="15"/>
      <c r="C626" s="21"/>
      <c r="D626" s="21"/>
      <c r="E626" s="10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15"/>
      <c r="Q626" s="21"/>
      <c r="R626" s="21"/>
      <c r="S626" s="15"/>
      <c r="U626" s="11"/>
      <c r="V626" s="11"/>
      <c r="W626" s="11"/>
      <c r="X626" s="11"/>
      <c r="Y626" s="11"/>
    </row>
    <row r="627" spans="2:25" ht="13" hidden="1" x14ac:dyDescent="0.15">
      <c r="B627" s="15"/>
      <c r="C627" s="21"/>
      <c r="D627" s="21"/>
      <c r="E627" s="10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15"/>
      <c r="Q627" s="21"/>
      <c r="R627" s="21"/>
      <c r="S627" s="15"/>
      <c r="U627" s="11"/>
      <c r="V627" s="11"/>
      <c r="W627" s="11"/>
      <c r="X627" s="11"/>
      <c r="Y627" s="11"/>
    </row>
    <row r="628" spans="2:25" ht="13" hidden="1" x14ac:dyDescent="0.15">
      <c r="B628" s="15"/>
      <c r="C628" s="21"/>
      <c r="D628" s="21"/>
      <c r="E628" s="10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15"/>
      <c r="Q628" s="21"/>
      <c r="R628" s="21"/>
      <c r="S628" s="15"/>
      <c r="U628" s="11"/>
      <c r="V628" s="11"/>
      <c r="W628" s="11"/>
      <c r="X628" s="11"/>
      <c r="Y628" s="11"/>
    </row>
    <row r="629" spans="2:25" ht="13" hidden="1" x14ac:dyDescent="0.15">
      <c r="B629" s="15"/>
      <c r="C629" s="21"/>
      <c r="D629" s="21"/>
      <c r="E629" s="10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15"/>
      <c r="Q629" s="21"/>
      <c r="R629" s="21"/>
      <c r="S629" s="15"/>
      <c r="U629" s="11"/>
      <c r="V629" s="11"/>
      <c r="W629" s="11"/>
      <c r="X629" s="11"/>
      <c r="Y629" s="11"/>
    </row>
    <row r="630" spans="2:25" ht="13" hidden="1" x14ac:dyDescent="0.15">
      <c r="B630" s="15"/>
      <c r="C630" s="21"/>
      <c r="D630" s="21"/>
      <c r="E630" s="10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15"/>
      <c r="Q630" s="21"/>
      <c r="R630" s="21"/>
      <c r="S630" s="15"/>
      <c r="U630" s="11"/>
      <c r="V630" s="11"/>
      <c r="W630" s="11"/>
      <c r="X630" s="11"/>
      <c r="Y630" s="11"/>
    </row>
    <row r="631" spans="2:25" ht="13" hidden="1" x14ac:dyDescent="0.15">
      <c r="B631" s="15"/>
      <c r="C631" s="21"/>
      <c r="D631" s="21"/>
      <c r="E631" s="10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15"/>
      <c r="Q631" s="21"/>
      <c r="R631" s="21"/>
      <c r="S631" s="15"/>
      <c r="U631" s="11"/>
      <c r="V631" s="11"/>
      <c r="W631" s="11"/>
      <c r="X631" s="11"/>
      <c r="Y631" s="11"/>
    </row>
    <row r="632" spans="2:25" ht="13" hidden="1" x14ac:dyDescent="0.15">
      <c r="B632" s="15"/>
      <c r="C632" s="21"/>
      <c r="D632" s="21"/>
      <c r="E632" s="10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15"/>
      <c r="Q632" s="21"/>
      <c r="R632" s="21"/>
      <c r="S632" s="15"/>
      <c r="U632" s="11"/>
      <c r="V632" s="11"/>
      <c r="W632" s="11"/>
      <c r="X632" s="11"/>
      <c r="Y632" s="11"/>
    </row>
    <row r="633" spans="2:25" ht="13" hidden="1" x14ac:dyDescent="0.15">
      <c r="B633" s="15"/>
      <c r="C633" s="21"/>
      <c r="D633" s="21"/>
      <c r="E633" s="10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15"/>
      <c r="Q633" s="21"/>
      <c r="R633" s="21"/>
      <c r="S633" s="15"/>
      <c r="U633" s="11"/>
      <c r="V633" s="11"/>
      <c r="W633" s="11"/>
      <c r="X633" s="11"/>
      <c r="Y633" s="11"/>
    </row>
    <row r="634" spans="2:25" ht="13" hidden="1" x14ac:dyDescent="0.15">
      <c r="B634" s="15"/>
      <c r="C634" s="21"/>
      <c r="D634" s="21"/>
      <c r="E634" s="10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15"/>
      <c r="Q634" s="21"/>
      <c r="R634" s="21"/>
      <c r="S634" s="15"/>
      <c r="U634" s="11"/>
      <c r="V634" s="11"/>
      <c r="W634" s="11"/>
      <c r="X634" s="11"/>
      <c r="Y634" s="11"/>
    </row>
    <row r="635" spans="2:25" ht="13" hidden="1" x14ac:dyDescent="0.15">
      <c r="B635" s="15"/>
      <c r="C635" s="21"/>
      <c r="D635" s="21"/>
      <c r="E635" s="10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15"/>
      <c r="Q635" s="21"/>
      <c r="R635" s="21"/>
      <c r="S635" s="15"/>
      <c r="U635" s="11"/>
      <c r="V635" s="11"/>
      <c r="W635" s="11"/>
      <c r="X635" s="11"/>
      <c r="Y635" s="11"/>
    </row>
    <row r="636" spans="2:25" ht="13" hidden="1" x14ac:dyDescent="0.15">
      <c r="B636" s="15"/>
      <c r="C636" s="21"/>
      <c r="D636" s="21"/>
      <c r="E636" s="10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15"/>
      <c r="Q636" s="21"/>
      <c r="R636" s="21"/>
      <c r="S636" s="15"/>
      <c r="U636" s="11"/>
      <c r="V636" s="11"/>
      <c r="W636" s="11"/>
      <c r="X636" s="11"/>
      <c r="Y636" s="11"/>
    </row>
    <row r="637" spans="2:25" ht="13" hidden="1" x14ac:dyDescent="0.15">
      <c r="B637" s="15"/>
      <c r="C637" s="21"/>
      <c r="D637" s="21"/>
      <c r="E637" s="10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15"/>
      <c r="Q637" s="21"/>
      <c r="R637" s="21"/>
      <c r="S637" s="15"/>
      <c r="U637" s="11"/>
      <c r="V637" s="11"/>
      <c r="W637" s="11"/>
      <c r="X637" s="11"/>
      <c r="Y637" s="11"/>
    </row>
    <row r="638" spans="2:25" ht="13" hidden="1" x14ac:dyDescent="0.15">
      <c r="B638" s="15"/>
      <c r="C638" s="21"/>
      <c r="D638" s="21"/>
      <c r="E638" s="10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15"/>
      <c r="Q638" s="21"/>
      <c r="R638" s="21"/>
      <c r="S638" s="15"/>
      <c r="U638" s="11"/>
      <c r="V638" s="11"/>
      <c r="W638" s="11"/>
      <c r="X638" s="11"/>
      <c r="Y638" s="11"/>
    </row>
    <row r="639" spans="2:25" ht="13" hidden="1" x14ac:dyDescent="0.15">
      <c r="B639" s="15"/>
      <c r="C639" s="21"/>
      <c r="D639" s="21"/>
      <c r="E639" s="10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15"/>
      <c r="Q639" s="21"/>
      <c r="R639" s="21"/>
      <c r="S639" s="15"/>
      <c r="U639" s="11"/>
      <c r="V639" s="11"/>
      <c r="W639" s="11"/>
      <c r="X639" s="11"/>
      <c r="Y639" s="11"/>
    </row>
    <row r="640" spans="2:25" ht="13" hidden="1" x14ac:dyDescent="0.15">
      <c r="B640" s="15"/>
      <c r="C640" s="21"/>
      <c r="D640" s="21"/>
      <c r="E640" s="10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15"/>
      <c r="Q640" s="21"/>
      <c r="R640" s="21"/>
      <c r="S640" s="15"/>
      <c r="U640" s="11"/>
      <c r="V640" s="11"/>
      <c r="W640" s="11"/>
      <c r="X640" s="11"/>
      <c r="Y640" s="11"/>
    </row>
    <row r="641" spans="2:25" ht="13" hidden="1" x14ac:dyDescent="0.15">
      <c r="B641" s="15"/>
      <c r="C641" s="21"/>
      <c r="D641" s="21"/>
      <c r="E641" s="10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15"/>
      <c r="Q641" s="21"/>
      <c r="R641" s="21"/>
      <c r="S641" s="15"/>
      <c r="U641" s="11"/>
      <c r="V641" s="11"/>
      <c r="W641" s="11"/>
      <c r="X641" s="11"/>
      <c r="Y641" s="11"/>
    </row>
    <row r="642" spans="2:25" ht="13" hidden="1" x14ac:dyDescent="0.15">
      <c r="B642" s="15"/>
      <c r="C642" s="21"/>
      <c r="D642" s="21"/>
      <c r="E642" s="10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15"/>
      <c r="Q642" s="21"/>
      <c r="R642" s="21"/>
      <c r="S642" s="15"/>
      <c r="U642" s="11"/>
      <c r="V642" s="11"/>
      <c r="W642" s="11"/>
      <c r="X642" s="11"/>
      <c r="Y642" s="11"/>
    </row>
    <row r="643" spans="2:25" ht="13" hidden="1" x14ac:dyDescent="0.15">
      <c r="B643" s="15"/>
      <c r="C643" s="21"/>
      <c r="D643" s="21"/>
      <c r="E643" s="10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15"/>
      <c r="Q643" s="21"/>
      <c r="R643" s="21"/>
      <c r="S643" s="15"/>
      <c r="U643" s="11"/>
      <c r="V643" s="11"/>
      <c r="W643" s="11"/>
      <c r="X643" s="11"/>
      <c r="Y643" s="11"/>
    </row>
    <row r="644" spans="2:25" ht="13" hidden="1" x14ac:dyDescent="0.15">
      <c r="B644" s="15"/>
      <c r="C644" s="21"/>
      <c r="D644" s="21"/>
      <c r="E644" s="10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15"/>
      <c r="Q644" s="21"/>
      <c r="R644" s="21"/>
      <c r="S644" s="15"/>
      <c r="U644" s="11"/>
      <c r="V644" s="11"/>
      <c r="W644" s="11"/>
      <c r="X644" s="11"/>
      <c r="Y644" s="11"/>
    </row>
    <row r="645" spans="2:25" ht="13" hidden="1" x14ac:dyDescent="0.15">
      <c r="B645" s="15"/>
      <c r="C645" s="21"/>
      <c r="D645" s="21"/>
      <c r="E645" s="10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15"/>
      <c r="Q645" s="21"/>
      <c r="R645" s="21"/>
      <c r="S645" s="15"/>
      <c r="U645" s="11"/>
      <c r="V645" s="11"/>
      <c r="W645" s="11"/>
      <c r="X645" s="11"/>
      <c r="Y645" s="11"/>
    </row>
    <row r="646" spans="2:25" ht="13" hidden="1" x14ac:dyDescent="0.15">
      <c r="B646" s="15"/>
      <c r="C646" s="21"/>
      <c r="D646" s="21"/>
      <c r="E646" s="10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15"/>
      <c r="Q646" s="21"/>
      <c r="R646" s="21"/>
      <c r="S646" s="15"/>
      <c r="U646" s="11"/>
      <c r="V646" s="11"/>
      <c r="W646" s="11"/>
      <c r="X646" s="11"/>
      <c r="Y646" s="11"/>
    </row>
    <row r="647" spans="2:25" ht="13" hidden="1" x14ac:dyDescent="0.15">
      <c r="B647" s="15"/>
      <c r="C647" s="21"/>
      <c r="D647" s="21"/>
      <c r="E647" s="10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15"/>
      <c r="Q647" s="21"/>
      <c r="R647" s="21"/>
      <c r="S647" s="15"/>
      <c r="U647" s="11"/>
      <c r="V647" s="11"/>
      <c r="W647" s="11"/>
      <c r="X647" s="11"/>
      <c r="Y647" s="11"/>
    </row>
    <row r="648" spans="2:25" ht="13" hidden="1" x14ac:dyDescent="0.15">
      <c r="B648" s="15"/>
      <c r="C648" s="21"/>
      <c r="D648" s="21"/>
      <c r="E648" s="10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15"/>
      <c r="Q648" s="21"/>
      <c r="R648" s="21"/>
      <c r="S648" s="15"/>
      <c r="U648" s="11"/>
      <c r="V648" s="11"/>
      <c r="W648" s="11"/>
      <c r="X648" s="11"/>
      <c r="Y648" s="11"/>
    </row>
    <row r="649" spans="2:25" ht="13" hidden="1" x14ac:dyDescent="0.15">
      <c r="B649" s="15"/>
      <c r="C649" s="21"/>
      <c r="D649" s="21"/>
      <c r="E649" s="10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15"/>
      <c r="Q649" s="21"/>
      <c r="R649" s="21"/>
      <c r="S649" s="15"/>
      <c r="U649" s="11"/>
      <c r="V649" s="11"/>
      <c r="W649" s="11"/>
      <c r="X649" s="11"/>
      <c r="Y649" s="11"/>
    </row>
    <row r="650" spans="2:25" ht="13" hidden="1" x14ac:dyDescent="0.15">
      <c r="B650" s="15"/>
      <c r="C650" s="21"/>
      <c r="D650" s="21"/>
      <c r="E650" s="10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15"/>
      <c r="Q650" s="21"/>
      <c r="R650" s="21"/>
      <c r="S650" s="15"/>
      <c r="U650" s="11"/>
      <c r="V650" s="11"/>
      <c r="W650" s="11"/>
      <c r="X650" s="11"/>
      <c r="Y650" s="11"/>
    </row>
    <row r="651" spans="2:25" ht="13" hidden="1" x14ac:dyDescent="0.15">
      <c r="B651" s="15"/>
      <c r="C651" s="21"/>
      <c r="D651" s="21"/>
      <c r="E651" s="10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15"/>
      <c r="Q651" s="21"/>
      <c r="R651" s="21"/>
      <c r="S651" s="15"/>
      <c r="U651" s="11"/>
      <c r="V651" s="11"/>
      <c r="W651" s="11"/>
      <c r="X651" s="11"/>
      <c r="Y651" s="11"/>
    </row>
    <row r="652" spans="2:25" ht="13" hidden="1" x14ac:dyDescent="0.15">
      <c r="B652" s="15"/>
      <c r="C652" s="21"/>
      <c r="D652" s="21"/>
      <c r="E652" s="10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15"/>
      <c r="Q652" s="21"/>
      <c r="R652" s="21"/>
      <c r="S652" s="15"/>
      <c r="U652" s="11"/>
      <c r="V652" s="11"/>
      <c r="W652" s="11"/>
      <c r="X652" s="11"/>
      <c r="Y652" s="11"/>
    </row>
    <row r="653" spans="2:25" ht="13" hidden="1" x14ac:dyDescent="0.15">
      <c r="B653" s="15"/>
      <c r="C653" s="21"/>
      <c r="D653" s="21"/>
      <c r="E653" s="10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15"/>
      <c r="Q653" s="21"/>
      <c r="R653" s="21"/>
      <c r="S653" s="15"/>
      <c r="U653" s="11"/>
      <c r="V653" s="11"/>
      <c r="W653" s="11"/>
      <c r="X653" s="11"/>
      <c r="Y653" s="11"/>
    </row>
    <row r="654" spans="2:25" ht="13" hidden="1" x14ac:dyDescent="0.15">
      <c r="B654" s="15"/>
      <c r="C654" s="21"/>
      <c r="D654" s="21"/>
      <c r="E654" s="10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15"/>
      <c r="Q654" s="21"/>
      <c r="R654" s="21"/>
      <c r="S654" s="15"/>
      <c r="U654" s="11"/>
      <c r="V654" s="11"/>
      <c r="W654" s="11"/>
      <c r="X654" s="11"/>
      <c r="Y654" s="11"/>
    </row>
    <row r="655" spans="2:25" ht="13" hidden="1" x14ac:dyDescent="0.15">
      <c r="B655" s="15"/>
      <c r="C655" s="21"/>
      <c r="D655" s="21"/>
      <c r="E655" s="10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15"/>
      <c r="Q655" s="21"/>
      <c r="R655" s="21"/>
      <c r="S655" s="15"/>
      <c r="U655" s="11"/>
      <c r="V655" s="11"/>
      <c r="W655" s="11"/>
      <c r="X655" s="11"/>
      <c r="Y655" s="11"/>
    </row>
    <row r="656" spans="2:25" ht="13" hidden="1" x14ac:dyDescent="0.15">
      <c r="B656" s="15"/>
      <c r="C656" s="21"/>
      <c r="D656" s="21"/>
      <c r="E656" s="10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15"/>
      <c r="Q656" s="21"/>
      <c r="R656" s="21"/>
      <c r="S656" s="15"/>
      <c r="U656" s="11"/>
      <c r="V656" s="11"/>
      <c r="W656" s="11"/>
      <c r="X656" s="11"/>
      <c r="Y656" s="11"/>
    </row>
    <row r="657" spans="2:25" ht="13" hidden="1" x14ac:dyDescent="0.15">
      <c r="B657" s="15"/>
      <c r="C657" s="21"/>
      <c r="D657" s="21"/>
      <c r="E657" s="10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15"/>
      <c r="Q657" s="21"/>
      <c r="R657" s="21"/>
      <c r="S657" s="15"/>
      <c r="U657" s="11"/>
      <c r="V657" s="11"/>
      <c r="W657" s="11"/>
      <c r="X657" s="11"/>
      <c r="Y657" s="11"/>
    </row>
    <row r="658" spans="2:25" ht="13" hidden="1" x14ac:dyDescent="0.15">
      <c r="B658" s="15"/>
      <c r="C658" s="21"/>
      <c r="D658" s="21"/>
      <c r="E658" s="10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15"/>
      <c r="Q658" s="21"/>
      <c r="R658" s="21"/>
      <c r="S658" s="15"/>
      <c r="U658" s="11"/>
      <c r="V658" s="11"/>
      <c r="W658" s="11"/>
      <c r="X658" s="11"/>
      <c r="Y658" s="11"/>
    </row>
    <row r="659" spans="2:25" ht="13" hidden="1" x14ac:dyDescent="0.15">
      <c r="B659" s="15"/>
      <c r="C659" s="21"/>
      <c r="D659" s="21"/>
      <c r="E659" s="10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15"/>
      <c r="Q659" s="21"/>
      <c r="R659" s="21"/>
      <c r="S659" s="15"/>
      <c r="U659" s="11"/>
      <c r="V659" s="11"/>
      <c r="W659" s="11"/>
      <c r="X659" s="11"/>
      <c r="Y659" s="11"/>
    </row>
    <row r="660" spans="2:25" ht="13" hidden="1" x14ac:dyDescent="0.15">
      <c r="B660" s="15"/>
      <c r="C660" s="21"/>
      <c r="D660" s="21"/>
      <c r="E660" s="10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15"/>
      <c r="Q660" s="21"/>
      <c r="R660" s="21"/>
      <c r="S660" s="15"/>
      <c r="U660" s="11"/>
      <c r="V660" s="11"/>
      <c r="W660" s="11"/>
      <c r="X660" s="11"/>
      <c r="Y660" s="11"/>
    </row>
    <row r="661" spans="2:25" ht="13" hidden="1" x14ac:dyDescent="0.15">
      <c r="B661" s="15"/>
      <c r="C661" s="21"/>
      <c r="D661" s="21"/>
      <c r="E661" s="10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15"/>
      <c r="Q661" s="21"/>
      <c r="R661" s="21"/>
      <c r="S661" s="15"/>
      <c r="U661" s="11"/>
      <c r="V661" s="11"/>
      <c r="W661" s="11"/>
      <c r="X661" s="11"/>
      <c r="Y661" s="11"/>
    </row>
    <row r="662" spans="2:25" ht="13" hidden="1" x14ac:dyDescent="0.15">
      <c r="B662" s="15"/>
      <c r="C662" s="21"/>
      <c r="D662" s="21"/>
      <c r="E662" s="10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15"/>
      <c r="Q662" s="21"/>
      <c r="R662" s="21"/>
      <c r="S662" s="15"/>
      <c r="U662" s="11"/>
      <c r="V662" s="11"/>
      <c r="W662" s="11"/>
      <c r="X662" s="11"/>
      <c r="Y662" s="11"/>
    </row>
    <row r="663" spans="2:25" ht="13" hidden="1" x14ac:dyDescent="0.15">
      <c r="B663" s="15"/>
      <c r="C663" s="21"/>
      <c r="D663" s="21"/>
      <c r="E663" s="10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15"/>
      <c r="Q663" s="21"/>
      <c r="R663" s="21"/>
      <c r="S663" s="15"/>
      <c r="U663" s="11"/>
      <c r="V663" s="11"/>
      <c r="W663" s="11"/>
      <c r="X663" s="11"/>
      <c r="Y663" s="11"/>
    </row>
    <row r="664" spans="2:25" ht="13" hidden="1" x14ac:dyDescent="0.15">
      <c r="B664" s="15"/>
      <c r="C664" s="21"/>
      <c r="D664" s="21"/>
      <c r="E664" s="10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15"/>
      <c r="Q664" s="21"/>
      <c r="R664" s="21"/>
      <c r="S664" s="15"/>
      <c r="U664" s="11"/>
      <c r="V664" s="11"/>
      <c r="W664" s="11"/>
      <c r="X664" s="11"/>
      <c r="Y664" s="11"/>
    </row>
    <row r="665" spans="2:25" ht="13" hidden="1" x14ac:dyDescent="0.15">
      <c r="B665" s="15"/>
      <c r="C665" s="21"/>
      <c r="D665" s="21"/>
      <c r="E665" s="10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15"/>
      <c r="Q665" s="21"/>
      <c r="R665" s="21"/>
      <c r="S665" s="15"/>
      <c r="U665" s="11"/>
      <c r="V665" s="11"/>
      <c r="W665" s="11"/>
      <c r="X665" s="11"/>
      <c r="Y665" s="11"/>
    </row>
    <row r="666" spans="2:25" ht="13" hidden="1" x14ac:dyDescent="0.15">
      <c r="B666" s="15"/>
      <c r="C666" s="21"/>
      <c r="D666" s="21"/>
      <c r="E666" s="10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15"/>
      <c r="Q666" s="21"/>
      <c r="R666" s="21"/>
      <c r="S666" s="15"/>
      <c r="U666" s="11"/>
      <c r="V666" s="11"/>
      <c r="W666" s="11"/>
      <c r="X666" s="11"/>
      <c r="Y666" s="11"/>
    </row>
    <row r="667" spans="2:25" ht="13" hidden="1" x14ac:dyDescent="0.15">
      <c r="B667" s="15"/>
      <c r="C667" s="21"/>
      <c r="D667" s="21"/>
      <c r="E667" s="10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15"/>
      <c r="Q667" s="21"/>
      <c r="R667" s="21"/>
      <c r="S667" s="15"/>
      <c r="U667" s="11"/>
      <c r="V667" s="11"/>
      <c r="W667" s="11"/>
      <c r="X667" s="11"/>
      <c r="Y667" s="11"/>
    </row>
    <row r="668" spans="2:25" ht="13" hidden="1" x14ac:dyDescent="0.15">
      <c r="B668" s="15"/>
      <c r="C668" s="21"/>
      <c r="D668" s="21"/>
      <c r="E668" s="10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15"/>
      <c r="Q668" s="21"/>
      <c r="R668" s="21"/>
      <c r="S668" s="15"/>
      <c r="U668" s="11"/>
      <c r="V668" s="11"/>
      <c r="W668" s="11"/>
      <c r="X668" s="11"/>
      <c r="Y668" s="11"/>
    </row>
    <row r="669" spans="2:25" ht="13" hidden="1" x14ac:dyDescent="0.15">
      <c r="B669" s="15"/>
      <c r="C669" s="21"/>
      <c r="D669" s="21"/>
      <c r="E669" s="10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15"/>
      <c r="Q669" s="21"/>
      <c r="R669" s="21"/>
      <c r="S669" s="15"/>
      <c r="U669" s="11"/>
      <c r="V669" s="11"/>
      <c r="W669" s="11"/>
      <c r="X669" s="11"/>
      <c r="Y669" s="11"/>
    </row>
    <row r="670" spans="2:25" ht="13" hidden="1" x14ac:dyDescent="0.15">
      <c r="B670" s="15"/>
      <c r="C670" s="21"/>
      <c r="D670" s="21"/>
      <c r="E670" s="10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15"/>
      <c r="Q670" s="21"/>
      <c r="R670" s="21"/>
      <c r="S670" s="15"/>
      <c r="U670" s="11"/>
      <c r="V670" s="11"/>
      <c r="W670" s="11"/>
      <c r="X670" s="11"/>
      <c r="Y670" s="11"/>
    </row>
    <row r="671" spans="2:25" ht="13" hidden="1" x14ac:dyDescent="0.15">
      <c r="B671" s="15"/>
      <c r="C671" s="21"/>
      <c r="D671" s="21"/>
      <c r="E671" s="10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15"/>
      <c r="Q671" s="21"/>
      <c r="R671" s="21"/>
      <c r="S671" s="15"/>
      <c r="U671" s="11"/>
      <c r="V671" s="11"/>
      <c r="W671" s="11"/>
      <c r="X671" s="11"/>
      <c r="Y671" s="11"/>
    </row>
    <row r="672" spans="2:25" ht="13" hidden="1" x14ac:dyDescent="0.15">
      <c r="B672" s="15"/>
      <c r="C672" s="21"/>
      <c r="D672" s="21"/>
      <c r="E672" s="10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15"/>
      <c r="Q672" s="21"/>
      <c r="R672" s="21"/>
      <c r="S672" s="15"/>
      <c r="U672" s="11"/>
      <c r="V672" s="11"/>
      <c r="W672" s="11"/>
      <c r="X672" s="11"/>
      <c r="Y672" s="11"/>
    </row>
    <row r="673" spans="2:25" ht="13" hidden="1" x14ac:dyDescent="0.15">
      <c r="B673" s="15"/>
      <c r="C673" s="21"/>
      <c r="D673" s="21"/>
      <c r="E673" s="10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15"/>
      <c r="Q673" s="21"/>
      <c r="R673" s="21"/>
      <c r="S673" s="15"/>
      <c r="U673" s="11"/>
      <c r="V673" s="11"/>
      <c r="W673" s="11"/>
      <c r="X673" s="11"/>
      <c r="Y673" s="11"/>
    </row>
    <row r="674" spans="2:25" ht="13" hidden="1" x14ac:dyDescent="0.15">
      <c r="B674" s="15"/>
      <c r="C674" s="21"/>
      <c r="D674" s="21"/>
      <c r="E674" s="10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15"/>
      <c r="Q674" s="21"/>
      <c r="R674" s="21"/>
      <c r="S674" s="15"/>
      <c r="U674" s="11"/>
      <c r="V674" s="11"/>
      <c r="W674" s="11"/>
      <c r="X674" s="11"/>
      <c r="Y674" s="11"/>
    </row>
    <row r="675" spans="2:25" ht="13" hidden="1" x14ac:dyDescent="0.15">
      <c r="B675" s="15"/>
      <c r="C675" s="21"/>
      <c r="D675" s="21"/>
      <c r="E675" s="10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15"/>
      <c r="Q675" s="21"/>
      <c r="R675" s="21"/>
      <c r="S675" s="15"/>
      <c r="U675" s="11"/>
      <c r="V675" s="11"/>
      <c r="W675" s="11"/>
      <c r="X675" s="11"/>
      <c r="Y675" s="11"/>
    </row>
    <row r="676" spans="2:25" ht="13" hidden="1" x14ac:dyDescent="0.15">
      <c r="B676" s="15"/>
      <c r="C676" s="21"/>
      <c r="D676" s="21"/>
      <c r="E676" s="10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15"/>
      <c r="Q676" s="21"/>
      <c r="R676" s="21"/>
      <c r="S676" s="15"/>
      <c r="U676" s="11"/>
      <c r="V676" s="11"/>
      <c r="W676" s="11"/>
      <c r="X676" s="11"/>
      <c r="Y676" s="11"/>
    </row>
    <row r="677" spans="2:25" ht="13" hidden="1" x14ac:dyDescent="0.15">
      <c r="B677" s="15"/>
      <c r="C677" s="21"/>
      <c r="D677" s="21"/>
      <c r="E677" s="10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15"/>
      <c r="Q677" s="21"/>
      <c r="R677" s="21"/>
      <c r="S677" s="15"/>
      <c r="U677" s="11"/>
      <c r="V677" s="11"/>
      <c r="W677" s="11"/>
      <c r="X677" s="11"/>
      <c r="Y677" s="11"/>
    </row>
    <row r="678" spans="2:25" ht="13" hidden="1" x14ac:dyDescent="0.15">
      <c r="B678" s="15"/>
      <c r="C678" s="21"/>
      <c r="D678" s="21"/>
      <c r="E678" s="10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15"/>
      <c r="Q678" s="21"/>
      <c r="R678" s="21"/>
      <c r="S678" s="15"/>
      <c r="U678" s="11"/>
      <c r="V678" s="11"/>
      <c r="W678" s="11"/>
      <c r="X678" s="11"/>
      <c r="Y678" s="11"/>
    </row>
    <row r="679" spans="2:25" ht="13" hidden="1" x14ac:dyDescent="0.15">
      <c r="B679" s="15"/>
      <c r="C679" s="21"/>
      <c r="D679" s="21"/>
      <c r="E679" s="10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15"/>
      <c r="Q679" s="21"/>
      <c r="R679" s="21"/>
      <c r="S679" s="15"/>
      <c r="U679" s="11"/>
      <c r="V679" s="11"/>
      <c r="W679" s="11"/>
      <c r="X679" s="11"/>
      <c r="Y679" s="11"/>
    </row>
    <row r="680" spans="2:25" ht="13" hidden="1" x14ac:dyDescent="0.15">
      <c r="B680" s="15"/>
      <c r="C680" s="21"/>
      <c r="D680" s="21"/>
      <c r="E680" s="10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15"/>
      <c r="Q680" s="21"/>
      <c r="R680" s="21"/>
      <c r="S680" s="15"/>
      <c r="U680" s="11"/>
      <c r="V680" s="11"/>
      <c r="W680" s="11"/>
      <c r="X680" s="11"/>
      <c r="Y680" s="11"/>
    </row>
    <row r="681" spans="2:25" ht="13" hidden="1" x14ac:dyDescent="0.15">
      <c r="B681" s="15"/>
      <c r="C681" s="21"/>
      <c r="D681" s="21"/>
      <c r="E681" s="10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15"/>
      <c r="Q681" s="21"/>
      <c r="R681" s="21"/>
      <c r="S681" s="15"/>
      <c r="U681" s="11"/>
      <c r="V681" s="11"/>
      <c r="W681" s="11"/>
      <c r="X681" s="11"/>
      <c r="Y681" s="11"/>
    </row>
    <row r="682" spans="2:25" ht="13" hidden="1" x14ac:dyDescent="0.15">
      <c r="B682" s="15"/>
      <c r="C682" s="21"/>
      <c r="D682" s="21"/>
      <c r="E682" s="10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15"/>
      <c r="Q682" s="21"/>
      <c r="R682" s="21"/>
      <c r="S682" s="15"/>
      <c r="U682" s="11"/>
      <c r="V682" s="11"/>
      <c r="W682" s="11"/>
      <c r="X682" s="11"/>
      <c r="Y682" s="11"/>
    </row>
    <row r="683" spans="2:25" ht="13" hidden="1" x14ac:dyDescent="0.15">
      <c r="B683" s="15"/>
      <c r="C683" s="21"/>
      <c r="D683" s="21"/>
      <c r="E683" s="10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15"/>
      <c r="Q683" s="21"/>
      <c r="R683" s="21"/>
      <c r="S683" s="15"/>
      <c r="U683" s="11"/>
      <c r="V683" s="11"/>
      <c r="W683" s="11"/>
      <c r="X683" s="11"/>
      <c r="Y683" s="11"/>
    </row>
    <row r="684" spans="2:25" ht="13" hidden="1" x14ac:dyDescent="0.15">
      <c r="B684" s="15"/>
      <c r="C684" s="21"/>
      <c r="D684" s="21"/>
      <c r="E684" s="10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15"/>
      <c r="Q684" s="21"/>
      <c r="R684" s="21"/>
      <c r="S684" s="15"/>
      <c r="U684" s="11"/>
      <c r="V684" s="11"/>
      <c r="W684" s="11"/>
      <c r="X684" s="11"/>
      <c r="Y684" s="11"/>
    </row>
    <row r="685" spans="2:25" ht="13" hidden="1" x14ac:dyDescent="0.15">
      <c r="B685" s="15"/>
      <c r="C685" s="21"/>
      <c r="D685" s="21"/>
      <c r="E685" s="10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15"/>
      <c r="Q685" s="21"/>
      <c r="R685" s="21"/>
      <c r="S685" s="15"/>
      <c r="U685" s="11"/>
      <c r="V685" s="11"/>
      <c r="W685" s="11"/>
      <c r="X685" s="11"/>
      <c r="Y685" s="11"/>
    </row>
    <row r="686" spans="2:25" ht="13" hidden="1" x14ac:dyDescent="0.15">
      <c r="B686" s="15"/>
      <c r="C686" s="21"/>
      <c r="D686" s="21"/>
      <c r="E686" s="10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15"/>
      <c r="Q686" s="21"/>
      <c r="R686" s="21"/>
      <c r="S686" s="15"/>
      <c r="U686" s="11"/>
      <c r="V686" s="11"/>
      <c r="W686" s="11"/>
      <c r="X686" s="11"/>
      <c r="Y686" s="11"/>
    </row>
    <row r="687" spans="2:25" ht="13" hidden="1" x14ac:dyDescent="0.15">
      <c r="B687" s="15"/>
      <c r="C687" s="21"/>
      <c r="D687" s="21"/>
      <c r="E687" s="10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15"/>
      <c r="Q687" s="21"/>
      <c r="R687" s="21"/>
      <c r="S687" s="15"/>
      <c r="U687" s="11"/>
      <c r="V687" s="11"/>
      <c r="W687" s="11"/>
      <c r="X687" s="11"/>
      <c r="Y687" s="11"/>
    </row>
    <row r="688" spans="2:25" ht="13" hidden="1" x14ac:dyDescent="0.15">
      <c r="B688" s="15"/>
      <c r="C688" s="21"/>
      <c r="D688" s="21"/>
      <c r="E688" s="10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15"/>
      <c r="Q688" s="21"/>
      <c r="R688" s="21"/>
      <c r="S688" s="15"/>
      <c r="U688" s="11"/>
      <c r="V688" s="11"/>
      <c r="W688" s="11"/>
      <c r="X688" s="11"/>
      <c r="Y688" s="11"/>
    </row>
    <row r="689" spans="2:25" ht="13" hidden="1" x14ac:dyDescent="0.15">
      <c r="B689" s="15"/>
      <c r="C689" s="21"/>
      <c r="D689" s="21"/>
      <c r="E689" s="10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15"/>
      <c r="Q689" s="21"/>
      <c r="R689" s="21"/>
      <c r="S689" s="15"/>
      <c r="U689" s="11"/>
      <c r="V689" s="11"/>
      <c r="W689" s="11"/>
      <c r="X689" s="11"/>
      <c r="Y689" s="11"/>
    </row>
    <row r="690" spans="2:25" ht="13" hidden="1" x14ac:dyDescent="0.15">
      <c r="B690" s="15"/>
      <c r="C690" s="21"/>
      <c r="D690" s="21"/>
      <c r="E690" s="10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15"/>
      <c r="Q690" s="21"/>
      <c r="R690" s="21"/>
      <c r="S690" s="15"/>
      <c r="U690" s="11"/>
      <c r="V690" s="11"/>
      <c r="W690" s="11"/>
      <c r="X690" s="11"/>
      <c r="Y690" s="11"/>
    </row>
    <row r="691" spans="2:25" ht="13" hidden="1" x14ac:dyDescent="0.15">
      <c r="B691" s="15"/>
      <c r="C691" s="21"/>
      <c r="D691" s="21"/>
      <c r="E691" s="10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15"/>
      <c r="Q691" s="21"/>
      <c r="R691" s="21"/>
      <c r="S691" s="15"/>
      <c r="U691" s="11"/>
      <c r="V691" s="11"/>
      <c r="W691" s="11"/>
      <c r="X691" s="11"/>
      <c r="Y691" s="11"/>
    </row>
    <row r="692" spans="2:25" ht="13" hidden="1" x14ac:dyDescent="0.15">
      <c r="B692" s="15"/>
      <c r="C692" s="21"/>
      <c r="D692" s="21"/>
      <c r="E692" s="10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15"/>
      <c r="Q692" s="21"/>
      <c r="R692" s="21"/>
      <c r="S692" s="15"/>
      <c r="U692" s="11"/>
      <c r="V692" s="11"/>
      <c r="W692" s="11"/>
      <c r="X692" s="11"/>
      <c r="Y692" s="11"/>
    </row>
    <row r="693" spans="2:25" ht="13" hidden="1" x14ac:dyDescent="0.15">
      <c r="B693" s="15"/>
      <c r="C693" s="21"/>
      <c r="D693" s="21"/>
      <c r="E693" s="10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15"/>
      <c r="Q693" s="21"/>
      <c r="R693" s="21"/>
      <c r="S693" s="15"/>
      <c r="U693" s="11"/>
      <c r="V693" s="11"/>
      <c r="W693" s="11"/>
      <c r="X693" s="11"/>
      <c r="Y693" s="11"/>
    </row>
    <row r="694" spans="2:25" ht="13" hidden="1" x14ac:dyDescent="0.15">
      <c r="B694" s="15"/>
      <c r="C694" s="21"/>
      <c r="D694" s="21"/>
      <c r="E694" s="10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15"/>
      <c r="Q694" s="21"/>
      <c r="R694" s="21"/>
      <c r="S694" s="15"/>
      <c r="U694" s="11"/>
      <c r="V694" s="11"/>
      <c r="W694" s="11"/>
      <c r="X694" s="11"/>
      <c r="Y694" s="11"/>
    </row>
    <row r="695" spans="2:25" ht="13" hidden="1" x14ac:dyDescent="0.15">
      <c r="B695" s="15"/>
      <c r="C695" s="21"/>
      <c r="D695" s="21"/>
      <c r="E695" s="10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15"/>
      <c r="Q695" s="21"/>
      <c r="R695" s="21"/>
      <c r="S695" s="15"/>
      <c r="U695" s="11"/>
      <c r="V695" s="11"/>
      <c r="W695" s="11"/>
      <c r="X695" s="11"/>
      <c r="Y695" s="11"/>
    </row>
    <row r="696" spans="2:25" ht="13" hidden="1" x14ac:dyDescent="0.15">
      <c r="B696" s="15"/>
      <c r="C696" s="21"/>
      <c r="D696" s="21"/>
      <c r="E696" s="10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15"/>
      <c r="Q696" s="21"/>
      <c r="R696" s="21"/>
      <c r="S696" s="15"/>
      <c r="U696" s="11"/>
      <c r="V696" s="11"/>
      <c r="W696" s="11"/>
      <c r="X696" s="11"/>
      <c r="Y696" s="11"/>
    </row>
    <row r="697" spans="2:25" ht="13" hidden="1" x14ac:dyDescent="0.15">
      <c r="B697" s="15"/>
      <c r="C697" s="21"/>
      <c r="D697" s="21"/>
      <c r="E697" s="10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15"/>
      <c r="Q697" s="21"/>
      <c r="R697" s="21"/>
      <c r="S697" s="15"/>
      <c r="U697" s="11"/>
      <c r="V697" s="11"/>
      <c r="W697" s="11"/>
      <c r="X697" s="11"/>
      <c r="Y697" s="11"/>
    </row>
    <row r="698" spans="2:25" ht="13" hidden="1" x14ac:dyDescent="0.15">
      <c r="B698" s="15"/>
      <c r="C698" s="21"/>
      <c r="D698" s="21"/>
      <c r="E698" s="10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15"/>
      <c r="Q698" s="21"/>
      <c r="R698" s="21"/>
      <c r="S698" s="15"/>
      <c r="U698" s="11"/>
      <c r="V698" s="11"/>
      <c r="W698" s="11"/>
      <c r="X698" s="11"/>
      <c r="Y698" s="11"/>
    </row>
    <row r="699" spans="2:25" ht="13" hidden="1" x14ac:dyDescent="0.15">
      <c r="B699" s="15"/>
      <c r="C699" s="21"/>
      <c r="D699" s="21"/>
      <c r="E699" s="10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15"/>
      <c r="Q699" s="21"/>
      <c r="R699" s="21"/>
      <c r="S699" s="15"/>
      <c r="U699" s="11"/>
      <c r="V699" s="11"/>
      <c r="W699" s="11"/>
      <c r="X699" s="11"/>
      <c r="Y699" s="11"/>
    </row>
    <row r="700" spans="2:25" ht="13" hidden="1" x14ac:dyDescent="0.15">
      <c r="B700" s="15"/>
      <c r="C700" s="21"/>
      <c r="D700" s="21"/>
      <c r="E700" s="10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15"/>
      <c r="Q700" s="21"/>
      <c r="R700" s="21"/>
      <c r="S700" s="15"/>
      <c r="U700" s="11"/>
      <c r="V700" s="11"/>
      <c r="W700" s="11"/>
      <c r="X700" s="11"/>
      <c r="Y700" s="11"/>
    </row>
    <row r="701" spans="2:25" ht="13" hidden="1" x14ac:dyDescent="0.15">
      <c r="B701" s="15"/>
      <c r="C701" s="21"/>
      <c r="D701" s="21"/>
      <c r="E701" s="10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15"/>
      <c r="Q701" s="21"/>
      <c r="R701" s="21"/>
      <c r="S701" s="15"/>
      <c r="U701" s="11"/>
      <c r="V701" s="11"/>
      <c r="W701" s="11"/>
      <c r="X701" s="11"/>
      <c r="Y701" s="11"/>
    </row>
    <row r="702" spans="2:25" ht="13" hidden="1" x14ac:dyDescent="0.15">
      <c r="B702" s="15"/>
      <c r="C702" s="21"/>
      <c r="D702" s="21"/>
      <c r="E702" s="10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15"/>
      <c r="Q702" s="21"/>
      <c r="R702" s="21"/>
      <c r="S702" s="15"/>
      <c r="U702" s="11"/>
      <c r="V702" s="11"/>
      <c r="W702" s="11"/>
      <c r="X702" s="11"/>
      <c r="Y702" s="11"/>
    </row>
    <row r="703" spans="2:25" ht="13" hidden="1" x14ac:dyDescent="0.15">
      <c r="B703" s="15"/>
      <c r="C703" s="21"/>
      <c r="D703" s="21"/>
      <c r="E703" s="10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15"/>
      <c r="Q703" s="21"/>
      <c r="R703" s="21"/>
      <c r="S703" s="15"/>
      <c r="U703" s="11"/>
      <c r="V703" s="11"/>
      <c r="W703" s="11"/>
      <c r="X703" s="11"/>
      <c r="Y703" s="11"/>
    </row>
    <row r="704" spans="2:25" ht="13" hidden="1" x14ac:dyDescent="0.15">
      <c r="B704" s="15"/>
      <c r="C704" s="21"/>
      <c r="D704" s="21"/>
      <c r="E704" s="10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15"/>
      <c r="Q704" s="21"/>
      <c r="R704" s="21"/>
      <c r="S704" s="15"/>
      <c r="U704" s="11"/>
      <c r="V704" s="11"/>
      <c r="W704" s="11"/>
      <c r="X704" s="11"/>
      <c r="Y704" s="11"/>
    </row>
    <row r="705" spans="2:25" ht="13" hidden="1" x14ac:dyDescent="0.15">
      <c r="B705" s="15"/>
      <c r="C705" s="21"/>
      <c r="D705" s="21"/>
      <c r="E705" s="10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15"/>
      <c r="Q705" s="21"/>
      <c r="R705" s="21"/>
      <c r="S705" s="15"/>
      <c r="U705" s="11"/>
      <c r="V705" s="11"/>
      <c r="W705" s="11"/>
      <c r="X705" s="11"/>
      <c r="Y705" s="11"/>
    </row>
    <row r="706" spans="2:25" ht="13" hidden="1" x14ac:dyDescent="0.15">
      <c r="B706" s="15"/>
      <c r="C706" s="21"/>
      <c r="D706" s="21"/>
      <c r="E706" s="10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15"/>
      <c r="Q706" s="21"/>
      <c r="R706" s="21"/>
      <c r="S706" s="15"/>
      <c r="U706" s="11"/>
      <c r="V706" s="11"/>
      <c r="W706" s="11"/>
      <c r="X706" s="11"/>
      <c r="Y706" s="11"/>
    </row>
    <row r="707" spans="2:25" ht="13" hidden="1" x14ac:dyDescent="0.15">
      <c r="B707" s="15"/>
      <c r="C707" s="21"/>
      <c r="D707" s="21"/>
      <c r="E707" s="10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15"/>
      <c r="Q707" s="21"/>
      <c r="R707" s="21"/>
      <c r="S707" s="15"/>
      <c r="U707" s="11"/>
      <c r="V707" s="11"/>
      <c r="W707" s="11"/>
      <c r="X707" s="11"/>
      <c r="Y707" s="11"/>
    </row>
    <row r="708" spans="2:25" ht="13" hidden="1" x14ac:dyDescent="0.15">
      <c r="B708" s="15"/>
      <c r="C708" s="21"/>
      <c r="D708" s="21"/>
      <c r="E708" s="10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15"/>
      <c r="Q708" s="21"/>
      <c r="R708" s="21"/>
      <c r="S708" s="15"/>
      <c r="U708" s="11"/>
      <c r="V708" s="11"/>
      <c r="W708" s="11"/>
      <c r="X708" s="11"/>
      <c r="Y708" s="11"/>
    </row>
    <row r="709" spans="2:25" ht="13" hidden="1" x14ac:dyDescent="0.15">
      <c r="B709" s="15"/>
      <c r="C709" s="21"/>
      <c r="D709" s="21"/>
      <c r="E709" s="10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15"/>
      <c r="Q709" s="21"/>
      <c r="R709" s="21"/>
      <c r="S709" s="15"/>
      <c r="U709" s="11"/>
      <c r="V709" s="11"/>
      <c r="W709" s="11"/>
      <c r="X709" s="11"/>
      <c r="Y709" s="11"/>
    </row>
    <row r="710" spans="2:25" ht="13" hidden="1" x14ac:dyDescent="0.15">
      <c r="B710" s="15"/>
      <c r="C710" s="21"/>
      <c r="D710" s="21"/>
      <c r="E710" s="10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15"/>
      <c r="Q710" s="21"/>
      <c r="R710" s="21"/>
      <c r="S710" s="15"/>
      <c r="U710" s="11"/>
      <c r="V710" s="11"/>
      <c r="W710" s="11"/>
      <c r="X710" s="11"/>
      <c r="Y710" s="11"/>
    </row>
    <row r="711" spans="2:25" ht="13" hidden="1" x14ac:dyDescent="0.15">
      <c r="B711" s="15"/>
      <c r="C711" s="21"/>
      <c r="D711" s="21"/>
      <c r="E711" s="10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15"/>
      <c r="Q711" s="21"/>
      <c r="R711" s="21"/>
      <c r="S711" s="15"/>
      <c r="U711" s="11"/>
      <c r="V711" s="11"/>
      <c r="W711" s="11"/>
      <c r="X711" s="11"/>
      <c r="Y711" s="11"/>
    </row>
    <row r="712" spans="2:25" ht="13" hidden="1" x14ac:dyDescent="0.15">
      <c r="B712" s="15"/>
      <c r="C712" s="21"/>
      <c r="D712" s="21"/>
      <c r="E712" s="10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15"/>
      <c r="Q712" s="21"/>
      <c r="R712" s="21"/>
      <c r="S712" s="15"/>
      <c r="U712" s="11"/>
      <c r="V712" s="11"/>
      <c r="W712" s="11"/>
      <c r="X712" s="11"/>
      <c r="Y712" s="11"/>
    </row>
    <row r="713" spans="2:25" ht="13" hidden="1" x14ac:dyDescent="0.15">
      <c r="B713" s="15"/>
      <c r="C713" s="21"/>
      <c r="D713" s="21"/>
      <c r="E713" s="10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15"/>
      <c r="Q713" s="21"/>
      <c r="R713" s="21"/>
      <c r="S713" s="15"/>
      <c r="U713" s="11"/>
      <c r="V713" s="11"/>
      <c r="W713" s="11"/>
      <c r="X713" s="11"/>
      <c r="Y713" s="11"/>
    </row>
    <row r="714" spans="2:25" ht="13" hidden="1" x14ac:dyDescent="0.15">
      <c r="B714" s="15"/>
      <c r="C714" s="21"/>
      <c r="D714" s="21"/>
      <c r="E714" s="10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15"/>
      <c r="Q714" s="21"/>
      <c r="R714" s="21"/>
      <c r="S714" s="15"/>
      <c r="U714" s="11"/>
      <c r="V714" s="11"/>
      <c r="W714" s="11"/>
      <c r="X714" s="11"/>
      <c r="Y714" s="11"/>
    </row>
    <row r="715" spans="2:25" ht="13" hidden="1" x14ac:dyDescent="0.15">
      <c r="B715" s="15"/>
      <c r="C715" s="21"/>
      <c r="D715" s="21"/>
      <c r="E715" s="10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15"/>
      <c r="Q715" s="21"/>
      <c r="R715" s="21"/>
      <c r="S715" s="15"/>
      <c r="U715" s="11"/>
      <c r="V715" s="11"/>
      <c r="W715" s="11"/>
      <c r="X715" s="11"/>
      <c r="Y715" s="11"/>
    </row>
    <row r="716" spans="2:25" ht="13" hidden="1" x14ac:dyDescent="0.15">
      <c r="B716" s="15"/>
      <c r="C716" s="21"/>
      <c r="D716" s="21"/>
      <c r="E716" s="10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15"/>
      <c r="Q716" s="21"/>
      <c r="R716" s="21"/>
      <c r="S716" s="15"/>
      <c r="U716" s="11"/>
      <c r="V716" s="11"/>
      <c r="W716" s="11"/>
      <c r="X716" s="11"/>
      <c r="Y716" s="11"/>
    </row>
    <row r="717" spans="2:25" ht="13" hidden="1" x14ac:dyDescent="0.15">
      <c r="B717" s="15"/>
      <c r="C717" s="21"/>
      <c r="D717" s="21"/>
      <c r="E717" s="10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15"/>
      <c r="Q717" s="21"/>
      <c r="R717" s="21"/>
      <c r="S717" s="15"/>
      <c r="U717" s="11"/>
      <c r="V717" s="11"/>
      <c r="W717" s="11"/>
      <c r="X717" s="11"/>
      <c r="Y717" s="11"/>
    </row>
    <row r="718" spans="2:25" ht="13" hidden="1" x14ac:dyDescent="0.15">
      <c r="B718" s="15"/>
      <c r="C718" s="21"/>
      <c r="D718" s="21"/>
      <c r="E718" s="10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15"/>
      <c r="Q718" s="21"/>
      <c r="R718" s="21"/>
      <c r="S718" s="15"/>
      <c r="U718" s="11"/>
      <c r="V718" s="11"/>
      <c r="W718" s="11"/>
      <c r="X718" s="11"/>
      <c r="Y718" s="11"/>
    </row>
    <row r="719" spans="2:25" ht="13" hidden="1" x14ac:dyDescent="0.15">
      <c r="B719" s="15"/>
      <c r="C719" s="21"/>
      <c r="D719" s="21"/>
      <c r="E719" s="10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15"/>
      <c r="Q719" s="21"/>
      <c r="R719" s="21"/>
      <c r="S719" s="15"/>
      <c r="U719" s="11"/>
      <c r="V719" s="11"/>
      <c r="W719" s="11"/>
      <c r="X719" s="11"/>
      <c r="Y719" s="11"/>
    </row>
    <row r="720" spans="2:25" ht="13" hidden="1" x14ac:dyDescent="0.15">
      <c r="B720" s="15"/>
      <c r="C720" s="21"/>
      <c r="D720" s="21"/>
      <c r="E720" s="10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15"/>
      <c r="Q720" s="21"/>
      <c r="R720" s="21"/>
      <c r="S720" s="15"/>
      <c r="U720" s="11"/>
      <c r="V720" s="11"/>
      <c r="W720" s="11"/>
      <c r="X720" s="11"/>
      <c r="Y720" s="11"/>
    </row>
    <row r="721" spans="2:25" ht="13" hidden="1" x14ac:dyDescent="0.15">
      <c r="B721" s="15"/>
      <c r="C721" s="21"/>
      <c r="D721" s="21"/>
      <c r="E721" s="10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15"/>
      <c r="Q721" s="21"/>
      <c r="R721" s="21"/>
      <c r="S721" s="15"/>
      <c r="U721" s="11"/>
      <c r="V721" s="11"/>
      <c r="W721" s="11"/>
      <c r="X721" s="11"/>
      <c r="Y721" s="11"/>
    </row>
    <row r="722" spans="2:25" ht="13" hidden="1" x14ac:dyDescent="0.15">
      <c r="B722" s="15"/>
      <c r="C722" s="21"/>
      <c r="D722" s="21"/>
      <c r="E722" s="10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15"/>
      <c r="Q722" s="21"/>
      <c r="R722" s="21"/>
      <c r="S722" s="15"/>
      <c r="U722" s="11"/>
      <c r="V722" s="11"/>
      <c r="W722" s="11"/>
      <c r="X722" s="11"/>
      <c r="Y722" s="11"/>
    </row>
    <row r="723" spans="2:25" ht="13" hidden="1" x14ac:dyDescent="0.15">
      <c r="B723" s="15"/>
      <c r="C723" s="21"/>
      <c r="D723" s="21"/>
      <c r="E723" s="10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15"/>
      <c r="Q723" s="21"/>
      <c r="R723" s="21"/>
      <c r="S723" s="15"/>
      <c r="U723" s="11"/>
      <c r="V723" s="11"/>
      <c r="W723" s="11"/>
      <c r="X723" s="11"/>
      <c r="Y723" s="11"/>
    </row>
    <row r="724" spans="2:25" ht="13" hidden="1" x14ac:dyDescent="0.15">
      <c r="B724" s="15"/>
      <c r="C724" s="21"/>
      <c r="D724" s="21"/>
      <c r="E724" s="10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15"/>
      <c r="Q724" s="21"/>
      <c r="R724" s="21"/>
      <c r="S724" s="15"/>
      <c r="U724" s="11"/>
      <c r="V724" s="11"/>
      <c r="W724" s="11"/>
      <c r="X724" s="11"/>
      <c r="Y724" s="11"/>
    </row>
    <row r="725" spans="2:25" ht="13" hidden="1" x14ac:dyDescent="0.15">
      <c r="B725" s="15"/>
      <c r="C725" s="21"/>
      <c r="D725" s="21"/>
      <c r="E725" s="10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15"/>
      <c r="Q725" s="21"/>
      <c r="R725" s="21"/>
      <c r="S725" s="15"/>
      <c r="U725" s="11"/>
      <c r="V725" s="11"/>
      <c r="W725" s="11"/>
      <c r="X725" s="11"/>
      <c r="Y725" s="11"/>
    </row>
    <row r="726" spans="2:25" ht="13" hidden="1" x14ac:dyDescent="0.15">
      <c r="B726" s="15"/>
      <c r="C726" s="21"/>
      <c r="D726" s="21"/>
      <c r="E726" s="10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15"/>
      <c r="Q726" s="21"/>
      <c r="R726" s="21"/>
      <c r="S726" s="15"/>
      <c r="U726" s="11"/>
      <c r="V726" s="11"/>
      <c r="W726" s="11"/>
      <c r="X726" s="11"/>
      <c r="Y726" s="11"/>
    </row>
    <row r="727" spans="2:25" ht="13" hidden="1" x14ac:dyDescent="0.15">
      <c r="B727" s="15"/>
      <c r="C727" s="21"/>
      <c r="D727" s="21"/>
      <c r="E727" s="10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15"/>
      <c r="Q727" s="21"/>
      <c r="R727" s="21"/>
      <c r="S727" s="15"/>
      <c r="U727" s="11"/>
      <c r="V727" s="11"/>
      <c r="W727" s="11"/>
      <c r="X727" s="11"/>
      <c r="Y727" s="11"/>
    </row>
    <row r="728" spans="2:25" ht="13" hidden="1" x14ac:dyDescent="0.15">
      <c r="B728" s="15"/>
      <c r="C728" s="21"/>
      <c r="D728" s="21"/>
      <c r="E728" s="10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15"/>
      <c r="Q728" s="21"/>
      <c r="R728" s="21"/>
      <c r="S728" s="15"/>
      <c r="U728" s="11"/>
      <c r="V728" s="11"/>
      <c r="W728" s="11"/>
      <c r="X728" s="11"/>
      <c r="Y728" s="11"/>
    </row>
    <row r="729" spans="2:25" ht="13" hidden="1" x14ac:dyDescent="0.15">
      <c r="B729" s="15"/>
      <c r="C729" s="21"/>
      <c r="D729" s="21"/>
      <c r="E729" s="10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15"/>
      <c r="Q729" s="21"/>
      <c r="R729" s="21"/>
      <c r="S729" s="15"/>
      <c r="U729" s="11"/>
      <c r="V729" s="11"/>
      <c r="W729" s="11"/>
      <c r="X729" s="11"/>
      <c r="Y729" s="11"/>
    </row>
    <row r="730" spans="2:25" ht="13" hidden="1" x14ac:dyDescent="0.15">
      <c r="B730" s="15"/>
      <c r="C730" s="21"/>
      <c r="D730" s="21"/>
      <c r="E730" s="10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15"/>
      <c r="Q730" s="21"/>
      <c r="R730" s="21"/>
      <c r="S730" s="15"/>
      <c r="U730" s="11"/>
      <c r="V730" s="11"/>
      <c r="W730" s="11"/>
      <c r="X730" s="11"/>
      <c r="Y730" s="11"/>
    </row>
    <row r="731" spans="2:25" ht="13" hidden="1" x14ac:dyDescent="0.15">
      <c r="B731" s="15"/>
      <c r="C731" s="21"/>
      <c r="D731" s="21"/>
      <c r="E731" s="10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15"/>
      <c r="Q731" s="21"/>
      <c r="R731" s="21"/>
      <c r="S731" s="15"/>
      <c r="U731" s="11"/>
      <c r="V731" s="11"/>
      <c r="W731" s="11"/>
      <c r="X731" s="11"/>
      <c r="Y731" s="11"/>
    </row>
    <row r="732" spans="2:25" ht="13" hidden="1" x14ac:dyDescent="0.15">
      <c r="B732" s="15"/>
      <c r="C732" s="21"/>
      <c r="D732" s="21"/>
      <c r="E732" s="10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15"/>
      <c r="Q732" s="21"/>
      <c r="R732" s="21"/>
      <c r="S732" s="15"/>
      <c r="U732" s="11"/>
      <c r="V732" s="11"/>
      <c r="W732" s="11"/>
      <c r="X732" s="11"/>
      <c r="Y732" s="11"/>
    </row>
    <row r="733" spans="2:25" ht="13" hidden="1" x14ac:dyDescent="0.15">
      <c r="B733" s="15"/>
      <c r="C733" s="21"/>
      <c r="D733" s="21"/>
      <c r="E733" s="10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15"/>
      <c r="Q733" s="21"/>
      <c r="R733" s="21"/>
      <c r="S733" s="15"/>
      <c r="U733" s="11"/>
      <c r="V733" s="11"/>
      <c r="W733" s="11"/>
      <c r="X733" s="11"/>
      <c r="Y733" s="11"/>
    </row>
    <row r="734" spans="2:25" ht="13" hidden="1" x14ac:dyDescent="0.15">
      <c r="B734" s="15"/>
      <c r="C734" s="21"/>
      <c r="D734" s="21"/>
      <c r="E734" s="10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15"/>
      <c r="Q734" s="21"/>
      <c r="R734" s="21"/>
      <c r="S734" s="15"/>
      <c r="U734" s="11"/>
      <c r="V734" s="11"/>
      <c r="W734" s="11"/>
      <c r="X734" s="11"/>
      <c r="Y734" s="11"/>
    </row>
    <row r="735" spans="2:25" ht="13" hidden="1" x14ac:dyDescent="0.15">
      <c r="B735" s="15"/>
      <c r="C735" s="21"/>
      <c r="D735" s="21"/>
      <c r="E735" s="10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15"/>
      <c r="Q735" s="21"/>
      <c r="R735" s="21"/>
      <c r="S735" s="15"/>
      <c r="U735" s="11"/>
      <c r="V735" s="11"/>
      <c r="W735" s="11"/>
      <c r="X735" s="11"/>
      <c r="Y735" s="11"/>
    </row>
    <row r="736" spans="2:25" ht="13" hidden="1" x14ac:dyDescent="0.15">
      <c r="B736" s="15"/>
      <c r="C736" s="21"/>
      <c r="D736" s="21"/>
      <c r="E736" s="10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15"/>
      <c r="Q736" s="21"/>
      <c r="R736" s="21"/>
      <c r="S736" s="15"/>
      <c r="U736" s="11"/>
      <c r="V736" s="11"/>
      <c r="W736" s="11"/>
      <c r="X736" s="11"/>
      <c r="Y736" s="11"/>
    </row>
    <row r="737" spans="2:25" ht="13" hidden="1" x14ac:dyDescent="0.15">
      <c r="B737" s="15"/>
      <c r="C737" s="21"/>
      <c r="D737" s="21"/>
      <c r="E737" s="10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15"/>
      <c r="Q737" s="21"/>
      <c r="R737" s="21"/>
      <c r="S737" s="15"/>
      <c r="U737" s="11"/>
      <c r="V737" s="11"/>
      <c r="W737" s="11"/>
      <c r="X737" s="11"/>
      <c r="Y737" s="11"/>
    </row>
    <row r="738" spans="2:25" ht="13" hidden="1" x14ac:dyDescent="0.15">
      <c r="B738" s="15"/>
      <c r="C738" s="21"/>
      <c r="D738" s="21"/>
      <c r="E738" s="10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15"/>
      <c r="Q738" s="21"/>
      <c r="R738" s="21"/>
      <c r="S738" s="15"/>
      <c r="U738" s="11"/>
      <c r="V738" s="11"/>
      <c r="W738" s="11"/>
      <c r="X738" s="11"/>
      <c r="Y738" s="11"/>
    </row>
    <row r="739" spans="2:25" ht="13" hidden="1" x14ac:dyDescent="0.15">
      <c r="B739" s="15"/>
      <c r="C739" s="21"/>
      <c r="D739" s="21"/>
      <c r="E739" s="10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15"/>
      <c r="Q739" s="21"/>
      <c r="R739" s="21"/>
      <c r="S739" s="15"/>
      <c r="U739" s="11"/>
      <c r="V739" s="11"/>
      <c r="W739" s="11"/>
      <c r="X739" s="11"/>
      <c r="Y739" s="11"/>
    </row>
    <row r="740" spans="2:25" ht="13" hidden="1" x14ac:dyDescent="0.15">
      <c r="B740" s="15"/>
      <c r="C740" s="21"/>
      <c r="D740" s="21"/>
      <c r="E740" s="10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15"/>
      <c r="Q740" s="21"/>
      <c r="R740" s="21"/>
      <c r="S740" s="15"/>
      <c r="U740" s="11"/>
      <c r="V740" s="11"/>
      <c r="W740" s="11"/>
      <c r="X740" s="11"/>
      <c r="Y740" s="11"/>
    </row>
    <row r="741" spans="2:25" ht="13" hidden="1" x14ac:dyDescent="0.15">
      <c r="B741" s="15"/>
      <c r="C741" s="21"/>
      <c r="D741" s="21"/>
      <c r="E741" s="10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15"/>
      <c r="Q741" s="21"/>
      <c r="R741" s="21"/>
      <c r="S741" s="15"/>
      <c r="U741" s="11"/>
      <c r="V741" s="11"/>
      <c r="W741" s="11"/>
      <c r="X741" s="11"/>
      <c r="Y741" s="11"/>
    </row>
    <row r="742" spans="2:25" ht="13" hidden="1" x14ac:dyDescent="0.15">
      <c r="B742" s="15"/>
      <c r="C742" s="21"/>
      <c r="D742" s="21"/>
      <c r="E742" s="10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15"/>
      <c r="Q742" s="21"/>
      <c r="R742" s="21"/>
      <c r="S742" s="15"/>
      <c r="U742" s="11"/>
      <c r="V742" s="11"/>
      <c r="W742" s="11"/>
      <c r="X742" s="11"/>
      <c r="Y742" s="11"/>
    </row>
    <row r="743" spans="2:25" ht="13" hidden="1" x14ac:dyDescent="0.15">
      <c r="B743" s="15"/>
      <c r="C743" s="21"/>
      <c r="D743" s="21"/>
      <c r="E743" s="10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15"/>
      <c r="Q743" s="21"/>
      <c r="R743" s="21"/>
      <c r="S743" s="15"/>
      <c r="U743" s="11"/>
      <c r="V743" s="11"/>
      <c r="W743" s="11"/>
      <c r="X743" s="11"/>
      <c r="Y743" s="11"/>
    </row>
    <row r="744" spans="2:25" ht="13" hidden="1" x14ac:dyDescent="0.15">
      <c r="B744" s="15"/>
      <c r="C744" s="21"/>
      <c r="D744" s="21"/>
      <c r="E744" s="10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15"/>
      <c r="Q744" s="21"/>
      <c r="R744" s="21"/>
      <c r="S744" s="15"/>
      <c r="U744" s="11"/>
      <c r="V744" s="11"/>
      <c r="W744" s="11"/>
      <c r="X744" s="11"/>
      <c r="Y744" s="11"/>
    </row>
    <row r="745" spans="2:25" ht="13" hidden="1" x14ac:dyDescent="0.15">
      <c r="B745" s="15"/>
      <c r="C745" s="21"/>
      <c r="D745" s="21"/>
      <c r="E745" s="10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15"/>
      <c r="Q745" s="21"/>
      <c r="R745" s="21"/>
      <c r="S745" s="15"/>
      <c r="U745" s="11"/>
      <c r="V745" s="11"/>
      <c r="W745" s="11"/>
      <c r="X745" s="11"/>
      <c r="Y745" s="11"/>
    </row>
    <row r="746" spans="2:25" ht="13" hidden="1" x14ac:dyDescent="0.15">
      <c r="B746" s="15"/>
      <c r="C746" s="21"/>
      <c r="D746" s="21"/>
      <c r="E746" s="10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15"/>
      <c r="Q746" s="21"/>
      <c r="R746" s="21"/>
      <c r="S746" s="15"/>
      <c r="U746" s="11"/>
      <c r="V746" s="11"/>
      <c r="W746" s="11"/>
      <c r="X746" s="11"/>
      <c r="Y746" s="11"/>
    </row>
    <row r="747" spans="2:25" ht="13" hidden="1" x14ac:dyDescent="0.15">
      <c r="B747" s="15"/>
      <c r="C747" s="21"/>
      <c r="D747" s="21"/>
      <c r="E747" s="10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15"/>
      <c r="Q747" s="21"/>
      <c r="R747" s="21"/>
      <c r="S747" s="15"/>
      <c r="U747" s="11"/>
      <c r="V747" s="11"/>
      <c r="W747" s="11"/>
      <c r="X747" s="11"/>
      <c r="Y747" s="11"/>
    </row>
    <row r="748" spans="2:25" ht="13" hidden="1" x14ac:dyDescent="0.15">
      <c r="B748" s="15"/>
      <c r="C748" s="21"/>
      <c r="D748" s="21"/>
      <c r="E748" s="10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15"/>
      <c r="Q748" s="21"/>
      <c r="R748" s="21"/>
      <c r="S748" s="15"/>
      <c r="U748" s="11"/>
      <c r="V748" s="11"/>
      <c r="W748" s="11"/>
      <c r="X748" s="11"/>
      <c r="Y748" s="11"/>
    </row>
    <row r="749" spans="2:25" ht="13" hidden="1" x14ac:dyDescent="0.15">
      <c r="B749" s="15"/>
      <c r="C749" s="21"/>
      <c r="D749" s="21"/>
      <c r="E749" s="10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15"/>
      <c r="Q749" s="21"/>
      <c r="R749" s="21"/>
      <c r="S749" s="15"/>
      <c r="U749" s="11"/>
      <c r="V749" s="11"/>
      <c r="W749" s="11"/>
      <c r="X749" s="11"/>
      <c r="Y749" s="11"/>
    </row>
    <row r="750" spans="2:25" ht="13" hidden="1" x14ac:dyDescent="0.15">
      <c r="B750" s="15"/>
      <c r="C750" s="21"/>
      <c r="D750" s="21"/>
      <c r="E750" s="10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15"/>
      <c r="Q750" s="21"/>
      <c r="R750" s="21"/>
      <c r="S750" s="15"/>
      <c r="U750" s="11"/>
      <c r="V750" s="11"/>
      <c r="W750" s="11"/>
      <c r="X750" s="11"/>
      <c r="Y750" s="11"/>
    </row>
    <row r="751" spans="2:25" ht="13" hidden="1" x14ac:dyDescent="0.15">
      <c r="B751" s="15"/>
      <c r="C751" s="21"/>
      <c r="D751" s="21"/>
      <c r="E751" s="10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15"/>
      <c r="Q751" s="21"/>
      <c r="R751" s="21"/>
      <c r="S751" s="15"/>
      <c r="U751" s="11"/>
      <c r="V751" s="11"/>
      <c r="W751" s="11"/>
      <c r="X751" s="11"/>
      <c r="Y751" s="11"/>
    </row>
    <row r="752" spans="2:25" ht="13" hidden="1" x14ac:dyDescent="0.15">
      <c r="B752" s="15"/>
      <c r="C752" s="21"/>
      <c r="D752" s="21"/>
      <c r="E752" s="10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15"/>
      <c r="Q752" s="21"/>
      <c r="R752" s="21"/>
      <c r="S752" s="15"/>
      <c r="U752" s="11"/>
      <c r="V752" s="11"/>
      <c r="W752" s="11"/>
      <c r="X752" s="11"/>
      <c r="Y752" s="11"/>
    </row>
    <row r="753" spans="2:25" ht="13" hidden="1" x14ac:dyDescent="0.15">
      <c r="B753" s="15"/>
      <c r="C753" s="21"/>
      <c r="D753" s="21"/>
      <c r="E753" s="10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15"/>
      <c r="Q753" s="21"/>
      <c r="R753" s="21"/>
      <c r="S753" s="15"/>
      <c r="U753" s="11"/>
      <c r="V753" s="11"/>
      <c r="W753" s="11"/>
      <c r="X753" s="11"/>
      <c r="Y753" s="11"/>
    </row>
    <row r="754" spans="2:25" ht="13" hidden="1" x14ac:dyDescent="0.15">
      <c r="B754" s="15"/>
      <c r="C754" s="21"/>
      <c r="D754" s="21"/>
      <c r="E754" s="10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15"/>
      <c r="Q754" s="21"/>
      <c r="R754" s="21"/>
      <c r="S754" s="15"/>
      <c r="U754" s="11"/>
      <c r="V754" s="11"/>
      <c r="W754" s="11"/>
      <c r="X754" s="11"/>
      <c r="Y754" s="11"/>
    </row>
    <row r="755" spans="2:25" ht="13" hidden="1" x14ac:dyDescent="0.15">
      <c r="B755" s="15"/>
      <c r="C755" s="21"/>
      <c r="D755" s="21"/>
      <c r="E755" s="10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15"/>
      <c r="Q755" s="21"/>
      <c r="R755" s="21"/>
      <c r="S755" s="15"/>
      <c r="U755" s="11"/>
      <c r="V755" s="11"/>
      <c r="W755" s="11"/>
      <c r="X755" s="11"/>
      <c r="Y755" s="11"/>
    </row>
    <row r="756" spans="2:25" ht="13" hidden="1" x14ac:dyDescent="0.15">
      <c r="B756" s="15"/>
      <c r="C756" s="21"/>
      <c r="D756" s="21"/>
      <c r="E756" s="10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15"/>
      <c r="Q756" s="21"/>
      <c r="R756" s="21"/>
      <c r="S756" s="15"/>
      <c r="U756" s="11"/>
      <c r="V756" s="11"/>
      <c r="W756" s="11"/>
      <c r="X756" s="11"/>
      <c r="Y756" s="11"/>
    </row>
    <row r="757" spans="2:25" ht="13" hidden="1" x14ac:dyDescent="0.15">
      <c r="B757" s="15"/>
      <c r="C757" s="21"/>
      <c r="D757" s="21"/>
      <c r="E757" s="10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15"/>
      <c r="Q757" s="21"/>
      <c r="R757" s="21"/>
      <c r="S757" s="15"/>
      <c r="U757" s="11"/>
      <c r="V757" s="11"/>
      <c r="W757" s="11"/>
      <c r="X757" s="11"/>
      <c r="Y757" s="11"/>
    </row>
    <row r="758" spans="2:25" ht="13" hidden="1" x14ac:dyDescent="0.15">
      <c r="B758" s="15"/>
      <c r="C758" s="21"/>
      <c r="D758" s="21"/>
      <c r="E758" s="10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15"/>
      <c r="Q758" s="21"/>
      <c r="R758" s="21"/>
      <c r="S758" s="15"/>
      <c r="U758" s="11"/>
      <c r="V758" s="11"/>
      <c r="W758" s="11"/>
      <c r="X758" s="11"/>
      <c r="Y758" s="11"/>
    </row>
    <row r="759" spans="2:25" ht="13" hidden="1" x14ac:dyDescent="0.15">
      <c r="B759" s="15"/>
      <c r="C759" s="21"/>
      <c r="D759" s="21"/>
      <c r="E759" s="10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15"/>
      <c r="Q759" s="21"/>
      <c r="R759" s="21"/>
      <c r="S759" s="15"/>
      <c r="U759" s="11"/>
      <c r="V759" s="11"/>
      <c r="W759" s="11"/>
      <c r="X759" s="11"/>
      <c r="Y759" s="11"/>
    </row>
    <row r="760" spans="2:25" ht="13" hidden="1" x14ac:dyDescent="0.15">
      <c r="B760" s="15"/>
      <c r="C760" s="21"/>
      <c r="D760" s="21"/>
      <c r="E760" s="10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15"/>
      <c r="Q760" s="21"/>
      <c r="R760" s="21"/>
      <c r="S760" s="15"/>
      <c r="U760" s="11"/>
      <c r="V760" s="11"/>
      <c r="W760" s="11"/>
      <c r="X760" s="11"/>
      <c r="Y760" s="11"/>
    </row>
    <row r="761" spans="2:25" ht="13" hidden="1" x14ac:dyDescent="0.15">
      <c r="B761" s="15"/>
      <c r="C761" s="21"/>
      <c r="D761" s="21"/>
      <c r="E761" s="10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15"/>
      <c r="Q761" s="21"/>
      <c r="R761" s="21"/>
      <c r="S761" s="15"/>
      <c r="U761" s="11"/>
      <c r="V761" s="11"/>
      <c r="W761" s="11"/>
      <c r="X761" s="11"/>
      <c r="Y761" s="11"/>
    </row>
    <row r="762" spans="2:25" ht="13" hidden="1" x14ac:dyDescent="0.15">
      <c r="B762" s="15"/>
      <c r="C762" s="21"/>
      <c r="D762" s="21"/>
      <c r="E762" s="10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15"/>
      <c r="Q762" s="21"/>
      <c r="R762" s="21"/>
      <c r="S762" s="15"/>
      <c r="U762" s="11"/>
      <c r="V762" s="11"/>
      <c r="W762" s="11"/>
      <c r="X762" s="11"/>
      <c r="Y762" s="11"/>
    </row>
    <row r="763" spans="2:25" ht="13" hidden="1" x14ac:dyDescent="0.15">
      <c r="B763" s="15"/>
      <c r="C763" s="21"/>
      <c r="D763" s="21"/>
      <c r="E763" s="10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15"/>
      <c r="Q763" s="21"/>
      <c r="R763" s="21"/>
      <c r="S763" s="15"/>
      <c r="U763" s="11"/>
      <c r="V763" s="11"/>
      <c r="W763" s="11"/>
      <c r="X763" s="11"/>
      <c r="Y763" s="11"/>
    </row>
    <row r="764" spans="2:25" ht="13" hidden="1" x14ac:dyDescent="0.15">
      <c r="B764" s="15"/>
      <c r="C764" s="21"/>
      <c r="D764" s="21"/>
      <c r="E764" s="10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15"/>
      <c r="Q764" s="21"/>
      <c r="R764" s="21"/>
      <c r="S764" s="15"/>
      <c r="U764" s="11"/>
      <c r="V764" s="11"/>
      <c r="W764" s="11"/>
      <c r="X764" s="11"/>
      <c r="Y764" s="11"/>
    </row>
    <row r="765" spans="2:25" ht="13" hidden="1" x14ac:dyDescent="0.15">
      <c r="B765" s="15"/>
      <c r="C765" s="21"/>
      <c r="D765" s="21"/>
      <c r="E765" s="10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15"/>
      <c r="Q765" s="21"/>
      <c r="R765" s="21"/>
      <c r="S765" s="15"/>
      <c r="U765" s="11"/>
      <c r="V765" s="11"/>
      <c r="W765" s="11"/>
      <c r="X765" s="11"/>
      <c r="Y765" s="11"/>
    </row>
    <row r="766" spans="2:25" ht="13" hidden="1" x14ac:dyDescent="0.15">
      <c r="B766" s="15"/>
      <c r="C766" s="21"/>
      <c r="D766" s="21"/>
      <c r="E766" s="10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15"/>
      <c r="Q766" s="21"/>
      <c r="R766" s="21"/>
      <c r="S766" s="15"/>
      <c r="U766" s="11"/>
      <c r="V766" s="11"/>
      <c r="W766" s="11"/>
      <c r="X766" s="11"/>
      <c r="Y766" s="11"/>
    </row>
    <row r="767" spans="2:25" ht="13" hidden="1" x14ac:dyDescent="0.15">
      <c r="B767" s="15"/>
      <c r="C767" s="21"/>
      <c r="D767" s="21"/>
      <c r="E767" s="10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15"/>
      <c r="Q767" s="21"/>
      <c r="R767" s="21"/>
      <c r="S767" s="15"/>
      <c r="U767" s="11"/>
      <c r="V767" s="11"/>
      <c r="W767" s="11"/>
      <c r="X767" s="11"/>
      <c r="Y767" s="11"/>
    </row>
    <row r="768" spans="2:25" ht="13" hidden="1" x14ac:dyDescent="0.15">
      <c r="B768" s="15"/>
      <c r="C768" s="21"/>
      <c r="D768" s="21"/>
      <c r="E768" s="10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15"/>
      <c r="Q768" s="21"/>
      <c r="R768" s="21"/>
      <c r="S768" s="15"/>
      <c r="U768" s="11"/>
      <c r="V768" s="11"/>
      <c r="W768" s="11"/>
      <c r="X768" s="11"/>
      <c r="Y768" s="11"/>
    </row>
    <row r="769" spans="2:25" ht="13" hidden="1" x14ac:dyDescent="0.15">
      <c r="B769" s="15"/>
      <c r="C769" s="21"/>
      <c r="D769" s="21"/>
      <c r="E769" s="10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15"/>
      <c r="Q769" s="21"/>
      <c r="R769" s="21"/>
      <c r="S769" s="15"/>
      <c r="U769" s="11"/>
      <c r="V769" s="11"/>
      <c r="W769" s="11"/>
      <c r="X769" s="11"/>
      <c r="Y769" s="11"/>
    </row>
    <row r="770" spans="2:25" ht="13" hidden="1" x14ac:dyDescent="0.15">
      <c r="B770" s="15"/>
      <c r="C770" s="21"/>
      <c r="D770" s="21"/>
      <c r="E770" s="10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15"/>
      <c r="Q770" s="21"/>
      <c r="R770" s="21"/>
      <c r="S770" s="15"/>
      <c r="U770" s="11"/>
      <c r="V770" s="11"/>
      <c r="W770" s="11"/>
      <c r="X770" s="11"/>
      <c r="Y770" s="11"/>
    </row>
    <row r="771" spans="2:25" ht="13" hidden="1" x14ac:dyDescent="0.15">
      <c r="B771" s="15"/>
      <c r="C771" s="21"/>
      <c r="D771" s="21"/>
      <c r="E771" s="10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15"/>
      <c r="Q771" s="21"/>
      <c r="R771" s="21"/>
      <c r="S771" s="15"/>
      <c r="U771" s="11"/>
      <c r="V771" s="11"/>
      <c r="W771" s="11"/>
      <c r="X771" s="11"/>
      <c r="Y771" s="11"/>
    </row>
    <row r="772" spans="2:25" ht="13" hidden="1" x14ac:dyDescent="0.15">
      <c r="B772" s="15"/>
      <c r="C772" s="21"/>
      <c r="D772" s="21"/>
      <c r="E772" s="10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15"/>
      <c r="Q772" s="21"/>
      <c r="R772" s="21"/>
      <c r="S772" s="15"/>
      <c r="U772" s="11"/>
      <c r="V772" s="11"/>
      <c r="W772" s="11"/>
      <c r="X772" s="11"/>
      <c r="Y772" s="11"/>
    </row>
    <row r="773" spans="2:25" ht="13" hidden="1" x14ac:dyDescent="0.15">
      <c r="B773" s="15"/>
      <c r="C773" s="21"/>
      <c r="D773" s="21"/>
      <c r="E773" s="10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15"/>
      <c r="Q773" s="21"/>
      <c r="R773" s="21"/>
      <c r="S773" s="15"/>
      <c r="U773" s="11"/>
      <c r="V773" s="11"/>
      <c r="W773" s="11"/>
      <c r="X773" s="11"/>
      <c r="Y773" s="11"/>
    </row>
    <row r="774" spans="2:25" ht="13" hidden="1" x14ac:dyDescent="0.15">
      <c r="B774" s="15"/>
      <c r="C774" s="21"/>
      <c r="D774" s="21"/>
      <c r="E774" s="10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15"/>
      <c r="Q774" s="21"/>
      <c r="R774" s="21"/>
      <c r="S774" s="15"/>
      <c r="U774" s="11"/>
      <c r="V774" s="11"/>
      <c r="W774" s="11"/>
      <c r="X774" s="11"/>
      <c r="Y774" s="11"/>
    </row>
    <row r="775" spans="2:25" ht="13" hidden="1" x14ac:dyDescent="0.15">
      <c r="B775" s="15"/>
      <c r="C775" s="21"/>
      <c r="D775" s="21"/>
      <c r="E775" s="10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15"/>
      <c r="Q775" s="21"/>
      <c r="R775" s="21"/>
      <c r="S775" s="15"/>
      <c r="U775" s="11"/>
      <c r="V775" s="11"/>
      <c r="W775" s="11"/>
      <c r="X775" s="11"/>
      <c r="Y775" s="11"/>
    </row>
    <row r="776" spans="2:25" ht="13" hidden="1" x14ac:dyDescent="0.15">
      <c r="B776" s="15"/>
      <c r="C776" s="21"/>
      <c r="D776" s="21"/>
      <c r="E776" s="10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15"/>
      <c r="Q776" s="21"/>
      <c r="R776" s="21"/>
      <c r="S776" s="15"/>
      <c r="U776" s="11"/>
      <c r="V776" s="11"/>
      <c r="W776" s="11"/>
      <c r="X776" s="11"/>
      <c r="Y776" s="11"/>
    </row>
    <row r="777" spans="2:25" ht="13" hidden="1" x14ac:dyDescent="0.15">
      <c r="B777" s="15"/>
      <c r="C777" s="21"/>
      <c r="D777" s="21"/>
      <c r="E777" s="10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15"/>
      <c r="Q777" s="21"/>
      <c r="R777" s="21"/>
      <c r="S777" s="15"/>
      <c r="U777" s="11"/>
      <c r="V777" s="11"/>
      <c r="W777" s="11"/>
      <c r="X777" s="11"/>
      <c r="Y777" s="11"/>
    </row>
    <row r="778" spans="2:25" ht="13" hidden="1" x14ac:dyDescent="0.15">
      <c r="B778" s="15"/>
      <c r="C778" s="21"/>
      <c r="D778" s="21"/>
      <c r="E778" s="10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15"/>
      <c r="Q778" s="21"/>
      <c r="R778" s="21"/>
      <c r="S778" s="15"/>
      <c r="U778" s="11"/>
      <c r="V778" s="11"/>
      <c r="W778" s="11"/>
      <c r="X778" s="11"/>
      <c r="Y778" s="11"/>
    </row>
    <row r="779" spans="2:25" ht="13" hidden="1" x14ac:dyDescent="0.15">
      <c r="B779" s="15"/>
      <c r="C779" s="21"/>
      <c r="D779" s="21"/>
      <c r="E779" s="10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15"/>
      <c r="Q779" s="21"/>
      <c r="R779" s="21"/>
      <c r="S779" s="15"/>
      <c r="U779" s="11"/>
      <c r="V779" s="11"/>
      <c r="W779" s="11"/>
      <c r="X779" s="11"/>
      <c r="Y779" s="11"/>
    </row>
    <row r="780" spans="2:25" ht="13" hidden="1" x14ac:dyDescent="0.15">
      <c r="B780" s="15"/>
      <c r="C780" s="21"/>
      <c r="D780" s="21"/>
      <c r="E780" s="10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15"/>
      <c r="Q780" s="21"/>
      <c r="R780" s="21"/>
      <c r="S780" s="15"/>
      <c r="U780" s="11"/>
      <c r="V780" s="11"/>
      <c r="W780" s="11"/>
      <c r="X780" s="11"/>
      <c r="Y780" s="11"/>
    </row>
    <row r="781" spans="2:25" ht="13" hidden="1" x14ac:dyDescent="0.15">
      <c r="B781" s="15"/>
      <c r="C781" s="21"/>
      <c r="D781" s="21"/>
      <c r="E781" s="10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15"/>
      <c r="Q781" s="21"/>
      <c r="R781" s="21"/>
      <c r="S781" s="15"/>
      <c r="U781" s="11"/>
      <c r="V781" s="11"/>
      <c r="W781" s="11"/>
      <c r="X781" s="11"/>
      <c r="Y781" s="11"/>
    </row>
    <row r="782" spans="2:25" ht="13" hidden="1" x14ac:dyDescent="0.15">
      <c r="B782" s="15"/>
      <c r="C782" s="21"/>
      <c r="D782" s="21"/>
      <c r="E782" s="10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15"/>
      <c r="Q782" s="21"/>
      <c r="R782" s="21"/>
      <c r="S782" s="15"/>
      <c r="U782" s="11"/>
      <c r="V782" s="11"/>
      <c r="W782" s="11"/>
      <c r="X782" s="11"/>
      <c r="Y782" s="11"/>
    </row>
    <row r="783" spans="2:25" ht="13" hidden="1" x14ac:dyDescent="0.15">
      <c r="B783" s="15"/>
      <c r="C783" s="21"/>
      <c r="D783" s="21"/>
      <c r="E783" s="10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15"/>
      <c r="Q783" s="21"/>
      <c r="R783" s="21"/>
      <c r="S783" s="15"/>
      <c r="U783" s="11"/>
      <c r="V783" s="11"/>
      <c r="W783" s="11"/>
      <c r="X783" s="11"/>
      <c r="Y783" s="11"/>
    </row>
    <row r="784" spans="2:25" ht="13" hidden="1" x14ac:dyDescent="0.15">
      <c r="B784" s="15"/>
      <c r="C784" s="21"/>
      <c r="D784" s="21"/>
      <c r="E784" s="10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15"/>
      <c r="Q784" s="21"/>
      <c r="R784" s="21"/>
      <c r="S784" s="15"/>
      <c r="U784" s="11"/>
      <c r="V784" s="11"/>
      <c r="W784" s="11"/>
      <c r="X784" s="11"/>
      <c r="Y784" s="11"/>
    </row>
    <row r="785" spans="2:25" ht="13" hidden="1" x14ac:dyDescent="0.15">
      <c r="B785" s="15"/>
      <c r="C785" s="21"/>
      <c r="D785" s="21"/>
      <c r="E785" s="10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15"/>
      <c r="Q785" s="21"/>
      <c r="R785" s="21"/>
      <c r="S785" s="15"/>
      <c r="U785" s="11"/>
      <c r="V785" s="11"/>
      <c r="W785" s="11"/>
      <c r="X785" s="11"/>
      <c r="Y785" s="11"/>
    </row>
    <row r="786" spans="2:25" ht="13" hidden="1" x14ac:dyDescent="0.15">
      <c r="B786" s="15"/>
      <c r="C786" s="21"/>
      <c r="D786" s="21"/>
      <c r="E786" s="10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15"/>
      <c r="Q786" s="21"/>
      <c r="R786" s="21"/>
      <c r="S786" s="15"/>
      <c r="U786" s="11"/>
      <c r="V786" s="11"/>
      <c r="W786" s="11"/>
      <c r="X786" s="11"/>
      <c r="Y786" s="11"/>
    </row>
    <row r="787" spans="2:25" ht="13" hidden="1" x14ac:dyDescent="0.15">
      <c r="B787" s="15"/>
      <c r="C787" s="21"/>
      <c r="D787" s="21"/>
      <c r="E787" s="10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15"/>
      <c r="Q787" s="21"/>
      <c r="R787" s="21"/>
      <c r="S787" s="15"/>
      <c r="U787" s="11"/>
      <c r="V787" s="11"/>
      <c r="W787" s="11"/>
      <c r="X787" s="11"/>
      <c r="Y787" s="11"/>
    </row>
    <row r="788" spans="2:25" ht="13" hidden="1" x14ac:dyDescent="0.15">
      <c r="B788" s="15"/>
      <c r="C788" s="21"/>
      <c r="D788" s="21"/>
      <c r="E788" s="10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15"/>
      <c r="Q788" s="21"/>
      <c r="R788" s="21"/>
      <c r="S788" s="15"/>
      <c r="U788" s="11"/>
      <c r="V788" s="11"/>
      <c r="W788" s="11"/>
      <c r="X788" s="11"/>
      <c r="Y788" s="11"/>
    </row>
    <row r="789" spans="2:25" ht="13" hidden="1" x14ac:dyDescent="0.15">
      <c r="B789" s="15"/>
      <c r="C789" s="21"/>
      <c r="D789" s="21"/>
      <c r="E789" s="10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15"/>
      <c r="Q789" s="21"/>
      <c r="R789" s="21"/>
      <c r="S789" s="15"/>
      <c r="U789" s="11"/>
      <c r="V789" s="11"/>
      <c r="W789" s="11"/>
      <c r="X789" s="11"/>
      <c r="Y789" s="11"/>
    </row>
    <row r="790" spans="2:25" ht="13" hidden="1" x14ac:dyDescent="0.15">
      <c r="B790" s="15"/>
      <c r="C790" s="21"/>
      <c r="D790" s="21"/>
      <c r="E790" s="10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15"/>
      <c r="Q790" s="21"/>
      <c r="R790" s="21"/>
      <c r="S790" s="15"/>
      <c r="U790" s="11"/>
      <c r="V790" s="11"/>
      <c r="W790" s="11"/>
      <c r="X790" s="11"/>
      <c r="Y790" s="11"/>
    </row>
    <row r="791" spans="2:25" ht="13" hidden="1" x14ac:dyDescent="0.15">
      <c r="B791" s="15"/>
      <c r="C791" s="21"/>
      <c r="D791" s="21"/>
      <c r="E791" s="10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15"/>
      <c r="Q791" s="21"/>
      <c r="R791" s="21"/>
      <c r="S791" s="15"/>
      <c r="U791" s="11"/>
      <c r="V791" s="11"/>
      <c r="W791" s="11"/>
      <c r="X791" s="11"/>
      <c r="Y791" s="11"/>
    </row>
    <row r="792" spans="2:25" ht="13" hidden="1" x14ac:dyDescent="0.15">
      <c r="B792" s="15"/>
      <c r="C792" s="21"/>
      <c r="D792" s="21"/>
      <c r="E792" s="10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15"/>
      <c r="Q792" s="21"/>
      <c r="R792" s="21"/>
      <c r="S792" s="15"/>
      <c r="U792" s="11"/>
      <c r="V792" s="11"/>
      <c r="W792" s="11"/>
      <c r="X792" s="11"/>
      <c r="Y792" s="11"/>
    </row>
    <row r="793" spans="2:25" ht="13" hidden="1" x14ac:dyDescent="0.15">
      <c r="B793" s="15"/>
      <c r="C793" s="21"/>
      <c r="D793" s="21"/>
      <c r="E793" s="10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15"/>
      <c r="Q793" s="21"/>
      <c r="R793" s="21"/>
      <c r="S793" s="15"/>
      <c r="U793" s="11"/>
      <c r="V793" s="11"/>
      <c r="W793" s="11"/>
      <c r="X793" s="11"/>
      <c r="Y793" s="11"/>
    </row>
    <row r="794" spans="2:25" ht="13" hidden="1" x14ac:dyDescent="0.15">
      <c r="B794" s="15"/>
      <c r="C794" s="21"/>
      <c r="D794" s="21"/>
      <c r="E794" s="10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15"/>
      <c r="Q794" s="21"/>
      <c r="R794" s="21"/>
      <c r="S794" s="15"/>
      <c r="U794" s="11"/>
      <c r="V794" s="11"/>
      <c r="W794" s="11"/>
      <c r="X794" s="11"/>
      <c r="Y794" s="11"/>
    </row>
    <row r="795" spans="2:25" ht="13" hidden="1" x14ac:dyDescent="0.15">
      <c r="B795" s="15"/>
      <c r="C795" s="21"/>
      <c r="D795" s="21"/>
      <c r="E795" s="10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15"/>
      <c r="Q795" s="21"/>
      <c r="R795" s="21"/>
      <c r="S795" s="15"/>
      <c r="U795" s="11"/>
      <c r="V795" s="11"/>
      <c r="W795" s="11"/>
      <c r="X795" s="11"/>
      <c r="Y795" s="11"/>
    </row>
    <row r="796" spans="2:25" ht="13" hidden="1" x14ac:dyDescent="0.15">
      <c r="B796" s="15"/>
      <c r="C796" s="21"/>
      <c r="D796" s="21"/>
      <c r="E796" s="10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15"/>
      <c r="Q796" s="21"/>
      <c r="R796" s="21"/>
      <c r="S796" s="15"/>
      <c r="U796" s="11"/>
      <c r="V796" s="11"/>
      <c r="W796" s="11"/>
      <c r="X796" s="11"/>
      <c r="Y796" s="11"/>
    </row>
    <row r="797" spans="2:25" ht="13" hidden="1" x14ac:dyDescent="0.15">
      <c r="B797" s="15"/>
      <c r="C797" s="21"/>
      <c r="D797" s="21"/>
      <c r="E797" s="10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15"/>
      <c r="Q797" s="21"/>
      <c r="R797" s="21"/>
      <c r="S797" s="15"/>
      <c r="U797" s="11"/>
      <c r="V797" s="11"/>
      <c r="W797" s="11"/>
      <c r="X797" s="11"/>
      <c r="Y797" s="11"/>
    </row>
    <row r="798" spans="2:25" ht="13" hidden="1" x14ac:dyDescent="0.15">
      <c r="B798" s="15"/>
      <c r="C798" s="21"/>
      <c r="D798" s="21"/>
      <c r="E798" s="10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15"/>
      <c r="Q798" s="21"/>
      <c r="R798" s="21"/>
      <c r="S798" s="15"/>
      <c r="U798" s="11"/>
      <c r="V798" s="11"/>
      <c r="W798" s="11"/>
      <c r="X798" s="11"/>
      <c r="Y798" s="11"/>
    </row>
    <row r="799" spans="2:25" ht="13" hidden="1" x14ac:dyDescent="0.15">
      <c r="B799" s="15"/>
      <c r="C799" s="21"/>
      <c r="D799" s="21"/>
      <c r="E799" s="10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15"/>
      <c r="Q799" s="21"/>
      <c r="R799" s="21"/>
      <c r="S799" s="15"/>
      <c r="U799" s="11"/>
      <c r="V799" s="11"/>
      <c r="W799" s="11"/>
      <c r="X799" s="11"/>
      <c r="Y799" s="11"/>
    </row>
    <row r="800" spans="2:25" ht="13" hidden="1" x14ac:dyDescent="0.15">
      <c r="B800" s="15"/>
      <c r="C800" s="21"/>
      <c r="D800" s="21"/>
      <c r="E800" s="10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15"/>
      <c r="Q800" s="21"/>
      <c r="R800" s="21"/>
      <c r="S800" s="15"/>
      <c r="U800" s="11"/>
      <c r="V800" s="11"/>
      <c r="W800" s="11"/>
      <c r="X800" s="11"/>
      <c r="Y800" s="11"/>
    </row>
    <row r="801" spans="2:25" ht="13" hidden="1" x14ac:dyDescent="0.15">
      <c r="B801" s="15"/>
      <c r="C801" s="21"/>
      <c r="D801" s="21"/>
      <c r="E801" s="10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15"/>
      <c r="Q801" s="21"/>
      <c r="R801" s="21"/>
      <c r="S801" s="15"/>
      <c r="U801" s="11"/>
      <c r="V801" s="11"/>
      <c r="W801" s="11"/>
      <c r="X801" s="11"/>
      <c r="Y801" s="11"/>
    </row>
    <row r="802" spans="2:25" ht="13" hidden="1" x14ac:dyDescent="0.15">
      <c r="B802" s="15"/>
      <c r="C802" s="21"/>
      <c r="D802" s="21"/>
      <c r="E802" s="10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15"/>
      <c r="Q802" s="21"/>
      <c r="R802" s="21"/>
      <c r="S802" s="15"/>
      <c r="U802" s="11"/>
      <c r="V802" s="11"/>
      <c r="W802" s="11"/>
      <c r="X802" s="11"/>
      <c r="Y802" s="11"/>
    </row>
    <row r="803" spans="2:25" ht="13" hidden="1" x14ac:dyDescent="0.15">
      <c r="B803" s="15"/>
      <c r="C803" s="21"/>
      <c r="D803" s="21"/>
      <c r="E803" s="10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15"/>
      <c r="Q803" s="21"/>
      <c r="R803" s="21"/>
      <c r="S803" s="15"/>
      <c r="U803" s="11"/>
      <c r="V803" s="11"/>
      <c r="W803" s="11"/>
      <c r="X803" s="11"/>
      <c r="Y803" s="11"/>
    </row>
    <row r="804" spans="2:25" ht="13" hidden="1" x14ac:dyDescent="0.15">
      <c r="B804" s="15"/>
      <c r="C804" s="21"/>
      <c r="D804" s="21"/>
      <c r="E804" s="10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15"/>
      <c r="Q804" s="21"/>
      <c r="R804" s="21"/>
      <c r="S804" s="15"/>
      <c r="U804" s="11"/>
      <c r="V804" s="11"/>
      <c r="W804" s="11"/>
      <c r="X804" s="11"/>
      <c r="Y804" s="11"/>
    </row>
    <row r="805" spans="2:25" ht="13" hidden="1" x14ac:dyDescent="0.15">
      <c r="B805" s="15"/>
      <c r="C805" s="21"/>
      <c r="D805" s="21"/>
      <c r="E805" s="10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15"/>
      <c r="Q805" s="21"/>
      <c r="R805" s="21"/>
      <c r="S805" s="15"/>
      <c r="U805" s="11"/>
      <c r="V805" s="11"/>
      <c r="W805" s="11"/>
      <c r="X805" s="11"/>
      <c r="Y805" s="11"/>
    </row>
    <row r="806" spans="2:25" ht="13" hidden="1" x14ac:dyDescent="0.15">
      <c r="B806" s="15"/>
      <c r="C806" s="21"/>
      <c r="D806" s="21"/>
      <c r="E806" s="10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15"/>
      <c r="Q806" s="21"/>
      <c r="R806" s="21"/>
      <c r="S806" s="15"/>
      <c r="U806" s="11"/>
      <c r="V806" s="11"/>
      <c r="W806" s="11"/>
      <c r="X806" s="11"/>
      <c r="Y806" s="11"/>
    </row>
    <row r="807" spans="2:25" ht="13" hidden="1" x14ac:dyDescent="0.15">
      <c r="B807" s="15"/>
      <c r="C807" s="21"/>
      <c r="D807" s="21"/>
      <c r="E807" s="10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15"/>
      <c r="Q807" s="21"/>
      <c r="R807" s="21"/>
      <c r="S807" s="15"/>
      <c r="U807" s="11"/>
      <c r="V807" s="11"/>
      <c r="W807" s="11"/>
      <c r="X807" s="11"/>
      <c r="Y807" s="11"/>
    </row>
    <row r="808" spans="2:25" ht="13" hidden="1" x14ac:dyDescent="0.15">
      <c r="B808" s="15"/>
      <c r="C808" s="21"/>
      <c r="D808" s="21"/>
      <c r="E808" s="10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15"/>
      <c r="Q808" s="21"/>
      <c r="R808" s="21"/>
      <c r="S808" s="15"/>
      <c r="U808" s="11"/>
      <c r="V808" s="11"/>
      <c r="W808" s="11"/>
      <c r="X808" s="11"/>
      <c r="Y808" s="11"/>
    </row>
    <row r="809" spans="2:25" ht="13" hidden="1" x14ac:dyDescent="0.15">
      <c r="B809" s="15"/>
      <c r="C809" s="21"/>
      <c r="D809" s="21"/>
      <c r="E809" s="10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15"/>
      <c r="Q809" s="21"/>
      <c r="R809" s="21"/>
      <c r="S809" s="15"/>
      <c r="U809" s="11"/>
      <c r="V809" s="11"/>
      <c r="W809" s="11"/>
      <c r="X809" s="11"/>
      <c r="Y809" s="11"/>
    </row>
    <row r="810" spans="2:25" ht="13" hidden="1" x14ac:dyDescent="0.15">
      <c r="B810" s="15"/>
      <c r="C810" s="21"/>
      <c r="D810" s="21"/>
      <c r="E810" s="10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15"/>
      <c r="Q810" s="21"/>
      <c r="R810" s="21"/>
      <c r="S810" s="15"/>
      <c r="U810" s="11"/>
      <c r="V810" s="11"/>
      <c r="W810" s="11"/>
      <c r="X810" s="11"/>
      <c r="Y810" s="11"/>
    </row>
    <row r="811" spans="2:25" ht="13" hidden="1" x14ac:dyDescent="0.15">
      <c r="B811" s="15"/>
      <c r="C811" s="21"/>
      <c r="D811" s="21"/>
      <c r="E811" s="10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15"/>
      <c r="Q811" s="21"/>
      <c r="R811" s="21"/>
      <c r="S811" s="15"/>
      <c r="U811" s="11"/>
      <c r="V811" s="11"/>
      <c r="W811" s="11"/>
      <c r="X811" s="11"/>
      <c r="Y811" s="11"/>
    </row>
    <row r="812" spans="2:25" ht="13" hidden="1" x14ac:dyDescent="0.15">
      <c r="B812" s="15"/>
      <c r="C812" s="21"/>
      <c r="D812" s="21"/>
      <c r="E812" s="10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15"/>
      <c r="Q812" s="21"/>
      <c r="R812" s="21"/>
      <c r="S812" s="15"/>
      <c r="U812" s="11"/>
      <c r="V812" s="11"/>
      <c r="W812" s="11"/>
      <c r="X812" s="11"/>
      <c r="Y812" s="11"/>
    </row>
    <row r="813" spans="2:25" ht="13" hidden="1" x14ac:dyDescent="0.15">
      <c r="B813" s="15"/>
      <c r="C813" s="21"/>
      <c r="D813" s="21"/>
      <c r="E813" s="10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15"/>
      <c r="Q813" s="21"/>
      <c r="R813" s="21"/>
      <c r="S813" s="15"/>
      <c r="U813" s="11"/>
      <c r="V813" s="11"/>
      <c r="W813" s="11"/>
      <c r="X813" s="11"/>
      <c r="Y813" s="11"/>
    </row>
    <row r="814" spans="2:25" ht="13" hidden="1" x14ac:dyDescent="0.15">
      <c r="B814" s="15"/>
      <c r="C814" s="21"/>
      <c r="D814" s="21"/>
      <c r="E814" s="10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15"/>
      <c r="Q814" s="21"/>
      <c r="R814" s="21"/>
      <c r="S814" s="15"/>
      <c r="U814" s="11"/>
      <c r="V814" s="11"/>
      <c r="W814" s="11"/>
      <c r="X814" s="11"/>
      <c r="Y814" s="11"/>
    </row>
    <row r="815" spans="2:25" ht="13" hidden="1" x14ac:dyDescent="0.15">
      <c r="B815" s="15"/>
      <c r="C815" s="21"/>
      <c r="D815" s="21"/>
      <c r="E815" s="10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15"/>
      <c r="Q815" s="21"/>
      <c r="R815" s="21"/>
      <c r="S815" s="15"/>
      <c r="U815" s="11"/>
      <c r="V815" s="11"/>
      <c r="W815" s="11"/>
      <c r="X815" s="11"/>
      <c r="Y815" s="11"/>
    </row>
    <row r="816" spans="2:25" ht="13" hidden="1" x14ac:dyDescent="0.15">
      <c r="B816" s="15"/>
      <c r="C816" s="21"/>
      <c r="D816" s="21"/>
      <c r="E816" s="10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15"/>
      <c r="Q816" s="21"/>
      <c r="R816" s="21"/>
      <c r="S816" s="15"/>
      <c r="U816" s="11"/>
      <c r="V816" s="11"/>
      <c r="W816" s="11"/>
      <c r="X816" s="11"/>
      <c r="Y816" s="11"/>
    </row>
    <row r="817" spans="2:25" ht="13" hidden="1" x14ac:dyDescent="0.15">
      <c r="B817" s="15"/>
      <c r="C817" s="21"/>
      <c r="D817" s="21"/>
      <c r="E817" s="10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15"/>
      <c r="Q817" s="21"/>
      <c r="R817" s="21"/>
      <c r="S817" s="15"/>
      <c r="U817" s="11"/>
      <c r="V817" s="11"/>
      <c r="W817" s="11"/>
      <c r="X817" s="11"/>
      <c r="Y817" s="11"/>
    </row>
    <row r="818" spans="2:25" ht="13" hidden="1" x14ac:dyDescent="0.15">
      <c r="B818" s="15"/>
      <c r="C818" s="21"/>
      <c r="D818" s="21"/>
      <c r="E818" s="10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15"/>
      <c r="Q818" s="21"/>
      <c r="R818" s="21"/>
      <c r="S818" s="15"/>
      <c r="U818" s="11"/>
      <c r="V818" s="11"/>
      <c r="W818" s="11"/>
      <c r="X818" s="11"/>
      <c r="Y818" s="11"/>
    </row>
    <row r="819" spans="2:25" ht="13" hidden="1" x14ac:dyDescent="0.15">
      <c r="B819" s="15"/>
      <c r="C819" s="21"/>
      <c r="D819" s="21"/>
      <c r="E819" s="10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15"/>
      <c r="Q819" s="21"/>
      <c r="R819" s="21"/>
      <c r="S819" s="15"/>
      <c r="U819" s="11"/>
      <c r="V819" s="11"/>
      <c r="W819" s="11"/>
      <c r="X819" s="11"/>
      <c r="Y819" s="11"/>
    </row>
    <row r="820" spans="2:25" ht="13" hidden="1" x14ac:dyDescent="0.15">
      <c r="B820" s="15"/>
      <c r="C820" s="21"/>
      <c r="D820" s="21"/>
      <c r="E820" s="10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15"/>
      <c r="Q820" s="21"/>
      <c r="R820" s="21"/>
      <c r="S820" s="15"/>
      <c r="U820" s="11"/>
      <c r="V820" s="11"/>
      <c r="W820" s="11"/>
      <c r="X820" s="11"/>
      <c r="Y820" s="11"/>
    </row>
    <row r="821" spans="2:25" ht="13" hidden="1" x14ac:dyDescent="0.15">
      <c r="B821" s="15"/>
      <c r="C821" s="21"/>
      <c r="D821" s="21"/>
      <c r="E821" s="10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15"/>
      <c r="Q821" s="21"/>
      <c r="R821" s="21"/>
      <c r="S821" s="15"/>
      <c r="U821" s="11"/>
      <c r="V821" s="11"/>
      <c r="W821" s="11"/>
      <c r="X821" s="11"/>
      <c r="Y821" s="11"/>
    </row>
    <row r="822" spans="2:25" ht="13" hidden="1" x14ac:dyDescent="0.15">
      <c r="B822" s="15"/>
      <c r="C822" s="21"/>
      <c r="D822" s="21"/>
      <c r="E822" s="10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15"/>
      <c r="Q822" s="21"/>
      <c r="R822" s="21"/>
      <c r="S822" s="15"/>
      <c r="U822" s="11"/>
      <c r="V822" s="11"/>
      <c r="W822" s="11"/>
      <c r="X822" s="11"/>
      <c r="Y822" s="11"/>
    </row>
    <row r="823" spans="2:25" ht="13" hidden="1" x14ac:dyDescent="0.15">
      <c r="B823" s="15"/>
      <c r="C823" s="21"/>
      <c r="D823" s="21"/>
      <c r="E823" s="10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15"/>
      <c r="Q823" s="21"/>
      <c r="R823" s="21"/>
      <c r="S823" s="15"/>
      <c r="U823" s="11"/>
      <c r="V823" s="11"/>
      <c r="W823" s="11"/>
      <c r="X823" s="11"/>
      <c r="Y823" s="11"/>
    </row>
    <row r="824" spans="2:25" ht="13" hidden="1" x14ac:dyDescent="0.15">
      <c r="B824" s="15"/>
      <c r="C824" s="21"/>
      <c r="D824" s="21"/>
      <c r="E824" s="10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15"/>
      <c r="Q824" s="21"/>
      <c r="R824" s="21"/>
      <c r="S824" s="15"/>
      <c r="U824" s="11"/>
      <c r="V824" s="11"/>
      <c r="W824" s="11"/>
      <c r="X824" s="11"/>
      <c r="Y824" s="11"/>
    </row>
    <row r="825" spans="2:25" ht="13" hidden="1" x14ac:dyDescent="0.15">
      <c r="B825" s="15"/>
      <c r="C825" s="21"/>
      <c r="D825" s="21"/>
      <c r="E825" s="10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15"/>
      <c r="Q825" s="21"/>
      <c r="R825" s="21"/>
      <c r="S825" s="15"/>
      <c r="U825" s="11"/>
      <c r="V825" s="11"/>
      <c r="W825" s="11"/>
      <c r="X825" s="11"/>
      <c r="Y825" s="11"/>
    </row>
    <row r="826" spans="2:25" ht="13" hidden="1" x14ac:dyDescent="0.15">
      <c r="B826" s="15"/>
      <c r="C826" s="21"/>
      <c r="D826" s="21"/>
      <c r="E826" s="10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15"/>
      <c r="Q826" s="21"/>
      <c r="R826" s="21"/>
      <c r="S826" s="15"/>
      <c r="U826" s="11"/>
      <c r="V826" s="11"/>
      <c r="W826" s="11"/>
      <c r="X826" s="11"/>
      <c r="Y826" s="11"/>
    </row>
    <row r="827" spans="2:25" ht="13" hidden="1" x14ac:dyDescent="0.15">
      <c r="B827" s="15"/>
      <c r="C827" s="21"/>
      <c r="D827" s="21"/>
      <c r="E827" s="10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15"/>
      <c r="Q827" s="21"/>
      <c r="R827" s="21"/>
      <c r="S827" s="15"/>
      <c r="U827" s="11"/>
      <c r="V827" s="11"/>
      <c r="W827" s="11"/>
      <c r="X827" s="11"/>
      <c r="Y827" s="11"/>
    </row>
    <row r="828" spans="2:25" ht="13" hidden="1" x14ac:dyDescent="0.15">
      <c r="B828" s="15"/>
      <c r="C828" s="21"/>
      <c r="D828" s="21"/>
      <c r="E828" s="10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15"/>
      <c r="Q828" s="21"/>
      <c r="R828" s="21"/>
      <c r="S828" s="15"/>
      <c r="U828" s="11"/>
      <c r="V828" s="11"/>
      <c r="W828" s="11"/>
      <c r="X828" s="11"/>
      <c r="Y828" s="11"/>
    </row>
    <row r="829" spans="2:25" ht="13" hidden="1" x14ac:dyDescent="0.15">
      <c r="B829" s="15"/>
      <c r="C829" s="21"/>
      <c r="D829" s="21"/>
      <c r="E829" s="10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15"/>
      <c r="Q829" s="21"/>
      <c r="R829" s="21"/>
      <c r="S829" s="15"/>
      <c r="U829" s="11"/>
      <c r="V829" s="11"/>
      <c r="W829" s="11"/>
      <c r="X829" s="11"/>
      <c r="Y829" s="11"/>
    </row>
    <row r="830" spans="2:25" ht="13" hidden="1" x14ac:dyDescent="0.15">
      <c r="B830" s="15"/>
      <c r="C830" s="21"/>
      <c r="D830" s="21"/>
      <c r="E830" s="10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15"/>
      <c r="Q830" s="21"/>
      <c r="R830" s="21"/>
      <c r="S830" s="15"/>
      <c r="U830" s="11"/>
      <c r="V830" s="11"/>
      <c r="W830" s="11"/>
      <c r="X830" s="11"/>
      <c r="Y830" s="11"/>
    </row>
    <row r="831" spans="2:25" ht="13" hidden="1" x14ac:dyDescent="0.15">
      <c r="B831" s="15"/>
      <c r="C831" s="21"/>
      <c r="D831" s="21"/>
      <c r="E831" s="10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15"/>
      <c r="Q831" s="21"/>
      <c r="R831" s="21"/>
      <c r="S831" s="15"/>
      <c r="U831" s="11"/>
      <c r="V831" s="11"/>
      <c r="W831" s="11"/>
      <c r="X831" s="11"/>
      <c r="Y831" s="11"/>
    </row>
    <row r="832" spans="2:25" ht="13" hidden="1" x14ac:dyDescent="0.15">
      <c r="B832" s="15"/>
      <c r="C832" s="21"/>
      <c r="D832" s="21"/>
      <c r="E832" s="10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15"/>
      <c r="Q832" s="21"/>
      <c r="R832" s="21"/>
      <c r="S832" s="15"/>
      <c r="U832" s="11"/>
      <c r="V832" s="11"/>
      <c r="W832" s="11"/>
      <c r="X832" s="11"/>
      <c r="Y832" s="11"/>
    </row>
    <row r="833" spans="2:25" ht="13" hidden="1" x14ac:dyDescent="0.15">
      <c r="B833" s="15"/>
      <c r="C833" s="21"/>
      <c r="D833" s="21"/>
      <c r="E833" s="10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15"/>
      <c r="Q833" s="21"/>
      <c r="R833" s="21"/>
      <c r="S833" s="15"/>
      <c r="U833" s="11"/>
      <c r="V833" s="11"/>
      <c r="W833" s="11"/>
      <c r="X833" s="11"/>
      <c r="Y833" s="11"/>
    </row>
    <row r="834" spans="2:25" ht="13" hidden="1" x14ac:dyDescent="0.15">
      <c r="B834" s="15"/>
      <c r="C834" s="21"/>
      <c r="D834" s="21"/>
      <c r="E834" s="10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15"/>
      <c r="Q834" s="21"/>
      <c r="R834" s="21"/>
      <c r="S834" s="15"/>
      <c r="U834" s="11"/>
      <c r="V834" s="11"/>
      <c r="W834" s="11"/>
      <c r="X834" s="11"/>
      <c r="Y834" s="11"/>
    </row>
    <row r="835" spans="2:25" ht="13" hidden="1" x14ac:dyDescent="0.15">
      <c r="B835" s="15"/>
      <c r="C835" s="21"/>
      <c r="D835" s="21"/>
      <c r="E835" s="10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15"/>
      <c r="Q835" s="21"/>
      <c r="R835" s="21"/>
      <c r="S835" s="15"/>
      <c r="U835" s="11"/>
      <c r="V835" s="11"/>
      <c r="W835" s="11"/>
      <c r="X835" s="11"/>
      <c r="Y835" s="11"/>
    </row>
    <row r="836" spans="2:25" ht="13" hidden="1" x14ac:dyDescent="0.15">
      <c r="B836" s="15"/>
      <c r="C836" s="21"/>
      <c r="D836" s="21"/>
      <c r="E836" s="10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15"/>
      <c r="Q836" s="21"/>
      <c r="R836" s="21"/>
      <c r="S836" s="15"/>
      <c r="U836" s="11"/>
      <c r="V836" s="11"/>
      <c r="W836" s="11"/>
      <c r="X836" s="11"/>
      <c r="Y836" s="11"/>
    </row>
    <row r="837" spans="2:25" ht="13" hidden="1" x14ac:dyDescent="0.15">
      <c r="B837" s="15"/>
      <c r="C837" s="21"/>
      <c r="D837" s="21"/>
      <c r="E837" s="10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15"/>
      <c r="Q837" s="21"/>
      <c r="R837" s="21"/>
      <c r="S837" s="15"/>
      <c r="U837" s="11"/>
      <c r="V837" s="11"/>
      <c r="W837" s="11"/>
      <c r="X837" s="11"/>
      <c r="Y837" s="11"/>
    </row>
    <row r="838" spans="2:25" ht="13" hidden="1" x14ac:dyDescent="0.15">
      <c r="B838" s="15"/>
      <c r="C838" s="21"/>
      <c r="D838" s="21"/>
      <c r="E838" s="10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15"/>
      <c r="Q838" s="21"/>
      <c r="R838" s="21"/>
      <c r="S838" s="15"/>
      <c r="U838" s="11"/>
      <c r="V838" s="11"/>
      <c r="W838" s="11"/>
      <c r="X838" s="11"/>
      <c r="Y838" s="11"/>
    </row>
    <row r="839" spans="2:25" ht="13" hidden="1" x14ac:dyDescent="0.15">
      <c r="B839" s="15"/>
      <c r="C839" s="21"/>
      <c r="D839" s="21"/>
      <c r="E839" s="10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15"/>
      <c r="Q839" s="21"/>
      <c r="R839" s="21"/>
      <c r="S839" s="15"/>
      <c r="U839" s="11"/>
      <c r="V839" s="11"/>
      <c r="W839" s="11"/>
      <c r="X839" s="11"/>
      <c r="Y839" s="11"/>
    </row>
    <row r="840" spans="2:25" ht="13" hidden="1" x14ac:dyDescent="0.15">
      <c r="B840" s="15"/>
      <c r="C840" s="21"/>
      <c r="D840" s="21"/>
      <c r="E840" s="10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15"/>
      <c r="Q840" s="21"/>
      <c r="R840" s="21"/>
      <c r="S840" s="15"/>
      <c r="U840" s="11"/>
      <c r="V840" s="11"/>
      <c r="W840" s="11"/>
      <c r="X840" s="11"/>
      <c r="Y840" s="11"/>
    </row>
    <row r="841" spans="2:25" ht="13" hidden="1" x14ac:dyDescent="0.15">
      <c r="B841" s="15"/>
      <c r="C841" s="21"/>
      <c r="D841" s="21"/>
      <c r="E841" s="10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15"/>
      <c r="Q841" s="21"/>
      <c r="R841" s="21"/>
      <c r="S841" s="15"/>
      <c r="U841" s="11"/>
      <c r="V841" s="11"/>
      <c r="W841" s="11"/>
      <c r="X841" s="11"/>
      <c r="Y841" s="11"/>
    </row>
    <row r="842" spans="2:25" ht="13" hidden="1" x14ac:dyDescent="0.15">
      <c r="B842" s="15"/>
      <c r="C842" s="21"/>
      <c r="D842" s="21"/>
      <c r="E842" s="10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15"/>
      <c r="Q842" s="21"/>
      <c r="R842" s="21"/>
      <c r="S842" s="15"/>
      <c r="U842" s="11"/>
      <c r="V842" s="11"/>
      <c r="W842" s="11"/>
      <c r="X842" s="11"/>
      <c r="Y842" s="11"/>
    </row>
    <row r="843" spans="2:25" ht="13" hidden="1" x14ac:dyDescent="0.15">
      <c r="B843" s="15"/>
      <c r="C843" s="21"/>
      <c r="D843" s="21"/>
      <c r="E843" s="10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15"/>
      <c r="Q843" s="21"/>
      <c r="R843" s="21"/>
      <c r="S843" s="15"/>
      <c r="U843" s="11"/>
      <c r="V843" s="11"/>
      <c r="W843" s="11"/>
      <c r="X843" s="11"/>
      <c r="Y843" s="11"/>
    </row>
    <row r="844" spans="2:25" ht="13" hidden="1" x14ac:dyDescent="0.15">
      <c r="B844" s="15"/>
      <c r="C844" s="21"/>
      <c r="D844" s="21"/>
      <c r="E844" s="10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15"/>
      <c r="Q844" s="21"/>
      <c r="R844" s="21"/>
      <c r="S844" s="15"/>
      <c r="U844" s="11"/>
      <c r="V844" s="11"/>
      <c r="W844" s="11"/>
      <c r="X844" s="11"/>
      <c r="Y844" s="11"/>
    </row>
    <row r="845" spans="2:25" ht="13" hidden="1" x14ac:dyDescent="0.15">
      <c r="B845" s="15"/>
      <c r="C845" s="21"/>
      <c r="D845" s="21"/>
      <c r="E845" s="10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15"/>
      <c r="Q845" s="21"/>
      <c r="R845" s="21"/>
      <c r="S845" s="15"/>
      <c r="U845" s="11"/>
      <c r="V845" s="11"/>
      <c r="W845" s="11"/>
      <c r="X845" s="11"/>
      <c r="Y845" s="11"/>
    </row>
    <row r="846" spans="2:25" ht="13" hidden="1" x14ac:dyDescent="0.15">
      <c r="B846" s="15"/>
      <c r="C846" s="21"/>
      <c r="D846" s="21"/>
      <c r="E846" s="10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15"/>
      <c r="Q846" s="21"/>
      <c r="R846" s="21"/>
      <c r="S846" s="15"/>
      <c r="U846" s="11"/>
      <c r="V846" s="11"/>
      <c r="W846" s="11"/>
      <c r="X846" s="11"/>
      <c r="Y846" s="11"/>
    </row>
    <row r="847" spans="2:25" ht="13" hidden="1" x14ac:dyDescent="0.15">
      <c r="B847" s="15"/>
      <c r="C847" s="21"/>
      <c r="D847" s="21"/>
      <c r="E847" s="10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15"/>
      <c r="Q847" s="21"/>
      <c r="R847" s="21"/>
      <c r="S847" s="15"/>
      <c r="U847" s="11"/>
      <c r="V847" s="11"/>
      <c r="W847" s="11"/>
      <c r="X847" s="11"/>
      <c r="Y847" s="11"/>
    </row>
    <row r="848" spans="2:25" ht="13" hidden="1" x14ac:dyDescent="0.15">
      <c r="B848" s="15"/>
      <c r="C848" s="21"/>
      <c r="D848" s="21"/>
      <c r="E848" s="10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15"/>
      <c r="Q848" s="21"/>
      <c r="R848" s="21"/>
      <c r="S848" s="15"/>
      <c r="U848" s="11"/>
      <c r="V848" s="11"/>
      <c r="W848" s="11"/>
      <c r="X848" s="11"/>
      <c r="Y848" s="11"/>
    </row>
    <row r="849" spans="2:25" ht="13" hidden="1" x14ac:dyDescent="0.15">
      <c r="B849" s="15"/>
      <c r="C849" s="21"/>
      <c r="D849" s="21"/>
      <c r="E849" s="10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15"/>
      <c r="Q849" s="21"/>
      <c r="R849" s="21"/>
      <c r="S849" s="15"/>
      <c r="U849" s="11"/>
      <c r="V849" s="11"/>
      <c r="W849" s="11"/>
      <c r="X849" s="11"/>
      <c r="Y849" s="11"/>
    </row>
    <row r="850" spans="2:25" ht="13" hidden="1" x14ac:dyDescent="0.15">
      <c r="B850" s="15"/>
      <c r="C850" s="21"/>
      <c r="D850" s="21"/>
      <c r="E850" s="10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15"/>
      <c r="Q850" s="21"/>
      <c r="R850" s="21"/>
      <c r="S850" s="15"/>
      <c r="U850" s="11"/>
      <c r="V850" s="11"/>
      <c r="W850" s="11"/>
      <c r="X850" s="11"/>
      <c r="Y850" s="11"/>
    </row>
    <row r="851" spans="2:25" ht="13" hidden="1" x14ac:dyDescent="0.15">
      <c r="B851" s="15"/>
      <c r="C851" s="21"/>
      <c r="D851" s="21"/>
      <c r="E851" s="10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15"/>
      <c r="Q851" s="21"/>
      <c r="R851" s="21"/>
      <c r="S851" s="15"/>
      <c r="U851" s="11"/>
      <c r="V851" s="11"/>
      <c r="W851" s="11"/>
      <c r="X851" s="11"/>
      <c r="Y851" s="11"/>
    </row>
    <row r="852" spans="2:25" ht="13" hidden="1" x14ac:dyDescent="0.15">
      <c r="B852" s="15"/>
      <c r="C852" s="21"/>
      <c r="D852" s="21"/>
      <c r="E852" s="10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15"/>
      <c r="Q852" s="21"/>
      <c r="R852" s="21"/>
      <c r="S852" s="15"/>
      <c r="U852" s="11"/>
      <c r="V852" s="11"/>
      <c r="W852" s="11"/>
      <c r="X852" s="11"/>
      <c r="Y852" s="11"/>
    </row>
    <row r="853" spans="2:25" ht="13" hidden="1" x14ac:dyDescent="0.15">
      <c r="B853" s="15"/>
      <c r="C853" s="21"/>
      <c r="D853" s="21"/>
      <c r="E853" s="10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15"/>
      <c r="Q853" s="21"/>
      <c r="R853" s="21"/>
      <c r="S853" s="15"/>
      <c r="U853" s="11"/>
      <c r="V853" s="11"/>
      <c r="W853" s="11"/>
      <c r="X853" s="11"/>
      <c r="Y853" s="11"/>
    </row>
    <row r="854" spans="2:25" ht="13" hidden="1" x14ac:dyDescent="0.15">
      <c r="B854" s="15"/>
      <c r="C854" s="21"/>
      <c r="D854" s="21"/>
      <c r="E854" s="10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15"/>
      <c r="Q854" s="21"/>
      <c r="R854" s="21"/>
      <c r="S854" s="15"/>
      <c r="U854" s="11"/>
      <c r="V854" s="11"/>
      <c r="W854" s="11"/>
      <c r="X854" s="11"/>
      <c r="Y854" s="11"/>
    </row>
    <row r="855" spans="2:25" ht="13" hidden="1" x14ac:dyDescent="0.15">
      <c r="B855" s="15"/>
      <c r="C855" s="21"/>
      <c r="D855" s="21"/>
      <c r="E855" s="10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15"/>
      <c r="Q855" s="21"/>
      <c r="R855" s="21"/>
      <c r="S855" s="15"/>
      <c r="U855" s="11"/>
      <c r="V855" s="11"/>
      <c r="W855" s="11"/>
      <c r="X855" s="11"/>
      <c r="Y855" s="11"/>
    </row>
    <row r="856" spans="2:25" ht="13" hidden="1" x14ac:dyDescent="0.15">
      <c r="B856" s="15"/>
      <c r="C856" s="21"/>
      <c r="D856" s="21"/>
      <c r="E856" s="10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15"/>
      <c r="Q856" s="21"/>
      <c r="R856" s="21"/>
      <c r="S856" s="15"/>
      <c r="U856" s="11"/>
      <c r="V856" s="11"/>
      <c r="W856" s="11"/>
      <c r="X856" s="11"/>
      <c r="Y856" s="11"/>
    </row>
    <row r="857" spans="2:25" ht="13" hidden="1" x14ac:dyDescent="0.15">
      <c r="B857" s="15"/>
      <c r="C857" s="21"/>
      <c r="D857" s="21"/>
      <c r="E857" s="10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15"/>
      <c r="Q857" s="21"/>
      <c r="R857" s="21"/>
      <c r="S857" s="15"/>
      <c r="U857" s="11"/>
      <c r="V857" s="11"/>
      <c r="W857" s="11"/>
      <c r="X857" s="11"/>
      <c r="Y857" s="11"/>
    </row>
    <row r="858" spans="2:25" ht="13" hidden="1" x14ac:dyDescent="0.15">
      <c r="B858" s="15"/>
      <c r="C858" s="21"/>
      <c r="D858" s="21"/>
      <c r="E858" s="10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15"/>
      <c r="Q858" s="21"/>
      <c r="R858" s="21"/>
      <c r="S858" s="15"/>
      <c r="U858" s="11"/>
      <c r="V858" s="11"/>
      <c r="W858" s="11"/>
      <c r="X858" s="11"/>
      <c r="Y858" s="11"/>
    </row>
    <row r="859" spans="2:25" ht="13" hidden="1" x14ac:dyDescent="0.15">
      <c r="B859" s="15"/>
      <c r="C859" s="21"/>
      <c r="D859" s="21"/>
      <c r="E859" s="10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15"/>
      <c r="Q859" s="21"/>
      <c r="R859" s="21"/>
      <c r="S859" s="15"/>
      <c r="U859" s="11"/>
      <c r="V859" s="11"/>
      <c r="W859" s="11"/>
      <c r="X859" s="11"/>
      <c r="Y859" s="11"/>
    </row>
    <row r="860" spans="2:25" ht="13" hidden="1" x14ac:dyDescent="0.15">
      <c r="B860" s="15"/>
      <c r="C860" s="21"/>
      <c r="D860" s="21"/>
      <c r="E860" s="10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15"/>
      <c r="Q860" s="21"/>
      <c r="R860" s="21"/>
      <c r="S860" s="15"/>
      <c r="U860" s="11"/>
      <c r="V860" s="11"/>
      <c r="W860" s="11"/>
      <c r="X860" s="11"/>
      <c r="Y860" s="11"/>
    </row>
    <row r="861" spans="2:25" ht="13" hidden="1" x14ac:dyDescent="0.15">
      <c r="B861" s="15"/>
      <c r="C861" s="21"/>
      <c r="D861" s="21"/>
      <c r="E861" s="10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15"/>
      <c r="Q861" s="21"/>
      <c r="R861" s="21"/>
      <c r="S861" s="15"/>
      <c r="U861" s="11"/>
      <c r="V861" s="11"/>
      <c r="W861" s="11"/>
      <c r="X861" s="11"/>
      <c r="Y861" s="11"/>
    </row>
    <row r="862" spans="2:25" ht="13" hidden="1" x14ac:dyDescent="0.15">
      <c r="B862" s="15"/>
      <c r="C862" s="21"/>
      <c r="D862" s="21"/>
      <c r="E862" s="10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15"/>
      <c r="Q862" s="21"/>
      <c r="R862" s="21"/>
      <c r="S862" s="15"/>
      <c r="U862" s="11"/>
      <c r="V862" s="11"/>
      <c r="W862" s="11"/>
      <c r="X862" s="11"/>
      <c r="Y862" s="11"/>
    </row>
    <row r="863" spans="2:25" ht="13" hidden="1" x14ac:dyDescent="0.15">
      <c r="B863" s="15"/>
      <c r="C863" s="21"/>
      <c r="D863" s="21"/>
      <c r="E863" s="10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15"/>
      <c r="Q863" s="21"/>
      <c r="R863" s="21"/>
      <c r="S863" s="15"/>
      <c r="U863" s="11"/>
      <c r="V863" s="11"/>
      <c r="W863" s="11"/>
      <c r="X863" s="11"/>
      <c r="Y863" s="11"/>
    </row>
    <row r="864" spans="2:25" ht="13" hidden="1" x14ac:dyDescent="0.15">
      <c r="B864" s="15"/>
      <c r="C864" s="21"/>
      <c r="D864" s="21"/>
      <c r="E864" s="10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15"/>
      <c r="Q864" s="21"/>
      <c r="R864" s="21"/>
      <c r="S864" s="15"/>
      <c r="U864" s="11"/>
      <c r="V864" s="11"/>
      <c r="W864" s="11"/>
      <c r="X864" s="11"/>
      <c r="Y864" s="11"/>
    </row>
    <row r="865" spans="2:25" ht="13" hidden="1" x14ac:dyDescent="0.15">
      <c r="B865" s="15"/>
      <c r="C865" s="21"/>
      <c r="D865" s="21"/>
      <c r="E865" s="10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15"/>
      <c r="Q865" s="21"/>
      <c r="R865" s="21"/>
      <c r="S865" s="15"/>
      <c r="U865" s="11"/>
      <c r="V865" s="11"/>
      <c r="W865" s="11"/>
      <c r="X865" s="11"/>
      <c r="Y865" s="11"/>
    </row>
    <row r="866" spans="2:25" ht="13" hidden="1" x14ac:dyDescent="0.15">
      <c r="B866" s="15"/>
      <c r="C866" s="21"/>
      <c r="D866" s="21"/>
      <c r="E866" s="10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15"/>
      <c r="Q866" s="21"/>
      <c r="R866" s="21"/>
      <c r="S866" s="15"/>
      <c r="U866" s="11"/>
      <c r="V866" s="11"/>
      <c r="W866" s="11"/>
      <c r="X866" s="11"/>
      <c r="Y866" s="11"/>
    </row>
    <row r="867" spans="2:25" ht="13" hidden="1" x14ac:dyDescent="0.15">
      <c r="B867" s="15"/>
      <c r="C867" s="21"/>
      <c r="D867" s="21"/>
      <c r="E867" s="10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15"/>
      <c r="Q867" s="21"/>
      <c r="R867" s="21"/>
      <c r="S867" s="15"/>
      <c r="U867" s="11"/>
      <c r="V867" s="11"/>
      <c r="W867" s="11"/>
      <c r="X867" s="11"/>
      <c r="Y867" s="11"/>
    </row>
    <row r="868" spans="2:25" ht="13" hidden="1" x14ac:dyDescent="0.15">
      <c r="B868" s="15"/>
      <c r="C868" s="21"/>
      <c r="D868" s="21"/>
      <c r="E868" s="10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15"/>
      <c r="Q868" s="21"/>
      <c r="R868" s="21"/>
      <c r="S868" s="15"/>
      <c r="U868" s="11"/>
      <c r="V868" s="11"/>
      <c r="W868" s="11"/>
      <c r="X868" s="11"/>
      <c r="Y868" s="11"/>
    </row>
    <row r="869" spans="2:25" ht="13" hidden="1" x14ac:dyDescent="0.15">
      <c r="B869" s="15"/>
      <c r="C869" s="21"/>
      <c r="D869" s="21"/>
      <c r="E869" s="10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15"/>
      <c r="Q869" s="21"/>
      <c r="R869" s="21"/>
      <c r="S869" s="15"/>
      <c r="U869" s="11"/>
      <c r="V869" s="11"/>
      <c r="W869" s="11"/>
      <c r="X869" s="11"/>
      <c r="Y869" s="11"/>
    </row>
    <row r="870" spans="2:25" ht="13" hidden="1" x14ac:dyDescent="0.15">
      <c r="B870" s="15"/>
      <c r="C870" s="21"/>
      <c r="D870" s="21"/>
      <c r="E870" s="10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15"/>
      <c r="Q870" s="21"/>
      <c r="R870" s="21"/>
      <c r="S870" s="15"/>
      <c r="U870" s="11"/>
      <c r="V870" s="11"/>
      <c r="W870" s="11"/>
      <c r="X870" s="11"/>
      <c r="Y870" s="11"/>
    </row>
    <row r="871" spans="2:25" ht="13" hidden="1" x14ac:dyDescent="0.15">
      <c r="B871" s="15"/>
      <c r="C871" s="21"/>
      <c r="D871" s="21"/>
      <c r="E871" s="10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15"/>
      <c r="Q871" s="21"/>
      <c r="R871" s="21"/>
      <c r="S871" s="15"/>
      <c r="U871" s="11"/>
      <c r="V871" s="11"/>
      <c r="W871" s="11"/>
      <c r="X871" s="11"/>
      <c r="Y871" s="11"/>
    </row>
    <row r="872" spans="2:25" ht="13" hidden="1" x14ac:dyDescent="0.15">
      <c r="B872" s="15"/>
      <c r="C872" s="21"/>
      <c r="D872" s="21"/>
      <c r="E872" s="10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15"/>
      <c r="Q872" s="21"/>
      <c r="R872" s="21"/>
      <c r="S872" s="15"/>
      <c r="U872" s="11"/>
      <c r="V872" s="11"/>
      <c r="W872" s="11"/>
      <c r="X872" s="11"/>
      <c r="Y872" s="11"/>
    </row>
    <row r="873" spans="2:25" ht="13" hidden="1" x14ac:dyDescent="0.15">
      <c r="B873" s="15"/>
      <c r="C873" s="21"/>
      <c r="D873" s="21"/>
      <c r="E873" s="10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15"/>
      <c r="Q873" s="21"/>
      <c r="R873" s="21"/>
      <c r="S873" s="15"/>
      <c r="U873" s="11"/>
      <c r="V873" s="11"/>
      <c r="W873" s="11"/>
      <c r="X873" s="11"/>
      <c r="Y873" s="11"/>
    </row>
    <row r="874" spans="2:25" ht="13" hidden="1" x14ac:dyDescent="0.15">
      <c r="B874" s="15"/>
      <c r="C874" s="21"/>
      <c r="D874" s="21"/>
      <c r="E874" s="10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15"/>
      <c r="Q874" s="21"/>
      <c r="R874" s="21"/>
      <c r="S874" s="15"/>
      <c r="U874" s="11"/>
      <c r="V874" s="11"/>
      <c r="W874" s="11"/>
      <c r="X874" s="11"/>
      <c r="Y874" s="11"/>
    </row>
    <row r="875" spans="2:25" ht="13" hidden="1" x14ac:dyDescent="0.15">
      <c r="B875" s="15"/>
      <c r="C875" s="21"/>
      <c r="D875" s="21"/>
      <c r="E875" s="10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15"/>
      <c r="Q875" s="21"/>
      <c r="R875" s="21"/>
      <c r="S875" s="15"/>
      <c r="U875" s="11"/>
      <c r="V875" s="11"/>
      <c r="W875" s="11"/>
      <c r="X875" s="11"/>
      <c r="Y875" s="11"/>
    </row>
    <row r="876" spans="2:25" ht="13" hidden="1" x14ac:dyDescent="0.15">
      <c r="B876" s="15"/>
      <c r="C876" s="21"/>
      <c r="D876" s="21"/>
      <c r="E876" s="10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15"/>
      <c r="Q876" s="21"/>
      <c r="R876" s="21"/>
      <c r="S876" s="15"/>
      <c r="U876" s="11"/>
      <c r="V876" s="11"/>
      <c r="W876" s="11"/>
      <c r="X876" s="11"/>
      <c r="Y876" s="11"/>
    </row>
    <row r="877" spans="2:25" ht="13" hidden="1" x14ac:dyDescent="0.15">
      <c r="B877" s="15"/>
      <c r="C877" s="21"/>
      <c r="D877" s="21"/>
      <c r="E877" s="10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15"/>
      <c r="Q877" s="21"/>
      <c r="R877" s="21"/>
      <c r="S877" s="15"/>
      <c r="U877" s="11"/>
      <c r="V877" s="11"/>
      <c r="W877" s="11"/>
      <c r="X877" s="11"/>
      <c r="Y877" s="11"/>
    </row>
    <row r="878" spans="2:25" ht="13" hidden="1" x14ac:dyDescent="0.15">
      <c r="B878" s="15"/>
      <c r="C878" s="21"/>
      <c r="D878" s="21"/>
      <c r="E878" s="10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15"/>
      <c r="Q878" s="21"/>
      <c r="R878" s="21"/>
      <c r="S878" s="15"/>
      <c r="U878" s="11"/>
      <c r="V878" s="11"/>
      <c r="W878" s="11"/>
      <c r="X878" s="11"/>
      <c r="Y878" s="11"/>
    </row>
    <row r="879" spans="2:25" ht="13" hidden="1" x14ac:dyDescent="0.15">
      <c r="B879" s="15"/>
      <c r="C879" s="21"/>
      <c r="D879" s="21"/>
      <c r="E879" s="10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15"/>
      <c r="Q879" s="21"/>
      <c r="R879" s="21"/>
      <c r="S879" s="15"/>
      <c r="U879" s="11"/>
      <c r="V879" s="11"/>
      <c r="W879" s="11"/>
      <c r="X879" s="11"/>
      <c r="Y879" s="11"/>
    </row>
    <row r="880" spans="2:25" ht="13" hidden="1" x14ac:dyDescent="0.15">
      <c r="B880" s="15"/>
      <c r="C880" s="21"/>
      <c r="D880" s="21"/>
      <c r="E880" s="10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15"/>
      <c r="Q880" s="21"/>
      <c r="R880" s="21"/>
      <c r="S880" s="15"/>
      <c r="U880" s="11"/>
      <c r="V880" s="11"/>
      <c r="W880" s="11"/>
      <c r="X880" s="11"/>
      <c r="Y880" s="11"/>
    </row>
    <row r="881" spans="2:25" ht="13" hidden="1" x14ac:dyDescent="0.15">
      <c r="B881" s="15"/>
      <c r="C881" s="21"/>
      <c r="D881" s="21"/>
      <c r="E881" s="10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15"/>
      <c r="Q881" s="21"/>
      <c r="R881" s="21"/>
      <c r="S881" s="15"/>
      <c r="U881" s="11"/>
      <c r="V881" s="11"/>
      <c r="W881" s="11"/>
      <c r="X881" s="11"/>
      <c r="Y881" s="11"/>
    </row>
    <row r="882" spans="2:25" ht="13" hidden="1" x14ac:dyDescent="0.15">
      <c r="B882" s="15"/>
      <c r="C882" s="21"/>
      <c r="D882" s="21"/>
      <c r="E882" s="10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15"/>
      <c r="Q882" s="21"/>
      <c r="R882" s="21"/>
      <c r="S882" s="15"/>
      <c r="U882" s="11"/>
      <c r="V882" s="11"/>
      <c r="W882" s="11"/>
      <c r="X882" s="11"/>
      <c r="Y882" s="11"/>
    </row>
    <row r="883" spans="2:25" ht="13" hidden="1" x14ac:dyDescent="0.15">
      <c r="B883" s="15"/>
      <c r="C883" s="21"/>
      <c r="D883" s="21"/>
      <c r="E883" s="10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15"/>
      <c r="Q883" s="21"/>
      <c r="R883" s="21"/>
      <c r="S883" s="15"/>
      <c r="U883" s="11"/>
      <c r="V883" s="11"/>
      <c r="W883" s="11"/>
      <c r="X883" s="11"/>
      <c r="Y883" s="11"/>
    </row>
    <row r="884" spans="2:25" ht="13" hidden="1" x14ac:dyDescent="0.15">
      <c r="B884" s="15"/>
      <c r="C884" s="21"/>
      <c r="D884" s="21"/>
      <c r="E884" s="10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15"/>
      <c r="Q884" s="21"/>
      <c r="R884" s="21"/>
      <c r="S884" s="15"/>
      <c r="U884" s="11"/>
      <c r="V884" s="11"/>
      <c r="W884" s="11"/>
      <c r="X884" s="11"/>
      <c r="Y884" s="11"/>
    </row>
    <row r="885" spans="2:25" ht="13" hidden="1" x14ac:dyDescent="0.15">
      <c r="B885" s="15"/>
      <c r="C885" s="21"/>
      <c r="D885" s="21"/>
      <c r="E885" s="10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15"/>
      <c r="Q885" s="21"/>
      <c r="R885" s="21"/>
      <c r="S885" s="15"/>
      <c r="U885" s="11"/>
      <c r="V885" s="11"/>
      <c r="W885" s="11"/>
      <c r="X885" s="11"/>
      <c r="Y885" s="11"/>
    </row>
    <row r="886" spans="2:25" ht="13" hidden="1" x14ac:dyDescent="0.15">
      <c r="B886" s="15"/>
      <c r="C886" s="21"/>
      <c r="D886" s="21"/>
      <c r="E886" s="10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15"/>
      <c r="Q886" s="21"/>
      <c r="R886" s="21"/>
      <c r="S886" s="15"/>
      <c r="U886" s="11"/>
      <c r="V886" s="11"/>
      <c r="W886" s="11"/>
      <c r="X886" s="11"/>
      <c r="Y886" s="11"/>
    </row>
    <row r="887" spans="2:25" ht="13" hidden="1" x14ac:dyDescent="0.15">
      <c r="B887" s="15"/>
      <c r="C887" s="21"/>
      <c r="D887" s="21"/>
      <c r="E887" s="10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15"/>
      <c r="Q887" s="21"/>
      <c r="R887" s="21"/>
      <c r="S887" s="15"/>
      <c r="U887" s="11"/>
      <c r="V887" s="11"/>
      <c r="W887" s="11"/>
      <c r="X887" s="11"/>
      <c r="Y887" s="11"/>
    </row>
    <row r="888" spans="2:25" ht="13" hidden="1" x14ac:dyDescent="0.15">
      <c r="B888" s="15"/>
      <c r="C888" s="21"/>
      <c r="D888" s="21"/>
      <c r="E888" s="10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15"/>
      <c r="Q888" s="21"/>
      <c r="R888" s="21"/>
      <c r="S888" s="15"/>
      <c r="U888" s="11"/>
      <c r="V888" s="11"/>
      <c r="W888" s="11"/>
      <c r="X888" s="11"/>
      <c r="Y888" s="11"/>
    </row>
    <row r="889" spans="2:25" ht="13" hidden="1" x14ac:dyDescent="0.15">
      <c r="B889" s="15"/>
      <c r="C889" s="21"/>
      <c r="D889" s="21"/>
      <c r="E889" s="10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15"/>
      <c r="Q889" s="21"/>
      <c r="R889" s="21"/>
      <c r="S889" s="15"/>
      <c r="U889" s="11"/>
      <c r="V889" s="11"/>
      <c r="W889" s="11"/>
      <c r="X889" s="11"/>
      <c r="Y889" s="11"/>
    </row>
    <row r="890" spans="2:25" ht="13" hidden="1" x14ac:dyDescent="0.15">
      <c r="B890" s="15"/>
      <c r="C890" s="21"/>
      <c r="D890" s="21"/>
      <c r="E890" s="10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15"/>
      <c r="Q890" s="21"/>
      <c r="R890" s="21"/>
      <c r="S890" s="15"/>
      <c r="U890" s="11"/>
      <c r="V890" s="11"/>
      <c r="W890" s="11"/>
      <c r="X890" s="11"/>
      <c r="Y890" s="11"/>
    </row>
    <row r="891" spans="2:25" ht="13" hidden="1" x14ac:dyDescent="0.15">
      <c r="B891" s="15"/>
      <c r="C891" s="21"/>
      <c r="D891" s="21"/>
      <c r="E891" s="10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15"/>
      <c r="Q891" s="21"/>
      <c r="R891" s="21"/>
      <c r="S891" s="15"/>
      <c r="U891" s="11"/>
      <c r="V891" s="11"/>
      <c r="W891" s="11"/>
      <c r="X891" s="11"/>
      <c r="Y891" s="11"/>
    </row>
    <row r="892" spans="2:25" ht="13" hidden="1" x14ac:dyDescent="0.15">
      <c r="B892" s="15"/>
      <c r="C892" s="21"/>
      <c r="D892" s="21"/>
      <c r="E892" s="10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15"/>
      <c r="Q892" s="21"/>
      <c r="R892" s="21"/>
      <c r="S892" s="15"/>
      <c r="U892" s="11"/>
      <c r="V892" s="11"/>
      <c r="W892" s="11"/>
      <c r="X892" s="11"/>
      <c r="Y892" s="11"/>
    </row>
    <row r="893" spans="2:25" ht="13" hidden="1" x14ac:dyDescent="0.15">
      <c r="B893" s="15"/>
      <c r="C893" s="21"/>
      <c r="D893" s="21"/>
      <c r="E893" s="10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15"/>
      <c r="Q893" s="21"/>
      <c r="R893" s="21"/>
      <c r="S893" s="15"/>
      <c r="U893" s="11"/>
      <c r="V893" s="11"/>
      <c r="W893" s="11"/>
      <c r="X893" s="11"/>
      <c r="Y893" s="11"/>
    </row>
    <row r="894" spans="2:25" ht="13" hidden="1" x14ac:dyDescent="0.15">
      <c r="B894" s="15"/>
      <c r="C894" s="21"/>
      <c r="D894" s="21"/>
      <c r="E894" s="10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15"/>
      <c r="Q894" s="21"/>
      <c r="R894" s="21"/>
      <c r="S894" s="15"/>
      <c r="U894" s="11"/>
      <c r="V894" s="11"/>
      <c r="W894" s="11"/>
      <c r="X894" s="11"/>
      <c r="Y894" s="11"/>
    </row>
    <row r="895" spans="2:25" ht="13" hidden="1" x14ac:dyDescent="0.15">
      <c r="B895" s="15"/>
      <c r="C895" s="21"/>
      <c r="D895" s="21"/>
      <c r="E895" s="10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15"/>
      <c r="Q895" s="21"/>
      <c r="R895" s="21"/>
      <c r="S895" s="15"/>
      <c r="U895" s="11"/>
      <c r="V895" s="11"/>
      <c r="W895" s="11"/>
      <c r="X895" s="11"/>
      <c r="Y895" s="11"/>
    </row>
    <row r="896" spans="2:25" ht="13" hidden="1" x14ac:dyDescent="0.15">
      <c r="B896" s="15"/>
      <c r="C896" s="21"/>
      <c r="D896" s="21"/>
      <c r="E896" s="10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15"/>
      <c r="Q896" s="21"/>
      <c r="R896" s="21"/>
      <c r="S896" s="15"/>
      <c r="U896" s="11"/>
      <c r="V896" s="11"/>
      <c r="W896" s="11"/>
      <c r="X896" s="11"/>
      <c r="Y896" s="11"/>
    </row>
    <row r="897" spans="2:25" ht="13" hidden="1" x14ac:dyDescent="0.15">
      <c r="B897" s="15"/>
      <c r="C897" s="21"/>
      <c r="D897" s="21"/>
      <c r="E897" s="10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15"/>
      <c r="Q897" s="21"/>
      <c r="R897" s="21"/>
      <c r="S897" s="15"/>
      <c r="U897" s="11"/>
      <c r="V897" s="11"/>
      <c r="W897" s="11"/>
      <c r="X897" s="11"/>
      <c r="Y897" s="11"/>
    </row>
    <row r="898" spans="2:25" ht="13" hidden="1" x14ac:dyDescent="0.15">
      <c r="B898" s="15"/>
      <c r="C898" s="21"/>
      <c r="D898" s="21"/>
      <c r="E898" s="10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15"/>
      <c r="Q898" s="21"/>
      <c r="R898" s="21"/>
      <c r="S898" s="15"/>
      <c r="U898" s="11"/>
      <c r="V898" s="11"/>
      <c r="W898" s="11"/>
      <c r="X898" s="11"/>
      <c r="Y898" s="11"/>
    </row>
    <row r="899" spans="2:25" ht="13" hidden="1" x14ac:dyDescent="0.15">
      <c r="B899" s="15"/>
      <c r="C899" s="21"/>
      <c r="D899" s="21"/>
      <c r="E899" s="10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15"/>
      <c r="Q899" s="21"/>
      <c r="R899" s="21"/>
      <c r="S899" s="15"/>
      <c r="U899" s="11"/>
      <c r="V899" s="11"/>
      <c r="W899" s="11"/>
      <c r="X899" s="11"/>
      <c r="Y899" s="11"/>
    </row>
    <row r="900" spans="2:25" ht="13" hidden="1" x14ac:dyDescent="0.15">
      <c r="B900" s="15"/>
      <c r="C900" s="21"/>
      <c r="D900" s="21"/>
      <c r="E900" s="10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15"/>
      <c r="Q900" s="21"/>
      <c r="R900" s="21"/>
      <c r="S900" s="15"/>
      <c r="U900" s="11"/>
      <c r="V900" s="11"/>
      <c r="W900" s="11"/>
      <c r="X900" s="11"/>
      <c r="Y900" s="11"/>
    </row>
    <row r="901" spans="2:25" ht="13" hidden="1" x14ac:dyDescent="0.15">
      <c r="B901" s="15"/>
      <c r="C901" s="21"/>
      <c r="D901" s="21"/>
      <c r="E901" s="10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15"/>
      <c r="Q901" s="21"/>
      <c r="R901" s="21"/>
      <c r="S901" s="15"/>
      <c r="U901" s="11"/>
      <c r="V901" s="11"/>
      <c r="W901" s="11"/>
      <c r="X901" s="11"/>
      <c r="Y901" s="11"/>
    </row>
    <row r="902" spans="2:25" ht="13" hidden="1" x14ac:dyDescent="0.15">
      <c r="B902" s="15"/>
      <c r="C902" s="21"/>
      <c r="D902" s="21"/>
      <c r="E902" s="10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15"/>
      <c r="Q902" s="21"/>
      <c r="R902" s="21"/>
      <c r="S902" s="15"/>
      <c r="U902" s="11"/>
      <c r="V902" s="11"/>
      <c r="W902" s="11"/>
      <c r="X902" s="11"/>
      <c r="Y902" s="11"/>
    </row>
    <row r="903" spans="2:25" ht="13" hidden="1" x14ac:dyDescent="0.15">
      <c r="B903" s="15"/>
      <c r="C903" s="21"/>
      <c r="D903" s="21"/>
      <c r="E903" s="10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15"/>
      <c r="Q903" s="21"/>
      <c r="R903" s="21"/>
      <c r="S903" s="15"/>
      <c r="U903" s="11"/>
      <c r="V903" s="11"/>
      <c r="W903" s="11"/>
      <c r="X903" s="11"/>
      <c r="Y903" s="11"/>
    </row>
    <row r="904" spans="2:25" ht="13" hidden="1" x14ac:dyDescent="0.15">
      <c r="B904" s="15"/>
      <c r="C904" s="21"/>
      <c r="D904" s="21"/>
      <c r="E904" s="10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15"/>
      <c r="Q904" s="21"/>
      <c r="R904" s="21"/>
      <c r="S904" s="15"/>
      <c r="U904" s="11"/>
      <c r="V904" s="11"/>
      <c r="W904" s="11"/>
      <c r="X904" s="11"/>
      <c r="Y904" s="11"/>
    </row>
    <row r="905" spans="2:25" ht="13" hidden="1" x14ac:dyDescent="0.15">
      <c r="B905" s="15"/>
      <c r="C905" s="21"/>
      <c r="D905" s="21"/>
      <c r="E905" s="10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15"/>
      <c r="Q905" s="21"/>
      <c r="R905" s="21"/>
      <c r="S905" s="15"/>
      <c r="U905" s="11"/>
      <c r="V905" s="11"/>
      <c r="W905" s="11"/>
      <c r="X905" s="11"/>
      <c r="Y905" s="11"/>
    </row>
    <row r="906" spans="2:25" ht="13" hidden="1" x14ac:dyDescent="0.15">
      <c r="B906" s="15"/>
      <c r="C906" s="21"/>
      <c r="D906" s="21"/>
      <c r="E906" s="10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15"/>
      <c r="Q906" s="21"/>
      <c r="R906" s="21"/>
      <c r="S906" s="15"/>
      <c r="U906" s="11"/>
      <c r="V906" s="11"/>
      <c r="W906" s="11"/>
      <c r="X906" s="11"/>
      <c r="Y906" s="11"/>
    </row>
    <row r="907" spans="2:25" ht="13" hidden="1" x14ac:dyDescent="0.15">
      <c r="B907" s="15"/>
      <c r="C907" s="21"/>
      <c r="D907" s="21"/>
      <c r="E907" s="10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15"/>
      <c r="Q907" s="21"/>
      <c r="R907" s="21"/>
      <c r="S907" s="15"/>
      <c r="U907" s="11"/>
      <c r="V907" s="11"/>
      <c r="W907" s="11"/>
      <c r="X907" s="11"/>
      <c r="Y907" s="11"/>
    </row>
    <row r="908" spans="2:25" ht="13" hidden="1" x14ac:dyDescent="0.15">
      <c r="B908" s="15"/>
      <c r="C908" s="21"/>
      <c r="D908" s="21"/>
      <c r="E908" s="10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15"/>
      <c r="Q908" s="21"/>
      <c r="R908" s="21"/>
      <c r="S908" s="15"/>
      <c r="U908" s="11"/>
      <c r="V908" s="11"/>
      <c r="W908" s="11"/>
      <c r="X908" s="11"/>
      <c r="Y908" s="11"/>
    </row>
    <row r="909" spans="2:25" ht="13" hidden="1" x14ac:dyDescent="0.15">
      <c r="B909" s="15"/>
      <c r="C909" s="21"/>
      <c r="D909" s="21"/>
      <c r="E909" s="10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15"/>
      <c r="Q909" s="21"/>
      <c r="R909" s="21"/>
      <c r="S909" s="15"/>
      <c r="U909" s="11"/>
      <c r="V909" s="11"/>
      <c r="W909" s="11"/>
      <c r="X909" s="11"/>
      <c r="Y909" s="11"/>
    </row>
    <row r="910" spans="2:25" ht="13" hidden="1" x14ac:dyDescent="0.15">
      <c r="B910" s="15"/>
      <c r="C910" s="21"/>
      <c r="D910" s="21"/>
      <c r="E910" s="10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15"/>
      <c r="Q910" s="21"/>
      <c r="R910" s="21"/>
      <c r="S910" s="15"/>
      <c r="U910" s="11"/>
      <c r="V910" s="11"/>
      <c r="W910" s="11"/>
      <c r="X910" s="11"/>
      <c r="Y910" s="11"/>
    </row>
    <row r="911" spans="2:25" ht="13" hidden="1" x14ac:dyDescent="0.15">
      <c r="B911" s="15"/>
      <c r="C911" s="21"/>
      <c r="D911" s="21"/>
      <c r="E911" s="10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15"/>
      <c r="Q911" s="21"/>
      <c r="R911" s="21"/>
      <c r="S911" s="15"/>
      <c r="U911" s="11"/>
      <c r="V911" s="11"/>
      <c r="W911" s="11"/>
      <c r="X911" s="11"/>
      <c r="Y911" s="11"/>
    </row>
    <row r="912" spans="2:25" ht="13" hidden="1" x14ac:dyDescent="0.15">
      <c r="B912" s="15"/>
      <c r="C912" s="21"/>
      <c r="D912" s="21"/>
      <c r="E912" s="10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15"/>
      <c r="Q912" s="21"/>
      <c r="R912" s="21"/>
      <c r="S912" s="15"/>
      <c r="U912" s="11"/>
      <c r="V912" s="11"/>
      <c r="W912" s="11"/>
      <c r="X912" s="11"/>
      <c r="Y912" s="11"/>
    </row>
    <row r="913" spans="2:25" ht="13" hidden="1" x14ac:dyDescent="0.15">
      <c r="B913" s="15"/>
      <c r="C913" s="21"/>
      <c r="D913" s="21"/>
      <c r="E913" s="10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15"/>
      <c r="Q913" s="21"/>
      <c r="R913" s="21"/>
      <c r="S913" s="15"/>
      <c r="U913" s="11"/>
      <c r="V913" s="11"/>
      <c r="W913" s="11"/>
      <c r="X913" s="11"/>
      <c r="Y913" s="11"/>
    </row>
    <row r="914" spans="2:25" ht="13" hidden="1" x14ac:dyDescent="0.15">
      <c r="B914" s="15"/>
      <c r="C914" s="21"/>
      <c r="D914" s="21"/>
      <c r="E914" s="10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15"/>
      <c r="Q914" s="21"/>
      <c r="R914" s="21"/>
      <c r="S914" s="15"/>
      <c r="U914" s="11"/>
      <c r="V914" s="11"/>
      <c r="W914" s="11"/>
      <c r="X914" s="11"/>
      <c r="Y914" s="11"/>
    </row>
    <row r="915" spans="2:25" ht="13" hidden="1" x14ac:dyDescent="0.15">
      <c r="B915" s="15"/>
      <c r="C915" s="21"/>
      <c r="D915" s="21"/>
      <c r="E915" s="10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15"/>
      <c r="Q915" s="21"/>
      <c r="R915" s="21"/>
      <c r="S915" s="15"/>
      <c r="U915" s="11"/>
      <c r="V915" s="11"/>
      <c r="W915" s="11"/>
      <c r="X915" s="11"/>
      <c r="Y915" s="11"/>
    </row>
    <row r="916" spans="2:25" ht="13" hidden="1" x14ac:dyDescent="0.15">
      <c r="B916" s="15"/>
      <c r="C916" s="21"/>
      <c r="D916" s="21"/>
      <c r="E916" s="10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15"/>
      <c r="Q916" s="21"/>
      <c r="R916" s="21"/>
      <c r="S916" s="15"/>
      <c r="U916" s="11"/>
      <c r="V916" s="11"/>
      <c r="W916" s="11"/>
      <c r="X916" s="11"/>
      <c r="Y916" s="11"/>
    </row>
    <row r="917" spans="2:25" ht="13" hidden="1" x14ac:dyDescent="0.15">
      <c r="B917" s="15"/>
      <c r="C917" s="21"/>
      <c r="D917" s="21"/>
      <c r="E917" s="10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15"/>
      <c r="Q917" s="21"/>
      <c r="R917" s="21"/>
      <c r="S917" s="15"/>
      <c r="U917" s="11"/>
      <c r="V917" s="11"/>
      <c r="W917" s="11"/>
      <c r="X917" s="11"/>
      <c r="Y917" s="11"/>
    </row>
    <row r="918" spans="2:25" ht="13" hidden="1" x14ac:dyDescent="0.15">
      <c r="B918" s="15"/>
      <c r="C918" s="21"/>
      <c r="D918" s="21"/>
      <c r="E918" s="10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15"/>
      <c r="Q918" s="21"/>
      <c r="R918" s="21"/>
      <c r="S918" s="15"/>
      <c r="U918" s="11"/>
      <c r="V918" s="11"/>
      <c r="W918" s="11"/>
      <c r="X918" s="11"/>
      <c r="Y918" s="11"/>
    </row>
    <row r="919" spans="2:25" ht="13" hidden="1" x14ac:dyDescent="0.15">
      <c r="B919" s="15"/>
      <c r="C919" s="21"/>
      <c r="D919" s="21"/>
      <c r="E919" s="10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15"/>
      <c r="Q919" s="21"/>
      <c r="R919" s="21"/>
      <c r="S919" s="15"/>
      <c r="U919" s="11"/>
      <c r="V919" s="11"/>
      <c r="W919" s="11"/>
      <c r="X919" s="11"/>
      <c r="Y919" s="11"/>
    </row>
    <row r="920" spans="2:25" ht="13" hidden="1" x14ac:dyDescent="0.15">
      <c r="B920" s="15"/>
      <c r="C920" s="21"/>
      <c r="D920" s="21"/>
      <c r="E920" s="10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15"/>
      <c r="Q920" s="21"/>
      <c r="R920" s="21"/>
      <c r="S920" s="15"/>
      <c r="U920" s="11"/>
      <c r="V920" s="11"/>
      <c r="W920" s="11"/>
      <c r="X920" s="11"/>
      <c r="Y920" s="11"/>
    </row>
    <row r="921" spans="2:25" ht="13" hidden="1" x14ac:dyDescent="0.15">
      <c r="B921" s="15"/>
      <c r="C921" s="21"/>
      <c r="D921" s="21"/>
      <c r="E921" s="10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15"/>
      <c r="Q921" s="21"/>
      <c r="R921" s="21"/>
      <c r="S921" s="15"/>
      <c r="U921" s="11"/>
      <c r="V921" s="11"/>
      <c r="W921" s="11"/>
      <c r="X921" s="11"/>
      <c r="Y921" s="11"/>
    </row>
    <row r="922" spans="2:25" ht="13" hidden="1" x14ac:dyDescent="0.15">
      <c r="B922" s="15"/>
      <c r="C922" s="21"/>
      <c r="D922" s="21"/>
      <c r="E922" s="10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15"/>
      <c r="Q922" s="21"/>
      <c r="R922" s="21"/>
      <c r="S922" s="15"/>
      <c r="U922" s="11"/>
      <c r="V922" s="11"/>
      <c r="W922" s="11"/>
      <c r="X922" s="11"/>
      <c r="Y922" s="11"/>
    </row>
    <row r="923" spans="2:25" ht="13" hidden="1" x14ac:dyDescent="0.15">
      <c r="B923" s="15"/>
      <c r="C923" s="21"/>
      <c r="D923" s="21"/>
      <c r="E923" s="10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15"/>
      <c r="Q923" s="21"/>
      <c r="R923" s="21"/>
      <c r="S923" s="15"/>
      <c r="U923" s="11"/>
      <c r="V923" s="11"/>
      <c r="W923" s="11"/>
      <c r="X923" s="11"/>
      <c r="Y923" s="11"/>
    </row>
    <row r="924" spans="2:25" ht="13" hidden="1" x14ac:dyDescent="0.15">
      <c r="B924" s="15"/>
      <c r="C924" s="21"/>
      <c r="D924" s="21"/>
      <c r="E924" s="10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15"/>
      <c r="Q924" s="21"/>
      <c r="R924" s="21"/>
      <c r="S924" s="15"/>
      <c r="U924" s="11"/>
      <c r="V924" s="11"/>
      <c r="W924" s="11"/>
      <c r="X924" s="11"/>
      <c r="Y924" s="11"/>
    </row>
    <row r="925" spans="2:25" ht="13" hidden="1" x14ac:dyDescent="0.15">
      <c r="B925" s="15"/>
      <c r="C925" s="21"/>
      <c r="D925" s="21"/>
      <c r="E925" s="10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15"/>
      <c r="Q925" s="21"/>
      <c r="R925" s="21"/>
      <c r="S925" s="15"/>
      <c r="U925" s="11"/>
      <c r="V925" s="11"/>
      <c r="W925" s="11"/>
      <c r="X925" s="11"/>
      <c r="Y925" s="11"/>
    </row>
    <row r="926" spans="2:25" ht="13" hidden="1" x14ac:dyDescent="0.15">
      <c r="B926" s="15"/>
      <c r="C926" s="21"/>
      <c r="D926" s="21"/>
      <c r="E926" s="10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15"/>
      <c r="Q926" s="21"/>
      <c r="R926" s="21"/>
      <c r="S926" s="15"/>
      <c r="U926" s="11"/>
      <c r="V926" s="11"/>
      <c r="W926" s="11"/>
      <c r="X926" s="11"/>
      <c r="Y926" s="11"/>
    </row>
    <row r="927" spans="2:25" ht="13" hidden="1" x14ac:dyDescent="0.15">
      <c r="B927" s="15"/>
      <c r="C927" s="21"/>
      <c r="D927" s="21"/>
      <c r="E927" s="10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15"/>
      <c r="Q927" s="21"/>
      <c r="R927" s="21"/>
      <c r="S927" s="15"/>
      <c r="U927" s="11"/>
      <c r="V927" s="11"/>
      <c r="W927" s="11"/>
      <c r="X927" s="11"/>
      <c r="Y927" s="11"/>
    </row>
    <row r="928" spans="2:25" ht="13" hidden="1" x14ac:dyDescent="0.15">
      <c r="B928" s="15"/>
      <c r="C928" s="21"/>
      <c r="D928" s="21"/>
      <c r="E928" s="10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15"/>
      <c r="Q928" s="21"/>
      <c r="R928" s="21"/>
      <c r="S928" s="15"/>
      <c r="U928" s="11"/>
      <c r="V928" s="11"/>
      <c r="W928" s="11"/>
      <c r="X928" s="11"/>
      <c r="Y928" s="11"/>
    </row>
    <row r="929" spans="2:25" ht="13" hidden="1" x14ac:dyDescent="0.15">
      <c r="B929" s="15"/>
      <c r="C929" s="21"/>
      <c r="D929" s="21"/>
      <c r="E929" s="10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15"/>
      <c r="Q929" s="21"/>
      <c r="R929" s="21"/>
      <c r="S929" s="15"/>
      <c r="U929" s="11"/>
      <c r="V929" s="11"/>
      <c r="W929" s="11"/>
      <c r="X929" s="11"/>
      <c r="Y929" s="11"/>
    </row>
    <row r="930" spans="2:25" ht="13" hidden="1" x14ac:dyDescent="0.15">
      <c r="B930" s="15"/>
      <c r="C930" s="21"/>
      <c r="D930" s="21"/>
      <c r="E930" s="10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15"/>
      <c r="Q930" s="21"/>
      <c r="R930" s="21"/>
      <c r="S930" s="15"/>
      <c r="U930" s="11"/>
      <c r="V930" s="11"/>
      <c r="W930" s="11"/>
      <c r="X930" s="11"/>
      <c r="Y930" s="11"/>
    </row>
    <row r="931" spans="2:25" ht="13" hidden="1" x14ac:dyDescent="0.15">
      <c r="B931" s="15"/>
      <c r="C931" s="21"/>
      <c r="D931" s="21"/>
      <c r="E931" s="10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15"/>
      <c r="Q931" s="21"/>
      <c r="R931" s="21"/>
      <c r="S931" s="15"/>
      <c r="U931" s="11"/>
      <c r="V931" s="11"/>
      <c r="W931" s="11"/>
      <c r="X931" s="11"/>
      <c r="Y931" s="11"/>
    </row>
    <row r="932" spans="2:25" ht="13" hidden="1" x14ac:dyDescent="0.15">
      <c r="B932" s="15"/>
      <c r="C932" s="21"/>
      <c r="D932" s="21"/>
      <c r="E932" s="10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15"/>
      <c r="Q932" s="21"/>
      <c r="R932" s="21"/>
      <c r="S932" s="15"/>
      <c r="U932" s="11"/>
      <c r="V932" s="11"/>
      <c r="W932" s="11"/>
      <c r="X932" s="11"/>
      <c r="Y932" s="11"/>
    </row>
    <row r="933" spans="2:25" ht="13" hidden="1" x14ac:dyDescent="0.15">
      <c r="B933" s="15"/>
      <c r="C933" s="21"/>
      <c r="D933" s="21"/>
      <c r="E933" s="10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15"/>
      <c r="Q933" s="21"/>
      <c r="R933" s="21"/>
      <c r="S933" s="15"/>
      <c r="U933" s="11"/>
      <c r="V933" s="11"/>
      <c r="W933" s="11"/>
      <c r="X933" s="11"/>
      <c r="Y933" s="11"/>
    </row>
    <row r="934" spans="2:25" ht="13" hidden="1" x14ac:dyDescent="0.15">
      <c r="B934" s="15"/>
      <c r="C934" s="21"/>
      <c r="D934" s="21"/>
      <c r="E934" s="10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15"/>
      <c r="Q934" s="21"/>
      <c r="R934" s="21"/>
      <c r="S934" s="15"/>
      <c r="U934" s="11"/>
      <c r="V934" s="11"/>
      <c r="W934" s="11"/>
      <c r="X934" s="11"/>
      <c r="Y934" s="11"/>
    </row>
    <row r="935" spans="2:25" ht="13" hidden="1" x14ac:dyDescent="0.15">
      <c r="B935" s="15"/>
      <c r="C935" s="21"/>
      <c r="D935" s="21"/>
      <c r="E935" s="10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15"/>
      <c r="Q935" s="21"/>
      <c r="R935" s="21"/>
      <c r="S935" s="15"/>
      <c r="U935" s="11"/>
      <c r="V935" s="11"/>
      <c r="W935" s="11"/>
      <c r="X935" s="11"/>
      <c r="Y935" s="11"/>
    </row>
    <row r="936" spans="2:25" ht="13" hidden="1" x14ac:dyDescent="0.15">
      <c r="B936" s="15"/>
      <c r="C936" s="21"/>
      <c r="D936" s="21"/>
      <c r="E936" s="10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15"/>
      <c r="Q936" s="21"/>
      <c r="R936" s="21"/>
      <c r="S936" s="15"/>
      <c r="U936" s="11"/>
      <c r="V936" s="11"/>
      <c r="W936" s="11"/>
      <c r="X936" s="11"/>
      <c r="Y936" s="11"/>
    </row>
    <row r="937" spans="2:25" ht="13" hidden="1" x14ac:dyDescent="0.15">
      <c r="B937" s="15"/>
      <c r="C937" s="21"/>
      <c r="D937" s="21"/>
      <c r="E937" s="10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15"/>
      <c r="Q937" s="21"/>
      <c r="R937" s="21"/>
      <c r="S937" s="15"/>
      <c r="U937" s="11"/>
      <c r="V937" s="11"/>
      <c r="W937" s="11"/>
      <c r="X937" s="11"/>
      <c r="Y937" s="11"/>
    </row>
    <row r="938" spans="2:25" ht="13" hidden="1" x14ac:dyDescent="0.15">
      <c r="B938" s="15"/>
      <c r="C938" s="21"/>
      <c r="D938" s="21"/>
      <c r="E938" s="10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15"/>
      <c r="Q938" s="21"/>
      <c r="R938" s="21"/>
      <c r="S938" s="15"/>
      <c r="U938" s="11"/>
      <c r="V938" s="11"/>
      <c r="W938" s="11"/>
      <c r="X938" s="11"/>
      <c r="Y938" s="11"/>
    </row>
    <row r="939" spans="2:25" ht="13" hidden="1" x14ac:dyDescent="0.15">
      <c r="B939" s="15"/>
      <c r="C939" s="21"/>
      <c r="D939" s="21"/>
      <c r="E939" s="10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15"/>
      <c r="Q939" s="21"/>
      <c r="R939" s="21"/>
      <c r="S939" s="15"/>
      <c r="U939" s="11"/>
      <c r="V939" s="11"/>
      <c r="W939" s="11"/>
      <c r="X939" s="11"/>
      <c r="Y939" s="11"/>
    </row>
    <row r="940" spans="2:25" ht="13" hidden="1" x14ac:dyDescent="0.15">
      <c r="B940" s="15"/>
      <c r="C940" s="21"/>
      <c r="D940" s="21"/>
      <c r="E940" s="10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15"/>
      <c r="Q940" s="21"/>
      <c r="R940" s="21"/>
      <c r="S940" s="15"/>
      <c r="U940" s="11"/>
      <c r="V940" s="11"/>
      <c r="W940" s="11"/>
      <c r="X940" s="11"/>
      <c r="Y940" s="11"/>
    </row>
    <row r="941" spans="2:25" ht="13" hidden="1" x14ac:dyDescent="0.15">
      <c r="B941" s="15"/>
      <c r="C941" s="21"/>
      <c r="D941" s="21"/>
      <c r="E941" s="10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15"/>
      <c r="Q941" s="21"/>
      <c r="R941" s="21"/>
      <c r="S941" s="15"/>
      <c r="U941" s="11"/>
      <c r="V941" s="11"/>
      <c r="W941" s="11"/>
      <c r="X941" s="11"/>
      <c r="Y941" s="11"/>
    </row>
    <row r="942" spans="2:25" ht="13" hidden="1" x14ac:dyDescent="0.15">
      <c r="B942" s="15"/>
      <c r="C942" s="21"/>
      <c r="D942" s="21"/>
      <c r="E942" s="10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15"/>
      <c r="Q942" s="21"/>
      <c r="R942" s="21"/>
      <c r="S942" s="15"/>
      <c r="U942" s="11"/>
      <c r="V942" s="11"/>
      <c r="W942" s="11"/>
      <c r="X942" s="11"/>
      <c r="Y942" s="11"/>
    </row>
    <row r="943" spans="2:25" ht="13" hidden="1" x14ac:dyDescent="0.15">
      <c r="B943" s="15"/>
      <c r="C943" s="21"/>
      <c r="D943" s="21"/>
      <c r="E943" s="10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15"/>
      <c r="Q943" s="21"/>
      <c r="R943" s="21"/>
      <c r="S943" s="15"/>
      <c r="U943" s="11"/>
      <c r="V943" s="11"/>
      <c r="W943" s="11"/>
      <c r="X943" s="11"/>
      <c r="Y943" s="11"/>
    </row>
    <row r="944" spans="2:25" ht="13" hidden="1" x14ac:dyDescent="0.15">
      <c r="B944" s="15"/>
      <c r="C944" s="21"/>
      <c r="D944" s="21"/>
      <c r="E944" s="10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15"/>
      <c r="Q944" s="21"/>
      <c r="R944" s="21"/>
      <c r="S944" s="15"/>
      <c r="U944" s="11"/>
      <c r="V944" s="11"/>
      <c r="W944" s="11"/>
      <c r="X944" s="11"/>
      <c r="Y944" s="11"/>
    </row>
    <row r="945" spans="2:25" ht="13" hidden="1" x14ac:dyDescent="0.15">
      <c r="B945" s="15"/>
      <c r="C945" s="21"/>
      <c r="D945" s="21"/>
      <c r="E945" s="10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15"/>
      <c r="Q945" s="21"/>
      <c r="R945" s="21"/>
      <c r="S945" s="15"/>
      <c r="U945" s="11"/>
      <c r="V945" s="11"/>
      <c r="W945" s="11"/>
      <c r="X945" s="11"/>
      <c r="Y945" s="11"/>
    </row>
    <row r="946" spans="2:25" ht="13" hidden="1" x14ac:dyDescent="0.15">
      <c r="B946" s="15"/>
      <c r="C946" s="21"/>
      <c r="D946" s="21"/>
      <c r="E946" s="10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15"/>
      <c r="Q946" s="21"/>
      <c r="R946" s="21"/>
      <c r="S946" s="15"/>
      <c r="U946" s="11"/>
      <c r="V946" s="11"/>
      <c r="W946" s="11"/>
      <c r="X946" s="11"/>
      <c r="Y946" s="11"/>
    </row>
    <row r="947" spans="2:25" ht="13" hidden="1" x14ac:dyDescent="0.15">
      <c r="B947" s="15"/>
      <c r="C947" s="21"/>
      <c r="D947" s="21"/>
      <c r="E947" s="10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15"/>
      <c r="Q947" s="21"/>
      <c r="R947" s="21"/>
      <c r="S947" s="15"/>
      <c r="U947" s="11"/>
      <c r="V947" s="11"/>
      <c r="W947" s="11"/>
      <c r="X947" s="11"/>
      <c r="Y947" s="11"/>
    </row>
    <row r="948" spans="2:25" ht="13" hidden="1" x14ac:dyDescent="0.15">
      <c r="B948" s="15"/>
      <c r="C948" s="21"/>
      <c r="D948" s="21"/>
      <c r="E948" s="10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15"/>
      <c r="Q948" s="21"/>
      <c r="R948" s="21"/>
      <c r="S948" s="15"/>
      <c r="U948" s="11"/>
      <c r="V948" s="11"/>
      <c r="W948" s="11"/>
      <c r="X948" s="11"/>
      <c r="Y948" s="11"/>
    </row>
    <row r="949" spans="2:25" ht="13" hidden="1" x14ac:dyDescent="0.15">
      <c r="B949" s="15"/>
      <c r="C949" s="21"/>
      <c r="D949" s="21"/>
      <c r="E949" s="10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15"/>
      <c r="Q949" s="21"/>
      <c r="R949" s="21"/>
      <c r="S949" s="15"/>
      <c r="U949" s="11"/>
      <c r="V949" s="11"/>
      <c r="W949" s="11"/>
      <c r="X949" s="11"/>
      <c r="Y949" s="11"/>
    </row>
    <row r="950" spans="2:25" ht="13" hidden="1" x14ac:dyDescent="0.15">
      <c r="B950" s="15"/>
      <c r="C950" s="21"/>
      <c r="D950" s="21"/>
      <c r="E950" s="10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15"/>
      <c r="Q950" s="21"/>
      <c r="R950" s="21"/>
      <c r="S950" s="15"/>
      <c r="U950" s="11"/>
      <c r="V950" s="11"/>
      <c r="W950" s="11"/>
      <c r="X950" s="11"/>
      <c r="Y950" s="11"/>
    </row>
    <row r="951" spans="2:25" ht="13" hidden="1" x14ac:dyDescent="0.15">
      <c r="B951" s="15"/>
      <c r="C951" s="21"/>
      <c r="D951" s="21"/>
      <c r="E951" s="10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15"/>
      <c r="Q951" s="21"/>
      <c r="R951" s="21"/>
      <c r="S951" s="15"/>
      <c r="U951" s="11"/>
      <c r="V951" s="11"/>
      <c r="W951" s="11"/>
      <c r="X951" s="11"/>
      <c r="Y951" s="11"/>
    </row>
    <row r="952" spans="2:25" ht="13" hidden="1" x14ac:dyDescent="0.15">
      <c r="B952" s="15"/>
      <c r="C952" s="21"/>
      <c r="D952" s="21"/>
      <c r="E952" s="10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15"/>
      <c r="Q952" s="21"/>
      <c r="R952" s="21"/>
      <c r="S952" s="15"/>
      <c r="U952" s="11"/>
      <c r="V952" s="11"/>
      <c r="W952" s="11"/>
      <c r="X952" s="11"/>
      <c r="Y952" s="11"/>
    </row>
    <row r="953" spans="2:25" ht="13" hidden="1" x14ac:dyDescent="0.15">
      <c r="B953" s="15"/>
      <c r="C953" s="21"/>
      <c r="D953" s="21"/>
      <c r="E953" s="10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15"/>
      <c r="Q953" s="21"/>
      <c r="R953" s="21"/>
      <c r="S953" s="15"/>
      <c r="U953" s="11"/>
      <c r="V953" s="11"/>
      <c r="W953" s="11"/>
      <c r="X953" s="11"/>
      <c r="Y953" s="11"/>
    </row>
    <row r="954" spans="2:25" ht="13" hidden="1" x14ac:dyDescent="0.15">
      <c r="B954" s="15"/>
      <c r="C954" s="21"/>
      <c r="D954" s="21"/>
      <c r="E954" s="10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15"/>
      <c r="Q954" s="21"/>
      <c r="R954" s="21"/>
      <c r="S954" s="15"/>
      <c r="U954" s="11"/>
      <c r="V954" s="11"/>
      <c r="W954" s="11"/>
      <c r="X954" s="11"/>
      <c r="Y954" s="11"/>
    </row>
    <row r="955" spans="2:25" ht="13" hidden="1" x14ac:dyDescent="0.15">
      <c r="B955" s="15"/>
      <c r="C955" s="21"/>
      <c r="D955" s="21"/>
      <c r="E955" s="10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15"/>
      <c r="Q955" s="21"/>
      <c r="R955" s="21"/>
      <c r="S955" s="15"/>
      <c r="U955" s="11"/>
      <c r="V955" s="11"/>
      <c r="W955" s="11"/>
      <c r="X955" s="11"/>
      <c r="Y955" s="11"/>
    </row>
    <row r="956" spans="2:25" ht="13" hidden="1" x14ac:dyDescent="0.15">
      <c r="B956" s="15"/>
      <c r="C956" s="21"/>
      <c r="D956" s="21"/>
      <c r="E956" s="10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15"/>
      <c r="Q956" s="21"/>
      <c r="R956" s="21"/>
      <c r="S956" s="15"/>
      <c r="U956" s="11"/>
      <c r="V956" s="11"/>
      <c r="W956" s="11"/>
      <c r="X956" s="11"/>
      <c r="Y956" s="11"/>
    </row>
    <row r="957" spans="2:25" ht="13" hidden="1" x14ac:dyDescent="0.15">
      <c r="B957" s="15"/>
      <c r="C957" s="21"/>
      <c r="D957" s="21"/>
      <c r="E957" s="10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15"/>
      <c r="Q957" s="21"/>
      <c r="R957" s="21"/>
      <c r="S957" s="15"/>
      <c r="U957" s="11"/>
      <c r="V957" s="11"/>
      <c r="W957" s="11"/>
      <c r="X957" s="11"/>
      <c r="Y957" s="11"/>
    </row>
    <row r="958" spans="2:25" ht="13" hidden="1" x14ac:dyDescent="0.15">
      <c r="B958" s="15"/>
      <c r="C958" s="21"/>
      <c r="D958" s="21"/>
      <c r="E958" s="10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15"/>
      <c r="Q958" s="21"/>
      <c r="R958" s="21"/>
      <c r="S958" s="15"/>
      <c r="U958" s="11"/>
      <c r="V958" s="11"/>
      <c r="W958" s="11"/>
      <c r="X958" s="11"/>
      <c r="Y958" s="11"/>
    </row>
    <row r="959" spans="2:25" ht="13" hidden="1" x14ac:dyDescent="0.15">
      <c r="B959" s="15"/>
      <c r="C959" s="21"/>
      <c r="D959" s="21"/>
      <c r="E959" s="10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15"/>
      <c r="Q959" s="21"/>
      <c r="R959" s="21"/>
      <c r="S959" s="15"/>
      <c r="U959" s="11"/>
      <c r="V959" s="11"/>
      <c r="W959" s="11"/>
      <c r="X959" s="11"/>
      <c r="Y959" s="11"/>
    </row>
    <row r="960" spans="2:25" ht="13" hidden="1" x14ac:dyDescent="0.15">
      <c r="B960" s="15"/>
      <c r="C960" s="21"/>
      <c r="D960" s="21"/>
      <c r="E960" s="10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15"/>
      <c r="Q960" s="21"/>
      <c r="R960" s="21"/>
      <c r="S960" s="15"/>
      <c r="U960" s="11"/>
      <c r="V960" s="11"/>
      <c r="W960" s="11"/>
      <c r="X960" s="11"/>
      <c r="Y960" s="11"/>
    </row>
    <row r="961" spans="2:25" ht="13" hidden="1" x14ac:dyDescent="0.15">
      <c r="B961" s="15"/>
      <c r="C961" s="21"/>
      <c r="D961" s="21"/>
      <c r="E961" s="10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15"/>
      <c r="Q961" s="21"/>
      <c r="R961" s="21"/>
      <c r="S961" s="15"/>
      <c r="U961" s="11"/>
      <c r="V961" s="11"/>
      <c r="W961" s="11"/>
      <c r="X961" s="11"/>
      <c r="Y961" s="11"/>
    </row>
    <row r="962" spans="2:25" ht="13" hidden="1" x14ac:dyDescent="0.15">
      <c r="B962" s="15"/>
      <c r="C962" s="21"/>
      <c r="D962" s="21"/>
      <c r="E962" s="10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15"/>
      <c r="Q962" s="21"/>
      <c r="R962" s="21"/>
      <c r="S962" s="15"/>
      <c r="U962" s="11"/>
      <c r="V962" s="11"/>
      <c r="W962" s="11"/>
      <c r="X962" s="11"/>
      <c r="Y962" s="11"/>
    </row>
    <row r="963" spans="2:25" ht="13" hidden="1" x14ac:dyDescent="0.15">
      <c r="B963" s="15"/>
      <c r="C963" s="21"/>
      <c r="D963" s="21"/>
      <c r="E963" s="10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15"/>
      <c r="Q963" s="21"/>
      <c r="R963" s="21"/>
      <c r="S963" s="15"/>
      <c r="U963" s="11"/>
      <c r="V963" s="11"/>
      <c r="W963" s="11"/>
      <c r="X963" s="11"/>
      <c r="Y963" s="11"/>
    </row>
    <row r="964" spans="2:25" ht="13" hidden="1" x14ac:dyDescent="0.15">
      <c r="B964" s="15"/>
      <c r="C964" s="21"/>
      <c r="D964" s="21"/>
      <c r="E964" s="10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15"/>
      <c r="Q964" s="21"/>
      <c r="R964" s="21"/>
      <c r="S964" s="15"/>
      <c r="U964" s="11"/>
      <c r="V964" s="11"/>
      <c r="W964" s="11"/>
      <c r="X964" s="11"/>
      <c r="Y964" s="11"/>
    </row>
    <row r="965" spans="2:25" ht="13" hidden="1" x14ac:dyDescent="0.15">
      <c r="B965" s="15"/>
      <c r="C965" s="21"/>
      <c r="D965" s="21"/>
      <c r="E965" s="10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15"/>
      <c r="Q965" s="21"/>
      <c r="R965" s="21"/>
      <c r="S965" s="15"/>
      <c r="U965" s="11"/>
      <c r="V965" s="11"/>
      <c r="W965" s="11"/>
      <c r="X965" s="11"/>
      <c r="Y965" s="11"/>
    </row>
    <row r="966" spans="2:25" ht="13" hidden="1" x14ac:dyDescent="0.15">
      <c r="B966" s="15"/>
      <c r="C966" s="21"/>
      <c r="D966" s="21"/>
      <c r="E966" s="10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15"/>
      <c r="Q966" s="21"/>
      <c r="R966" s="21"/>
      <c r="S966" s="15"/>
      <c r="U966" s="11"/>
      <c r="V966" s="11"/>
      <c r="W966" s="11"/>
      <c r="X966" s="11"/>
      <c r="Y966" s="11"/>
    </row>
    <row r="967" spans="2:25" ht="13" hidden="1" x14ac:dyDescent="0.15">
      <c r="B967" s="15"/>
      <c r="C967" s="21"/>
      <c r="D967" s="21"/>
      <c r="E967" s="10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15"/>
      <c r="Q967" s="21"/>
      <c r="R967" s="21"/>
      <c r="S967" s="15"/>
      <c r="U967" s="11"/>
      <c r="V967" s="11"/>
      <c r="W967" s="11"/>
      <c r="X967" s="11"/>
      <c r="Y967" s="11"/>
    </row>
    <row r="968" spans="2:25" ht="13" hidden="1" x14ac:dyDescent="0.15">
      <c r="B968" s="15"/>
      <c r="C968" s="21"/>
      <c r="D968" s="21"/>
      <c r="E968" s="10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15"/>
      <c r="Q968" s="21"/>
      <c r="R968" s="21"/>
      <c r="S968" s="15"/>
      <c r="U968" s="11"/>
      <c r="V968" s="11"/>
      <c r="W968" s="11"/>
      <c r="X968" s="11"/>
      <c r="Y968" s="11"/>
    </row>
    <row r="969" spans="2:25" ht="13" hidden="1" x14ac:dyDescent="0.15">
      <c r="B969" s="15"/>
      <c r="C969" s="21"/>
      <c r="D969" s="21"/>
      <c r="E969" s="10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15"/>
      <c r="Q969" s="21"/>
      <c r="R969" s="21"/>
      <c r="S969" s="15"/>
      <c r="U969" s="11"/>
      <c r="V969" s="11"/>
      <c r="W969" s="11"/>
      <c r="X969" s="11"/>
      <c r="Y969" s="11"/>
    </row>
    <row r="970" spans="2:25" ht="13" hidden="1" x14ac:dyDescent="0.15">
      <c r="B970" s="15"/>
      <c r="C970" s="21"/>
      <c r="D970" s="21"/>
      <c r="E970" s="10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15"/>
      <c r="Q970" s="21"/>
      <c r="R970" s="21"/>
      <c r="S970" s="15"/>
      <c r="U970" s="11"/>
      <c r="V970" s="11"/>
      <c r="W970" s="11"/>
      <c r="X970" s="11"/>
      <c r="Y970" s="11"/>
    </row>
    <row r="971" spans="2:25" ht="13" hidden="1" x14ac:dyDescent="0.15">
      <c r="B971" s="15"/>
      <c r="C971" s="21"/>
      <c r="D971" s="21"/>
      <c r="E971" s="10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15"/>
      <c r="Q971" s="21"/>
      <c r="R971" s="21"/>
      <c r="S971" s="15"/>
      <c r="U971" s="11"/>
      <c r="V971" s="11"/>
      <c r="W971" s="11"/>
      <c r="X971" s="11"/>
      <c r="Y971" s="11"/>
    </row>
    <row r="972" spans="2:25" ht="13" hidden="1" x14ac:dyDescent="0.15">
      <c r="B972" s="15"/>
      <c r="C972" s="21"/>
      <c r="D972" s="21"/>
      <c r="E972" s="10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15"/>
      <c r="Q972" s="21"/>
      <c r="R972" s="21"/>
      <c r="S972" s="15"/>
      <c r="U972" s="11"/>
      <c r="V972" s="11"/>
      <c r="W972" s="11"/>
      <c r="X972" s="11"/>
      <c r="Y972" s="11"/>
    </row>
    <row r="973" spans="2:25" ht="13" hidden="1" x14ac:dyDescent="0.15">
      <c r="B973" s="15"/>
      <c r="C973" s="21"/>
      <c r="D973" s="21"/>
      <c r="E973" s="10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15"/>
      <c r="Q973" s="21"/>
      <c r="R973" s="21"/>
      <c r="S973" s="15"/>
      <c r="U973" s="11"/>
      <c r="V973" s="11"/>
      <c r="W973" s="11"/>
      <c r="X973" s="11"/>
      <c r="Y973" s="11"/>
    </row>
    <row r="974" spans="2:25" ht="13" hidden="1" x14ac:dyDescent="0.15">
      <c r="B974" s="15"/>
      <c r="C974" s="21"/>
      <c r="D974" s="21"/>
      <c r="E974" s="10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15"/>
      <c r="Q974" s="21"/>
      <c r="R974" s="21"/>
      <c r="S974" s="15"/>
      <c r="U974" s="11"/>
      <c r="V974" s="11"/>
      <c r="W974" s="11"/>
      <c r="X974" s="11"/>
      <c r="Y974" s="11"/>
    </row>
    <row r="975" spans="2:25" ht="13" hidden="1" x14ac:dyDescent="0.15">
      <c r="B975" s="15"/>
      <c r="C975" s="21"/>
      <c r="D975" s="21"/>
      <c r="E975" s="10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15"/>
      <c r="Q975" s="21"/>
      <c r="R975" s="21"/>
      <c r="S975" s="15"/>
      <c r="U975" s="11"/>
      <c r="V975" s="11"/>
      <c r="W975" s="11"/>
      <c r="X975" s="11"/>
      <c r="Y975" s="11"/>
    </row>
    <row r="976" spans="2:25" ht="13" hidden="1" x14ac:dyDescent="0.15">
      <c r="B976" s="15"/>
      <c r="C976" s="21"/>
      <c r="D976" s="21"/>
      <c r="E976" s="10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15"/>
      <c r="Q976" s="21"/>
      <c r="R976" s="21"/>
      <c r="S976" s="15"/>
      <c r="U976" s="11"/>
      <c r="V976" s="11"/>
      <c r="W976" s="11"/>
      <c r="X976" s="11"/>
      <c r="Y976" s="11"/>
    </row>
    <row r="977" spans="2:25" ht="13" hidden="1" x14ac:dyDescent="0.15">
      <c r="B977" s="15"/>
      <c r="C977" s="21"/>
      <c r="D977" s="21"/>
      <c r="E977" s="10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15"/>
      <c r="Q977" s="21"/>
      <c r="R977" s="21"/>
      <c r="S977" s="15"/>
      <c r="U977" s="11"/>
      <c r="V977" s="11"/>
      <c r="W977" s="11"/>
      <c r="X977" s="11"/>
      <c r="Y977" s="11"/>
    </row>
    <row r="978" spans="2:25" ht="13" hidden="1" x14ac:dyDescent="0.15">
      <c r="B978" s="15"/>
      <c r="C978" s="21"/>
      <c r="D978" s="21"/>
      <c r="E978" s="10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15"/>
      <c r="Q978" s="21"/>
      <c r="R978" s="21"/>
      <c r="S978" s="15"/>
      <c r="U978" s="11"/>
      <c r="V978" s="11"/>
      <c r="W978" s="11"/>
      <c r="X978" s="11"/>
      <c r="Y978" s="11"/>
    </row>
    <row r="979" spans="2:25" ht="13" hidden="1" x14ac:dyDescent="0.15">
      <c r="B979" s="15"/>
      <c r="C979" s="21"/>
      <c r="D979" s="21"/>
      <c r="E979" s="10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15"/>
      <c r="Q979" s="21"/>
      <c r="R979" s="21"/>
      <c r="S979" s="15"/>
      <c r="U979" s="11"/>
      <c r="V979" s="11"/>
      <c r="W979" s="11"/>
      <c r="X979" s="11"/>
      <c r="Y979" s="11"/>
    </row>
    <row r="980" spans="2:25" ht="13" hidden="1" x14ac:dyDescent="0.15">
      <c r="B980" s="15"/>
      <c r="C980" s="21"/>
      <c r="D980" s="21"/>
      <c r="E980" s="10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15"/>
      <c r="Q980" s="21"/>
      <c r="R980" s="21"/>
      <c r="S980" s="15"/>
      <c r="U980" s="11"/>
      <c r="V980" s="11"/>
      <c r="W980" s="11"/>
      <c r="X980" s="11"/>
      <c r="Y980" s="11"/>
    </row>
    <row r="981" spans="2:25" ht="13" hidden="1" x14ac:dyDescent="0.15">
      <c r="B981" s="15"/>
      <c r="C981" s="21"/>
      <c r="D981" s="21"/>
      <c r="E981" s="10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15"/>
      <c r="Q981" s="21"/>
      <c r="R981" s="21"/>
      <c r="S981" s="15"/>
      <c r="U981" s="11"/>
      <c r="V981" s="11"/>
      <c r="W981" s="11"/>
      <c r="X981" s="11"/>
      <c r="Y981" s="11"/>
    </row>
    <row r="982" spans="2:25" ht="13" hidden="1" x14ac:dyDescent="0.15">
      <c r="B982" s="15"/>
      <c r="C982" s="21"/>
      <c r="D982" s="21"/>
      <c r="E982" s="10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15"/>
      <c r="Q982" s="21"/>
      <c r="R982" s="21"/>
      <c r="S982" s="15"/>
      <c r="U982" s="11"/>
      <c r="V982" s="11"/>
      <c r="W982" s="11"/>
      <c r="X982" s="11"/>
      <c r="Y982" s="11"/>
    </row>
    <row r="983" spans="2:25" ht="13" hidden="1" x14ac:dyDescent="0.15">
      <c r="B983" s="15"/>
      <c r="C983" s="21"/>
      <c r="D983" s="21"/>
      <c r="E983" s="10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15"/>
      <c r="Q983" s="21"/>
      <c r="R983" s="21"/>
      <c r="S983" s="15"/>
      <c r="U983" s="11"/>
      <c r="V983" s="11"/>
      <c r="W983" s="11"/>
      <c r="X983" s="11"/>
      <c r="Y983" s="11"/>
    </row>
    <row r="984" spans="2:25" ht="13" hidden="1" x14ac:dyDescent="0.15">
      <c r="B984" s="15"/>
      <c r="C984" s="21"/>
      <c r="D984" s="21"/>
      <c r="E984" s="10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15"/>
      <c r="Q984" s="21"/>
      <c r="R984" s="21"/>
      <c r="S984" s="15"/>
      <c r="U984" s="11"/>
      <c r="V984" s="11"/>
      <c r="W984" s="11"/>
      <c r="X984" s="11"/>
      <c r="Y984" s="11"/>
    </row>
    <row r="985" spans="2:25" ht="13" hidden="1" x14ac:dyDescent="0.15">
      <c r="B985" s="15"/>
      <c r="C985" s="21"/>
      <c r="D985" s="21"/>
      <c r="E985" s="10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15"/>
      <c r="Q985" s="21"/>
      <c r="R985" s="21"/>
      <c r="S985" s="15"/>
      <c r="U985" s="11"/>
      <c r="V985" s="11"/>
      <c r="W985" s="11"/>
      <c r="X985" s="11"/>
      <c r="Y985" s="11"/>
    </row>
    <row r="986" spans="2:25" ht="13" hidden="1" x14ac:dyDescent="0.15">
      <c r="B986" s="15"/>
      <c r="C986" s="21"/>
      <c r="D986" s="21"/>
      <c r="E986" s="10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15"/>
      <c r="Q986" s="21"/>
      <c r="R986" s="21"/>
      <c r="S986" s="15"/>
      <c r="U986" s="11"/>
      <c r="V986" s="11"/>
      <c r="W986" s="11"/>
      <c r="X986" s="11"/>
      <c r="Y986" s="11"/>
    </row>
    <row r="987" spans="2:25" ht="13" hidden="1" x14ac:dyDescent="0.15">
      <c r="B987" s="15"/>
      <c r="C987" s="21"/>
      <c r="D987" s="21"/>
      <c r="E987" s="10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15"/>
      <c r="Q987" s="21"/>
      <c r="R987" s="21"/>
      <c r="S987" s="15"/>
      <c r="U987" s="11"/>
      <c r="V987" s="11"/>
      <c r="W987" s="11"/>
      <c r="X987" s="11"/>
      <c r="Y987" s="11"/>
    </row>
    <row r="988" spans="2:25" ht="13" hidden="1" x14ac:dyDescent="0.15">
      <c r="B988" s="15"/>
      <c r="C988" s="21"/>
      <c r="D988" s="21"/>
      <c r="E988" s="10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15"/>
      <c r="Q988" s="21"/>
      <c r="R988" s="21"/>
      <c r="S988" s="15"/>
      <c r="U988" s="11"/>
      <c r="V988" s="11"/>
      <c r="W988" s="11"/>
      <c r="X988" s="11"/>
      <c r="Y988" s="11"/>
    </row>
    <row r="989" spans="2:25" ht="13" hidden="1" x14ac:dyDescent="0.15">
      <c r="B989" s="15"/>
      <c r="C989" s="21"/>
      <c r="D989" s="21"/>
      <c r="E989" s="10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15"/>
      <c r="Q989" s="21"/>
      <c r="R989" s="21"/>
      <c r="S989" s="15"/>
      <c r="U989" s="11"/>
      <c r="V989" s="11"/>
      <c r="W989" s="11"/>
      <c r="X989" s="11"/>
      <c r="Y989" s="11"/>
    </row>
    <row r="990" spans="2:25" ht="13" hidden="1" x14ac:dyDescent="0.15">
      <c r="B990" s="15"/>
      <c r="C990" s="21"/>
      <c r="D990" s="21"/>
      <c r="E990" s="10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15"/>
      <c r="Q990" s="21"/>
      <c r="R990" s="21"/>
      <c r="S990" s="15"/>
      <c r="U990" s="11"/>
      <c r="V990" s="11"/>
      <c r="W990" s="11"/>
      <c r="X990" s="11"/>
      <c r="Y990" s="11"/>
    </row>
    <row r="991" spans="2:25" ht="13" hidden="1" x14ac:dyDescent="0.15">
      <c r="B991" s="15"/>
      <c r="C991" s="21"/>
      <c r="D991" s="21"/>
      <c r="E991" s="10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15"/>
      <c r="Q991" s="21"/>
      <c r="R991" s="21"/>
      <c r="S991" s="15"/>
      <c r="U991" s="11"/>
      <c r="V991" s="11"/>
      <c r="W991" s="11"/>
      <c r="X991" s="11"/>
      <c r="Y991" s="11"/>
    </row>
    <row r="992" spans="2:25" ht="13" hidden="1" x14ac:dyDescent="0.15">
      <c r="B992" s="15"/>
      <c r="C992" s="21"/>
      <c r="D992" s="21"/>
      <c r="E992" s="10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15"/>
      <c r="Q992" s="21"/>
      <c r="R992" s="21"/>
      <c r="S992" s="15"/>
      <c r="U992" s="11"/>
      <c r="V992" s="11"/>
      <c r="W992" s="11"/>
      <c r="X992" s="11"/>
      <c r="Y992" s="11"/>
    </row>
  </sheetData>
  <autoFilter ref="A1:AG992" xr:uid="{00000000-0001-0000-0300-000000000000}">
    <filterColumn colId="6">
      <filters>
        <filter val="Actively operating"/>
      </filters>
    </filterColumn>
  </autoFilter>
  <conditionalFormatting sqref="B2:C315">
    <cfRule type="cellIs" dxfId="2" priority="2" operator="equal">
      <formula>0</formula>
    </cfRule>
  </conditionalFormatting>
  <conditionalFormatting sqref="S1:S1048576">
    <cfRule type="cellIs" dxfId="1" priority="1" operator="equal">
      <formula>0</formula>
    </cfRule>
  </conditionalFormatting>
  <pageMargins left="0" right="0" top="0" bottom="0" header="0" footer="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0000000}">
          <x14:formula1>
            <xm:f>companies!$B:$B</xm:f>
          </x14:formula1>
          <xm:sqref>A2:A123 A157:A492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38"/>
  <sheetViews>
    <sheetView zoomScaleNormal="100" zoomScaleSheetLayoutView="50" workbookViewId="0">
      <selection activeCell="C42" sqref="C42"/>
    </sheetView>
  </sheetViews>
  <sheetFormatPr baseColWidth="10" defaultColWidth="14.5" defaultRowHeight="15.75" customHeight="1" x14ac:dyDescent="0.15"/>
  <cols>
    <col min="1" max="1" width="18.5" customWidth="1"/>
    <col min="2" max="2" width="38.5" customWidth="1"/>
    <col min="3" max="3" width="14.83203125" bestFit="1" customWidth="1"/>
    <col min="4" max="4" width="17.5" customWidth="1"/>
    <col min="6" max="6" width="5.5" bestFit="1" customWidth="1"/>
    <col min="7" max="7" width="6.83203125" bestFit="1" customWidth="1"/>
    <col min="8" max="8" width="5.83203125" bestFit="1" customWidth="1"/>
    <col min="9" max="9" width="19.33203125" customWidth="1"/>
    <col min="10" max="10" width="13.1640625" bestFit="1" customWidth="1"/>
    <col min="11" max="11" width="12" bestFit="1" customWidth="1"/>
    <col min="12" max="12" width="5.83203125" bestFit="1" customWidth="1"/>
    <col min="13" max="13" width="11.5" bestFit="1" customWidth="1"/>
    <col min="14" max="14" width="12.1640625" bestFit="1" customWidth="1"/>
    <col min="15" max="15" width="12" bestFit="1" customWidth="1"/>
  </cols>
  <sheetData>
    <row r="1" spans="1:20" ht="13" x14ac:dyDescent="0.15">
      <c r="F1" s="15"/>
      <c r="G1" s="15"/>
      <c r="H1" s="150" t="s">
        <v>154</v>
      </c>
      <c r="I1" s="151"/>
      <c r="J1" s="151"/>
      <c r="K1" s="152"/>
      <c r="L1" s="151" t="s">
        <v>158</v>
      </c>
      <c r="M1" s="151"/>
      <c r="N1" s="151"/>
      <c r="O1" s="152"/>
    </row>
    <row r="2" spans="1:20" ht="13" x14ac:dyDescent="0.15">
      <c r="A2" s="19"/>
      <c r="F2" s="122" t="s">
        <v>189</v>
      </c>
      <c r="G2" s="123" t="s">
        <v>190</v>
      </c>
      <c r="H2" s="56" t="s">
        <v>191</v>
      </c>
      <c r="I2" s="15" t="s">
        <v>16</v>
      </c>
      <c r="J2" s="15" t="s">
        <v>192</v>
      </c>
      <c r="K2" s="57" t="s">
        <v>193</v>
      </c>
      <c r="L2" s="62" t="s">
        <v>191</v>
      </c>
      <c r="M2" s="63" t="s">
        <v>16</v>
      </c>
      <c r="N2" s="63" t="s">
        <v>192</v>
      </c>
      <c r="O2" s="64" t="s">
        <v>193</v>
      </c>
    </row>
    <row r="3" spans="1:20" ht="13" x14ac:dyDescent="0.15">
      <c r="A3" s="4" t="s">
        <v>194</v>
      </c>
      <c r="B3" s="19"/>
      <c r="C3">
        <f>C5+C6</f>
        <v>156</v>
      </c>
      <c r="F3" s="62">
        <v>2015</v>
      </c>
      <c r="G3" s="64" t="s">
        <v>176</v>
      </c>
      <c r="H3" s="56">
        <f>IF(G3="x",COUNTIFS(summary!E:E,dashboard!F3,summary!D:D,"Semifinalist"),0)</f>
        <v>13</v>
      </c>
      <c r="I3" s="21">
        <f>IF(G3="x",SUMIFS(summary!F:F,summary!E:E,F3,summary!D:D,"semifinalist"),0)</f>
        <v>2700000</v>
      </c>
      <c r="J3" s="21">
        <f>IF(G3="x",SUMIFS(summary!P:P,summary!E:E,F3,summary!D:D,"semifinalist"),0)</f>
        <v>8540000</v>
      </c>
      <c r="K3" s="58">
        <f>IF(I3=0,"-",J3/I3)</f>
        <v>3.162962962962963</v>
      </c>
      <c r="L3" s="56">
        <f>IF(G3="x",COUNTIFS(summary!E:E,dashboard!F3,summary!D:D,"Finalist"),0)</f>
        <v>7</v>
      </c>
      <c r="M3" s="21">
        <f>IF(G3="x",SUMIFS(summary!F:F,summary!E:E,F3,summary!D:D,"finalist"),0)</f>
        <v>4425000</v>
      </c>
      <c r="N3" s="21">
        <f>IF(G3="x",SUMIFS(summary!P:P,summary!E:E,F3,summary!D:D,"finalist"),0)</f>
        <v>28393968</v>
      </c>
      <c r="O3" s="58">
        <f>IF(M3=0,"-",N3/M3)</f>
        <v>6.41671593220339</v>
      </c>
      <c r="T3" s="52" t="s">
        <v>195</v>
      </c>
    </row>
    <row r="4" spans="1:20" ht="13" x14ac:dyDescent="0.15">
      <c r="A4" s="4"/>
      <c r="F4" s="56">
        <v>2016</v>
      </c>
      <c r="G4" s="57" t="s">
        <v>176</v>
      </c>
      <c r="H4" s="56">
        <f>IF(G4="x",COUNTIFS(summary!E:E,dashboard!F4,summary!D:D,"Semifinalist"),0)</f>
        <v>8</v>
      </c>
      <c r="I4" s="21">
        <f>IF(G4="x",SUMIFS(summary!F:F,summary!E:E,F4,summary!D:D,"semifinalist"),0)</f>
        <v>6060000</v>
      </c>
      <c r="J4" s="21">
        <f>IF(G4="x",SUMIFS(summary!P:P,summary!E:E,F4,summary!D:D,"semifinalist"),0)</f>
        <v>78596000</v>
      </c>
      <c r="K4" s="58">
        <f t="shared" ref="K4:K8" si="0">IF(I4=0,"-",J4/I4)</f>
        <v>12.96963696369637</v>
      </c>
      <c r="L4" s="56">
        <f>IF(G4="x",COUNTIFS(summary!E:E,dashboard!F4,summary!D:D,"Finalist"),0)</f>
        <v>5</v>
      </c>
      <c r="M4" s="21">
        <f>IF(G4="x",SUMIFS(summary!F:F,summary!E:E,F4,summary!D:D,"finalist"),0)</f>
        <v>3264000</v>
      </c>
      <c r="N4" s="21">
        <f>IF(G4="x",SUMIFS(summary!P:P,summary!E:E,F4,summary!D:D,"finalist"),0)</f>
        <v>56240000</v>
      </c>
      <c r="O4" s="58">
        <f t="shared" ref="O4:O8" si="1">IF(M4=0,"-",N4/M4)</f>
        <v>17.230392156862745</v>
      </c>
      <c r="Q4" s="50"/>
      <c r="R4" s="50"/>
      <c r="S4" s="149" t="s">
        <v>196</v>
      </c>
      <c r="T4" s="149"/>
    </row>
    <row r="5" spans="1:20" ht="13" x14ac:dyDescent="0.15">
      <c r="A5" s="153" t="s">
        <v>197</v>
      </c>
      <c r="B5" s="19" t="s">
        <v>198</v>
      </c>
      <c r="C5">
        <f>COUNTIF(companies!G:G,"Semifinalist")</f>
        <v>102</v>
      </c>
      <c r="F5" s="56">
        <v>2017</v>
      </c>
      <c r="G5" s="57" t="s">
        <v>176</v>
      </c>
      <c r="H5" s="56">
        <f>IF(G5="x",COUNTIFS(summary!E:E,dashboard!F5,summary!D:D,"Semifinalist"),0)</f>
        <v>12</v>
      </c>
      <c r="I5" s="21">
        <f>IF(G5="x",SUMIFS(summary!F:F,summary!E:E,F5,summary!D:D,"semifinalist"),0)</f>
        <v>5449579</v>
      </c>
      <c r="J5" s="21">
        <f>IF(G5="x",SUMIFS(summary!P:P,summary!E:E,F5,summary!D:D,"semifinalist"),0)</f>
        <v>90649829</v>
      </c>
      <c r="K5" s="58">
        <f t="shared" si="0"/>
        <v>16.634281106852473</v>
      </c>
      <c r="L5" s="56">
        <f>IF(G5="x",COUNTIFS(summary!E:E,dashboard!F5,summary!D:D,"Finalist"),0)</f>
        <v>7</v>
      </c>
      <c r="M5" s="21">
        <f>IF(G5="x",SUMIFS(summary!F:F,summary!E:E,F5,summary!D:D,"finalist"),0)</f>
        <v>1415000</v>
      </c>
      <c r="N5" s="21">
        <f>IF(G5="x",SUMIFS(summary!P:P,summary!E:E,F5,summary!D:D,"finalist"),0)</f>
        <v>19065000</v>
      </c>
      <c r="O5" s="58">
        <f t="shared" si="1"/>
        <v>13.473498233215548</v>
      </c>
      <c r="Q5" s="50"/>
      <c r="R5" s="50"/>
      <c r="S5" s="50" t="s">
        <v>199</v>
      </c>
      <c r="T5" s="50" t="s">
        <v>200</v>
      </c>
    </row>
    <row r="6" spans="1:20" ht="13" x14ac:dyDescent="0.15">
      <c r="A6" s="154"/>
      <c r="B6" s="19" t="s">
        <v>201</v>
      </c>
      <c r="C6">
        <f>COUNTIF(companies!G:G,"Finalist")</f>
        <v>54</v>
      </c>
      <c r="E6" s="4"/>
      <c r="F6" s="56">
        <v>2018</v>
      </c>
      <c r="G6" s="57" t="s">
        <v>176</v>
      </c>
      <c r="H6" s="56">
        <f>IF(G6="x",COUNTIFS(summary!E:E,dashboard!F6,summary!D:D,"Semifinalist"),0)</f>
        <v>9</v>
      </c>
      <c r="I6" s="21">
        <f>IF(G6="x",SUMIFS(summary!F:F,summary!E:E,F6,summary!D:D,"semifinalist"),0)</f>
        <v>3445250</v>
      </c>
      <c r="J6" s="21">
        <f>IF(G6="x",SUMIFS(summary!P:P,summary!E:E,F6,summary!D:D,"semifinalist"),0)</f>
        <v>15257000</v>
      </c>
      <c r="K6" s="58">
        <f t="shared" si="0"/>
        <v>4.4284159349829473</v>
      </c>
      <c r="L6" s="56">
        <f>IF(G6="x",COUNTIFS(summary!E:E,dashboard!F6,summary!D:D,"Finalist"),0)</f>
        <v>7</v>
      </c>
      <c r="M6" s="21">
        <f>IF(G6="x",SUMIFS(summary!F:F,summary!E:E,F6,summary!D:D,"finalist"),0)</f>
        <v>4492000</v>
      </c>
      <c r="N6" s="21">
        <f>IF(G6="x",SUMIFS(summary!P:P,summary!E:E,F6,summary!D:D,"finalist"),0)</f>
        <v>41940370</v>
      </c>
      <c r="O6" s="58">
        <f t="shared" si="1"/>
        <v>9.3366807658058768</v>
      </c>
      <c r="Q6" s="50">
        <v>2015</v>
      </c>
      <c r="R6" s="50"/>
      <c r="S6" s="50"/>
      <c r="T6" s="50"/>
    </row>
    <row r="7" spans="1:20" ht="13" x14ac:dyDescent="0.15">
      <c r="A7" s="124"/>
      <c r="F7" s="56">
        <v>2019</v>
      </c>
      <c r="G7" s="57" t="s">
        <v>176</v>
      </c>
      <c r="H7" s="56">
        <f>IF(G7="x",COUNTIFS(summary!E:E,dashboard!F7,summary!D:D,"Semifinalist"),0)</f>
        <v>9</v>
      </c>
      <c r="I7" s="21">
        <f>IF(G7="x",SUMIFS(summary!F:F,summary!E:E,F7,summary!D:D,"semifinalist"),0)</f>
        <v>1914900</v>
      </c>
      <c r="J7" s="21">
        <f>IF(G7="x",SUMIFS(summary!P:P,summary!E:E,F7,summary!D:D,"semifinalist"),0)</f>
        <v>22189600</v>
      </c>
      <c r="K7" s="58">
        <f t="shared" si="0"/>
        <v>11.587863596010235</v>
      </c>
      <c r="L7" s="56">
        <f>IF(G7="x",COUNTIFS(summary!E:E,dashboard!F7,summary!D:D,"Finalist"),0)</f>
        <v>8</v>
      </c>
      <c r="M7" s="21">
        <f>IF(G7="x",SUMIFS(summary!F:F,summary!E:E,F7,summary!D:D,"finalist"),0)</f>
        <v>4632000</v>
      </c>
      <c r="N7" s="21">
        <f>IF(G7="x",SUMIFS(summary!P:P,summary!E:E,F7,summary!D:D,"finalist"),0)</f>
        <v>41614627</v>
      </c>
      <c r="O7" s="58">
        <f t="shared" si="1"/>
        <v>8.9841595423143357</v>
      </c>
      <c r="Q7" s="50">
        <v>2016</v>
      </c>
      <c r="R7" s="50"/>
      <c r="S7" s="50"/>
      <c r="T7" s="50"/>
    </row>
    <row r="8" spans="1:20" ht="13" x14ac:dyDescent="0.15">
      <c r="A8" s="19"/>
      <c r="B8" s="19"/>
      <c r="F8" s="56">
        <v>2020</v>
      </c>
      <c r="G8" s="57" t="s">
        <v>176</v>
      </c>
      <c r="H8" s="56">
        <f>IF(G8="x",COUNTIFS(summary!E:E,dashboard!F8,summary!D:D,"Semifinalist"),0)</f>
        <v>15</v>
      </c>
      <c r="I8" s="21">
        <f>IF(G8="x",SUMIFS(summary!F:F,summary!E:E,F8,summary!D:D,"semifinalist"),0)</f>
        <v>3690000</v>
      </c>
      <c r="J8" s="21">
        <f>IF(G8="x",SUMIFS(summary!P:P,summary!E:E,F8,summary!D:D,"semifinalist"),0)</f>
        <v>30723500</v>
      </c>
      <c r="K8" s="58">
        <f t="shared" si="0"/>
        <v>8.3261517615176146</v>
      </c>
      <c r="L8" s="56">
        <f>IF(G8="x",COUNTIFS(summary!E:E,dashboard!F8,summary!D:D,"Finalist"),0)</f>
        <v>3</v>
      </c>
      <c r="M8" s="21">
        <f>IF(G8="x",SUMIFS(summary!F:F,summary!E:E,F8,summary!D:D,"finalist"),0)</f>
        <v>4300000</v>
      </c>
      <c r="N8" s="21">
        <f>IF(G8="x",SUMIFS(summary!P:P,summary!E:E,F8,summary!D:D,"finalist"),0)</f>
        <v>44021256</v>
      </c>
      <c r="O8" s="58">
        <f t="shared" si="1"/>
        <v>10.237501395348838</v>
      </c>
      <c r="Q8" s="50">
        <v>2017</v>
      </c>
      <c r="R8" s="50"/>
      <c r="S8" s="50"/>
      <c r="T8" s="50"/>
    </row>
    <row r="9" spans="1:20" ht="13" x14ac:dyDescent="0.15">
      <c r="A9" s="153" t="s">
        <v>202</v>
      </c>
      <c r="B9" s="19" t="s">
        <v>203</v>
      </c>
      <c r="C9">
        <f>COUNTIFS(companies!J:J,"x")</f>
        <v>47</v>
      </c>
      <c r="F9" s="56">
        <v>2021</v>
      </c>
      <c r="G9" s="57" t="s">
        <v>176</v>
      </c>
      <c r="H9" s="56">
        <f>IF(G9="x",COUNTIFS(summary!E:E,dashboard!F9,summary!D:D,"Semifinalist"),0)</f>
        <v>13</v>
      </c>
      <c r="I9" s="21">
        <f>IF(G9="x",SUMIFS(summary!F:F,summary!E:E,F9,summary!D:D,"semifinalist"),0)</f>
        <v>6585000</v>
      </c>
      <c r="J9" s="21">
        <f>IF(G9="x",SUMIFS(summary!P:P,summary!E:E,F9,summary!D:D,"semifinalist"),0)</f>
        <v>10315500</v>
      </c>
      <c r="K9" s="58">
        <f t="shared" ref="K9:K13" si="2">IF(I9=0,"-",J9/I9)</f>
        <v>1.566514806378132</v>
      </c>
      <c r="L9" s="56">
        <f>IF(G9="x",COUNTIFS(summary!E:E,dashboard!F9,summary!D:D,"Finalist"),0)</f>
        <v>7</v>
      </c>
      <c r="M9" s="21">
        <f>IF(G9="x",SUMIFS(summary!F:F,summary!E:E,F9,summary!D:D,"finalist"),0)</f>
        <v>4780800</v>
      </c>
      <c r="N9" s="21">
        <f>IF(G9="x",SUMIFS(summary!P:P,summary!E:E,F9,summary!D:D,"finalist"),0)</f>
        <v>11344521.050000001</v>
      </c>
      <c r="O9" s="58">
        <f t="shared" ref="O9:O11" si="3">IF(M9=0,"-",N9/M9)</f>
        <v>2.3729336198962518</v>
      </c>
      <c r="Q9" s="50"/>
      <c r="R9" s="50"/>
      <c r="S9" s="50"/>
      <c r="T9" s="50"/>
    </row>
    <row r="10" spans="1:20" ht="13" x14ac:dyDescent="0.15">
      <c r="A10" s="154"/>
      <c r="B10" s="19" t="s">
        <v>204</v>
      </c>
      <c r="C10">
        <f>COUNTIFS(companies!K:K,"x")</f>
        <v>27</v>
      </c>
      <c r="F10" s="56">
        <v>2022</v>
      </c>
      <c r="G10" s="57" t="s">
        <v>176</v>
      </c>
      <c r="H10" s="56">
        <f>IF(G10="x",COUNTIFS(summary!E:E,dashboard!F10,summary!D:D,"Semifinalist"),0)</f>
        <v>12</v>
      </c>
      <c r="I10" s="21">
        <f>IF(G10="x",SUMIFS(summary!F:F,summary!E:E,F10,summary!D:D,"semifinalist"),0)</f>
        <v>5568000</v>
      </c>
      <c r="J10" s="21">
        <f>IF(G10="x",SUMIFS(summary!P:P,summary!E:E,F10,summary!D:D,"semifinalist"),0)</f>
        <v>3388000</v>
      </c>
      <c r="K10" s="58">
        <f t="shared" si="2"/>
        <v>0.60847701149425293</v>
      </c>
      <c r="L10" s="56">
        <f>IF(G10="x",COUNTIFS(summary!E:E,dashboard!F10,summary!D:D,"Finalist"),0)</f>
        <v>5</v>
      </c>
      <c r="M10" s="21">
        <f>IF(G10="x",SUMIFS(summary!F:F,summary!E:E,F10,summary!D:D,"finalist"),0)</f>
        <v>3255000</v>
      </c>
      <c r="N10" s="21">
        <f>IF(G10="x",SUMIFS(summary!P:P,summary!E:E,F10,summary!D:D,"finalist"),0)</f>
        <v>2835000</v>
      </c>
      <c r="O10" s="58">
        <f t="shared" si="3"/>
        <v>0.87096774193548387</v>
      </c>
      <c r="Q10" s="50"/>
      <c r="R10" s="50"/>
      <c r="S10" s="50"/>
      <c r="T10" s="50"/>
    </row>
    <row r="11" spans="1:20" ht="13" x14ac:dyDescent="0.15">
      <c r="A11" s="19"/>
      <c r="B11" s="19"/>
      <c r="F11" s="56">
        <v>2023</v>
      </c>
      <c r="G11" s="57" t="s">
        <v>176</v>
      </c>
      <c r="H11" s="56">
        <f>IF(G11="x",COUNTIFS(summary!E:E,dashboard!F11,summary!D:D,"Semifinalist"),0)</f>
        <v>10</v>
      </c>
      <c r="I11" s="21">
        <f>IF(G11="x",SUMIFS(summary!F:F,summary!E:E,F11,summary!D:D,"semifinalist"),0)</f>
        <v>2190469</v>
      </c>
      <c r="J11" s="21">
        <f>IF(G11="x",SUMIFS(summary!P:P,summary!E:E,F11,summary!D:D,"semifinalist"),0)</f>
        <v>2190719</v>
      </c>
      <c r="K11" s="58">
        <f t="shared" si="2"/>
        <v>1.0001141308094295</v>
      </c>
      <c r="L11" s="56">
        <f>IF(G11="x",COUNTIFS(summary!E:E,dashboard!F11,summary!D:D,"Finalist"),0)</f>
        <v>5</v>
      </c>
      <c r="M11" s="21">
        <f>IF(G11="x",SUMIFS(summary!F:F,summary!E:E,F11,summary!D:D,"finalist"),0)</f>
        <v>3205000</v>
      </c>
      <c r="N11" s="21">
        <f>IF(G11="x",SUMIFS(summary!P:P,summary!E:E,F11,summary!D:D,"finalist"),0)</f>
        <v>2585864</v>
      </c>
      <c r="O11" s="58">
        <f t="shared" si="3"/>
        <v>0.80682184087363495</v>
      </c>
      <c r="Q11" s="50"/>
      <c r="R11" s="50"/>
      <c r="S11" s="50"/>
      <c r="T11" s="50"/>
    </row>
    <row r="12" spans="1:20" ht="13" x14ac:dyDescent="0.15">
      <c r="A12" s="19"/>
      <c r="B12" s="19"/>
      <c r="C12" s="15"/>
      <c r="D12" s="15"/>
      <c r="F12" s="56">
        <v>2024</v>
      </c>
      <c r="G12" s="57"/>
      <c r="H12" s="56">
        <f>IF(G12="x",COUNTIFS(summary!E:E,dashboard!F12,summary!D:D,"Semifinalist"),0)</f>
        <v>0</v>
      </c>
      <c r="I12" s="21">
        <f>IF(G12="x",SUMIFS(summary!F:F,summary!E:E,F12,summary!D:D,"semifinalist"),0)</f>
        <v>0</v>
      </c>
      <c r="J12" s="21">
        <f>IF(G12="x",SUMIFS(summary!P:P,summary!E:E,F12,summary!D:D,"semifinalist"),0)</f>
        <v>0</v>
      </c>
      <c r="K12" s="58" t="str">
        <f t="shared" si="2"/>
        <v>-</v>
      </c>
      <c r="L12" s="56">
        <f>IF(G12="x",COUNTIFS(summary!E:E,dashboard!F12,summary!D:D,"Finalist"),0)</f>
        <v>0</v>
      </c>
      <c r="M12" s="58" t="s">
        <v>205</v>
      </c>
      <c r="N12" s="58" t="s">
        <v>205</v>
      </c>
      <c r="O12" s="58" t="s">
        <v>205</v>
      </c>
    </row>
    <row r="13" spans="1:20" ht="13" x14ac:dyDescent="0.15">
      <c r="A13" s="19"/>
      <c r="B13" s="19"/>
      <c r="C13" s="15" t="s">
        <v>198</v>
      </c>
      <c r="D13" s="15" t="s">
        <v>201</v>
      </c>
      <c r="F13" s="59">
        <v>2025</v>
      </c>
      <c r="G13" s="68"/>
      <c r="H13" s="59">
        <f>IF(G13="x",COUNTIFS(summary!E:E,dashboard!F13,summary!D:D,"Semifinalist"),0)</f>
        <v>0</v>
      </c>
      <c r="I13" s="60">
        <f>IF(G13="x",SUMIFS(summary!F:F,summary!E:E,F13,summary!D:D,"semifinalist"),0)</f>
        <v>0</v>
      </c>
      <c r="J13" s="60">
        <f>IF(G13="x",SUMIFS(summary!P:P,summary!E:E,F13,summary!D:D,"semifinalist"),0)</f>
        <v>0</v>
      </c>
      <c r="K13" s="61" t="str">
        <f t="shared" si="2"/>
        <v>-</v>
      </c>
      <c r="L13" s="59">
        <f>IF(G13="x",COUNTIFS(summary!E:E,dashboard!F13,summary!D:D,"Finalist"),0)</f>
        <v>0</v>
      </c>
      <c r="M13" s="58" t="s">
        <v>206</v>
      </c>
      <c r="N13" s="60" t="s">
        <v>205</v>
      </c>
      <c r="O13" s="61" t="s">
        <v>205</v>
      </c>
    </row>
    <row r="14" spans="1:20" ht="13" x14ac:dyDescent="0.15">
      <c r="A14" s="153" t="s">
        <v>207</v>
      </c>
      <c r="B14" s="19" t="s">
        <v>208</v>
      </c>
      <c r="C14" s="15">
        <f>COUNTIFS(summary!D:D,"Semifinalist",summary!G:G,"Actively operating")</f>
        <v>82</v>
      </c>
      <c r="D14" s="15">
        <f>COUNTIFS(summary!D:D,"Finalist",summary!G:G,"Actively operating")</f>
        <v>47</v>
      </c>
      <c r="F14" s="27"/>
      <c r="G14" s="27"/>
      <c r="H14" s="65">
        <f>SUM(H3:H13)</f>
        <v>101</v>
      </c>
      <c r="I14" s="66">
        <f t="shared" ref="I14:J14" si="4">SUM(I3:I13)</f>
        <v>37603198</v>
      </c>
      <c r="J14" s="66">
        <f t="shared" si="4"/>
        <v>261850148</v>
      </c>
      <c r="K14" s="67">
        <f>IF(I14=0,"-",J14/I14)</f>
        <v>6.963507412321686</v>
      </c>
      <c r="L14" s="65">
        <f>SUM(L3:L8)</f>
        <v>37</v>
      </c>
      <c r="M14" s="66">
        <f>SUM(M3:M13)</f>
        <v>33768800</v>
      </c>
      <c r="N14" s="66">
        <f>SUM(N3:N13)</f>
        <v>248040606.05000001</v>
      </c>
      <c r="O14" s="67">
        <f>IF(M14=0,"-",N14/M14)</f>
        <v>7.3452597086659877</v>
      </c>
    </row>
    <row r="15" spans="1:20" ht="13" x14ac:dyDescent="0.15">
      <c r="A15" s="154"/>
      <c r="B15" s="19" t="s">
        <v>209</v>
      </c>
      <c r="C15" s="15">
        <f>COUNTIFS(summary!D:D,"Semifinalist",summary!G:G,"Dormant (not active but still in business)")</f>
        <v>5</v>
      </c>
      <c r="D15" s="15">
        <f>COUNTIFS(summary!D:D,"Finalist",summary!G:G,"Dormant (not active but still in business)")</f>
        <v>3</v>
      </c>
    </row>
    <row r="16" spans="1:20" ht="13" x14ac:dyDescent="0.15">
      <c r="A16" s="154"/>
      <c r="B16" s="19" t="s">
        <v>210</v>
      </c>
      <c r="C16" s="15">
        <f>COUNTIFS(summary!D:D,"Semifinalist",summary!G:G,"Successful exit")</f>
        <v>3</v>
      </c>
      <c r="D16" s="15">
        <f>COUNTIFS(summary!D:D,"Finalist",summary!G:G,"Successful exit")</f>
        <v>2</v>
      </c>
      <c r="I16" s="52" t="s">
        <v>171</v>
      </c>
      <c r="J16" s="55" t="s">
        <v>171</v>
      </c>
    </row>
    <row r="17" spans="1:10" ht="13" x14ac:dyDescent="0.15">
      <c r="A17" s="154"/>
      <c r="B17" s="19" t="s">
        <v>211</v>
      </c>
      <c r="C17" s="15">
        <f>COUNTIFS(summary!D:D,"Semifinalist",summary!G:G,"Inactive")</f>
        <v>11</v>
      </c>
      <c r="D17" s="15">
        <f>COUNTIFS(summary!D:D,"Finalist",summary!G:G,"Inactive")</f>
        <v>2</v>
      </c>
    </row>
    <row r="18" spans="1:10" ht="13" x14ac:dyDescent="0.15">
      <c r="A18" s="154"/>
      <c r="B18" s="19" t="s">
        <v>212</v>
      </c>
      <c r="C18" s="91">
        <f>(C14+C15+C16)/C5</f>
        <v>0.88235294117647056</v>
      </c>
      <c r="D18" s="15"/>
      <c r="I18" s="52" t="s">
        <v>213</v>
      </c>
      <c r="J18" s="69">
        <f>I14+M14</f>
        <v>71371998</v>
      </c>
    </row>
    <row r="19" spans="1:10" ht="13" x14ac:dyDescent="0.15">
      <c r="A19" s="154"/>
      <c r="B19" s="19" t="s">
        <v>214</v>
      </c>
      <c r="C19" s="15"/>
      <c r="D19" s="91">
        <f>(D14+D15+D16)/C6</f>
        <v>0.96296296296296291</v>
      </c>
      <c r="I19" s="52" t="s">
        <v>215</v>
      </c>
      <c r="J19" s="69">
        <f>J14+N14</f>
        <v>509890754.05000001</v>
      </c>
    </row>
    <row r="20" spans="1:10" ht="13" x14ac:dyDescent="0.15">
      <c r="A20" s="19"/>
      <c r="B20" s="19"/>
    </row>
    <row r="21" spans="1:10" ht="13" customHeight="1" x14ac:dyDescent="0.15">
      <c r="A21" s="148" t="s">
        <v>216</v>
      </c>
      <c r="B21" s="19" t="s">
        <v>217</v>
      </c>
      <c r="C21" s="42">
        <f>SUMIFS(prizes!D:D, prizes!B:B, "tnvc_main_cash")</f>
        <v>1169000</v>
      </c>
      <c r="D21" s="92"/>
      <c r="I21" s="52" t="s">
        <v>218</v>
      </c>
      <c r="J21" s="69">
        <f>J14-I14</f>
        <v>224246950</v>
      </c>
    </row>
    <row r="22" spans="1:10" ht="13" x14ac:dyDescent="0.15">
      <c r="A22" s="148"/>
      <c r="B22" s="19" t="s">
        <v>219</v>
      </c>
      <c r="C22" s="42">
        <f>SUMIFS(prizes!D:D,prizes!B:B,"tnvc_elpit_cash")</f>
        <v>114000</v>
      </c>
      <c r="I22" s="52" t="s">
        <v>220</v>
      </c>
      <c r="J22" s="69">
        <f>_xlfn.MINIFS(summary!P:P,summary!D:D,"Semifinalist")</f>
        <v>0</v>
      </c>
    </row>
    <row r="23" spans="1:10" ht="13" x14ac:dyDescent="0.15">
      <c r="A23" s="148"/>
      <c r="B23" s="19" t="s">
        <v>221</v>
      </c>
      <c r="C23" s="42">
        <f>SUMIFS(prizes!D:D,prizes!B:B,"others_cash")</f>
        <v>554500</v>
      </c>
      <c r="D23" s="69"/>
      <c r="I23" s="52" t="s">
        <v>222</v>
      </c>
      <c r="J23" s="69">
        <f>_xlfn.MAXIFS(summary!P:P,summary!D:D,"Semifinalist")</f>
        <v>75300000</v>
      </c>
    </row>
    <row r="24" spans="1:10" ht="13" x14ac:dyDescent="0.15">
      <c r="A24" s="148"/>
      <c r="B24" s="19" t="s">
        <v>223</v>
      </c>
      <c r="C24" s="42">
        <f>SUMIFS(prizes!D:D,prizes!B:B,"others_inkind")</f>
        <v>887500</v>
      </c>
      <c r="I24" s="52" t="s">
        <v>224</v>
      </c>
      <c r="J24" s="69">
        <f>J21/H14</f>
        <v>2220266.8316831682</v>
      </c>
    </row>
    <row r="25" spans="1:10" ht="13" x14ac:dyDescent="0.15">
      <c r="A25" s="148"/>
      <c r="B25" s="19" t="s">
        <v>225</v>
      </c>
      <c r="C25" s="42">
        <f>SUMIFS(prizes!D:D,prizes!B:B,"others_invest")</f>
        <v>732500</v>
      </c>
    </row>
    <row r="26" spans="1:10" ht="13" x14ac:dyDescent="0.15">
      <c r="A26" s="148"/>
      <c r="B26" s="4" t="s">
        <v>226</v>
      </c>
      <c r="C26" s="120">
        <f>SUM(C21:C25)</f>
        <v>3457500</v>
      </c>
      <c r="I26" s="52" t="s">
        <v>227</v>
      </c>
      <c r="J26" s="69">
        <f>N14-M14</f>
        <v>214271806.05000001</v>
      </c>
    </row>
    <row r="27" spans="1:10" ht="15.75" customHeight="1" x14ac:dyDescent="0.15">
      <c r="A27" s="148"/>
      <c r="B27" s="19" t="s">
        <v>228</v>
      </c>
      <c r="C27" s="42">
        <f>SUM(C21:C23)</f>
        <v>1837500</v>
      </c>
      <c r="I27" s="52" t="s">
        <v>229</v>
      </c>
      <c r="J27" s="69">
        <f>_xlfn.MINIFS(summary!P:P,summary!D:D,"Finalist")</f>
        <v>0</v>
      </c>
    </row>
    <row r="28" spans="1:10" ht="13" customHeight="1" x14ac:dyDescent="0.15">
      <c r="A28" s="148"/>
      <c r="B28" s="19" t="s">
        <v>230</v>
      </c>
      <c r="C28" s="121">
        <f>C27/C26</f>
        <v>0.53145336225596529</v>
      </c>
      <c r="I28" s="52" t="s">
        <v>231</v>
      </c>
      <c r="J28" s="69">
        <f>_xlfn.MAXIFS(summary!P:P,summary!D:D,"Finalist")</f>
        <v>40980000</v>
      </c>
    </row>
    <row r="29" spans="1:10" ht="13" x14ac:dyDescent="0.15">
      <c r="B29" s="19"/>
      <c r="C29" s="42"/>
      <c r="D29" s="105"/>
      <c r="I29" s="52" t="s">
        <v>224</v>
      </c>
      <c r="J29" s="69">
        <f>J26/L14</f>
        <v>5791129.8932432439</v>
      </c>
    </row>
    <row r="30" spans="1:10" ht="13" x14ac:dyDescent="0.15">
      <c r="A30" s="156" t="s">
        <v>232</v>
      </c>
      <c r="B30" s="110" t="s">
        <v>233</v>
      </c>
      <c r="C30" s="111">
        <f>SUM(summary!I:I)</f>
        <v>10746662</v>
      </c>
    </row>
    <row r="31" spans="1:10" ht="13" x14ac:dyDescent="0.15">
      <c r="A31" s="156"/>
      <c r="B31" s="110" t="s">
        <v>234</v>
      </c>
      <c r="C31" s="111">
        <f>SUMIFS(summary!I:I,summary!B:B,"x")</f>
        <v>4609383</v>
      </c>
    </row>
    <row r="32" spans="1:10" ht="13" x14ac:dyDescent="0.15">
      <c r="A32" s="156"/>
      <c r="B32" s="110" t="s">
        <v>235</v>
      </c>
      <c r="C32" s="111">
        <f>SUMIFS(summary!I:I,summary!C:C,"x")</f>
        <v>3656383</v>
      </c>
    </row>
    <row r="33" spans="1:12" ht="13" x14ac:dyDescent="0.15">
      <c r="A33" s="156"/>
      <c r="B33" s="110" t="s">
        <v>236</v>
      </c>
      <c r="C33" s="111">
        <f>SUM(summary!J:J)</f>
        <v>4343929.87</v>
      </c>
    </row>
    <row r="34" spans="1:12" ht="13" x14ac:dyDescent="0.15">
      <c r="A34" s="156"/>
      <c r="B34" s="112" t="s">
        <v>237</v>
      </c>
      <c r="C34" s="111">
        <f>SUMIFS(tamusr!$C:$C,tamusr!$B:$B,dashboard!B34)</f>
        <v>1522670</v>
      </c>
    </row>
    <row r="35" spans="1:12" ht="13" x14ac:dyDescent="0.15">
      <c r="A35" s="156"/>
      <c r="B35" s="112" t="s">
        <v>238</v>
      </c>
      <c r="C35" s="111">
        <f>SUMIFS(tamusr!$C:$C,tamusr!$B:$B,dashboard!B35)</f>
        <v>898604</v>
      </c>
      <c r="D35" s="105"/>
    </row>
    <row r="36" spans="1:12" ht="13" x14ac:dyDescent="0.15">
      <c r="A36" s="156"/>
      <c r="B36" s="112" t="s">
        <v>239</v>
      </c>
      <c r="C36" s="111">
        <f>SUMIFS(tamusr!$C:$C,tamusr!$B:$B,dashboard!B36)</f>
        <v>546886.15</v>
      </c>
    </row>
    <row r="37" spans="1:12" ht="13" x14ac:dyDescent="0.15">
      <c r="A37" s="156"/>
      <c r="B37" s="112" t="s">
        <v>240</v>
      </c>
      <c r="C37" s="111">
        <f>SUMIFS(tamusr!$C:$C,tamusr!$B:$B,dashboard!B37)</f>
        <v>1297814</v>
      </c>
    </row>
    <row r="38" spans="1:12" ht="13" x14ac:dyDescent="0.15">
      <c r="A38" s="156"/>
      <c r="B38" s="112" t="s">
        <v>241</v>
      </c>
      <c r="C38" s="111">
        <f>SUMIFS(tamusr!$C:$C,tamusr!$B:$B,dashboard!B38)</f>
        <v>13847</v>
      </c>
    </row>
    <row r="39" spans="1:12" ht="13" x14ac:dyDescent="0.15">
      <c r="A39" s="156"/>
      <c r="B39" s="113" t="s">
        <v>242</v>
      </c>
      <c r="C39" s="111">
        <f>SUMIFS(tamusr!$C:$C,tamusr!$B:$B,"")</f>
        <v>0</v>
      </c>
    </row>
    <row r="40" spans="1:12" ht="13" x14ac:dyDescent="0.15">
      <c r="A40" s="107"/>
      <c r="B40" s="107"/>
      <c r="C40" s="103"/>
    </row>
    <row r="41" spans="1:12" ht="13" x14ac:dyDescent="0.15">
      <c r="A41" s="19"/>
      <c r="B41" s="19" t="s">
        <v>171</v>
      </c>
    </row>
    <row r="42" spans="1:12" ht="13" x14ac:dyDescent="0.15">
      <c r="A42" s="153" t="s">
        <v>243</v>
      </c>
      <c r="B42" s="19" t="s">
        <v>244</v>
      </c>
      <c r="C42" s="42">
        <f>SUM(summary!L:L)</f>
        <v>426247977.05000001</v>
      </c>
      <c r="I42" s="54"/>
    </row>
    <row r="43" spans="1:12" ht="13" x14ac:dyDescent="0.15">
      <c r="A43" s="154"/>
      <c r="B43" s="19" t="s">
        <v>245</v>
      </c>
      <c r="C43" s="42">
        <f>SUM(summary!M:M)</f>
        <v>61046048</v>
      </c>
      <c r="E43" s="54"/>
      <c r="F43" s="54"/>
      <c r="G43" s="54"/>
      <c r="H43" s="54"/>
      <c r="I43" s="52"/>
      <c r="J43" s="54"/>
      <c r="K43" s="27"/>
    </row>
    <row r="44" spans="1:12" ht="13" x14ac:dyDescent="0.15">
      <c r="A44" s="154"/>
      <c r="B44" s="19" t="s">
        <v>246</v>
      </c>
      <c r="C44" s="126">
        <f>SUM(summary!P:P)</f>
        <v>509890754.05000001</v>
      </c>
      <c r="E44" s="27"/>
      <c r="F44" s="54"/>
      <c r="G44" s="54"/>
      <c r="H44" s="54"/>
      <c r="I44" s="27"/>
      <c r="J44" s="27"/>
      <c r="K44" s="27"/>
      <c r="L44" s="27"/>
    </row>
    <row r="45" spans="1:12" ht="13" x14ac:dyDescent="0.15">
      <c r="A45" s="154"/>
      <c r="B45" s="19" t="s">
        <v>247</v>
      </c>
      <c r="C45" s="42">
        <f>SUM(companies!H:H)</f>
        <v>70709748</v>
      </c>
      <c r="E45" s="27"/>
      <c r="F45" s="54"/>
      <c r="G45" s="54"/>
      <c r="H45" s="54"/>
      <c r="I45" s="27"/>
      <c r="J45" s="27"/>
      <c r="K45" s="27"/>
      <c r="L45" s="27"/>
    </row>
    <row r="46" spans="1:12" ht="13" x14ac:dyDescent="0.15">
      <c r="A46" s="154"/>
      <c r="B46" s="19" t="s">
        <v>248</v>
      </c>
      <c r="C46" s="42">
        <f>C44-C45</f>
        <v>439181006.05000001</v>
      </c>
      <c r="E46" s="27"/>
      <c r="F46" s="54"/>
      <c r="G46" s="54"/>
      <c r="H46" s="54"/>
      <c r="I46" s="27"/>
      <c r="J46" s="27"/>
      <c r="K46" s="27"/>
      <c r="L46" s="27"/>
    </row>
    <row r="47" spans="1:12" ht="13" x14ac:dyDescent="0.15">
      <c r="A47" s="154"/>
      <c r="B47" s="19"/>
      <c r="E47" s="27"/>
      <c r="F47" s="54"/>
      <c r="G47" s="54"/>
      <c r="H47" s="54"/>
      <c r="I47" s="27"/>
      <c r="J47" s="27"/>
      <c r="K47" s="27"/>
      <c r="L47" s="27"/>
    </row>
    <row r="48" spans="1:12" ht="13" x14ac:dyDescent="0.15">
      <c r="A48" s="154"/>
      <c r="B48" s="19" t="s">
        <v>249</v>
      </c>
      <c r="C48" s="42">
        <f>SUM(summary!Q:Q)</f>
        <v>180839314</v>
      </c>
      <c r="E48" s="27"/>
      <c r="F48" s="54"/>
      <c r="G48" s="54"/>
      <c r="H48" s="54"/>
      <c r="I48" s="27"/>
      <c r="J48" s="27"/>
      <c r="K48" s="27"/>
      <c r="L48" s="27"/>
    </row>
    <row r="49" spans="1:12" ht="13" x14ac:dyDescent="0.15">
      <c r="A49" s="154"/>
      <c r="B49" s="19" t="s">
        <v>250</v>
      </c>
      <c r="C49" s="42">
        <f>SUM(summary!R:R)</f>
        <v>45137833</v>
      </c>
      <c r="E49" s="27"/>
      <c r="F49" s="54"/>
      <c r="G49" s="54"/>
      <c r="H49" s="54"/>
      <c r="I49" s="27"/>
      <c r="J49" s="27"/>
      <c r="K49" s="27"/>
      <c r="L49" s="27"/>
    </row>
    <row r="50" spans="1:12" ht="13" x14ac:dyDescent="0.15">
      <c r="B50" s="19"/>
      <c r="C50" s="42"/>
      <c r="E50" s="27"/>
      <c r="F50" s="54"/>
      <c r="G50" s="54"/>
      <c r="H50" s="54"/>
      <c r="I50" s="27"/>
      <c r="J50" s="27"/>
      <c r="K50" s="27"/>
      <c r="L50" s="27"/>
    </row>
    <row r="51" spans="1:12" ht="13" x14ac:dyDescent="0.15">
      <c r="A51" s="138" t="s">
        <v>251</v>
      </c>
      <c r="B51" s="19" t="s">
        <v>252</v>
      </c>
      <c r="C51" s="42">
        <v>346471</v>
      </c>
      <c r="E51" s="27"/>
      <c r="F51" s="54"/>
      <c r="G51" s="54"/>
      <c r="H51" s="54"/>
      <c r="I51" s="27"/>
      <c r="J51" s="27"/>
      <c r="K51" s="27"/>
      <c r="L51" s="27"/>
    </row>
    <row r="52" spans="1:12" ht="13" x14ac:dyDescent="0.15">
      <c r="B52" s="19" t="s">
        <v>253</v>
      </c>
      <c r="C52" s="42">
        <v>979944</v>
      </c>
      <c r="E52" s="27"/>
      <c r="F52" s="54"/>
      <c r="G52" s="54"/>
      <c r="H52" s="54"/>
      <c r="I52" s="27"/>
      <c r="J52" s="27"/>
      <c r="K52" s="27"/>
      <c r="L52" s="27"/>
    </row>
    <row r="53" spans="1:12" ht="13" x14ac:dyDescent="0.15"/>
    <row r="54" spans="1:12" ht="13" x14ac:dyDescent="0.15">
      <c r="A54" s="155" t="s">
        <v>28</v>
      </c>
      <c r="B54" s="19" t="s">
        <v>254</v>
      </c>
      <c r="C54">
        <f>SUM(summary!S:S)</f>
        <v>617</v>
      </c>
    </row>
    <row r="55" spans="1:12" ht="13" x14ac:dyDescent="0.15">
      <c r="A55" s="155"/>
      <c r="B55" s="19" t="s">
        <v>255</v>
      </c>
      <c r="C55">
        <f>COUNTIF(summary!S:S,"&gt;0")</f>
        <v>129</v>
      </c>
    </row>
    <row r="56" spans="1:12" ht="13" x14ac:dyDescent="0.15">
      <c r="A56" s="155"/>
      <c r="B56" s="19" t="s">
        <v>224</v>
      </c>
      <c r="C56" s="102">
        <f>C54/C55</f>
        <v>4.7829457364341081</v>
      </c>
    </row>
    <row r="57" spans="1:12" ht="13" x14ac:dyDescent="0.15">
      <c r="A57" s="155"/>
      <c r="B57" s="19" t="s">
        <v>256</v>
      </c>
      <c r="C57" s="6">
        <f>C56*C3</f>
        <v>746.1395348837209</v>
      </c>
    </row>
    <row r="58" spans="1:12" ht="13" x14ac:dyDescent="0.15">
      <c r="A58" s="155"/>
      <c r="B58" s="19" t="s">
        <v>257</v>
      </c>
      <c r="C58" s="6">
        <f>C3*(C54-45)/(C55-1)</f>
        <v>697.125</v>
      </c>
    </row>
    <row r="59" spans="1:12" ht="13" x14ac:dyDescent="0.15">
      <c r="A59" s="125"/>
      <c r="B59" s="19"/>
    </row>
    <row r="60" spans="1:12" ht="13" x14ac:dyDescent="0.15">
      <c r="A60" s="148" t="s">
        <v>258</v>
      </c>
      <c r="B60" s="19" t="str">
        <f>B58</f>
        <v>Estimated Impact - Conservative (employees)</v>
      </c>
      <c r="C60" s="106">
        <f>C58</f>
        <v>697.125</v>
      </c>
    </row>
    <row r="61" spans="1:12" ht="13" x14ac:dyDescent="0.15">
      <c r="A61" s="148"/>
      <c r="B61" s="19" t="s">
        <v>259</v>
      </c>
      <c r="C61" s="42">
        <v>190561</v>
      </c>
    </row>
    <row r="62" spans="1:12" ht="13" x14ac:dyDescent="0.15">
      <c r="A62" s="148"/>
      <c r="B62" s="19" t="s">
        <v>260</v>
      </c>
      <c r="C62" s="69">
        <f>C60*C61</f>
        <v>132844837.125</v>
      </c>
    </row>
    <row r="63" spans="1:12" ht="13" x14ac:dyDescent="0.15"/>
    <row r="64" spans="1:12" ht="13" x14ac:dyDescent="0.15">
      <c r="B64" s="19" t="s">
        <v>256</v>
      </c>
      <c r="C64" s="127">
        <f>C61*C57</f>
        <v>142185095.90697673</v>
      </c>
    </row>
    <row r="65" spans="1:1" ht="13" x14ac:dyDescent="0.15"/>
    <row r="66" spans="1:1" ht="13" x14ac:dyDescent="0.15"/>
    <row r="67" spans="1:1" ht="13" x14ac:dyDescent="0.15"/>
    <row r="68" spans="1:1" ht="13" x14ac:dyDescent="0.15"/>
    <row r="69" spans="1:1" ht="13" x14ac:dyDescent="0.15"/>
    <row r="70" spans="1:1" ht="13" x14ac:dyDescent="0.15"/>
    <row r="71" spans="1:1" ht="13" x14ac:dyDescent="0.15">
      <c r="A71" s="49" t="s">
        <v>261</v>
      </c>
    </row>
    <row r="72" spans="1:1" ht="13" x14ac:dyDescent="0.15">
      <c r="A72" s="19" t="s">
        <v>262</v>
      </c>
    </row>
    <row r="73" spans="1:1" ht="13" x14ac:dyDescent="0.15">
      <c r="A73" s="52" t="s">
        <v>263</v>
      </c>
    </row>
    <row r="74" spans="1:1" ht="13" x14ac:dyDescent="0.15"/>
    <row r="75" spans="1:1" ht="13" x14ac:dyDescent="0.15"/>
    <row r="76" spans="1:1" ht="13" x14ac:dyDescent="0.15"/>
    <row r="77" spans="1:1" ht="13" x14ac:dyDescent="0.15"/>
    <row r="78" spans="1:1" ht="13" x14ac:dyDescent="0.15"/>
    <row r="79" spans="1:1" ht="13" x14ac:dyDescent="0.15"/>
    <row r="80" spans="1:1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  <row r="1013" ht="13" x14ac:dyDescent="0.15"/>
    <row r="1014" ht="13" x14ac:dyDescent="0.15"/>
    <row r="1015" ht="13" x14ac:dyDescent="0.15"/>
    <row r="1016" ht="13" x14ac:dyDescent="0.15"/>
    <row r="1017" ht="13" x14ac:dyDescent="0.15"/>
    <row r="1018" ht="13" x14ac:dyDescent="0.15"/>
    <row r="1019" ht="13" x14ac:dyDescent="0.15"/>
    <row r="1020" ht="13" x14ac:dyDescent="0.15"/>
    <row r="1021" ht="13" x14ac:dyDescent="0.15"/>
    <row r="1022" ht="13" x14ac:dyDescent="0.15"/>
    <row r="1023" ht="13" x14ac:dyDescent="0.15"/>
    <row r="1024" ht="13" x14ac:dyDescent="0.15"/>
    <row r="1025" ht="13" x14ac:dyDescent="0.15"/>
    <row r="1026" ht="13" x14ac:dyDescent="0.15"/>
    <row r="1027" ht="13" x14ac:dyDescent="0.15"/>
    <row r="1028" ht="13" x14ac:dyDescent="0.15"/>
    <row r="1029" ht="13" x14ac:dyDescent="0.15"/>
    <row r="1030" ht="13" x14ac:dyDescent="0.15"/>
    <row r="1031" ht="13" x14ac:dyDescent="0.15"/>
    <row r="1032" ht="13" x14ac:dyDescent="0.15"/>
    <row r="1033" ht="13" x14ac:dyDescent="0.15"/>
    <row r="1034" ht="13" x14ac:dyDescent="0.15"/>
    <row r="1035" ht="13" x14ac:dyDescent="0.15"/>
    <row r="1036" ht="13" x14ac:dyDescent="0.15"/>
    <row r="1037" ht="13" x14ac:dyDescent="0.15"/>
    <row r="1038" ht="13" x14ac:dyDescent="0.15"/>
  </sheetData>
  <mergeCells count="11">
    <mergeCell ref="A60:A62"/>
    <mergeCell ref="S4:T4"/>
    <mergeCell ref="H1:K1"/>
    <mergeCell ref="L1:O1"/>
    <mergeCell ref="A42:A49"/>
    <mergeCell ref="A54:A58"/>
    <mergeCell ref="A5:A6"/>
    <mergeCell ref="A9:A10"/>
    <mergeCell ref="A14:A19"/>
    <mergeCell ref="A30:A39"/>
    <mergeCell ref="A21:A28"/>
  </mergeCells>
  <pageMargins left="0" right="0" top="0" bottom="0" header="0" footer="0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977"/>
  <sheetViews>
    <sheetView tabSelected="1" zoomScale="110" zoomScaleNormal="150" workbookViewId="0">
      <pane xSplit="2" ySplit="1" topLeftCell="C2" activePane="bottomRight" state="frozen"/>
      <selection pane="topRight" activeCell="D3" sqref="D3"/>
      <selection pane="bottomLeft" activeCell="D3" sqref="D3"/>
      <selection pane="bottomRight" activeCell="B18" sqref="B18"/>
    </sheetView>
  </sheetViews>
  <sheetFormatPr baseColWidth="10" defaultColWidth="14.5" defaultRowHeight="15.75" customHeight="1" x14ac:dyDescent="0.15"/>
  <cols>
    <col min="1" max="1" width="4.5" style="94" customWidth="1"/>
    <col min="2" max="2" width="40.83203125" style="94" bestFit="1" customWidth="1"/>
    <col min="3" max="3" width="15.5" style="140" bestFit="1" customWidth="1"/>
    <col min="4" max="4" width="18.1640625" style="140" bestFit="1" customWidth="1"/>
    <col min="5" max="5" width="19.5" style="94" bestFit="1" customWidth="1"/>
    <col min="6" max="6" width="15.5" style="94" customWidth="1"/>
    <col min="7" max="7" width="10.5" style="94" bestFit="1" customWidth="1"/>
    <col min="8" max="8" width="11.1640625" style="94" bestFit="1" customWidth="1"/>
    <col min="9" max="12" width="14.5" style="94"/>
    <col min="13" max="13" width="17.1640625" style="94" customWidth="1"/>
    <col min="14" max="14" width="121.5" style="94" bestFit="1" customWidth="1"/>
    <col min="15" max="15" width="16.5" style="94" bestFit="1" customWidth="1"/>
    <col min="16" max="16" width="19.5" style="94" bestFit="1" customWidth="1"/>
    <col min="17" max="16384" width="14.5" style="94"/>
  </cols>
  <sheetData>
    <row r="1" spans="1:16" ht="13" x14ac:dyDescent="0.15">
      <c r="A1" s="5" t="s">
        <v>264</v>
      </c>
      <c r="B1" s="5" t="s">
        <v>11</v>
      </c>
      <c r="C1" s="142" t="s">
        <v>265</v>
      </c>
      <c r="D1" s="142" t="s">
        <v>266</v>
      </c>
      <c r="E1" s="5" t="s">
        <v>267</v>
      </c>
      <c r="F1" s="5" t="s">
        <v>268</v>
      </c>
      <c r="G1" s="5" t="s">
        <v>14</v>
      </c>
      <c r="H1" s="143" t="s">
        <v>16</v>
      </c>
      <c r="I1" s="5" t="s">
        <v>269</v>
      </c>
      <c r="J1" s="5" t="s">
        <v>270</v>
      </c>
      <c r="K1" s="5" t="s">
        <v>271</v>
      </c>
      <c r="L1" s="5" t="s">
        <v>272</v>
      </c>
      <c r="M1" s="5" t="s">
        <v>273</v>
      </c>
      <c r="N1" s="5" t="s">
        <v>274</v>
      </c>
      <c r="O1" s="5"/>
      <c r="P1" s="5"/>
    </row>
    <row r="2" spans="1:16" ht="13" x14ac:dyDescent="0.15">
      <c r="A2" s="5">
        <v>1</v>
      </c>
      <c r="B2" s="94" t="s">
        <v>30</v>
      </c>
      <c r="C2" s="140" t="s">
        <v>275</v>
      </c>
      <c r="D2" s="140" t="s">
        <v>276</v>
      </c>
      <c r="E2" s="5">
        <v>2015</v>
      </c>
      <c r="F2" s="5"/>
      <c r="G2" s="5" t="s">
        <v>154</v>
      </c>
      <c r="H2" s="143"/>
      <c r="I2" s="5"/>
      <c r="J2" s="5" t="s">
        <v>277</v>
      </c>
      <c r="K2" s="5"/>
      <c r="L2" s="5"/>
      <c r="M2" s="5" t="str">
        <f>IF(COUNTIF(tamusr!$A:$A,companies!B2)&gt;0,"x","")</f>
        <v/>
      </c>
      <c r="N2" s="5"/>
      <c r="O2" s="5"/>
      <c r="P2" s="5"/>
    </row>
    <row r="3" spans="1:16" ht="13" x14ac:dyDescent="0.15">
      <c r="A3" s="5">
        <v>2</v>
      </c>
      <c r="B3" s="94" t="s">
        <v>31</v>
      </c>
      <c r="C3" s="140" t="s">
        <v>278</v>
      </c>
      <c r="D3" s="140" t="s">
        <v>276</v>
      </c>
      <c r="E3" s="5">
        <v>2015</v>
      </c>
      <c r="F3" s="5"/>
      <c r="G3" s="5" t="s">
        <v>154</v>
      </c>
      <c r="H3" s="143"/>
      <c r="I3" s="5"/>
      <c r="J3" s="5" t="s">
        <v>277</v>
      </c>
      <c r="K3" s="5"/>
      <c r="L3" s="5"/>
      <c r="M3" s="5" t="str">
        <f>IF(COUNTIF(tamusr!$A:$A,companies!B3)&gt;0,"x","")</f>
        <v/>
      </c>
      <c r="N3" s="5"/>
      <c r="O3" s="5"/>
      <c r="P3" s="5"/>
    </row>
    <row r="4" spans="1:16" ht="13" x14ac:dyDescent="0.15">
      <c r="A4" s="5">
        <v>3</v>
      </c>
      <c r="B4" s="94" t="s">
        <v>32</v>
      </c>
      <c r="C4" s="140" t="s">
        <v>279</v>
      </c>
      <c r="D4" s="140" t="s">
        <v>280</v>
      </c>
      <c r="E4" s="5">
        <v>2015</v>
      </c>
      <c r="F4" s="5"/>
      <c r="G4" s="5" t="s">
        <v>158</v>
      </c>
      <c r="H4" s="143">
        <v>200000</v>
      </c>
      <c r="I4" s="5"/>
      <c r="J4" s="5" t="s">
        <v>277</v>
      </c>
      <c r="K4" s="5"/>
      <c r="L4" s="5"/>
      <c r="M4" s="5" t="str">
        <f>IF(COUNTIF(tamusr!$A:$A,companies!B4)&gt;0,"x","")</f>
        <v/>
      </c>
      <c r="N4" s="5"/>
      <c r="O4" s="5"/>
      <c r="P4" s="5"/>
    </row>
    <row r="5" spans="1:16" ht="13" x14ac:dyDescent="0.15">
      <c r="A5" s="5">
        <v>4</v>
      </c>
      <c r="B5" s="94" t="s">
        <v>33</v>
      </c>
      <c r="C5" s="140" t="s">
        <v>281</v>
      </c>
      <c r="D5" s="140" t="s">
        <v>282</v>
      </c>
      <c r="E5" s="5">
        <v>2015</v>
      </c>
      <c r="F5" s="5"/>
      <c r="G5" s="5" t="s">
        <v>154</v>
      </c>
      <c r="H5" s="143">
        <v>1000000</v>
      </c>
      <c r="I5" s="5"/>
      <c r="J5" s="5" t="s">
        <v>277</v>
      </c>
      <c r="K5" s="5"/>
      <c r="L5" s="5"/>
      <c r="M5" s="5" t="str">
        <f>IF(COUNTIF(tamusr!$A:$A,companies!B5)&gt;0,"x","")</f>
        <v/>
      </c>
      <c r="N5" s="5"/>
      <c r="O5" s="5"/>
      <c r="P5" s="5"/>
    </row>
    <row r="6" spans="1:16" ht="13" x14ac:dyDescent="0.15">
      <c r="A6" s="5">
        <v>5</v>
      </c>
      <c r="B6" s="94" t="s">
        <v>34</v>
      </c>
      <c r="C6" s="140" t="s">
        <v>283</v>
      </c>
      <c r="D6" s="140" t="s">
        <v>280</v>
      </c>
      <c r="E6" s="5">
        <v>2015</v>
      </c>
      <c r="F6" s="5" t="s">
        <v>284</v>
      </c>
      <c r="G6" s="5" t="s">
        <v>154</v>
      </c>
      <c r="H6" s="143">
        <v>450000</v>
      </c>
      <c r="I6" s="5"/>
      <c r="J6" s="5" t="s">
        <v>176</v>
      </c>
      <c r="K6" s="5" t="s">
        <v>176</v>
      </c>
      <c r="L6" s="5" t="s">
        <v>285</v>
      </c>
      <c r="M6" s="5" t="s">
        <v>286</v>
      </c>
      <c r="N6" s="5" t="s">
        <v>287</v>
      </c>
      <c r="O6" s="5"/>
      <c r="P6" s="5"/>
    </row>
    <row r="7" spans="1:16" ht="13" x14ac:dyDescent="0.15">
      <c r="A7" s="5">
        <v>6</v>
      </c>
      <c r="B7" s="94" t="s">
        <v>35</v>
      </c>
      <c r="C7" s="140" t="s">
        <v>279</v>
      </c>
      <c r="D7" s="140" t="s">
        <v>280</v>
      </c>
      <c r="E7" s="5">
        <v>2015</v>
      </c>
      <c r="F7" s="5"/>
      <c r="G7" s="5" t="s">
        <v>154</v>
      </c>
      <c r="H7" s="143"/>
      <c r="I7" s="5"/>
      <c r="J7" s="5" t="s">
        <v>277</v>
      </c>
      <c r="K7" s="5"/>
      <c r="L7" s="5"/>
      <c r="M7" s="5" t="str">
        <f>IF(COUNTIF(tamusr!$A:$A,companies!B7)&gt;0,"x","")</f>
        <v/>
      </c>
      <c r="N7" s="5"/>
      <c r="O7" s="5"/>
      <c r="P7" s="5"/>
    </row>
    <row r="8" spans="1:16" ht="13" x14ac:dyDescent="0.15">
      <c r="A8" s="5">
        <v>7</v>
      </c>
      <c r="B8" s="94" t="s">
        <v>36</v>
      </c>
      <c r="C8" s="140" t="s">
        <v>288</v>
      </c>
      <c r="D8" s="140" t="s">
        <v>289</v>
      </c>
      <c r="E8" s="5">
        <v>2015</v>
      </c>
      <c r="F8" s="5"/>
      <c r="G8" s="5" t="s">
        <v>154</v>
      </c>
      <c r="H8" s="143">
        <v>60000</v>
      </c>
      <c r="I8" s="5"/>
      <c r="J8" s="5" t="s">
        <v>277</v>
      </c>
      <c r="K8" s="5"/>
      <c r="L8" s="5"/>
      <c r="M8" s="5" t="str">
        <f>IF(COUNTIF(tamusr!$A:$A,companies!B8)&gt;0,"x","")</f>
        <v/>
      </c>
      <c r="N8" s="5"/>
      <c r="O8" s="5"/>
      <c r="P8" s="5"/>
    </row>
    <row r="9" spans="1:16" ht="13" x14ac:dyDescent="0.15">
      <c r="A9" s="5">
        <v>8</v>
      </c>
      <c r="B9" s="94" t="s">
        <v>37</v>
      </c>
      <c r="C9" s="140" t="s">
        <v>279</v>
      </c>
      <c r="D9" s="140" t="s">
        <v>280</v>
      </c>
      <c r="E9" s="5">
        <v>2015</v>
      </c>
      <c r="F9" s="5"/>
      <c r="G9" s="5" t="s">
        <v>158</v>
      </c>
      <c r="H9" s="143">
        <v>1800000</v>
      </c>
      <c r="I9" s="5"/>
      <c r="J9" s="5" t="s">
        <v>277</v>
      </c>
      <c r="K9" s="5"/>
      <c r="L9" s="5"/>
      <c r="M9" s="5" t="str">
        <f>IF(COUNTIF(tamusr!$A:$A,companies!B9)&gt;0,"x","")</f>
        <v/>
      </c>
      <c r="N9" s="5"/>
      <c r="O9" s="5"/>
      <c r="P9" s="5"/>
    </row>
    <row r="10" spans="1:16" ht="13" x14ac:dyDescent="0.15">
      <c r="A10" s="5">
        <v>9</v>
      </c>
      <c r="B10" s="5" t="s">
        <v>38</v>
      </c>
      <c r="C10" s="142" t="s">
        <v>279</v>
      </c>
      <c r="D10" s="142" t="s">
        <v>280</v>
      </c>
      <c r="E10" s="5">
        <v>2015</v>
      </c>
      <c r="F10" s="5"/>
      <c r="G10" s="5" t="s">
        <v>154</v>
      </c>
      <c r="H10" s="143">
        <v>250000</v>
      </c>
      <c r="I10" s="5"/>
      <c r="J10" s="5" t="s">
        <v>277</v>
      </c>
      <c r="K10" s="5"/>
      <c r="L10" s="5"/>
      <c r="M10" s="5" t="str">
        <f>IF(COUNTIF(tamusr!$A:$A,companies!B10)&gt;0,"x","")</f>
        <v/>
      </c>
      <c r="N10" s="5"/>
      <c r="O10" s="5"/>
      <c r="P10" s="5"/>
    </row>
    <row r="11" spans="1:16" ht="13" x14ac:dyDescent="0.15">
      <c r="A11" s="5">
        <v>10</v>
      </c>
      <c r="B11" s="94" t="s">
        <v>39</v>
      </c>
      <c r="C11" s="140" t="s">
        <v>283</v>
      </c>
      <c r="D11" s="140" t="s">
        <v>290</v>
      </c>
      <c r="E11" s="5">
        <v>2015</v>
      </c>
      <c r="F11" s="5"/>
      <c r="G11" s="5" t="s">
        <v>158</v>
      </c>
      <c r="H11" s="143">
        <v>1000000</v>
      </c>
      <c r="I11" s="5"/>
      <c r="J11" s="5" t="s">
        <v>176</v>
      </c>
      <c r="K11" s="5" t="s">
        <v>176</v>
      </c>
      <c r="L11" s="5" t="s">
        <v>291</v>
      </c>
      <c r="M11" s="5" t="s">
        <v>237</v>
      </c>
      <c r="N11" s="5" t="s">
        <v>292</v>
      </c>
      <c r="O11" s="5"/>
      <c r="P11" s="5"/>
    </row>
    <row r="12" spans="1:16" ht="13" x14ac:dyDescent="0.15">
      <c r="A12" s="5">
        <v>11</v>
      </c>
      <c r="B12" s="94" t="s">
        <v>40</v>
      </c>
      <c r="C12" s="140" t="s">
        <v>278</v>
      </c>
      <c r="D12" s="140" t="s">
        <v>282</v>
      </c>
      <c r="E12" s="5">
        <v>2015</v>
      </c>
      <c r="F12" s="5"/>
      <c r="G12" s="5" t="s">
        <v>158</v>
      </c>
      <c r="H12" s="143">
        <v>125000</v>
      </c>
      <c r="I12" s="5"/>
      <c r="J12" s="5" t="s">
        <v>277</v>
      </c>
      <c r="K12" s="5"/>
      <c r="L12" s="5"/>
      <c r="M12" s="5" t="str">
        <f>IF(COUNTIF(tamusr!$A:$A,companies!B12)&gt;0,"x","")</f>
        <v/>
      </c>
      <c r="N12" s="5"/>
      <c r="O12" s="5"/>
      <c r="P12" s="5"/>
    </row>
    <row r="13" spans="1:16" ht="13" x14ac:dyDescent="0.15">
      <c r="A13" s="5">
        <v>12</v>
      </c>
      <c r="B13" s="94" t="s">
        <v>41</v>
      </c>
      <c r="C13" s="140" t="s">
        <v>278</v>
      </c>
      <c r="D13" s="140" t="s">
        <v>280</v>
      </c>
      <c r="E13" s="5">
        <v>2015</v>
      </c>
      <c r="F13" s="5"/>
      <c r="G13" s="5" t="s">
        <v>154</v>
      </c>
      <c r="H13" s="143">
        <v>210000</v>
      </c>
      <c r="I13" s="5"/>
      <c r="J13" s="5" t="s">
        <v>277</v>
      </c>
      <c r="K13" s="5"/>
      <c r="L13" s="5"/>
      <c r="M13" s="5" t="str">
        <f>IF(COUNTIF(tamusr!$A:$A,companies!B13)&gt;0,"x","")</f>
        <v/>
      </c>
      <c r="N13" s="5"/>
      <c r="O13" s="5"/>
      <c r="P13" s="5"/>
    </row>
    <row r="14" spans="1:16" ht="13" x14ac:dyDescent="0.15">
      <c r="A14" s="5">
        <v>13</v>
      </c>
      <c r="B14" s="94" t="s">
        <v>42</v>
      </c>
      <c r="C14" s="140" t="s">
        <v>281</v>
      </c>
      <c r="D14" s="140" t="s">
        <v>276</v>
      </c>
      <c r="E14" s="5">
        <v>2015</v>
      </c>
      <c r="F14" s="5"/>
      <c r="G14" s="5" t="s">
        <v>154</v>
      </c>
      <c r="H14" s="143"/>
      <c r="I14" s="5"/>
      <c r="J14" s="5" t="s">
        <v>277</v>
      </c>
      <c r="K14" s="5"/>
      <c r="L14" s="5"/>
      <c r="M14" s="5" t="str">
        <f>IF(COUNTIF(tamusr!$A:$A,companies!B14)&gt;0,"x","")</f>
        <v/>
      </c>
      <c r="N14" s="5"/>
      <c r="O14" s="5"/>
      <c r="P14" s="5"/>
    </row>
    <row r="15" spans="1:16" ht="13" x14ac:dyDescent="0.15">
      <c r="A15" s="5">
        <v>14</v>
      </c>
      <c r="B15" s="94" t="s">
        <v>43</v>
      </c>
      <c r="C15" s="140" t="s">
        <v>283</v>
      </c>
      <c r="D15" s="140" t="s">
        <v>276</v>
      </c>
      <c r="E15" s="5">
        <v>2015</v>
      </c>
      <c r="F15" s="5"/>
      <c r="G15" s="5" t="s">
        <v>158</v>
      </c>
      <c r="H15" s="143">
        <v>1200000</v>
      </c>
      <c r="I15" s="5"/>
      <c r="J15" s="5" t="s">
        <v>277</v>
      </c>
      <c r="K15" s="5"/>
      <c r="L15" s="5"/>
      <c r="M15" s="5" t="str">
        <f>IF(COUNTIF(tamusr!$A:$A,companies!B15)&gt;0,"x","")</f>
        <v/>
      </c>
      <c r="N15" s="5"/>
      <c r="O15" s="5"/>
      <c r="P15" s="5"/>
    </row>
    <row r="16" spans="1:16" ht="13" x14ac:dyDescent="0.15">
      <c r="A16" s="5">
        <v>15</v>
      </c>
      <c r="B16" s="94" t="s">
        <v>44</v>
      </c>
      <c r="C16" s="140" t="s">
        <v>281</v>
      </c>
      <c r="D16" s="140" t="s">
        <v>290</v>
      </c>
      <c r="E16" s="5">
        <v>2015</v>
      </c>
      <c r="F16" s="5"/>
      <c r="G16" s="5" t="s">
        <v>158</v>
      </c>
      <c r="H16" s="143">
        <v>0</v>
      </c>
      <c r="I16" s="5"/>
      <c r="J16" s="5" t="s">
        <v>176</v>
      </c>
      <c r="K16" s="5" t="s">
        <v>176</v>
      </c>
      <c r="L16" s="5" t="s">
        <v>240</v>
      </c>
      <c r="M16" s="5" t="s">
        <v>240</v>
      </c>
      <c r="N16" s="5" t="s">
        <v>293</v>
      </c>
      <c r="O16" s="5"/>
      <c r="P16" s="5"/>
    </row>
    <row r="17" spans="1:16" ht="13" x14ac:dyDescent="0.15">
      <c r="A17" s="5">
        <v>16</v>
      </c>
      <c r="B17" s="94" t="s">
        <v>45</v>
      </c>
      <c r="C17" s="140" t="s">
        <v>294</v>
      </c>
      <c r="D17" s="140" t="s">
        <v>290</v>
      </c>
      <c r="E17" s="5">
        <v>2015</v>
      </c>
      <c r="F17" s="5"/>
      <c r="G17" s="5" t="s">
        <v>154</v>
      </c>
      <c r="H17" s="143">
        <v>680000</v>
      </c>
      <c r="I17" s="5"/>
      <c r="J17" s="5" t="s">
        <v>176</v>
      </c>
      <c r="K17" s="5" t="s">
        <v>176</v>
      </c>
      <c r="L17" s="5" t="s">
        <v>295</v>
      </c>
      <c r="M17" s="5" t="str">
        <f>IF(COUNTIF(tamusr!$A:$A,companies!B17)&gt;0,"x","")</f>
        <v/>
      </c>
      <c r="N17" s="5" t="s">
        <v>296</v>
      </c>
      <c r="O17" s="5"/>
      <c r="P17" s="5"/>
    </row>
    <row r="18" spans="1:16" ht="13" x14ac:dyDescent="0.15">
      <c r="A18" s="5">
        <v>17</v>
      </c>
      <c r="B18" s="94" t="s">
        <v>46</v>
      </c>
      <c r="C18" s="140" t="s">
        <v>281</v>
      </c>
      <c r="D18" s="140" t="s">
        <v>276</v>
      </c>
      <c r="E18" s="5">
        <v>2015</v>
      </c>
      <c r="F18" s="5"/>
      <c r="G18" s="5" t="s">
        <v>154</v>
      </c>
      <c r="H18" s="143">
        <v>50000</v>
      </c>
      <c r="I18" s="5"/>
      <c r="J18" s="5" t="s">
        <v>277</v>
      </c>
      <c r="K18" s="5"/>
      <c r="L18" s="5"/>
      <c r="M18" s="5" t="str">
        <f>IF(COUNTIF(tamusr!$A:$A,companies!B18)&gt;0,"x","")</f>
        <v/>
      </c>
      <c r="N18" s="5"/>
      <c r="O18" s="5"/>
      <c r="P18" s="5"/>
    </row>
    <row r="19" spans="1:16" ht="13" x14ac:dyDescent="0.15">
      <c r="A19" s="5">
        <v>18</v>
      </c>
      <c r="B19" s="5" t="s">
        <v>61</v>
      </c>
      <c r="C19" s="142" t="s">
        <v>279</v>
      </c>
      <c r="D19" s="142" t="s">
        <v>290</v>
      </c>
      <c r="E19" s="5">
        <v>2015</v>
      </c>
      <c r="F19" s="5" t="s">
        <v>284</v>
      </c>
      <c r="G19" s="5" t="s">
        <v>158</v>
      </c>
      <c r="H19" s="143">
        <v>100000</v>
      </c>
      <c r="I19" s="5"/>
      <c r="J19" s="5" t="s">
        <v>176</v>
      </c>
      <c r="K19" s="5"/>
      <c r="L19" s="5"/>
      <c r="M19" s="5" t="s">
        <v>297</v>
      </c>
      <c r="N19" s="5" t="s">
        <v>287</v>
      </c>
      <c r="O19" s="5"/>
      <c r="P19" s="5"/>
    </row>
    <row r="20" spans="1:16" ht="13" x14ac:dyDescent="0.15">
      <c r="A20" s="5">
        <f>A19+1</f>
        <v>19</v>
      </c>
      <c r="B20" s="94" t="s">
        <v>47</v>
      </c>
      <c r="C20" s="140" t="s">
        <v>294</v>
      </c>
      <c r="D20" s="140" t="s">
        <v>280</v>
      </c>
      <c r="E20" s="5">
        <v>2015</v>
      </c>
      <c r="F20" s="5"/>
      <c r="G20" s="5" t="s">
        <v>154</v>
      </c>
      <c r="H20" s="143"/>
      <c r="I20" s="5"/>
      <c r="J20" s="5" t="s">
        <v>277</v>
      </c>
      <c r="K20" s="5"/>
      <c r="L20" s="5"/>
      <c r="M20" s="5" t="str">
        <f>IF(COUNTIF(tamusr!$A:$A,companies!B19)&gt;0,"x","")</f>
        <v>x</v>
      </c>
      <c r="N20" s="5"/>
      <c r="O20" s="5"/>
      <c r="P20" s="5"/>
    </row>
    <row r="21" spans="1:16" ht="13" x14ac:dyDescent="0.15">
      <c r="A21" s="5">
        <f t="shared" ref="A21:A84" si="0">A20+1</f>
        <v>20</v>
      </c>
      <c r="B21" s="94" t="s">
        <v>48</v>
      </c>
      <c r="C21" s="140" t="s">
        <v>275</v>
      </c>
      <c r="D21" s="140" t="s">
        <v>298</v>
      </c>
      <c r="E21" s="5">
        <v>2015</v>
      </c>
      <c r="F21" s="5"/>
      <c r="G21" s="5" t="s">
        <v>154</v>
      </c>
      <c r="H21" s="143"/>
      <c r="I21" s="5"/>
      <c r="J21" s="5" t="s">
        <v>277</v>
      </c>
      <c r="K21" s="5"/>
      <c r="L21" s="5"/>
      <c r="M21" s="5" t="str">
        <f>IF(COUNTIF(tamusr!$A:$A,companies!B20)&gt;0,"x","")</f>
        <v/>
      </c>
      <c r="N21" s="5"/>
      <c r="O21" s="5"/>
      <c r="P21" s="5"/>
    </row>
    <row r="22" spans="1:16" ht="13" x14ac:dyDescent="0.15">
      <c r="A22" s="5">
        <v>21</v>
      </c>
      <c r="B22" s="5" t="s">
        <v>49</v>
      </c>
      <c r="C22" s="142" t="s">
        <v>278</v>
      </c>
      <c r="D22" s="142" t="s">
        <v>290</v>
      </c>
      <c r="E22" s="5">
        <v>2016</v>
      </c>
      <c r="F22" s="5" t="s">
        <v>299</v>
      </c>
      <c r="G22" s="5" t="s">
        <v>154</v>
      </c>
      <c r="H22" s="143"/>
      <c r="I22" s="5"/>
      <c r="J22" s="5" t="s">
        <v>176</v>
      </c>
      <c r="K22" s="5"/>
      <c r="L22" s="5"/>
      <c r="M22" s="5" t="str">
        <f>IF(COUNTIF(tamusr!$A:$A,companies!B21)&gt;0,"x","")</f>
        <v/>
      </c>
      <c r="N22" s="5" t="s">
        <v>300</v>
      </c>
      <c r="O22" s="5"/>
      <c r="P22" s="5"/>
    </row>
    <row r="23" spans="1:16" ht="13" x14ac:dyDescent="0.15">
      <c r="A23" s="5">
        <f t="shared" si="0"/>
        <v>22</v>
      </c>
      <c r="B23" s="94" t="s">
        <v>50</v>
      </c>
      <c r="C23" s="142" t="s">
        <v>278</v>
      </c>
      <c r="D23" s="140" t="s">
        <v>282</v>
      </c>
      <c r="E23" s="5">
        <v>2016</v>
      </c>
      <c r="F23" s="5"/>
      <c r="G23" s="5" t="s">
        <v>154</v>
      </c>
      <c r="H23" s="143">
        <v>2205000</v>
      </c>
      <c r="I23" s="5"/>
      <c r="J23" s="5" t="s">
        <v>277</v>
      </c>
      <c r="K23" s="5"/>
      <c r="L23" s="5"/>
      <c r="M23" s="5" t="str">
        <f>IF(COUNTIF(tamusr!$A:$A,companies!B22)&gt;0,"x","")</f>
        <v/>
      </c>
      <c r="N23" s="5"/>
      <c r="O23" s="5"/>
      <c r="P23" s="5"/>
    </row>
    <row r="24" spans="1:16" ht="13" x14ac:dyDescent="0.15">
      <c r="A24" s="5">
        <f t="shared" si="0"/>
        <v>23</v>
      </c>
      <c r="B24" s="94" t="s">
        <v>51</v>
      </c>
      <c r="C24" s="140" t="s">
        <v>278</v>
      </c>
      <c r="D24" s="140" t="s">
        <v>280</v>
      </c>
      <c r="E24" s="5">
        <v>2016</v>
      </c>
      <c r="F24" s="5"/>
      <c r="G24" s="5" t="s">
        <v>158</v>
      </c>
      <c r="H24" s="143">
        <v>120000</v>
      </c>
      <c r="I24" s="5"/>
      <c r="J24" s="5" t="s">
        <v>176</v>
      </c>
      <c r="K24" s="5" t="s">
        <v>176</v>
      </c>
      <c r="L24" s="5" t="s">
        <v>301</v>
      </c>
      <c r="M24" s="5" t="str">
        <f>IF(COUNTIF(tamusr!$A:$A,companies!B23)&gt;0,"x","")</f>
        <v/>
      </c>
      <c r="N24" s="5" t="s">
        <v>302</v>
      </c>
      <c r="O24" s="5"/>
      <c r="P24" s="5"/>
    </row>
    <row r="25" spans="1:16" ht="13" x14ac:dyDescent="0.15">
      <c r="A25" s="5">
        <f t="shared" si="0"/>
        <v>24</v>
      </c>
      <c r="B25" s="94" t="s">
        <v>52</v>
      </c>
      <c r="C25" s="140" t="s">
        <v>278</v>
      </c>
      <c r="D25" s="140" t="s">
        <v>280</v>
      </c>
      <c r="E25" s="5">
        <v>2016</v>
      </c>
      <c r="F25" s="5"/>
      <c r="G25" s="5" t="s">
        <v>154</v>
      </c>
      <c r="H25" s="143">
        <v>75000</v>
      </c>
      <c r="I25" s="5"/>
      <c r="J25" s="5" t="s">
        <v>277</v>
      </c>
      <c r="K25" s="5"/>
      <c r="L25" s="5"/>
      <c r="M25" s="5" t="str">
        <f>IF(COUNTIF(tamusr!$A:$A,companies!B24)&gt;0,"x","")</f>
        <v/>
      </c>
      <c r="N25" s="5"/>
      <c r="O25" s="5"/>
      <c r="P25" s="5"/>
    </row>
    <row r="26" spans="1:16" ht="13" x14ac:dyDescent="0.15">
      <c r="A26" s="5">
        <f t="shared" si="0"/>
        <v>25</v>
      </c>
      <c r="B26" s="94" t="s">
        <v>53</v>
      </c>
      <c r="C26" s="140" t="s">
        <v>288</v>
      </c>
      <c r="D26" s="140" t="s">
        <v>276</v>
      </c>
      <c r="E26" s="5">
        <v>2016</v>
      </c>
      <c r="F26" s="5"/>
      <c r="G26" s="5" t="s">
        <v>154</v>
      </c>
      <c r="H26" s="143">
        <v>1450000</v>
      </c>
      <c r="I26" s="5"/>
      <c r="J26" s="5" t="s">
        <v>277</v>
      </c>
      <c r="K26" s="5"/>
      <c r="L26" s="5"/>
      <c r="M26" s="5" t="str">
        <f>IF(COUNTIF(tamusr!$A:$A,companies!B25)&gt;0,"x","")</f>
        <v/>
      </c>
      <c r="N26" s="5"/>
      <c r="O26" s="5"/>
      <c r="P26" s="5"/>
    </row>
    <row r="27" spans="1:16" ht="13" x14ac:dyDescent="0.15">
      <c r="A27" s="5">
        <f t="shared" si="0"/>
        <v>26</v>
      </c>
      <c r="B27" s="94" t="s">
        <v>54</v>
      </c>
      <c r="C27" s="140" t="s">
        <v>275</v>
      </c>
      <c r="D27" s="140" t="s">
        <v>276</v>
      </c>
      <c r="E27" s="5">
        <v>2016</v>
      </c>
      <c r="F27" s="5"/>
      <c r="G27" s="5" t="s">
        <v>154</v>
      </c>
      <c r="H27" s="143">
        <v>630000</v>
      </c>
      <c r="I27" s="5"/>
      <c r="J27" s="5" t="s">
        <v>277</v>
      </c>
      <c r="K27" s="5"/>
      <c r="L27" s="5"/>
      <c r="M27" s="5" t="str">
        <f>IF(COUNTIF(tamusr!$A:$A,companies!B26)&gt;0,"x","")</f>
        <v/>
      </c>
      <c r="N27" s="5"/>
      <c r="O27" s="5"/>
      <c r="P27" s="5"/>
    </row>
    <row r="28" spans="1:16" ht="13" x14ac:dyDescent="0.15">
      <c r="A28" s="5">
        <f t="shared" si="0"/>
        <v>27</v>
      </c>
      <c r="B28" s="94" t="s">
        <v>55</v>
      </c>
      <c r="C28" s="140" t="s">
        <v>278</v>
      </c>
      <c r="D28" s="140" t="s">
        <v>276</v>
      </c>
      <c r="E28" s="5">
        <v>2016</v>
      </c>
      <c r="F28" s="5"/>
      <c r="G28" s="5" t="s">
        <v>154</v>
      </c>
      <c r="H28" s="143">
        <v>1100000</v>
      </c>
      <c r="I28" s="5"/>
      <c r="J28" s="5" t="s">
        <v>277</v>
      </c>
      <c r="K28" s="5"/>
      <c r="L28" s="5"/>
      <c r="M28" s="5" t="str">
        <f>IF(COUNTIF(tamusr!$A:$A,companies!B27)&gt;0,"x","")</f>
        <v/>
      </c>
      <c r="N28" s="5"/>
      <c r="O28" s="5"/>
      <c r="P28" s="5"/>
    </row>
    <row r="29" spans="1:16" ht="13" x14ac:dyDescent="0.15">
      <c r="A29" s="5">
        <f t="shared" si="0"/>
        <v>28</v>
      </c>
      <c r="B29" s="94" t="s">
        <v>56</v>
      </c>
      <c r="C29" s="140" t="s">
        <v>278</v>
      </c>
      <c r="D29" s="140" t="s">
        <v>276</v>
      </c>
      <c r="E29" s="5">
        <v>2016</v>
      </c>
      <c r="F29" s="5"/>
      <c r="G29" s="5" t="s">
        <v>158</v>
      </c>
      <c r="H29" s="143">
        <v>1690000</v>
      </c>
      <c r="I29" s="5"/>
      <c r="J29" s="5" t="s">
        <v>277</v>
      </c>
      <c r="K29" s="5"/>
      <c r="L29" s="5"/>
      <c r="M29" s="5" t="str">
        <f>IF(COUNTIF(tamusr!$A:$A,companies!B28)&gt;0,"x","")</f>
        <v/>
      </c>
      <c r="N29" s="5"/>
      <c r="O29" s="5"/>
      <c r="P29" s="5"/>
    </row>
    <row r="30" spans="1:16" ht="13" x14ac:dyDescent="0.15">
      <c r="A30" s="5">
        <f t="shared" si="0"/>
        <v>29</v>
      </c>
      <c r="B30" s="94" t="s">
        <v>57</v>
      </c>
      <c r="C30" s="140" t="s">
        <v>294</v>
      </c>
      <c r="D30" s="140" t="s">
        <v>280</v>
      </c>
      <c r="E30" s="5">
        <v>2016</v>
      </c>
      <c r="F30" s="5"/>
      <c r="G30" s="5" t="s">
        <v>158</v>
      </c>
      <c r="H30" s="143">
        <v>302000</v>
      </c>
      <c r="I30" s="5"/>
      <c r="J30" s="5" t="s">
        <v>277</v>
      </c>
      <c r="K30" s="5"/>
      <c r="L30" s="5"/>
      <c r="M30" s="5" t="str">
        <f>IF(COUNTIF(tamusr!$A:$A,companies!B29)&gt;0,"x","")</f>
        <v/>
      </c>
      <c r="N30" s="5"/>
      <c r="O30" s="5"/>
      <c r="P30" s="5"/>
    </row>
    <row r="31" spans="1:16" ht="13" x14ac:dyDescent="0.15">
      <c r="A31" s="5">
        <f t="shared" si="0"/>
        <v>30</v>
      </c>
      <c r="B31" s="90" t="s">
        <v>58</v>
      </c>
      <c r="C31" s="140" t="s">
        <v>283</v>
      </c>
      <c r="D31" s="140" t="s">
        <v>280</v>
      </c>
      <c r="E31" s="5">
        <v>2016</v>
      </c>
      <c r="F31" s="5"/>
      <c r="G31" s="5" t="s">
        <v>158</v>
      </c>
      <c r="H31" s="143">
        <v>1100000</v>
      </c>
      <c r="I31" s="5"/>
      <c r="J31" s="5" t="s">
        <v>277</v>
      </c>
      <c r="K31" s="5"/>
      <c r="L31" s="5"/>
      <c r="M31" s="5" t="str">
        <f>IF(COUNTIF(tamusr!$A:$A,companies!B30)&gt;0,"x","")</f>
        <v/>
      </c>
      <c r="N31" s="5"/>
      <c r="O31" s="5"/>
      <c r="P31" s="5"/>
    </row>
    <row r="32" spans="1:16" ht="13" x14ac:dyDescent="0.15">
      <c r="A32" s="5">
        <f t="shared" si="0"/>
        <v>31</v>
      </c>
      <c r="B32" s="94" t="s">
        <v>59</v>
      </c>
      <c r="C32" s="140" t="s">
        <v>283</v>
      </c>
      <c r="D32" s="140" t="s">
        <v>280</v>
      </c>
      <c r="E32" s="5">
        <v>2016</v>
      </c>
      <c r="F32" s="5" t="s">
        <v>303</v>
      </c>
      <c r="G32" s="5" t="s">
        <v>154</v>
      </c>
      <c r="H32" s="143">
        <v>600000</v>
      </c>
      <c r="I32" s="5"/>
      <c r="J32" s="5" t="s">
        <v>176</v>
      </c>
      <c r="K32" s="5" t="s">
        <v>176</v>
      </c>
      <c r="L32" s="5" t="s">
        <v>239</v>
      </c>
      <c r="M32" s="5" t="str">
        <f>IF(COUNTIF(tamusr!$A:$A,companies!B31)&gt;0,"x","")</f>
        <v/>
      </c>
      <c r="N32" s="5" t="s">
        <v>304</v>
      </c>
      <c r="O32" s="5"/>
      <c r="P32" s="5"/>
    </row>
    <row r="33" spans="1:16" ht="13" x14ac:dyDescent="0.15">
      <c r="A33" s="5">
        <f t="shared" si="0"/>
        <v>32</v>
      </c>
      <c r="B33" s="5" t="s">
        <v>60</v>
      </c>
      <c r="C33" s="140" t="s">
        <v>278</v>
      </c>
      <c r="D33" s="142" t="s">
        <v>290</v>
      </c>
      <c r="E33" s="5">
        <v>2016</v>
      </c>
      <c r="F33" s="5"/>
      <c r="G33" s="5" t="s">
        <v>158</v>
      </c>
      <c r="H33" s="143">
        <v>52000</v>
      </c>
      <c r="I33" s="5"/>
      <c r="J33" s="5" t="s">
        <v>176</v>
      </c>
      <c r="K33" s="5"/>
      <c r="L33" s="5"/>
      <c r="M33" s="5" t="str">
        <f>IF(COUNTIF(tamusr!$A:$A,companies!B32)&gt;0,"x","")</f>
        <v/>
      </c>
      <c r="N33" s="5" t="s">
        <v>305</v>
      </c>
      <c r="O33" s="5"/>
      <c r="P33" s="5"/>
    </row>
    <row r="34" spans="1:16" ht="13" x14ac:dyDescent="0.15">
      <c r="A34" s="5">
        <f t="shared" si="0"/>
        <v>33</v>
      </c>
      <c r="B34" s="94" t="s">
        <v>62</v>
      </c>
      <c r="C34" s="140" t="s">
        <v>281</v>
      </c>
      <c r="D34" s="140" t="s">
        <v>280</v>
      </c>
      <c r="E34" s="5">
        <v>2016</v>
      </c>
      <c r="F34" s="5"/>
      <c r="G34" s="5" t="s">
        <v>154</v>
      </c>
      <c r="H34" s="143">
        <v>0</v>
      </c>
      <c r="I34" s="5"/>
      <c r="J34" s="5" t="s">
        <v>277</v>
      </c>
      <c r="K34" s="5"/>
      <c r="L34" s="5"/>
      <c r="M34" s="5" t="str">
        <f>IF(COUNTIF(tamusr!$A:$A,companies!B34)&gt;0,"x","")</f>
        <v/>
      </c>
      <c r="N34" s="5"/>
      <c r="O34" s="5"/>
      <c r="P34" s="5"/>
    </row>
    <row r="35" spans="1:16" ht="13" x14ac:dyDescent="0.15">
      <c r="A35" s="5">
        <f t="shared" si="0"/>
        <v>34</v>
      </c>
      <c r="B35" s="94" t="s">
        <v>63</v>
      </c>
      <c r="C35" s="140" t="s">
        <v>279</v>
      </c>
      <c r="D35" s="140" t="s">
        <v>276</v>
      </c>
      <c r="E35" s="5">
        <v>2017</v>
      </c>
      <c r="F35" s="5" t="s">
        <v>306</v>
      </c>
      <c r="G35" s="5" t="s">
        <v>154</v>
      </c>
      <c r="H35" s="143">
        <v>1100000</v>
      </c>
      <c r="I35" s="5"/>
      <c r="J35" s="5" t="s">
        <v>176</v>
      </c>
      <c r="K35" s="5"/>
      <c r="L35" s="5"/>
      <c r="M35" s="5" t="str">
        <f>IF(COUNTIF(tamusr!$A:$A,companies!B35)&gt;0,"x","")</f>
        <v/>
      </c>
      <c r="N35" s="5" t="s">
        <v>300</v>
      </c>
      <c r="O35" s="5"/>
      <c r="P35" s="5"/>
    </row>
    <row r="36" spans="1:16" ht="13" x14ac:dyDescent="0.15">
      <c r="A36" s="5">
        <f t="shared" si="0"/>
        <v>35</v>
      </c>
      <c r="B36" s="5" t="s">
        <v>64</v>
      </c>
      <c r="C36" s="142" t="s">
        <v>281</v>
      </c>
      <c r="D36" s="142" t="s">
        <v>290</v>
      </c>
      <c r="E36" s="5">
        <v>2017</v>
      </c>
      <c r="F36" s="5"/>
      <c r="G36" s="5" t="s">
        <v>154</v>
      </c>
      <c r="H36" s="143">
        <v>586264</v>
      </c>
      <c r="I36" s="5"/>
      <c r="J36" s="5" t="s">
        <v>176</v>
      </c>
      <c r="K36" s="5" t="s">
        <v>176</v>
      </c>
      <c r="L36" s="5" t="s">
        <v>240</v>
      </c>
      <c r="M36" s="5" t="str">
        <f>IF(COUNTIF(tamusr!$A:$A,companies!B36)&gt;0,"x","")</f>
        <v/>
      </c>
      <c r="N36" s="5" t="s">
        <v>307</v>
      </c>
      <c r="O36" s="5"/>
      <c r="P36" s="5"/>
    </row>
    <row r="37" spans="1:16" ht="13" x14ac:dyDescent="0.15">
      <c r="A37" s="5">
        <f t="shared" si="0"/>
        <v>36</v>
      </c>
      <c r="B37" s="5" t="s">
        <v>65</v>
      </c>
      <c r="C37" s="142" t="s">
        <v>294</v>
      </c>
      <c r="D37" s="142" t="s">
        <v>280</v>
      </c>
      <c r="E37" s="5">
        <v>2017</v>
      </c>
      <c r="F37" s="5"/>
      <c r="G37" s="5" t="s">
        <v>158</v>
      </c>
      <c r="H37" s="143">
        <v>900000</v>
      </c>
      <c r="I37" s="5"/>
      <c r="J37" s="5" t="s">
        <v>277</v>
      </c>
      <c r="K37" s="5"/>
      <c r="L37" s="5"/>
      <c r="M37" s="5" t="str">
        <f>IF(COUNTIF(tamusr!$A:$A,companies!B37)&gt;0,"x","")</f>
        <v/>
      </c>
      <c r="N37" s="5"/>
      <c r="O37" s="5"/>
      <c r="P37" s="5"/>
    </row>
    <row r="38" spans="1:16" ht="13" x14ac:dyDescent="0.15">
      <c r="A38" s="5">
        <f t="shared" si="0"/>
        <v>37</v>
      </c>
      <c r="B38" s="5" t="s">
        <v>66</v>
      </c>
      <c r="C38" s="142" t="s">
        <v>308</v>
      </c>
      <c r="D38" s="142" t="s">
        <v>290</v>
      </c>
      <c r="E38" s="5">
        <v>2017</v>
      </c>
      <c r="F38" s="5"/>
      <c r="G38" s="5" t="s">
        <v>158</v>
      </c>
      <c r="H38" s="143">
        <v>5000</v>
      </c>
      <c r="I38" s="5"/>
      <c r="J38" s="5" t="s">
        <v>176</v>
      </c>
      <c r="K38" s="5" t="s">
        <v>176</v>
      </c>
      <c r="L38" s="5" t="s">
        <v>309</v>
      </c>
      <c r="M38" s="5" t="str">
        <f>IF(COUNTIF(tamusr!$A:$A,companies!B38)&gt;0,"x","")</f>
        <v/>
      </c>
      <c r="N38" s="5" t="s">
        <v>310</v>
      </c>
      <c r="O38" s="5"/>
      <c r="P38" s="5"/>
    </row>
    <row r="39" spans="1:16" ht="13" x14ac:dyDescent="0.15">
      <c r="A39" s="5">
        <f t="shared" si="0"/>
        <v>38</v>
      </c>
      <c r="B39" s="5" t="s">
        <v>67</v>
      </c>
      <c r="C39" s="142" t="s">
        <v>279</v>
      </c>
      <c r="D39" s="142" t="s">
        <v>280</v>
      </c>
      <c r="E39" s="5">
        <v>2017</v>
      </c>
      <c r="F39" s="5"/>
      <c r="G39" s="5" t="s">
        <v>154</v>
      </c>
      <c r="H39" s="143">
        <v>425000</v>
      </c>
      <c r="I39" s="5"/>
      <c r="J39" s="5" t="s">
        <v>277</v>
      </c>
      <c r="K39" s="5"/>
      <c r="L39" s="5"/>
      <c r="M39" s="5" t="str">
        <f>IF(COUNTIF(tamusr!$A:$A,companies!B39)&gt;0,"x","")</f>
        <v/>
      </c>
      <c r="N39" s="5" t="s">
        <v>311</v>
      </c>
      <c r="O39" s="5"/>
      <c r="P39" s="5"/>
    </row>
    <row r="40" spans="1:16" ht="13" x14ac:dyDescent="0.15">
      <c r="A40" s="5">
        <f t="shared" si="0"/>
        <v>39</v>
      </c>
      <c r="B40" s="94" t="s">
        <v>68</v>
      </c>
      <c r="C40" s="140" t="s">
        <v>279</v>
      </c>
      <c r="D40" s="140" t="s">
        <v>312</v>
      </c>
      <c r="E40" s="5">
        <v>2017</v>
      </c>
      <c r="F40" s="5"/>
      <c r="G40" s="5" t="s">
        <v>158</v>
      </c>
      <c r="H40" s="143">
        <v>300000</v>
      </c>
      <c r="I40" s="5"/>
      <c r="J40" s="5" t="s">
        <v>277</v>
      </c>
      <c r="K40" s="5"/>
      <c r="L40" s="5"/>
      <c r="M40" s="5" t="str">
        <f>IF(COUNTIF(tamusr!$A:$A,companies!B40)&gt;0,"x","")</f>
        <v/>
      </c>
      <c r="N40" s="5"/>
      <c r="O40" s="5"/>
      <c r="P40" s="5"/>
    </row>
    <row r="41" spans="1:16" ht="13" x14ac:dyDescent="0.15">
      <c r="A41" s="5">
        <f t="shared" si="0"/>
        <v>40</v>
      </c>
      <c r="B41" s="5" t="s">
        <v>69</v>
      </c>
      <c r="C41" s="142" t="s">
        <v>279</v>
      </c>
      <c r="D41" s="142" t="s">
        <v>290</v>
      </c>
      <c r="E41" s="5">
        <v>2017</v>
      </c>
      <c r="F41" s="5"/>
      <c r="G41" s="5" t="s">
        <v>154</v>
      </c>
      <c r="H41" s="143">
        <v>6565</v>
      </c>
      <c r="I41" s="5"/>
      <c r="J41" s="5" t="s">
        <v>176</v>
      </c>
      <c r="K41" s="5" t="s">
        <v>176</v>
      </c>
      <c r="L41" s="5" t="s">
        <v>240</v>
      </c>
      <c r="M41" s="5" t="str">
        <f>IF(COUNTIF(tamusr!$A:$A,companies!B41)&gt;0,"x","")</f>
        <v/>
      </c>
      <c r="N41" s="5" t="s">
        <v>313</v>
      </c>
      <c r="O41" s="5"/>
      <c r="P41" s="5"/>
    </row>
    <row r="42" spans="1:16" ht="13" x14ac:dyDescent="0.15">
      <c r="A42" s="5">
        <f t="shared" si="0"/>
        <v>41</v>
      </c>
      <c r="B42" s="94" t="s">
        <v>70</v>
      </c>
      <c r="C42" s="140" t="s">
        <v>283</v>
      </c>
      <c r="D42" s="140" t="s">
        <v>276</v>
      </c>
      <c r="E42" s="5">
        <v>2017</v>
      </c>
      <c r="F42" s="5"/>
      <c r="G42" s="5" t="s">
        <v>154</v>
      </c>
      <c r="H42" s="143">
        <v>950000</v>
      </c>
      <c r="I42" s="5"/>
      <c r="J42" s="5" t="s">
        <v>277</v>
      </c>
      <c r="K42" s="5"/>
      <c r="L42" s="5"/>
      <c r="M42" s="5" t="str">
        <f>IF(COUNTIF(tamusr!$A:$A,companies!B42)&gt;0,"x","")</f>
        <v/>
      </c>
      <c r="N42" s="5"/>
      <c r="O42" s="5"/>
      <c r="P42" s="5"/>
    </row>
    <row r="43" spans="1:16" ht="13" x14ac:dyDescent="0.15">
      <c r="A43" s="5">
        <f t="shared" si="0"/>
        <v>42</v>
      </c>
      <c r="B43" s="5" t="s">
        <v>71</v>
      </c>
      <c r="C43" s="142"/>
      <c r="D43" s="142"/>
      <c r="E43" s="5">
        <v>2017</v>
      </c>
      <c r="F43" s="5"/>
      <c r="G43" s="5" t="s">
        <v>158</v>
      </c>
      <c r="H43" s="143">
        <v>180000</v>
      </c>
      <c r="I43" s="5"/>
      <c r="J43" s="5" t="s">
        <v>277</v>
      </c>
      <c r="K43" s="5"/>
      <c r="L43" s="5"/>
      <c r="M43" s="5" t="str">
        <f>IF(COUNTIF(tamusr!$A:$A,companies!B43)&gt;0,"x","")</f>
        <v/>
      </c>
      <c r="N43" s="5"/>
      <c r="O43" s="5"/>
      <c r="P43" s="5"/>
    </row>
    <row r="44" spans="1:16" ht="13" x14ac:dyDescent="0.15">
      <c r="A44" s="5">
        <f t="shared" si="0"/>
        <v>43</v>
      </c>
      <c r="B44" s="94" t="s">
        <v>72</v>
      </c>
      <c r="C44" s="140" t="s">
        <v>278</v>
      </c>
      <c r="D44" s="142" t="s">
        <v>276</v>
      </c>
      <c r="E44" s="5">
        <v>2017</v>
      </c>
      <c r="F44" s="5"/>
      <c r="G44" s="5" t="s">
        <v>154</v>
      </c>
      <c r="H44" s="143">
        <v>150000</v>
      </c>
      <c r="I44" s="5"/>
      <c r="J44" s="5" t="s">
        <v>176</v>
      </c>
      <c r="K44" s="5"/>
      <c r="L44" s="5"/>
      <c r="M44" s="5" t="str">
        <f>IF(COUNTIF(tamusr!$A:$A,companies!B44)&gt;0,"x","")</f>
        <v/>
      </c>
      <c r="N44" s="5" t="s">
        <v>300</v>
      </c>
      <c r="O44" s="5"/>
      <c r="P44" s="5"/>
    </row>
    <row r="45" spans="1:16" ht="13" x14ac:dyDescent="0.15">
      <c r="A45" s="5">
        <f t="shared" si="0"/>
        <v>44</v>
      </c>
      <c r="B45" s="94" t="s">
        <v>73</v>
      </c>
      <c r="C45" s="140" t="s">
        <v>281</v>
      </c>
      <c r="D45" s="140" t="s">
        <v>314</v>
      </c>
      <c r="E45" s="5">
        <v>2017</v>
      </c>
      <c r="F45" s="5"/>
      <c r="G45" s="5" t="s">
        <v>154</v>
      </c>
      <c r="H45" s="143">
        <v>500000</v>
      </c>
      <c r="I45" s="5"/>
      <c r="J45" s="5" t="s">
        <v>176</v>
      </c>
      <c r="K45" s="5" t="s">
        <v>176</v>
      </c>
      <c r="L45" s="5" t="s">
        <v>315</v>
      </c>
      <c r="M45" s="5" t="str">
        <f>IF(COUNTIF(tamusr!$A:$A,companies!B45)&gt;0,"x","")</f>
        <v/>
      </c>
      <c r="N45" s="5" t="s">
        <v>292</v>
      </c>
      <c r="O45" s="5"/>
      <c r="P45" s="5"/>
    </row>
    <row r="46" spans="1:16" ht="13" x14ac:dyDescent="0.15">
      <c r="A46" s="5">
        <f t="shared" si="0"/>
        <v>45</v>
      </c>
      <c r="B46" s="94" t="s">
        <v>74</v>
      </c>
      <c r="C46" s="140" t="s">
        <v>279</v>
      </c>
      <c r="D46" s="140" t="s">
        <v>280</v>
      </c>
      <c r="E46" s="5">
        <v>2017</v>
      </c>
      <c r="F46" s="5"/>
      <c r="G46" s="5" t="s">
        <v>154</v>
      </c>
      <c r="H46" s="143">
        <v>50000</v>
      </c>
      <c r="I46" s="5"/>
      <c r="J46" s="5" t="s">
        <v>277</v>
      </c>
      <c r="K46" s="5"/>
      <c r="L46" s="5"/>
      <c r="M46" s="5" t="str">
        <f>IF(COUNTIF(tamusr!$A:$A,companies!B46)&gt;0,"x","")</f>
        <v/>
      </c>
      <c r="N46" s="5"/>
      <c r="O46" s="5"/>
      <c r="P46" s="5"/>
    </row>
    <row r="47" spans="1:16" ht="13" x14ac:dyDescent="0.15">
      <c r="A47" s="5">
        <f t="shared" si="0"/>
        <v>46</v>
      </c>
      <c r="B47" s="94" t="s">
        <v>75</v>
      </c>
      <c r="C47" s="140" t="s">
        <v>278</v>
      </c>
      <c r="D47" s="140" t="s">
        <v>276</v>
      </c>
      <c r="E47" s="5">
        <v>2017</v>
      </c>
      <c r="F47" s="5"/>
      <c r="G47" s="5" t="s">
        <v>154</v>
      </c>
      <c r="H47" s="143">
        <v>90000</v>
      </c>
      <c r="I47" s="5"/>
      <c r="J47" s="5" t="s">
        <v>277</v>
      </c>
      <c r="K47" s="5"/>
      <c r="L47" s="5"/>
      <c r="M47" s="5" t="str">
        <f>IF(COUNTIF(tamusr!$A:$A,companies!B47)&gt;0,"x","")</f>
        <v/>
      </c>
      <c r="N47" s="5"/>
      <c r="O47" s="5"/>
      <c r="P47" s="5"/>
    </row>
    <row r="48" spans="1:16" ht="13" x14ac:dyDescent="0.15">
      <c r="A48" s="5">
        <f t="shared" si="0"/>
        <v>47</v>
      </c>
      <c r="B48" s="94" t="s">
        <v>76</v>
      </c>
      <c r="C48" s="140" t="s">
        <v>279</v>
      </c>
      <c r="D48" s="140" t="s">
        <v>280</v>
      </c>
      <c r="E48" s="5">
        <v>2017</v>
      </c>
      <c r="F48" s="5" t="s">
        <v>316</v>
      </c>
      <c r="G48" s="5" t="s">
        <v>158</v>
      </c>
      <c r="H48" s="143">
        <v>25000</v>
      </c>
      <c r="I48" s="5"/>
      <c r="J48" s="5" t="s">
        <v>277</v>
      </c>
      <c r="K48" s="5"/>
      <c r="L48" s="5"/>
      <c r="M48" s="5" t="str">
        <f>IF(COUNTIF(tamusr!$A:$A,companies!B48)&gt;0,"x","")</f>
        <v/>
      </c>
      <c r="N48" s="5"/>
      <c r="O48" s="5"/>
      <c r="P48" s="5"/>
    </row>
    <row r="49" spans="1:16" ht="13" x14ac:dyDescent="0.15">
      <c r="A49" s="5">
        <f t="shared" si="0"/>
        <v>48</v>
      </c>
      <c r="B49" s="94" t="s">
        <v>78</v>
      </c>
      <c r="C49" s="140" t="s">
        <v>281</v>
      </c>
      <c r="D49" s="140" t="s">
        <v>276</v>
      </c>
      <c r="E49" s="5">
        <v>2017</v>
      </c>
      <c r="F49" s="5"/>
      <c r="G49" s="5" t="s">
        <v>158</v>
      </c>
      <c r="H49" s="143">
        <v>5000</v>
      </c>
      <c r="I49" s="5"/>
      <c r="J49" s="5" t="s">
        <v>277</v>
      </c>
      <c r="K49" s="5"/>
      <c r="L49" s="5"/>
      <c r="M49" s="5" t="str">
        <f>IF(COUNTIF(tamusr!$A:$A,companies!B49)&gt;0,"x","")</f>
        <v/>
      </c>
      <c r="N49" s="5"/>
      <c r="O49" s="5"/>
      <c r="P49" s="5"/>
    </row>
    <row r="50" spans="1:16" ht="13" x14ac:dyDescent="0.15">
      <c r="A50" s="5">
        <f t="shared" si="0"/>
        <v>49</v>
      </c>
      <c r="B50" s="5" t="s">
        <v>79</v>
      </c>
      <c r="C50" s="142" t="s">
        <v>281</v>
      </c>
      <c r="D50" s="142" t="s">
        <v>290</v>
      </c>
      <c r="E50" s="5">
        <v>2017</v>
      </c>
      <c r="F50" s="5"/>
      <c r="G50" s="5" t="s">
        <v>154</v>
      </c>
      <c r="H50" s="143">
        <v>500000</v>
      </c>
      <c r="I50" s="5"/>
      <c r="J50" s="5" t="s">
        <v>176</v>
      </c>
      <c r="K50" s="5"/>
      <c r="L50" s="5"/>
      <c r="M50" s="5" t="s">
        <v>240</v>
      </c>
      <c r="N50" s="5" t="s">
        <v>305</v>
      </c>
      <c r="O50" s="5"/>
      <c r="P50" s="5"/>
    </row>
    <row r="51" spans="1:16" ht="13" x14ac:dyDescent="0.15">
      <c r="A51" s="5">
        <f t="shared" si="0"/>
        <v>50</v>
      </c>
      <c r="B51" s="94" t="s">
        <v>80</v>
      </c>
      <c r="C51" s="142" t="s">
        <v>317</v>
      </c>
      <c r="D51" s="140" t="s">
        <v>318</v>
      </c>
      <c r="E51" s="5">
        <v>2017</v>
      </c>
      <c r="F51" s="5"/>
      <c r="G51" s="5" t="s">
        <v>154</v>
      </c>
      <c r="H51" s="143">
        <v>1071750</v>
      </c>
      <c r="I51" s="5"/>
      <c r="J51" s="5" t="s">
        <v>277</v>
      </c>
      <c r="K51" s="5"/>
      <c r="L51" s="5"/>
      <c r="M51" s="5" t="str">
        <f>IF(COUNTIF(tamusr!$A:$A,companies!B51)&gt;0,"x","")</f>
        <v/>
      </c>
      <c r="N51" s="5"/>
      <c r="O51" s="5"/>
      <c r="P51" s="5"/>
    </row>
    <row r="52" spans="1:16" ht="13" x14ac:dyDescent="0.15">
      <c r="A52" s="5">
        <f t="shared" si="0"/>
        <v>51</v>
      </c>
      <c r="B52" s="94" t="s">
        <v>319</v>
      </c>
      <c r="C52" s="140" t="s">
        <v>283</v>
      </c>
      <c r="D52" s="140" t="s">
        <v>280</v>
      </c>
      <c r="E52" s="5">
        <v>2017</v>
      </c>
      <c r="F52" s="5"/>
      <c r="G52" s="5" t="s">
        <v>154</v>
      </c>
      <c r="H52" s="143">
        <v>20000</v>
      </c>
      <c r="I52" s="5"/>
      <c r="J52" s="5" t="s">
        <v>176</v>
      </c>
      <c r="K52" s="5"/>
      <c r="L52" s="5"/>
      <c r="M52" s="5" t="str">
        <f>IF(COUNTIF(tamusr!$A:$A,companies!B52)&gt;0,"x","")</f>
        <v/>
      </c>
      <c r="N52" s="5" t="s">
        <v>320</v>
      </c>
      <c r="O52" s="5"/>
      <c r="P52" s="5"/>
    </row>
    <row r="53" spans="1:16" ht="13" x14ac:dyDescent="0.15">
      <c r="A53" s="5">
        <f t="shared" si="0"/>
        <v>52</v>
      </c>
      <c r="B53" s="5" t="s">
        <v>82</v>
      </c>
      <c r="C53" s="142" t="s">
        <v>281</v>
      </c>
      <c r="D53" s="142" t="s">
        <v>290</v>
      </c>
      <c r="E53" s="5">
        <v>2017</v>
      </c>
      <c r="F53" s="5"/>
      <c r="G53" s="5" t="s">
        <v>158</v>
      </c>
      <c r="H53" s="143">
        <v>0</v>
      </c>
      <c r="I53" s="5"/>
      <c r="J53" s="5" t="s">
        <v>176</v>
      </c>
      <c r="K53" s="5" t="s">
        <v>176</v>
      </c>
      <c r="L53" s="5" t="s">
        <v>321</v>
      </c>
      <c r="M53" s="5" t="str">
        <f>IF(COUNTIF(tamusr!$A:$A,companies!B53)&gt;0,"x","")</f>
        <v/>
      </c>
      <c r="N53" s="5" t="s">
        <v>287</v>
      </c>
      <c r="O53" s="5"/>
      <c r="P53" s="5"/>
    </row>
    <row r="54" spans="1:16" ht="13" x14ac:dyDescent="0.15">
      <c r="A54" s="5">
        <f t="shared" si="0"/>
        <v>53</v>
      </c>
      <c r="B54" s="94" t="s">
        <v>83</v>
      </c>
      <c r="C54" s="140" t="s">
        <v>279</v>
      </c>
      <c r="D54" s="140" t="s">
        <v>322</v>
      </c>
      <c r="E54" s="5">
        <v>2018</v>
      </c>
      <c r="F54" s="5"/>
      <c r="G54" s="5" t="s">
        <v>158</v>
      </c>
      <c r="H54" s="143">
        <v>2400000</v>
      </c>
      <c r="I54" s="5"/>
      <c r="J54" s="5" t="s">
        <v>277</v>
      </c>
      <c r="K54" s="5"/>
      <c r="L54" s="5"/>
      <c r="M54" s="5" t="str">
        <f>IF(COUNTIF(tamusr!$A:$A,companies!B54)&gt;0,"x","")</f>
        <v/>
      </c>
      <c r="N54" s="5"/>
      <c r="O54" s="5"/>
      <c r="P54" s="5"/>
    </row>
    <row r="55" spans="1:16" ht="13" x14ac:dyDescent="0.15">
      <c r="A55" s="5">
        <f t="shared" si="0"/>
        <v>54</v>
      </c>
      <c r="B55" s="94" t="s">
        <v>84</v>
      </c>
      <c r="C55" s="140" t="s">
        <v>278</v>
      </c>
      <c r="D55" s="140" t="s">
        <v>276</v>
      </c>
      <c r="E55" s="5">
        <v>2018</v>
      </c>
      <c r="F55" s="5"/>
      <c r="G55" s="5" t="s">
        <v>158</v>
      </c>
      <c r="H55" s="143">
        <v>175000</v>
      </c>
      <c r="I55" s="5"/>
      <c r="J55" s="5" t="s">
        <v>277</v>
      </c>
      <c r="K55" s="5"/>
      <c r="L55" s="5"/>
      <c r="M55" s="5" t="str">
        <f>IF(COUNTIF(tamusr!$A:$A,companies!B55)&gt;0,"x","")</f>
        <v/>
      </c>
      <c r="N55" s="5"/>
      <c r="O55" s="5"/>
      <c r="P55" s="5"/>
    </row>
    <row r="56" spans="1:16" ht="13" x14ac:dyDescent="0.15">
      <c r="A56" s="5">
        <f t="shared" si="0"/>
        <v>55</v>
      </c>
      <c r="B56" s="94" t="s">
        <v>85</v>
      </c>
      <c r="C56" s="140" t="s">
        <v>278</v>
      </c>
      <c r="D56" s="140" t="s">
        <v>280</v>
      </c>
      <c r="E56" s="5">
        <v>2018</v>
      </c>
      <c r="F56" s="5"/>
      <c r="G56" s="5" t="s">
        <v>158</v>
      </c>
      <c r="H56" s="143">
        <v>825000</v>
      </c>
      <c r="I56" s="5"/>
      <c r="J56" s="5" t="s">
        <v>277</v>
      </c>
      <c r="K56" s="5"/>
      <c r="L56" s="5"/>
      <c r="M56" s="5" t="str">
        <f>IF(COUNTIF(tamusr!$A:$A,companies!B56)&gt;0,"x","")</f>
        <v/>
      </c>
      <c r="N56" s="5"/>
      <c r="O56" s="5"/>
      <c r="P56" s="5"/>
    </row>
    <row r="57" spans="1:16" ht="13" x14ac:dyDescent="0.15">
      <c r="A57" s="5">
        <f t="shared" si="0"/>
        <v>56</v>
      </c>
      <c r="B57" s="94" t="s">
        <v>86</v>
      </c>
      <c r="C57" s="140" t="s">
        <v>281</v>
      </c>
      <c r="D57" s="140" t="s">
        <v>280</v>
      </c>
      <c r="E57" s="5">
        <v>2018</v>
      </c>
      <c r="F57" s="5"/>
      <c r="G57" s="5" t="s">
        <v>158</v>
      </c>
      <c r="H57" s="143">
        <v>80000</v>
      </c>
      <c r="I57" s="5"/>
      <c r="J57" s="5" t="s">
        <v>277</v>
      </c>
      <c r="K57" s="5"/>
      <c r="L57" s="5"/>
      <c r="M57" s="5" t="str">
        <f>IF(COUNTIF(tamusr!$A:$A,companies!B57)&gt;0,"x","")</f>
        <v/>
      </c>
      <c r="N57" s="5"/>
      <c r="O57" s="5"/>
      <c r="P57" s="5"/>
    </row>
    <row r="58" spans="1:16" ht="13" x14ac:dyDescent="0.15">
      <c r="A58" s="5">
        <f t="shared" si="0"/>
        <v>57</v>
      </c>
      <c r="B58" s="94" t="s">
        <v>87</v>
      </c>
      <c r="C58" s="140" t="s">
        <v>278</v>
      </c>
      <c r="D58" s="140" t="s">
        <v>280</v>
      </c>
      <c r="E58" s="5">
        <v>2018</v>
      </c>
      <c r="F58" s="5"/>
      <c r="G58" s="5" t="s">
        <v>158</v>
      </c>
      <c r="H58" s="143">
        <v>250000</v>
      </c>
      <c r="I58" s="5"/>
      <c r="J58" s="5" t="s">
        <v>277</v>
      </c>
      <c r="K58" s="5"/>
      <c r="L58" s="5"/>
      <c r="M58" s="5" t="str">
        <f>IF(COUNTIF(tamusr!$A:$A,companies!B58)&gt;0,"x","")</f>
        <v/>
      </c>
      <c r="N58" s="5"/>
      <c r="O58" s="5"/>
      <c r="P58" s="5"/>
    </row>
    <row r="59" spans="1:16" ht="13" x14ac:dyDescent="0.15">
      <c r="A59" s="5">
        <f t="shared" si="0"/>
        <v>58</v>
      </c>
      <c r="B59" s="94" t="s">
        <v>88</v>
      </c>
      <c r="C59" s="140" t="s">
        <v>281</v>
      </c>
      <c r="D59" s="140" t="s">
        <v>280</v>
      </c>
      <c r="E59" s="5">
        <v>2018</v>
      </c>
      <c r="F59" s="5"/>
      <c r="G59" s="5" t="s">
        <v>154</v>
      </c>
      <c r="H59" s="143">
        <v>2750</v>
      </c>
      <c r="I59" s="5"/>
      <c r="J59" s="5" t="s">
        <v>277</v>
      </c>
      <c r="K59" s="5"/>
      <c r="L59" s="5"/>
      <c r="M59" s="5" t="str">
        <f>IF(COUNTIF(tamusr!$A:$A,companies!B59)&gt;0,"x","")</f>
        <v/>
      </c>
      <c r="N59" s="5"/>
      <c r="O59" s="5"/>
      <c r="P59" s="5"/>
    </row>
    <row r="60" spans="1:16" ht="13" x14ac:dyDescent="0.15">
      <c r="A60" s="5">
        <f t="shared" si="0"/>
        <v>59</v>
      </c>
      <c r="B60" s="94" t="s">
        <v>89</v>
      </c>
      <c r="C60" s="140" t="s">
        <v>317</v>
      </c>
      <c r="D60" s="140" t="s">
        <v>290</v>
      </c>
      <c r="E60" s="5">
        <v>2018</v>
      </c>
      <c r="F60" s="5"/>
      <c r="G60" s="5" t="s">
        <v>154</v>
      </c>
      <c r="H60" s="143">
        <v>25000</v>
      </c>
      <c r="I60" s="5"/>
      <c r="J60" s="5" t="s">
        <v>176</v>
      </c>
      <c r="K60" s="5"/>
      <c r="L60" s="5"/>
      <c r="M60" s="5" t="str">
        <f>IF(COUNTIF(tamusr!$A:$A,companies!B60)&gt;0,"x","")</f>
        <v/>
      </c>
      <c r="N60" s="5" t="s">
        <v>300</v>
      </c>
      <c r="O60" s="5"/>
      <c r="P60" s="5"/>
    </row>
    <row r="61" spans="1:16" ht="13" x14ac:dyDescent="0.15">
      <c r="A61" s="5">
        <f t="shared" si="0"/>
        <v>60</v>
      </c>
      <c r="B61" s="94" t="s">
        <v>90</v>
      </c>
      <c r="C61" s="140" t="s">
        <v>283</v>
      </c>
      <c r="D61" s="142" t="s">
        <v>290</v>
      </c>
      <c r="E61" s="5">
        <v>2018</v>
      </c>
      <c r="F61" s="5"/>
      <c r="G61" s="5" t="s">
        <v>154</v>
      </c>
      <c r="H61" s="143">
        <v>300000</v>
      </c>
      <c r="I61" s="5"/>
      <c r="J61" s="5" t="s">
        <v>277</v>
      </c>
      <c r="K61" s="5"/>
      <c r="L61" s="5"/>
      <c r="M61" s="5" t="str">
        <f>IF(COUNTIF(tamusr!$A:$A,companies!B61)&gt;0,"x","")</f>
        <v/>
      </c>
      <c r="N61" s="5"/>
      <c r="O61" s="5"/>
      <c r="P61" s="5"/>
    </row>
    <row r="62" spans="1:16" ht="13" x14ac:dyDescent="0.15">
      <c r="A62" s="5">
        <f t="shared" si="0"/>
        <v>61</v>
      </c>
      <c r="B62" s="94" t="s">
        <v>91</v>
      </c>
      <c r="C62" s="140" t="s">
        <v>279</v>
      </c>
      <c r="D62" s="140" t="s">
        <v>290</v>
      </c>
      <c r="E62" s="5">
        <v>2018</v>
      </c>
      <c r="F62" s="5" t="s">
        <v>323</v>
      </c>
      <c r="G62" s="5" t="s">
        <v>154</v>
      </c>
      <c r="H62" s="143">
        <v>15000</v>
      </c>
      <c r="I62" s="5"/>
      <c r="J62" s="5" t="s">
        <v>176</v>
      </c>
      <c r="K62" s="5"/>
      <c r="L62" s="5"/>
      <c r="M62" s="5" t="s">
        <v>240</v>
      </c>
      <c r="N62" s="5" t="s">
        <v>305</v>
      </c>
      <c r="O62" s="5"/>
      <c r="P62" s="5"/>
    </row>
    <row r="63" spans="1:16" ht="13" x14ac:dyDescent="0.15">
      <c r="A63" s="5">
        <f t="shared" si="0"/>
        <v>62</v>
      </c>
      <c r="B63" s="94" t="s">
        <v>92</v>
      </c>
      <c r="E63" s="5">
        <v>2018</v>
      </c>
      <c r="F63" s="5"/>
      <c r="G63" s="5" t="s">
        <v>154</v>
      </c>
      <c r="H63" s="143">
        <v>250000</v>
      </c>
      <c r="I63" s="5"/>
      <c r="J63" s="5" t="s">
        <v>277</v>
      </c>
      <c r="K63" s="5"/>
      <c r="L63" s="5"/>
      <c r="M63" s="5" t="str">
        <f>IF(COUNTIF(tamusr!$A:$A,companies!B63)&gt;0,"x","")</f>
        <v/>
      </c>
      <c r="N63" s="5"/>
      <c r="O63" s="5"/>
      <c r="P63" s="5"/>
    </row>
    <row r="64" spans="1:16" ht="13" x14ac:dyDescent="0.15">
      <c r="A64" s="5">
        <f t="shared" si="0"/>
        <v>63</v>
      </c>
      <c r="B64" s="94" t="s">
        <v>93</v>
      </c>
      <c r="C64" s="140" t="s">
        <v>308</v>
      </c>
      <c r="D64" s="140" t="s">
        <v>276</v>
      </c>
      <c r="E64" s="5">
        <v>2018</v>
      </c>
      <c r="F64" s="5"/>
      <c r="G64" s="5" t="s">
        <v>158</v>
      </c>
      <c r="H64" s="143">
        <v>350000</v>
      </c>
      <c r="I64" s="5"/>
      <c r="J64" s="5" t="s">
        <v>277</v>
      </c>
      <c r="K64" s="5"/>
      <c r="L64" s="5"/>
      <c r="M64" s="5" t="str">
        <f>IF(COUNTIF(tamusr!$A:$A,companies!B64)&gt;0,"x","")</f>
        <v/>
      </c>
      <c r="N64" s="5"/>
      <c r="O64" s="5"/>
      <c r="P64" s="5"/>
    </row>
    <row r="65" spans="1:16" ht="13" x14ac:dyDescent="0.15">
      <c r="A65" s="5">
        <f t="shared" si="0"/>
        <v>64</v>
      </c>
      <c r="B65" s="94" t="s">
        <v>94</v>
      </c>
      <c r="C65" s="140" t="s">
        <v>279</v>
      </c>
      <c r="D65" s="140" t="s">
        <v>280</v>
      </c>
      <c r="E65" s="5">
        <v>2018</v>
      </c>
      <c r="F65" s="5" t="s">
        <v>323</v>
      </c>
      <c r="G65" s="5" t="s">
        <v>158</v>
      </c>
      <c r="H65" s="143">
        <v>412000</v>
      </c>
      <c r="I65" s="5"/>
      <c r="J65" s="5" t="s">
        <v>277</v>
      </c>
      <c r="K65" s="5"/>
      <c r="L65" s="5"/>
      <c r="M65" s="5" t="str">
        <f>IF(COUNTIF(tamusr!$A:$A,companies!B65)&gt;0,"x","")</f>
        <v/>
      </c>
      <c r="N65" s="5"/>
      <c r="O65" s="5"/>
      <c r="P65" s="5"/>
    </row>
    <row r="66" spans="1:16" ht="13" x14ac:dyDescent="0.15">
      <c r="A66" s="5">
        <f t="shared" si="0"/>
        <v>65</v>
      </c>
      <c r="B66" s="94" t="s">
        <v>95</v>
      </c>
      <c r="C66" s="140" t="s">
        <v>278</v>
      </c>
      <c r="D66" s="140" t="s">
        <v>280</v>
      </c>
      <c r="E66" s="5">
        <v>2018</v>
      </c>
      <c r="F66" s="5"/>
      <c r="G66" s="5" t="s">
        <v>154</v>
      </c>
      <c r="H66" s="143">
        <v>460000</v>
      </c>
      <c r="I66" s="5"/>
      <c r="J66" s="5" t="s">
        <v>277</v>
      </c>
      <c r="K66" s="5"/>
      <c r="L66" s="5"/>
      <c r="M66" s="5" t="str">
        <f>IF(COUNTIF(tamusr!$A:$A,companies!B66)&gt;0,"x","")</f>
        <v/>
      </c>
      <c r="N66" s="5"/>
      <c r="O66" s="5"/>
      <c r="P66" s="5"/>
    </row>
    <row r="67" spans="1:16" ht="13" x14ac:dyDescent="0.15">
      <c r="A67" s="5">
        <f t="shared" si="0"/>
        <v>66</v>
      </c>
      <c r="B67" s="94" t="s">
        <v>98</v>
      </c>
      <c r="C67" s="140" t="s">
        <v>279</v>
      </c>
      <c r="D67" s="140" t="s">
        <v>280</v>
      </c>
      <c r="E67" s="5">
        <v>2018</v>
      </c>
      <c r="F67" s="5" t="s">
        <v>323</v>
      </c>
      <c r="G67" s="5" t="s">
        <v>154</v>
      </c>
      <c r="H67" s="143">
        <v>420000</v>
      </c>
      <c r="I67" s="5"/>
      <c r="J67" s="5" t="s">
        <v>277</v>
      </c>
      <c r="K67" s="5"/>
      <c r="L67" s="5"/>
      <c r="M67" s="5" t="str">
        <f>IF(COUNTIF(tamusr!$A:$A,companies!B69)&gt;0,"x","")</f>
        <v/>
      </c>
      <c r="N67" s="5"/>
      <c r="O67" s="5"/>
      <c r="P67" s="5"/>
    </row>
    <row r="68" spans="1:16" ht="13" x14ac:dyDescent="0.15">
      <c r="A68" s="5">
        <f t="shared" si="0"/>
        <v>67</v>
      </c>
      <c r="B68" s="94" t="s">
        <v>96</v>
      </c>
      <c r="C68" s="140" t="s">
        <v>317</v>
      </c>
      <c r="D68" s="140" t="s">
        <v>276</v>
      </c>
      <c r="E68" s="5">
        <v>2018</v>
      </c>
      <c r="F68" s="5"/>
      <c r="G68" s="5" t="s">
        <v>154</v>
      </c>
      <c r="H68" s="143">
        <v>1400000</v>
      </c>
      <c r="I68" s="5"/>
      <c r="J68" s="5" t="s">
        <v>277</v>
      </c>
      <c r="K68" s="5"/>
      <c r="L68" s="5"/>
      <c r="M68" s="5" t="str">
        <f>IF(COUNTIF(tamusr!$A:$A,companies!B67)&gt;0,"x","")</f>
        <v/>
      </c>
      <c r="N68" s="5"/>
      <c r="O68" s="5"/>
      <c r="P68" s="5"/>
    </row>
    <row r="69" spans="1:16" ht="13" x14ac:dyDescent="0.15">
      <c r="A69" s="5">
        <f t="shared" si="0"/>
        <v>68</v>
      </c>
      <c r="B69" s="94" t="s">
        <v>97</v>
      </c>
      <c r="C69" s="140" t="s">
        <v>281</v>
      </c>
      <c r="D69" s="140" t="s">
        <v>276</v>
      </c>
      <c r="E69" s="5">
        <v>2018</v>
      </c>
      <c r="F69" s="5" t="s">
        <v>323</v>
      </c>
      <c r="G69" s="5" t="s">
        <v>154</v>
      </c>
      <c r="H69" s="143">
        <v>572500</v>
      </c>
      <c r="I69" s="5"/>
      <c r="J69" s="5" t="s">
        <v>176</v>
      </c>
      <c r="K69" s="5"/>
      <c r="L69" s="5"/>
      <c r="M69" s="5" t="str">
        <f>IF(COUNTIF(tamusr!$A:$A,companies!B68)&gt;0,"x","")</f>
        <v/>
      </c>
      <c r="N69" s="5" t="s">
        <v>324</v>
      </c>
      <c r="O69" s="5"/>
      <c r="P69" s="5"/>
    </row>
    <row r="70" spans="1:16" ht="13" x14ac:dyDescent="0.15">
      <c r="A70" s="5">
        <f t="shared" si="0"/>
        <v>69</v>
      </c>
      <c r="B70" s="5" t="s">
        <v>99</v>
      </c>
      <c r="C70" s="142" t="s">
        <v>325</v>
      </c>
      <c r="D70" s="142" t="s">
        <v>290</v>
      </c>
      <c r="E70" s="5">
        <v>2019</v>
      </c>
      <c r="F70" s="5" t="s">
        <v>326</v>
      </c>
      <c r="G70" s="5" t="s">
        <v>158</v>
      </c>
      <c r="H70" s="143">
        <v>105000</v>
      </c>
      <c r="I70" s="5"/>
      <c r="J70" s="5" t="s">
        <v>176</v>
      </c>
      <c r="K70" s="5" t="s">
        <v>176</v>
      </c>
      <c r="L70" s="5" t="s">
        <v>327</v>
      </c>
      <c r="M70" s="5" t="s">
        <v>240</v>
      </c>
      <c r="N70" s="5" t="s">
        <v>328</v>
      </c>
      <c r="O70" s="5"/>
      <c r="P70" s="5"/>
    </row>
    <row r="71" spans="1:16" ht="13" x14ac:dyDescent="0.15">
      <c r="A71" s="5">
        <f t="shared" si="0"/>
        <v>70</v>
      </c>
      <c r="B71" s="5" t="s">
        <v>100</v>
      </c>
      <c r="C71" s="142" t="s">
        <v>283</v>
      </c>
      <c r="D71" s="140" t="s">
        <v>282</v>
      </c>
      <c r="E71" s="5">
        <v>2019</v>
      </c>
      <c r="F71" s="5"/>
      <c r="G71" s="5" t="s">
        <v>154</v>
      </c>
      <c r="H71" s="143">
        <v>530000</v>
      </c>
      <c r="I71" s="5"/>
      <c r="J71" s="5" t="s">
        <v>277</v>
      </c>
      <c r="K71" s="5"/>
      <c r="L71" s="5"/>
      <c r="M71" s="5" t="str">
        <f>IF(COUNTIF(tamusr!$A:$A,companies!B71)&gt;0,"x","")</f>
        <v/>
      </c>
      <c r="N71" s="5"/>
      <c r="O71" s="5"/>
      <c r="P71" s="5"/>
    </row>
    <row r="72" spans="1:16" ht="13" x14ac:dyDescent="0.15">
      <c r="A72" s="5">
        <f t="shared" si="0"/>
        <v>71</v>
      </c>
      <c r="B72" s="5" t="s">
        <v>101</v>
      </c>
      <c r="C72" s="142" t="s">
        <v>294</v>
      </c>
      <c r="D72" s="142" t="s">
        <v>290</v>
      </c>
      <c r="E72" s="5">
        <v>2019</v>
      </c>
      <c r="F72" s="5"/>
      <c r="G72" s="5" t="s">
        <v>154</v>
      </c>
      <c r="H72" s="143">
        <v>0</v>
      </c>
      <c r="I72" s="5"/>
      <c r="J72" s="5" t="s">
        <v>176</v>
      </c>
      <c r="K72" s="5" t="s">
        <v>176</v>
      </c>
      <c r="L72" s="5" t="s">
        <v>240</v>
      </c>
      <c r="M72" s="5" t="str">
        <f>IF(COUNTIF(tamusr!$A:$A,companies!B72)&gt;0,"x","")</f>
        <v/>
      </c>
      <c r="N72" s="5" t="s">
        <v>329</v>
      </c>
      <c r="O72" s="5"/>
      <c r="P72" s="5"/>
    </row>
    <row r="73" spans="1:16" ht="13" x14ac:dyDescent="0.15">
      <c r="A73" s="5">
        <f t="shared" si="0"/>
        <v>72</v>
      </c>
      <c r="B73" s="5" t="s">
        <v>102</v>
      </c>
      <c r="C73" s="142" t="s">
        <v>330</v>
      </c>
      <c r="D73" s="142" t="s">
        <v>276</v>
      </c>
      <c r="E73" s="5">
        <v>2019</v>
      </c>
      <c r="F73" s="5" t="s">
        <v>326</v>
      </c>
      <c r="G73" s="5" t="s">
        <v>154</v>
      </c>
      <c r="H73" s="143">
        <v>425000</v>
      </c>
      <c r="I73" s="5"/>
      <c r="J73" s="5" t="s">
        <v>277</v>
      </c>
      <c r="K73" s="5"/>
      <c r="L73" s="5"/>
      <c r="M73" s="5" t="str">
        <f>IF(COUNTIF(tamusr!$A:$A,companies!B73)&gt;0,"x","")</f>
        <v/>
      </c>
      <c r="N73" s="5"/>
      <c r="O73" s="5"/>
      <c r="P73" s="5"/>
    </row>
    <row r="74" spans="1:16" ht="13" x14ac:dyDescent="0.15">
      <c r="A74" s="5">
        <f t="shared" si="0"/>
        <v>73</v>
      </c>
      <c r="B74" s="5" t="s">
        <v>103</v>
      </c>
      <c r="C74" s="142" t="s">
        <v>288</v>
      </c>
      <c r="D74" s="142" t="s">
        <v>314</v>
      </c>
      <c r="E74" s="5">
        <v>2019</v>
      </c>
      <c r="F74" s="5"/>
      <c r="G74" s="5" t="s">
        <v>158</v>
      </c>
      <c r="H74" s="143">
        <v>459000</v>
      </c>
      <c r="I74" s="5"/>
      <c r="J74" s="5" t="s">
        <v>277</v>
      </c>
      <c r="K74" s="5"/>
      <c r="L74" s="5"/>
      <c r="M74" s="5" t="str">
        <f>IF(COUNTIF(tamusr!$A:$A,companies!B74)&gt;0,"x","")</f>
        <v/>
      </c>
      <c r="N74" s="5"/>
      <c r="O74" s="5"/>
      <c r="P74" s="5"/>
    </row>
    <row r="75" spans="1:16" ht="13" x14ac:dyDescent="0.15">
      <c r="A75" s="5">
        <f t="shared" si="0"/>
        <v>74</v>
      </c>
      <c r="B75" s="5" t="s">
        <v>104</v>
      </c>
      <c r="C75" s="142" t="s">
        <v>331</v>
      </c>
      <c r="D75" s="142" t="s">
        <v>290</v>
      </c>
      <c r="E75" s="5">
        <v>2019</v>
      </c>
      <c r="F75" s="5"/>
      <c r="G75" s="5" t="s">
        <v>154</v>
      </c>
      <c r="H75" s="143">
        <v>270000</v>
      </c>
      <c r="I75" s="5"/>
      <c r="J75" s="5" t="s">
        <v>277</v>
      </c>
      <c r="K75" s="5" t="s">
        <v>176</v>
      </c>
      <c r="L75" s="5" t="s">
        <v>240</v>
      </c>
      <c r="M75" s="5" t="str">
        <f>IF(COUNTIF(tamusr!$A:$A,companies!B75)&gt;0,"x","")</f>
        <v>x</v>
      </c>
      <c r="N75" s="5" t="s">
        <v>329</v>
      </c>
      <c r="O75" s="5"/>
      <c r="P75" s="5"/>
    </row>
    <row r="76" spans="1:16" ht="13" x14ac:dyDescent="0.15">
      <c r="A76" s="5">
        <f t="shared" si="0"/>
        <v>75</v>
      </c>
      <c r="B76" s="5" t="s">
        <v>105</v>
      </c>
      <c r="C76" s="142" t="s">
        <v>288</v>
      </c>
      <c r="D76" s="142" t="s">
        <v>280</v>
      </c>
      <c r="E76" s="5">
        <v>2019</v>
      </c>
      <c r="F76" s="5"/>
      <c r="G76" s="5" t="s">
        <v>154</v>
      </c>
      <c r="H76" s="143">
        <v>150000</v>
      </c>
      <c r="I76" s="5"/>
      <c r="J76" s="5" t="s">
        <v>277</v>
      </c>
      <c r="K76" s="5"/>
      <c r="L76" s="5"/>
      <c r="M76" s="5" t="str">
        <f>IF(COUNTIF(tamusr!$A:$A,companies!B76)&gt;0,"x","")</f>
        <v/>
      </c>
      <c r="N76" s="5"/>
      <c r="O76" s="5"/>
      <c r="P76" s="5"/>
    </row>
    <row r="77" spans="1:16" ht="13" x14ac:dyDescent="0.15">
      <c r="A77" s="5">
        <f t="shared" si="0"/>
        <v>76</v>
      </c>
      <c r="B77" s="5" t="s">
        <v>106</v>
      </c>
      <c r="C77" s="142" t="s">
        <v>279</v>
      </c>
      <c r="D77" s="142" t="s">
        <v>280</v>
      </c>
      <c r="E77" s="5">
        <v>2019</v>
      </c>
      <c r="F77" s="5" t="s">
        <v>332</v>
      </c>
      <c r="G77" s="5" t="s">
        <v>158</v>
      </c>
      <c r="H77" s="143">
        <v>290000</v>
      </c>
      <c r="I77" s="5"/>
      <c r="J77" s="5" t="s">
        <v>277</v>
      </c>
      <c r="K77" s="5"/>
      <c r="L77" s="5"/>
      <c r="M77" s="5" t="str">
        <f>IF(COUNTIF(tamusr!$A:$A,companies!B77)&gt;0,"x","")</f>
        <v/>
      </c>
      <c r="N77" s="5"/>
      <c r="O77" s="5"/>
      <c r="P77" s="5"/>
    </row>
    <row r="78" spans="1:16" ht="13" x14ac:dyDescent="0.15">
      <c r="A78" s="5">
        <f t="shared" si="0"/>
        <v>77</v>
      </c>
      <c r="B78" s="5" t="s">
        <v>107</v>
      </c>
      <c r="C78" s="142" t="s">
        <v>278</v>
      </c>
      <c r="D78" s="142" t="s">
        <v>333</v>
      </c>
      <c r="E78" s="5">
        <v>2019</v>
      </c>
      <c r="F78" s="5"/>
      <c r="G78" s="5" t="s">
        <v>154</v>
      </c>
      <c r="H78" s="143">
        <v>33200</v>
      </c>
      <c r="I78" s="5"/>
      <c r="J78" s="5" t="s">
        <v>277</v>
      </c>
      <c r="K78" s="5"/>
      <c r="L78" s="5"/>
      <c r="M78" s="5" t="str">
        <f>IF(COUNTIF(tamusr!$A:$A,companies!B78)&gt;0,"x","")</f>
        <v/>
      </c>
      <c r="N78" s="5"/>
      <c r="O78" s="5"/>
      <c r="P78" s="5"/>
    </row>
    <row r="79" spans="1:16" ht="13" x14ac:dyDescent="0.15">
      <c r="A79" s="5">
        <f t="shared" si="0"/>
        <v>78</v>
      </c>
      <c r="B79" s="5" t="s">
        <v>108</v>
      </c>
      <c r="C79" s="142" t="s">
        <v>279</v>
      </c>
      <c r="D79" s="142" t="s">
        <v>280</v>
      </c>
      <c r="E79" s="5">
        <v>2019</v>
      </c>
      <c r="F79" s="5"/>
      <c r="G79" s="5" t="s">
        <v>158</v>
      </c>
      <c r="H79" s="143">
        <v>2098000</v>
      </c>
      <c r="I79" s="5"/>
      <c r="J79" s="5" t="s">
        <v>277</v>
      </c>
      <c r="K79" s="5"/>
      <c r="L79" s="5"/>
      <c r="M79" s="5" t="str">
        <f>IF(COUNTIF(tamusr!$A:$A,companies!B79)&gt;0,"x","")</f>
        <v/>
      </c>
      <c r="N79" s="5"/>
      <c r="O79" s="5"/>
      <c r="P79" s="5"/>
    </row>
    <row r="80" spans="1:16" ht="13" x14ac:dyDescent="0.15">
      <c r="A80" s="5">
        <f t="shared" si="0"/>
        <v>79</v>
      </c>
      <c r="B80" s="5" t="s">
        <v>109</v>
      </c>
      <c r="C80" s="142" t="s">
        <v>308</v>
      </c>
      <c r="D80" s="142" t="s">
        <v>314</v>
      </c>
      <c r="E80" s="5">
        <v>2019</v>
      </c>
      <c r="F80" s="5" t="s">
        <v>326</v>
      </c>
      <c r="G80" s="5" t="s">
        <v>154</v>
      </c>
      <c r="H80" s="143">
        <v>301700</v>
      </c>
      <c r="I80" s="5"/>
      <c r="J80" s="5" t="s">
        <v>176</v>
      </c>
      <c r="K80" s="5"/>
      <c r="L80" s="5"/>
      <c r="M80" s="5" t="str">
        <f>IF(COUNTIF(tamusr!$A:$A,companies!B80)&gt;0,"x","")</f>
        <v/>
      </c>
      <c r="N80" s="5" t="s">
        <v>334</v>
      </c>
      <c r="O80" s="5"/>
      <c r="P80" s="5"/>
    </row>
    <row r="81" spans="1:16" ht="13" x14ac:dyDescent="0.15">
      <c r="A81" s="5">
        <f t="shared" si="0"/>
        <v>80</v>
      </c>
      <c r="B81" s="5" t="s">
        <v>110</v>
      </c>
      <c r="C81" s="142" t="s">
        <v>279</v>
      </c>
      <c r="D81" s="142" t="s">
        <v>280</v>
      </c>
      <c r="E81" s="5">
        <v>2019</v>
      </c>
      <c r="F81" s="5" t="s">
        <v>326</v>
      </c>
      <c r="G81" s="5" t="s">
        <v>158</v>
      </c>
      <c r="H81" s="143">
        <v>900000</v>
      </c>
      <c r="I81" s="5"/>
      <c r="J81" s="5" t="s">
        <v>277</v>
      </c>
      <c r="K81" s="5"/>
      <c r="L81" s="5"/>
      <c r="M81" s="5" t="str">
        <f>IF(COUNTIF(tamusr!$A:$A,companies!B81)&gt;0,"x","")</f>
        <v/>
      </c>
      <c r="N81" s="5"/>
      <c r="O81" s="5"/>
      <c r="P81" s="5"/>
    </row>
    <row r="82" spans="1:16" ht="13" x14ac:dyDescent="0.15">
      <c r="A82" s="5">
        <f t="shared" si="0"/>
        <v>81</v>
      </c>
      <c r="B82" s="5" t="s">
        <v>111</v>
      </c>
      <c r="C82" s="142" t="s">
        <v>330</v>
      </c>
      <c r="D82" s="142" t="s">
        <v>280</v>
      </c>
      <c r="E82" s="5">
        <v>2019</v>
      </c>
      <c r="F82" s="5"/>
      <c r="G82" s="5" t="s">
        <v>158</v>
      </c>
      <c r="H82" s="143">
        <v>350000</v>
      </c>
      <c r="I82" s="5"/>
      <c r="J82" s="5" t="s">
        <v>176</v>
      </c>
      <c r="K82" s="5"/>
      <c r="L82" s="5"/>
      <c r="M82" s="5" t="str">
        <f>IF(COUNTIF(tamusr!$A:$A,companies!B82)&gt;0,"x","")</f>
        <v/>
      </c>
      <c r="N82" s="5" t="s">
        <v>334</v>
      </c>
      <c r="O82" s="5"/>
      <c r="P82" s="5"/>
    </row>
    <row r="83" spans="1:16" ht="13" x14ac:dyDescent="0.15">
      <c r="A83" s="5">
        <f t="shared" si="0"/>
        <v>82</v>
      </c>
      <c r="B83" s="5" t="s">
        <v>112</v>
      </c>
      <c r="C83" s="142" t="s">
        <v>281</v>
      </c>
      <c r="D83" s="142" t="s">
        <v>280</v>
      </c>
      <c r="E83" s="5">
        <v>2019</v>
      </c>
      <c r="F83" s="5"/>
      <c r="G83" s="5" t="s">
        <v>154</v>
      </c>
      <c r="H83" s="143">
        <v>30000</v>
      </c>
      <c r="I83" s="5"/>
      <c r="J83" s="5" t="s">
        <v>277</v>
      </c>
      <c r="K83" s="5"/>
      <c r="L83" s="5"/>
      <c r="M83" s="5" t="str">
        <f>IF(COUNTIF(tamusr!$A:$A,companies!B83)&gt;0,"x","")</f>
        <v/>
      </c>
      <c r="N83" s="5"/>
      <c r="O83" s="5"/>
      <c r="P83" s="5"/>
    </row>
    <row r="84" spans="1:16" ht="13" x14ac:dyDescent="0.15">
      <c r="A84" s="5">
        <f t="shared" si="0"/>
        <v>83</v>
      </c>
      <c r="B84" s="5" t="s">
        <v>113</v>
      </c>
      <c r="C84" s="142" t="s">
        <v>331</v>
      </c>
      <c r="D84" s="142" t="s">
        <v>280</v>
      </c>
      <c r="E84" s="5">
        <v>2019</v>
      </c>
      <c r="F84" s="5"/>
      <c r="G84" s="5" t="s">
        <v>158</v>
      </c>
      <c r="H84" s="143">
        <v>50000</v>
      </c>
      <c r="I84" s="5"/>
      <c r="J84" s="5" t="s">
        <v>277</v>
      </c>
      <c r="K84" s="5"/>
      <c r="L84" s="5"/>
      <c r="M84" s="5" t="str">
        <f>IF(COUNTIF(tamusr!$A:$A,companies!B84)&gt;0,"x","")</f>
        <v/>
      </c>
      <c r="N84" s="5"/>
      <c r="O84" s="5"/>
      <c r="P84" s="5"/>
    </row>
    <row r="85" spans="1:16" ht="13" x14ac:dyDescent="0.15">
      <c r="A85" s="5">
        <f t="shared" ref="A85:A148" si="1">A84+1</f>
        <v>84</v>
      </c>
      <c r="B85" s="5" t="s">
        <v>114</v>
      </c>
      <c r="C85" s="142" t="s">
        <v>294</v>
      </c>
      <c r="D85" s="142" t="s">
        <v>276</v>
      </c>
      <c r="E85" s="5">
        <v>2019</v>
      </c>
      <c r="F85" s="5"/>
      <c r="G85" s="5" t="s">
        <v>158</v>
      </c>
      <c r="H85" s="143">
        <v>380000</v>
      </c>
      <c r="I85" s="5"/>
      <c r="J85" s="5" t="s">
        <v>176</v>
      </c>
      <c r="K85" s="5" t="s">
        <v>176</v>
      </c>
      <c r="L85" s="5" t="s">
        <v>291</v>
      </c>
      <c r="M85" s="5" t="s">
        <v>238</v>
      </c>
      <c r="N85" s="5" t="s">
        <v>300</v>
      </c>
      <c r="O85" s="5"/>
      <c r="P85" s="5"/>
    </row>
    <row r="86" spans="1:16" ht="13" x14ac:dyDescent="0.15">
      <c r="A86" s="5">
        <f t="shared" si="1"/>
        <v>85</v>
      </c>
      <c r="B86" s="5" t="s">
        <v>115</v>
      </c>
      <c r="C86" s="142" t="s">
        <v>279</v>
      </c>
      <c r="D86" s="142" t="s">
        <v>276</v>
      </c>
      <c r="E86" s="5">
        <v>2019</v>
      </c>
      <c r="F86" s="5"/>
      <c r="G86" s="5" t="s">
        <v>154</v>
      </c>
      <c r="H86" s="143">
        <v>175000</v>
      </c>
      <c r="I86" s="5"/>
      <c r="J86" s="5" t="s">
        <v>277</v>
      </c>
      <c r="K86" s="5"/>
      <c r="L86" s="5"/>
      <c r="M86" s="5" t="str">
        <f>IF(COUNTIF(tamusr!$A:$A,companies!B86)&gt;0,"x","")</f>
        <v/>
      </c>
      <c r="N86" s="5"/>
      <c r="O86" s="5"/>
      <c r="P86" s="5"/>
    </row>
    <row r="87" spans="1:16" ht="13" x14ac:dyDescent="0.15">
      <c r="A87" s="5">
        <f t="shared" si="1"/>
        <v>86</v>
      </c>
      <c r="B87" s="53" t="s">
        <v>116</v>
      </c>
      <c r="C87" s="142" t="s">
        <v>275</v>
      </c>
      <c r="D87" s="142" t="s">
        <v>314</v>
      </c>
      <c r="E87" s="5">
        <v>2020</v>
      </c>
      <c r="F87" s="5"/>
      <c r="G87" s="5" t="s">
        <v>154</v>
      </c>
      <c r="H87" s="143">
        <v>200000</v>
      </c>
      <c r="I87" s="5"/>
      <c r="J87" s="5" t="s">
        <v>277</v>
      </c>
      <c r="K87" s="5"/>
      <c r="L87" s="5"/>
      <c r="M87" s="5" t="str">
        <f>IF(COUNTIF(tamusr!$A:$A,companies!B87)&gt;0,"x","")</f>
        <v/>
      </c>
      <c r="N87" s="5"/>
      <c r="O87" s="5"/>
      <c r="P87" s="5"/>
    </row>
    <row r="88" spans="1:16" ht="13" x14ac:dyDescent="0.15">
      <c r="A88" s="5">
        <f t="shared" si="1"/>
        <v>87</v>
      </c>
      <c r="B88" s="53" t="s">
        <v>117</v>
      </c>
      <c r="C88" s="142" t="s">
        <v>275</v>
      </c>
      <c r="D88" s="142" t="s">
        <v>280</v>
      </c>
      <c r="E88" s="5">
        <v>2020</v>
      </c>
      <c r="F88" s="5"/>
      <c r="G88" s="5" t="s">
        <v>158</v>
      </c>
      <c r="H88" s="143">
        <v>1950000</v>
      </c>
      <c r="I88" s="5"/>
      <c r="J88" s="5" t="s">
        <v>277</v>
      </c>
      <c r="K88" s="5"/>
      <c r="L88" s="5"/>
      <c r="M88" s="5" t="str">
        <f>IF(COUNTIF(tamusr!$A:$A,companies!B88)&gt;0,"x","")</f>
        <v/>
      </c>
      <c r="N88" s="5"/>
      <c r="O88" s="5"/>
      <c r="P88" s="5"/>
    </row>
    <row r="89" spans="1:16" ht="13" x14ac:dyDescent="0.15">
      <c r="A89" s="5">
        <f t="shared" si="1"/>
        <v>88</v>
      </c>
      <c r="B89" s="53" t="s">
        <v>118</v>
      </c>
      <c r="C89" s="142" t="s">
        <v>283</v>
      </c>
      <c r="D89" s="142" t="s">
        <v>333</v>
      </c>
      <c r="E89" s="5">
        <v>2020</v>
      </c>
      <c r="F89" s="5"/>
      <c r="G89" s="5" t="s">
        <v>154</v>
      </c>
      <c r="H89" s="143">
        <v>535000</v>
      </c>
      <c r="I89" s="5"/>
      <c r="J89" s="5" t="s">
        <v>277</v>
      </c>
      <c r="K89" s="5"/>
      <c r="L89" s="5"/>
      <c r="M89" s="5" t="str">
        <f>IF(COUNTIF(tamusr!$A:$A,companies!B89)&gt;0,"x","")</f>
        <v/>
      </c>
      <c r="N89" s="5"/>
      <c r="O89" s="5"/>
      <c r="P89" s="5"/>
    </row>
    <row r="90" spans="1:16" ht="13" x14ac:dyDescent="0.15">
      <c r="A90" s="5">
        <f t="shared" si="1"/>
        <v>89</v>
      </c>
      <c r="B90" s="53" t="s">
        <v>119</v>
      </c>
      <c r="C90" s="142" t="s">
        <v>278</v>
      </c>
      <c r="D90" s="142" t="s">
        <v>290</v>
      </c>
      <c r="E90" s="5">
        <v>2020</v>
      </c>
      <c r="F90" s="5"/>
      <c r="G90" s="5" t="s">
        <v>158</v>
      </c>
      <c r="H90" s="143">
        <v>1800000</v>
      </c>
      <c r="I90" s="5"/>
      <c r="J90" s="5" t="s">
        <v>176</v>
      </c>
      <c r="K90" s="5" t="s">
        <v>176</v>
      </c>
      <c r="L90" s="5" t="s">
        <v>239</v>
      </c>
      <c r="M90" s="5" t="s">
        <v>239</v>
      </c>
      <c r="N90" s="5" t="s">
        <v>329</v>
      </c>
      <c r="O90" s="5"/>
      <c r="P90" s="5"/>
    </row>
    <row r="91" spans="1:16" ht="13" x14ac:dyDescent="0.15">
      <c r="A91" s="5">
        <f t="shared" si="1"/>
        <v>90</v>
      </c>
      <c r="B91" s="53" t="s">
        <v>120</v>
      </c>
      <c r="C91" s="142" t="s">
        <v>281</v>
      </c>
      <c r="D91" s="142" t="s">
        <v>290</v>
      </c>
      <c r="E91" s="5">
        <v>2020</v>
      </c>
      <c r="F91" s="5"/>
      <c r="G91" s="5" t="s">
        <v>154</v>
      </c>
      <c r="H91" s="143">
        <v>50000</v>
      </c>
      <c r="I91" s="5"/>
      <c r="J91" s="5" t="s">
        <v>176</v>
      </c>
      <c r="K91" s="5"/>
      <c r="L91" s="5"/>
      <c r="M91" s="5" t="str">
        <f>IF(COUNTIF(tamusr!$A:$A,companies!B91)&gt;0,"x","")</f>
        <v/>
      </c>
      <c r="N91" s="5" t="s">
        <v>334</v>
      </c>
      <c r="O91" s="5"/>
      <c r="P91" s="5"/>
    </row>
    <row r="92" spans="1:16" ht="13" x14ac:dyDescent="0.15">
      <c r="A92" s="5">
        <f t="shared" si="1"/>
        <v>91</v>
      </c>
      <c r="B92" s="53" t="s">
        <v>121</v>
      </c>
      <c r="C92" s="142" t="s">
        <v>278</v>
      </c>
      <c r="D92" s="142" t="s">
        <v>290</v>
      </c>
      <c r="E92" s="5">
        <v>2020</v>
      </c>
      <c r="F92" s="5"/>
      <c r="G92" s="5" t="s">
        <v>154</v>
      </c>
      <c r="H92" s="143">
        <v>294000</v>
      </c>
      <c r="I92" s="5"/>
      <c r="J92" s="5" t="s">
        <v>176</v>
      </c>
      <c r="K92" s="5"/>
      <c r="L92" s="5"/>
      <c r="M92" s="5" t="str">
        <f>IF(COUNTIF(tamusr!$A:$A,companies!B92)&gt;0,"x","")</f>
        <v/>
      </c>
      <c r="N92" s="5" t="s">
        <v>300</v>
      </c>
      <c r="O92" s="5"/>
      <c r="P92" s="5"/>
    </row>
    <row r="93" spans="1:16" ht="12" customHeight="1" x14ac:dyDescent="0.15">
      <c r="A93" s="5">
        <f t="shared" si="1"/>
        <v>92</v>
      </c>
      <c r="B93" s="94" t="s">
        <v>122</v>
      </c>
      <c r="C93" s="142" t="s">
        <v>278</v>
      </c>
      <c r="D93" s="142" t="s">
        <v>333</v>
      </c>
      <c r="E93" s="5">
        <v>2020</v>
      </c>
      <c r="F93" s="5"/>
      <c r="G93" s="5" t="s">
        <v>154</v>
      </c>
      <c r="H93" s="143">
        <v>600000</v>
      </c>
      <c r="I93" s="5"/>
      <c r="J93" s="5" t="s">
        <v>277</v>
      </c>
      <c r="K93" s="5"/>
      <c r="L93" s="5"/>
      <c r="M93" s="5" t="str">
        <f>IF(COUNTIF(tamusr!$A:$A,companies!B93)&gt;0,"x","")</f>
        <v/>
      </c>
      <c r="N93" s="5"/>
      <c r="O93" s="5"/>
      <c r="P93" s="5"/>
    </row>
    <row r="94" spans="1:16" ht="13" x14ac:dyDescent="0.15">
      <c r="A94" s="5">
        <f t="shared" si="1"/>
        <v>93</v>
      </c>
      <c r="B94" s="53" t="s">
        <v>123</v>
      </c>
      <c r="C94" s="142" t="s">
        <v>278</v>
      </c>
      <c r="D94" s="142" t="s">
        <v>333</v>
      </c>
      <c r="E94" s="5">
        <v>2020</v>
      </c>
      <c r="F94" s="5"/>
      <c r="G94" s="5" t="s">
        <v>154</v>
      </c>
      <c r="H94" s="143">
        <v>25000</v>
      </c>
      <c r="I94" s="5"/>
      <c r="J94" s="5" t="s">
        <v>277</v>
      </c>
      <c r="K94" s="5"/>
      <c r="L94" s="5"/>
      <c r="M94" s="5" t="str">
        <f>IF(COUNTIF(tamusr!$A:$A,companies!B94)&gt;0,"x","")</f>
        <v/>
      </c>
      <c r="N94" s="5"/>
      <c r="O94" s="5"/>
      <c r="P94" s="5"/>
    </row>
    <row r="95" spans="1:16" ht="13" x14ac:dyDescent="0.15">
      <c r="A95" s="5">
        <f t="shared" si="1"/>
        <v>94</v>
      </c>
      <c r="B95" s="53" t="s">
        <v>124</v>
      </c>
      <c r="C95" s="142" t="s">
        <v>330</v>
      </c>
      <c r="D95" s="142" t="s">
        <v>251</v>
      </c>
      <c r="E95" s="5">
        <v>2020</v>
      </c>
      <c r="F95" s="5"/>
      <c r="G95" s="5" t="s">
        <v>154</v>
      </c>
      <c r="H95" s="143">
        <v>19500</v>
      </c>
      <c r="I95" s="5"/>
      <c r="J95" s="5" t="s">
        <v>277</v>
      </c>
      <c r="K95" s="5"/>
      <c r="L95" s="5"/>
      <c r="M95" s="5" t="str">
        <f>IF(COUNTIF(tamusr!$A:$A,companies!B95)&gt;0,"x","")</f>
        <v/>
      </c>
      <c r="N95" s="5"/>
      <c r="O95" s="5"/>
      <c r="P95" s="5"/>
    </row>
    <row r="96" spans="1:16" ht="13" x14ac:dyDescent="0.15">
      <c r="A96" s="5">
        <f t="shared" si="1"/>
        <v>95</v>
      </c>
      <c r="B96" s="53" t="s">
        <v>125</v>
      </c>
      <c r="C96" s="142" t="s">
        <v>278</v>
      </c>
      <c r="D96" s="142" t="s">
        <v>290</v>
      </c>
      <c r="E96" s="5">
        <v>2020</v>
      </c>
      <c r="F96" s="5"/>
      <c r="G96" s="5" t="s">
        <v>158</v>
      </c>
      <c r="H96" s="143">
        <v>550000</v>
      </c>
      <c r="I96" s="5"/>
      <c r="J96" s="5" t="s">
        <v>176</v>
      </c>
      <c r="K96" s="5"/>
      <c r="L96" s="5"/>
      <c r="M96" s="5" t="str">
        <f>IF(COUNTIF(tamusr!$A:$A,companies!B96)&gt;0,"x","")</f>
        <v/>
      </c>
      <c r="N96" s="5" t="s">
        <v>334</v>
      </c>
      <c r="O96" s="5"/>
      <c r="P96" s="5"/>
    </row>
    <row r="97" spans="1:16" ht="13" x14ac:dyDescent="0.15">
      <c r="A97" s="5">
        <f t="shared" si="1"/>
        <v>96</v>
      </c>
      <c r="B97" s="53" t="s">
        <v>126</v>
      </c>
      <c r="C97" s="142" t="s">
        <v>294</v>
      </c>
      <c r="D97" s="142" t="s">
        <v>280</v>
      </c>
      <c r="E97" s="5">
        <v>2020</v>
      </c>
      <c r="F97" s="5"/>
      <c r="G97" s="5" t="s">
        <v>154</v>
      </c>
      <c r="H97" s="143">
        <v>700000</v>
      </c>
      <c r="I97" s="5"/>
      <c r="J97" s="5" t="s">
        <v>277</v>
      </c>
      <c r="K97" s="5"/>
      <c r="L97" s="5"/>
      <c r="M97" s="5" t="str">
        <f>IF(COUNTIF(tamusr!$A:$A,companies!B97)&gt;0,"x","")</f>
        <v/>
      </c>
      <c r="N97" s="5"/>
      <c r="O97" s="5"/>
      <c r="P97" s="5"/>
    </row>
    <row r="98" spans="1:16" ht="13" x14ac:dyDescent="0.15">
      <c r="A98" s="5">
        <f t="shared" si="1"/>
        <v>97</v>
      </c>
      <c r="B98" s="53" t="s">
        <v>127</v>
      </c>
      <c r="C98" s="142" t="s">
        <v>330</v>
      </c>
      <c r="D98" s="142" t="s">
        <v>314</v>
      </c>
      <c r="E98" s="5">
        <v>2020</v>
      </c>
      <c r="F98" s="5"/>
      <c r="G98" s="5" t="s">
        <v>154</v>
      </c>
      <c r="H98" s="143">
        <v>301500</v>
      </c>
      <c r="I98" s="5"/>
      <c r="J98" s="5" t="s">
        <v>176</v>
      </c>
      <c r="K98" s="5"/>
      <c r="L98" s="5"/>
      <c r="M98" s="5" t="str">
        <f>IF(COUNTIF(tamusr!$A:$A,companies!B98)&gt;0,"x","")</f>
        <v/>
      </c>
      <c r="N98" s="5" t="s">
        <v>335</v>
      </c>
      <c r="O98" s="5"/>
      <c r="P98" s="5"/>
    </row>
    <row r="99" spans="1:16" ht="13" x14ac:dyDescent="0.15">
      <c r="A99" s="5">
        <f t="shared" si="1"/>
        <v>98</v>
      </c>
      <c r="B99" s="53" t="s">
        <v>128</v>
      </c>
      <c r="C99" s="142" t="s">
        <v>278</v>
      </c>
      <c r="D99" s="142" t="s">
        <v>276</v>
      </c>
      <c r="E99" s="5">
        <v>2020</v>
      </c>
      <c r="F99" s="5"/>
      <c r="G99" s="5" t="s">
        <v>154</v>
      </c>
      <c r="H99" s="143">
        <v>260000</v>
      </c>
      <c r="I99" s="5"/>
      <c r="J99" s="5" t="s">
        <v>277</v>
      </c>
      <c r="K99" s="5"/>
      <c r="L99" s="5"/>
      <c r="M99" s="5" t="str">
        <f>IF(COUNTIF(tamusr!$A:$A,companies!B99)&gt;0,"x","")</f>
        <v/>
      </c>
      <c r="N99" s="5"/>
      <c r="O99" s="5"/>
      <c r="P99" s="5"/>
    </row>
    <row r="100" spans="1:16" ht="13" x14ac:dyDescent="0.15">
      <c r="A100" s="5">
        <f t="shared" si="1"/>
        <v>99</v>
      </c>
      <c r="B100" s="53" t="s">
        <v>129</v>
      </c>
      <c r="C100" s="142" t="s">
        <v>275</v>
      </c>
      <c r="D100" s="142" t="s">
        <v>290</v>
      </c>
      <c r="E100" s="5">
        <v>2020</v>
      </c>
      <c r="F100" s="5" t="s">
        <v>336</v>
      </c>
      <c r="G100" s="5" t="s">
        <v>154</v>
      </c>
      <c r="H100" s="143">
        <v>250000</v>
      </c>
      <c r="I100" s="5"/>
      <c r="J100" s="5" t="s">
        <v>176</v>
      </c>
      <c r="K100" s="5"/>
      <c r="L100" s="5"/>
      <c r="M100" s="5" t="str">
        <f>IF(COUNTIF(tamusr!$A:$A,companies!B100)&gt;0,"x","")</f>
        <v/>
      </c>
      <c r="N100" s="5" t="s">
        <v>337</v>
      </c>
      <c r="O100" s="5"/>
      <c r="P100" s="5"/>
    </row>
    <row r="101" spans="1:16" ht="13" x14ac:dyDescent="0.15">
      <c r="A101" s="5">
        <f t="shared" si="1"/>
        <v>100</v>
      </c>
      <c r="B101" s="53" t="s">
        <v>130</v>
      </c>
      <c r="C101" s="142" t="s">
        <v>281</v>
      </c>
      <c r="D101" s="142" t="s">
        <v>276</v>
      </c>
      <c r="E101" s="5">
        <v>2020</v>
      </c>
      <c r="F101" s="5"/>
      <c r="G101" s="5" t="s">
        <v>154</v>
      </c>
      <c r="H101" s="143">
        <v>335000</v>
      </c>
      <c r="I101" s="5"/>
      <c r="J101" s="5" t="s">
        <v>277</v>
      </c>
      <c r="K101" s="5"/>
      <c r="L101" s="5"/>
      <c r="M101" s="5" t="str">
        <f>IF(COUNTIF(tamusr!$A:$A,companies!B101)&gt;0,"x","")</f>
        <v/>
      </c>
      <c r="N101" s="5"/>
      <c r="O101" s="5"/>
      <c r="P101" s="5"/>
    </row>
    <row r="102" spans="1:16" ht="13" x14ac:dyDescent="0.15">
      <c r="A102" s="5">
        <f t="shared" si="1"/>
        <v>101</v>
      </c>
      <c r="B102" s="53" t="s">
        <v>131</v>
      </c>
      <c r="C102" s="142" t="s">
        <v>288</v>
      </c>
      <c r="D102" s="142" t="s">
        <v>280</v>
      </c>
      <c r="E102" s="5">
        <v>2020</v>
      </c>
      <c r="F102" s="5"/>
      <c r="G102" s="5" t="s">
        <v>154</v>
      </c>
      <c r="H102" s="143">
        <v>0</v>
      </c>
      <c r="I102" s="5"/>
      <c r="J102" s="5" t="s">
        <v>277</v>
      </c>
      <c r="K102" s="5"/>
      <c r="L102" s="5"/>
      <c r="M102" s="5" t="str">
        <f>IF(COUNTIF(tamusr!$A:$A,companies!B102)&gt;0,"x","")</f>
        <v/>
      </c>
      <c r="N102" s="5"/>
      <c r="O102" s="5"/>
      <c r="P102" s="5"/>
    </row>
    <row r="103" spans="1:16" ht="13" x14ac:dyDescent="0.15">
      <c r="A103" s="5">
        <f t="shared" si="1"/>
        <v>102</v>
      </c>
      <c r="B103" s="53" t="s">
        <v>132</v>
      </c>
      <c r="C103" s="142" t="s">
        <v>330</v>
      </c>
      <c r="D103" s="142" t="s">
        <v>314</v>
      </c>
      <c r="E103" s="5">
        <v>2020</v>
      </c>
      <c r="F103" s="5"/>
      <c r="G103" s="5" t="s">
        <v>154</v>
      </c>
      <c r="H103" s="143">
        <v>30000</v>
      </c>
      <c r="I103" s="5"/>
      <c r="J103" s="5" t="s">
        <v>277</v>
      </c>
      <c r="K103" s="5"/>
      <c r="L103" s="5"/>
      <c r="M103" s="5" t="str">
        <f>IF(COUNTIF(tamusr!$A:$A,companies!B103)&gt;0,"x","")</f>
        <v/>
      </c>
      <c r="N103" s="5"/>
      <c r="O103" s="5"/>
      <c r="P103" s="5"/>
    </row>
    <row r="104" spans="1:16" ht="13" x14ac:dyDescent="0.15">
      <c r="A104" s="5">
        <f t="shared" si="1"/>
        <v>103</v>
      </c>
      <c r="B104" s="53" t="s">
        <v>133</v>
      </c>
      <c r="C104" s="142" t="s">
        <v>278</v>
      </c>
      <c r="D104" s="142" t="s">
        <v>276</v>
      </c>
      <c r="E104" s="5">
        <v>2020</v>
      </c>
      <c r="F104" s="5"/>
      <c r="G104" s="5" t="s">
        <v>154</v>
      </c>
      <c r="H104" s="143">
        <v>90000</v>
      </c>
      <c r="I104" s="5"/>
      <c r="J104" s="5" t="s">
        <v>277</v>
      </c>
      <c r="K104" s="5"/>
      <c r="L104" s="5"/>
      <c r="M104" s="5" t="str">
        <f>IF(COUNTIF(tamusr!$A:$A,companies!B104)&gt;0,"x","")</f>
        <v/>
      </c>
      <c r="N104" s="5"/>
      <c r="O104" s="5"/>
      <c r="P104" s="5"/>
    </row>
    <row r="105" spans="1:16" ht="13" x14ac:dyDescent="0.15">
      <c r="A105" s="5">
        <f t="shared" si="1"/>
        <v>104</v>
      </c>
      <c r="B105" s="94" t="s">
        <v>134</v>
      </c>
      <c r="C105" s="140" t="s">
        <v>275</v>
      </c>
      <c r="D105" s="140" t="s">
        <v>314</v>
      </c>
      <c r="E105" s="5">
        <v>2021</v>
      </c>
      <c r="F105" s="5"/>
      <c r="G105" s="5" t="s">
        <v>154</v>
      </c>
      <c r="H105" s="143">
        <v>1200000</v>
      </c>
      <c r="I105" s="5">
        <v>2</v>
      </c>
      <c r="J105" s="5"/>
      <c r="K105" s="5"/>
      <c r="L105" s="5"/>
      <c r="M105" s="5"/>
      <c r="N105" s="5" t="s">
        <v>338</v>
      </c>
      <c r="O105" s="5"/>
      <c r="P105" s="5"/>
    </row>
    <row r="106" spans="1:16" ht="13" x14ac:dyDescent="0.15">
      <c r="A106" s="5">
        <f t="shared" si="1"/>
        <v>105</v>
      </c>
      <c r="B106" s="94" t="s">
        <v>135</v>
      </c>
      <c r="C106" s="140" t="s">
        <v>331</v>
      </c>
      <c r="D106" s="140" t="s">
        <v>314</v>
      </c>
      <c r="E106" s="5">
        <v>2021</v>
      </c>
      <c r="F106" s="5"/>
      <c r="G106" s="5" t="s">
        <v>154</v>
      </c>
      <c r="H106" s="143">
        <v>300000</v>
      </c>
      <c r="I106" s="5">
        <v>2</v>
      </c>
      <c r="J106" s="5" t="s">
        <v>176</v>
      </c>
      <c r="K106" s="5"/>
      <c r="L106" s="5"/>
      <c r="M106" s="5"/>
      <c r="N106" s="5" t="s">
        <v>339</v>
      </c>
      <c r="O106" s="5"/>
      <c r="P106" s="5"/>
    </row>
    <row r="107" spans="1:16" ht="13" x14ac:dyDescent="0.15">
      <c r="A107" s="5">
        <f t="shared" si="1"/>
        <v>106</v>
      </c>
      <c r="B107" s="94" t="s">
        <v>136</v>
      </c>
      <c r="C107" s="140" t="s">
        <v>278</v>
      </c>
      <c r="D107" s="140" t="s">
        <v>280</v>
      </c>
      <c r="E107" s="5">
        <v>2021</v>
      </c>
      <c r="F107" s="5"/>
      <c r="G107" s="5" t="s">
        <v>158</v>
      </c>
      <c r="H107" s="143">
        <v>0</v>
      </c>
      <c r="I107" s="5">
        <v>4</v>
      </c>
      <c r="J107" s="5" t="s">
        <v>176</v>
      </c>
      <c r="K107" s="5"/>
      <c r="L107" s="5"/>
      <c r="M107" s="5"/>
      <c r="N107" s="5" t="s">
        <v>340</v>
      </c>
      <c r="O107" s="5"/>
      <c r="P107" s="5"/>
    </row>
    <row r="108" spans="1:16" ht="13" x14ac:dyDescent="0.15">
      <c r="A108" s="5">
        <f t="shared" si="1"/>
        <v>107</v>
      </c>
      <c r="B108" s="94" t="s">
        <v>137</v>
      </c>
      <c r="C108" s="140" t="s">
        <v>281</v>
      </c>
      <c r="D108" s="140" t="s">
        <v>280</v>
      </c>
      <c r="E108" s="5">
        <v>2021</v>
      </c>
      <c r="F108" s="5" t="s">
        <v>341</v>
      </c>
      <c r="G108" s="5" t="s">
        <v>154</v>
      </c>
      <c r="H108" s="143">
        <v>65000</v>
      </c>
      <c r="I108" s="5">
        <v>3</v>
      </c>
      <c r="J108" s="5" t="s">
        <v>176</v>
      </c>
      <c r="K108" s="5"/>
      <c r="L108" s="5"/>
      <c r="M108" s="5"/>
      <c r="N108" s="5" t="s">
        <v>342</v>
      </c>
      <c r="O108" s="5"/>
      <c r="P108" s="5"/>
    </row>
    <row r="109" spans="1:16" ht="13" x14ac:dyDescent="0.15">
      <c r="A109" s="5">
        <f t="shared" si="1"/>
        <v>108</v>
      </c>
      <c r="B109" s="94" t="s">
        <v>138</v>
      </c>
      <c r="C109" s="140" t="s">
        <v>343</v>
      </c>
      <c r="D109" s="140" t="s">
        <v>280</v>
      </c>
      <c r="E109" s="5">
        <v>2021</v>
      </c>
      <c r="F109" s="5" t="s">
        <v>341</v>
      </c>
      <c r="G109" s="5" t="s">
        <v>158</v>
      </c>
      <c r="H109" s="143">
        <v>118000</v>
      </c>
      <c r="I109" s="5">
        <v>1</v>
      </c>
      <c r="J109" s="5" t="s">
        <v>176</v>
      </c>
      <c r="K109" s="5" t="s">
        <v>176</v>
      </c>
      <c r="L109" s="5" t="s">
        <v>344</v>
      </c>
      <c r="M109" s="144" t="s">
        <v>176</v>
      </c>
      <c r="N109" s="5" t="s">
        <v>345</v>
      </c>
      <c r="O109" s="5"/>
      <c r="P109" s="5"/>
    </row>
    <row r="110" spans="1:16" ht="13" x14ac:dyDescent="0.15">
      <c r="A110" s="5">
        <f t="shared" si="1"/>
        <v>109</v>
      </c>
      <c r="B110" s="94" t="s">
        <v>139</v>
      </c>
      <c r="C110" s="140" t="s">
        <v>283</v>
      </c>
      <c r="D110" s="140" t="s">
        <v>290</v>
      </c>
      <c r="E110" s="5">
        <v>2021</v>
      </c>
      <c r="F110" s="5"/>
      <c r="G110" s="5" t="s">
        <v>154</v>
      </c>
      <c r="H110" s="143">
        <v>228000</v>
      </c>
      <c r="I110" s="5">
        <v>1</v>
      </c>
      <c r="J110" s="5" t="s">
        <v>176</v>
      </c>
      <c r="K110" s="5" t="s">
        <v>176</v>
      </c>
      <c r="L110" s="5" t="s">
        <v>240</v>
      </c>
      <c r="M110" s="5"/>
      <c r="N110" s="5" t="s">
        <v>346</v>
      </c>
      <c r="O110" s="5"/>
      <c r="P110" s="5"/>
    </row>
    <row r="111" spans="1:16" ht="13" x14ac:dyDescent="0.15">
      <c r="A111" s="5">
        <f t="shared" si="1"/>
        <v>110</v>
      </c>
      <c r="B111" s="94" t="s">
        <v>140</v>
      </c>
      <c r="C111" s="140" t="s">
        <v>347</v>
      </c>
      <c r="D111" s="140" t="s">
        <v>276</v>
      </c>
      <c r="E111" s="5">
        <v>2021</v>
      </c>
      <c r="F111" s="5"/>
      <c r="G111" s="5" t="s">
        <v>154</v>
      </c>
      <c r="H111" s="143">
        <v>155000</v>
      </c>
      <c r="I111" s="5">
        <v>2</v>
      </c>
      <c r="J111" s="5"/>
      <c r="K111" s="5"/>
      <c r="L111" s="5"/>
      <c r="M111" s="5"/>
      <c r="N111" s="5" t="s">
        <v>348</v>
      </c>
      <c r="O111" s="5"/>
      <c r="P111" s="5"/>
    </row>
    <row r="112" spans="1:16" ht="13" x14ac:dyDescent="0.15">
      <c r="A112" s="5">
        <f t="shared" si="1"/>
        <v>111</v>
      </c>
      <c r="B112" s="94" t="s">
        <v>141</v>
      </c>
      <c r="C112" s="140" t="s">
        <v>278</v>
      </c>
      <c r="D112" s="140" t="s">
        <v>290</v>
      </c>
      <c r="E112" s="5">
        <v>2021</v>
      </c>
      <c r="F112" s="5"/>
      <c r="G112" s="5" t="s">
        <v>154</v>
      </c>
      <c r="H112" s="143">
        <v>60000</v>
      </c>
      <c r="I112" s="5">
        <v>2</v>
      </c>
      <c r="J112" s="5" t="s">
        <v>176</v>
      </c>
      <c r="K112" s="5"/>
      <c r="L112" s="5"/>
      <c r="M112" s="5"/>
      <c r="N112" s="5" t="s">
        <v>349</v>
      </c>
      <c r="O112" s="5"/>
      <c r="P112" s="5"/>
    </row>
    <row r="113" spans="1:16" ht="13" x14ac:dyDescent="0.15">
      <c r="A113" s="5">
        <f t="shared" si="1"/>
        <v>112</v>
      </c>
      <c r="B113" s="94" t="s">
        <v>142</v>
      </c>
      <c r="C113" s="140" t="s">
        <v>281</v>
      </c>
      <c r="D113" s="140" t="s">
        <v>280</v>
      </c>
      <c r="E113" s="5">
        <v>2021</v>
      </c>
      <c r="F113" s="5"/>
      <c r="G113" s="5" t="s">
        <v>154</v>
      </c>
      <c r="H113" s="143">
        <v>600000</v>
      </c>
      <c r="I113" s="5">
        <v>4</v>
      </c>
      <c r="J113" s="5"/>
      <c r="K113" s="5"/>
      <c r="L113" s="5"/>
      <c r="M113" s="5"/>
      <c r="N113" s="5"/>
      <c r="O113" s="5"/>
      <c r="P113" s="5"/>
    </row>
    <row r="114" spans="1:16" ht="13" x14ac:dyDescent="0.15">
      <c r="A114" s="5">
        <f t="shared" si="1"/>
        <v>113</v>
      </c>
      <c r="B114" s="94" t="s">
        <v>143</v>
      </c>
      <c r="C114" s="140" t="s">
        <v>288</v>
      </c>
      <c r="D114" s="140" t="s">
        <v>280</v>
      </c>
      <c r="E114" s="5">
        <v>2021</v>
      </c>
      <c r="F114" s="5"/>
      <c r="G114" s="5" t="s">
        <v>158</v>
      </c>
      <c r="H114" s="143">
        <v>600000</v>
      </c>
      <c r="I114" s="5">
        <v>4</v>
      </c>
      <c r="J114" s="5"/>
      <c r="K114" s="5"/>
      <c r="L114" s="5"/>
      <c r="M114" s="5"/>
      <c r="N114" s="5"/>
      <c r="O114" s="5"/>
      <c r="P114" s="5"/>
    </row>
    <row r="115" spans="1:16" ht="13" x14ac:dyDescent="0.15">
      <c r="A115" s="5">
        <f t="shared" si="1"/>
        <v>114</v>
      </c>
      <c r="B115" s="94" t="s">
        <v>144</v>
      </c>
      <c r="C115" s="140" t="s">
        <v>294</v>
      </c>
      <c r="D115" s="140" t="s">
        <v>333</v>
      </c>
      <c r="E115" s="5">
        <v>2021</v>
      </c>
      <c r="F115" s="5"/>
      <c r="G115" s="5" t="s">
        <v>154</v>
      </c>
      <c r="H115" s="143">
        <v>2000000</v>
      </c>
      <c r="I115" s="5">
        <v>5</v>
      </c>
      <c r="J115" s="5"/>
      <c r="K115" s="5"/>
      <c r="L115" s="5"/>
      <c r="M115" s="5"/>
      <c r="N115" s="5"/>
      <c r="O115" s="5"/>
      <c r="P115" s="5"/>
    </row>
    <row r="116" spans="1:16" ht="13" x14ac:dyDescent="0.15">
      <c r="A116" s="5">
        <f t="shared" si="1"/>
        <v>115</v>
      </c>
      <c r="B116" s="94" t="s">
        <v>145</v>
      </c>
      <c r="C116" s="140" t="s">
        <v>281</v>
      </c>
      <c r="D116" s="140" t="s">
        <v>280</v>
      </c>
      <c r="E116" s="5">
        <v>2021</v>
      </c>
      <c r="F116" s="5"/>
      <c r="G116" s="5" t="s">
        <v>158</v>
      </c>
      <c r="H116" s="143">
        <v>2475000</v>
      </c>
      <c r="I116" s="5">
        <v>5</v>
      </c>
      <c r="J116" s="5"/>
      <c r="K116" s="5"/>
      <c r="L116" s="5"/>
      <c r="M116" s="5"/>
      <c r="N116" s="5" t="s">
        <v>350</v>
      </c>
      <c r="O116" s="5"/>
      <c r="P116" s="5"/>
    </row>
    <row r="117" spans="1:16" ht="13" x14ac:dyDescent="0.15">
      <c r="A117" s="5">
        <f t="shared" si="1"/>
        <v>116</v>
      </c>
      <c r="B117" s="94" t="s">
        <v>146</v>
      </c>
      <c r="C117" s="140" t="s">
        <v>283</v>
      </c>
      <c r="D117" s="140" t="s">
        <v>314</v>
      </c>
      <c r="E117" s="5">
        <v>2021</v>
      </c>
      <c r="F117" s="5"/>
      <c r="G117" s="5" t="s">
        <v>154</v>
      </c>
      <c r="H117" s="143">
        <v>0</v>
      </c>
      <c r="I117" s="5">
        <v>2</v>
      </c>
      <c r="J117" s="5" t="s">
        <v>176</v>
      </c>
      <c r="K117" s="5"/>
      <c r="L117" s="5"/>
      <c r="M117" s="5"/>
      <c r="N117" s="5" t="s">
        <v>351</v>
      </c>
      <c r="O117" s="5"/>
      <c r="P117" s="5"/>
    </row>
    <row r="118" spans="1:16" ht="13" x14ac:dyDescent="0.15">
      <c r="A118" s="5">
        <f t="shared" si="1"/>
        <v>117</v>
      </c>
      <c r="B118" s="94" t="s">
        <v>147</v>
      </c>
      <c r="C118" s="140" t="s">
        <v>288</v>
      </c>
      <c r="D118" s="140" t="s">
        <v>276</v>
      </c>
      <c r="E118" s="5">
        <v>2021</v>
      </c>
      <c r="F118" s="5"/>
      <c r="G118" s="5" t="s">
        <v>154</v>
      </c>
      <c r="H118" s="143">
        <v>42000</v>
      </c>
      <c r="I118" s="5">
        <v>0</v>
      </c>
      <c r="J118" s="5" t="s">
        <v>176</v>
      </c>
      <c r="K118" s="5"/>
      <c r="L118" s="5"/>
      <c r="M118" s="5"/>
      <c r="N118" s="5" t="s">
        <v>352</v>
      </c>
      <c r="O118" s="5"/>
      <c r="P118" s="5"/>
    </row>
    <row r="119" spans="1:16" ht="13" x14ac:dyDescent="0.15">
      <c r="A119" s="5">
        <f t="shared" si="1"/>
        <v>118</v>
      </c>
      <c r="B119" s="90" t="s">
        <v>148</v>
      </c>
      <c r="C119" s="140" t="s">
        <v>275</v>
      </c>
      <c r="D119" s="140" t="s">
        <v>290</v>
      </c>
      <c r="E119" s="5">
        <v>2021</v>
      </c>
      <c r="F119" s="5"/>
      <c r="G119" s="5" t="s">
        <v>154</v>
      </c>
      <c r="H119" s="143">
        <v>250000</v>
      </c>
      <c r="I119" s="5">
        <v>3</v>
      </c>
      <c r="J119" s="5" t="s">
        <v>176</v>
      </c>
      <c r="K119" s="5" t="s">
        <v>176</v>
      </c>
      <c r="L119" s="5" t="s">
        <v>240</v>
      </c>
      <c r="M119" s="5"/>
      <c r="N119" s="5" t="s">
        <v>353</v>
      </c>
      <c r="O119" s="5"/>
      <c r="P119" s="5"/>
    </row>
    <row r="120" spans="1:16" ht="13" x14ac:dyDescent="0.15">
      <c r="A120" s="5">
        <f t="shared" si="1"/>
        <v>119</v>
      </c>
      <c r="B120" s="94" t="s">
        <v>149</v>
      </c>
      <c r="C120" s="140" t="s">
        <v>347</v>
      </c>
      <c r="D120" s="140" t="s">
        <v>280</v>
      </c>
      <c r="E120" s="5">
        <v>2021</v>
      </c>
      <c r="F120" s="5"/>
      <c r="G120" s="5" t="s">
        <v>158</v>
      </c>
      <c r="H120" s="143">
        <v>420000</v>
      </c>
      <c r="I120" s="5">
        <v>9</v>
      </c>
      <c r="J120" s="5"/>
      <c r="K120" s="5"/>
      <c r="L120" s="5"/>
      <c r="M120" s="5"/>
      <c r="N120" s="5"/>
      <c r="O120" s="5"/>
      <c r="P120" s="5"/>
    </row>
    <row r="121" spans="1:16" ht="13" x14ac:dyDescent="0.15">
      <c r="A121" s="5">
        <f t="shared" si="1"/>
        <v>120</v>
      </c>
      <c r="B121" s="94" t="s">
        <v>150</v>
      </c>
      <c r="C121" s="140" t="s">
        <v>283</v>
      </c>
      <c r="D121" s="140" t="s">
        <v>276</v>
      </c>
      <c r="E121" s="5">
        <v>2021</v>
      </c>
      <c r="F121" s="5"/>
      <c r="G121" s="5" t="s">
        <v>154</v>
      </c>
      <c r="H121" s="143">
        <v>475000</v>
      </c>
      <c r="I121" s="5">
        <v>2</v>
      </c>
      <c r="J121" s="5"/>
      <c r="K121" s="5"/>
      <c r="L121" s="5"/>
      <c r="M121" s="5"/>
      <c r="N121" s="5" t="s">
        <v>354</v>
      </c>
      <c r="O121" s="5"/>
      <c r="P121" s="5"/>
    </row>
    <row r="122" spans="1:16" ht="13" x14ac:dyDescent="0.15">
      <c r="A122" s="5">
        <f t="shared" si="1"/>
        <v>121</v>
      </c>
      <c r="B122" s="94" t="s">
        <v>151</v>
      </c>
      <c r="C122" s="140" t="s">
        <v>283</v>
      </c>
      <c r="D122" s="140" t="s">
        <v>280</v>
      </c>
      <c r="E122" s="5">
        <v>2021</v>
      </c>
      <c r="F122" s="5" t="s">
        <v>341</v>
      </c>
      <c r="G122" s="5" t="s">
        <v>154</v>
      </c>
      <c r="H122" s="143">
        <v>1210000</v>
      </c>
      <c r="I122" s="5">
        <v>0</v>
      </c>
      <c r="J122" s="5"/>
      <c r="K122" s="5"/>
      <c r="L122" s="5"/>
      <c r="M122" s="5"/>
      <c r="N122" s="5"/>
      <c r="O122" s="5"/>
      <c r="P122" s="5"/>
    </row>
    <row r="123" spans="1:16" ht="13" x14ac:dyDescent="0.15">
      <c r="A123" s="5">
        <f t="shared" si="1"/>
        <v>122</v>
      </c>
      <c r="B123" s="94" t="s">
        <v>152</v>
      </c>
      <c r="C123" s="140" t="s">
        <v>283</v>
      </c>
      <c r="D123" s="140" t="s">
        <v>314</v>
      </c>
      <c r="E123" s="5">
        <v>2021</v>
      </c>
      <c r="F123" s="5"/>
      <c r="G123" s="5" t="s">
        <v>158</v>
      </c>
      <c r="H123" s="143">
        <v>1102800</v>
      </c>
      <c r="I123" s="5">
        <v>4</v>
      </c>
      <c r="J123" s="5"/>
      <c r="K123" s="5"/>
      <c r="L123" s="5"/>
      <c r="M123" s="5"/>
      <c r="N123" s="5" t="s">
        <v>355</v>
      </c>
      <c r="O123" s="5"/>
      <c r="P123" s="5"/>
    </row>
    <row r="124" spans="1:16" ht="13" x14ac:dyDescent="0.15">
      <c r="A124" s="5">
        <f t="shared" si="1"/>
        <v>123</v>
      </c>
      <c r="B124" s="94" t="s">
        <v>153</v>
      </c>
      <c r="C124" s="140" t="s">
        <v>279</v>
      </c>
      <c r="D124" s="140" t="s">
        <v>314</v>
      </c>
      <c r="E124" s="5">
        <v>2022</v>
      </c>
      <c r="F124" s="5"/>
      <c r="G124" s="5" t="s">
        <v>154</v>
      </c>
      <c r="H124" s="143">
        <v>305000</v>
      </c>
      <c r="I124" s="5">
        <v>1</v>
      </c>
      <c r="J124" s="5"/>
      <c r="K124" s="5"/>
      <c r="L124" s="5"/>
      <c r="M124" s="5" t="str">
        <f>IF(COUNTIF(tamusr!$A:$A,companies!B124)&gt;0,"x","")</f>
        <v/>
      </c>
      <c r="N124" s="5"/>
      <c r="O124" s="5"/>
      <c r="P124" s="5"/>
    </row>
    <row r="125" spans="1:16" ht="13" x14ac:dyDescent="0.15">
      <c r="A125" s="5">
        <f t="shared" si="1"/>
        <v>124</v>
      </c>
      <c r="B125" s="94" t="s">
        <v>356</v>
      </c>
      <c r="C125" s="140" t="s">
        <v>317</v>
      </c>
      <c r="D125" s="140" t="s">
        <v>290</v>
      </c>
      <c r="E125" s="5">
        <v>2022</v>
      </c>
      <c r="F125" s="5"/>
      <c r="G125" s="5" t="s">
        <v>154</v>
      </c>
      <c r="H125" s="143">
        <v>270000</v>
      </c>
      <c r="I125" s="5">
        <v>5</v>
      </c>
      <c r="J125" s="5" t="s">
        <v>176</v>
      </c>
      <c r="K125" s="5"/>
      <c r="L125" s="5"/>
      <c r="M125" s="5" t="str">
        <f>IF(COUNTIF(tamusr!$A:$A,companies!B125)&gt;0,"x","")</f>
        <v/>
      </c>
      <c r="N125" s="5" t="s">
        <v>357</v>
      </c>
      <c r="O125" s="5"/>
      <c r="P125" s="5"/>
    </row>
    <row r="126" spans="1:16" ht="13" x14ac:dyDescent="0.15">
      <c r="A126" s="5">
        <f t="shared" si="1"/>
        <v>125</v>
      </c>
      <c r="B126" s="94" t="s">
        <v>167</v>
      </c>
      <c r="C126" s="140" t="s">
        <v>325</v>
      </c>
      <c r="D126" s="140" t="s">
        <v>358</v>
      </c>
      <c r="E126" s="5">
        <v>2022</v>
      </c>
      <c r="F126" s="5"/>
      <c r="G126" s="5" t="s">
        <v>154</v>
      </c>
      <c r="H126" s="143">
        <v>732500</v>
      </c>
      <c r="I126" s="5">
        <v>0</v>
      </c>
      <c r="J126" s="5"/>
      <c r="K126" s="5"/>
      <c r="L126" s="5"/>
      <c r="M126" s="5" t="str">
        <f>IF(COUNTIF(tamusr!$A:$A,companies!B137)&gt;0,"x","")</f>
        <v/>
      </c>
      <c r="N126" s="5"/>
      <c r="O126" s="5"/>
      <c r="P126" s="5"/>
    </row>
    <row r="127" spans="1:16" ht="13" x14ac:dyDescent="0.15">
      <c r="A127" s="5">
        <f t="shared" si="1"/>
        <v>126</v>
      </c>
      <c r="B127" s="94" t="s">
        <v>155</v>
      </c>
      <c r="C127" s="140" t="s">
        <v>281</v>
      </c>
      <c r="D127" s="140" t="s">
        <v>280</v>
      </c>
      <c r="E127" s="5">
        <v>2022</v>
      </c>
      <c r="F127" s="5"/>
      <c r="G127" s="5" t="s">
        <v>154</v>
      </c>
      <c r="H127" s="143">
        <v>1000000</v>
      </c>
      <c r="I127" s="5">
        <v>4</v>
      </c>
      <c r="J127" s="5" t="s">
        <v>176</v>
      </c>
      <c r="K127" s="5"/>
      <c r="L127" s="5"/>
      <c r="M127" s="5" t="str">
        <f>IF(COUNTIF(tamusr!$A:$A,companies!B126)&gt;0,"x","")</f>
        <v/>
      </c>
      <c r="N127" s="5" t="s">
        <v>359</v>
      </c>
      <c r="O127" s="5"/>
      <c r="P127" s="5"/>
    </row>
    <row r="128" spans="1:16" ht="13" x14ac:dyDescent="0.15">
      <c r="A128" s="5">
        <f t="shared" si="1"/>
        <v>127</v>
      </c>
      <c r="B128" s="94" t="s">
        <v>156</v>
      </c>
      <c r="C128" s="140" t="s">
        <v>317</v>
      </c>
      <c r="D128" s="140" t="s">
        <v>280</v>
      </c>
      <c r="E128" s="5">
        <v>2022</v>
      </c>
      <c r="F128" s="5"/>
      <c r="G128" s="5" t="s">
        <v>154</v>
      </c>
      <c r="H128" s="143">
        <v>2100000</v>
      </c>
      <c r="I128" s="5">
        <v>7</v>
      </c>
      <c r="J128" s="5"/>
      <c r="K128" s="5"/>
      <c r="L128" s="5"/>
      <c r="M128" s="5" t="str">
        <f>IF(COUNTIF(tamusr!$A:$A,companies!B127)&gt;0,"x","")</f>
        <v/>
      </c>
      <c r="N128" s="5"/>
      <c r="O128" s="5"/>
      <c r="P128" s="5"/>
    </row>
    <row r="129" spans="1:16" ht="13" x14ac:dyDescent="0.15">
      <c r="A129" s="5">
        <f t="shared" si="1"/>
        <v>128</v>
      </c>
      <c r="B129" s="94" t="s">
        <v>157</v>
      </c>
      <c r="C129" s="140" t="s">
        <v>288</v>
      </c>
      <c r="D129" s="140" t="s">
        <v>276</v>
      </c>
      <c r="E129" s="5">
        <v>2022</v>
      </c>
      <c r="F129" s="5"/>
      <c r="G129" s="5" t="s">
        <v>158</v>
      </c>
      <c r="H129" s="143">
        <v>825000</v>
      </c>
      <c r="I129" s="5">
        <v>2</v>
      </c>
      <c r="J129" s="5"/>
      <c r="K129" s="5"/>
      <c r="L129" s="5"/>
      <c r="M129" s="5" t="str">
        <f>IF(COUNTIF(tamusr!$A:$A,companies!B128)&gt;0,"x","")</f>
        <v/>
      </c>
      <c r="N129" s="5"/>
      <c r="O129" s="5"/>
      <c r="P129" s="5"/>
    </row>
    <row r="130" spans="1:16" ht="13" x14ac:dyDescent="0.15">
      <c r="A130" s="5">
        <f t="shared" si="1"/>
        <v>129</v>
      </c>
      <c r="B130" s="94" t="s">
        <v>159</v>
      </c>
      <c r="C130" s="140" t="s">
        <v>317</v>
      </c>
      <c r="D130" s="140" t="s">
        <v>290</v>
      </c>
      <c r="E130" s="5">
        <v>2022</v>
      </c>
      <c r="F130" s="5"/>
      <c r="G130" s="5" t="s">
        <v>154</v>
      </c>
      <c r="H130" s="143">
        <v>50000</v>
      </c>
      <c r="I130" s="5">
        <v>3</v>
      </c>
      <c r="J130" s="5"/>
      <c r="K130" s="5"/>
      <c r="L130" s="5"/>
      <c r="M130" s="5" t="str">
        <f>IF(COUNTIF(tamusr!$A:$A,companies!B129)&gt;0,"x","")</f>
        <v/>
      </c>
      <c r="N130" s="5"/>
      <c r="O130" s="5"/>
      <c r="P130" s="5"/>
    </row>
    <row r="131" spans="1:16" ht="13" x14ac:dyDescent="0.15">
      <c r="A131" s="5">
        <f t="shared" si="1"/>
        <v>130</v>
      </c>
      <c r="B131" s="94" t="s">
        <v>160</v>
      </c>
      <c r="C131" s="140" t="s">
        <v>294</v>
      </c>
      <c r="D131" s="140" t="s">
        <v>290</v>
      </c>
      <c r="E131" s="5">
        <v>2022</v>
      </c>
      <c r="F131" s="5"/>
      <c r="G131" s="5" t="s">
        <v>158</v>
      </c>
      <c r="H131" s="143">
        <v>5000</v>
      </c>
      <c r="I131" s="5">
        <v>0</v>
      </c>
      <c r="J131" s="5" t="s">
        <v>176</v>
      </c>
      <c r="K131" s="5" t="s">
        <v>176</v>
      </c>
      <c r="L131" s="5" t="s">
        <v>240</v>
      </c>
      <c r="M131" s="5" t="str">
        <f>IF(COUNTIF(tamusr!$A:$A,companies!B130)&gt;0,"x","")</f>
        <v/>
      </c>
      <c r="N131" s="5"/>
      <c r="O131" s="5"/>
      <c r="P131" s="5"/>
    </row>
    <row r="132" spans="1:16" ht="13" x14ac:dyDescent="0.15">
      <c r="A132" s="5">
        <f t="shared" si="1"/>
        <v>131</v>
      </c>
      <c r="B132" s="94" t="s">
        <v>169</v>
      </c>
      <c r="C132" s="140" t="s">
        <v>279</v>
      </c>
      <c r="D132" s="140" t="s">
        <v>276</v>
      </c>
      <c r="E132" s="5">
        <v>2022</v>
      </c>
      <c r="F132" s="5"/>
      <c r="G132" s="5" t="s">
        <v>154</v>
      </c>
      <c r="H132" s="143">
        <v>33000</v>
      </c>
      <c r="I132" s="5">
        <v>2</v>
      </c>
      <c r="J132" s="5"/>
      <c r="K132" s="5"/>
      <c r="L132" s="5"/>
      <c r="M132" s="5" t="str">
        <f>IF(COUNTIF(tamusr!$A:$A,companies!B139)&gt;0,"x","")</f>
        <v/>
      </c>
      <c r="N132" s="5"/>
      <c r="O132" s="5"/>
      <c r="P132" s="5"/>
    </row>
    <row r="133" spans="1:16" ht="13" x14ac:dyDescent="0.15">
      <c r="A133" s="5">
        <f t="shared" si="1"/>
        <v>132</v>
      </c>
      <c r="B133" s="94" t="s">
        <v>161</v>
      </c>
      <c r="C133" s="140" t="s">
        <v>281</v>
      </c>
      <c r="D133" s="140" t="s">
        <v>276</v>
      </c>
      <c r="E133" s="5">
        <v>2022</v>
      </c>
      <c r="F133" s="5"/>
      <c r="G133" s="5" t="s">
        <v>154</v>
      </c>
      <c r="H133" s="143">
        <v>0</v>
      </c>
      <c r="I133" s="5">
        <v>5</v>
      </c>
      <c r="J133" s="5"/>
      <c r="K133" s="5"/>
      <c r="L133" s="5"/>
      <c r="M133" s="5" t="str">
        <f>IF(COUNTIF(tamusr!$A:$A,companies!B131)&gt;0,"x","")</f>
        <v/>
      </c>
      <c r="N133" s="5"/>
      <c r="O133" s="5"/>
      <c r="P133" s="5"/>
    </row>
    <row r="134" spans="1:16" ht="13" x14ac:dyDescent="0.15">
      <c r="A134" s="5">
        <f t="shared" si="1"/>
        <v>133</v>
      </c>
      <c r="B134" s="94" t="s">
        <v>162</v>
      </c>
      <c r="C134" s="140" t="s">
        <v>281</v>
      </c>
      <c r="D134" s="140" t="s">
        <v>280</v>
      </c>
      <c r="E134" s="5">
        <v>2022</v>
      </c>
      <c r="F134" s="5"/>
      <c r="G134" s="5" t="s">
        <v>158</v>
      </c>
      <c r="H134" s="143">
        <v>1435000</v>
      </c>
      <c r="I134" s="5">
        <v>3</v>
      </c>
      <c r="J134" s="5"/>
      <c r="K134" s="5"/>
      <c r="L134" s="5"/>
      <c r="M134" s="5" t="str">
        <f>IF(COUNTIF(tamusr!$A:$A,companies!B132)&gt;0,"x","")</f>
        <v/>
      </c>
      <c r="N134" s="5"/>
      <c r="O134" s="5"/>
      <c r="P134" s="5"/>
    </row>
    <row r="135" spans="1:16" ht="13" x14ac:dyDescent="0.15">
      <c r="A135" s="5">
        <f t="shared" si="1"/>
        <v>134</v>
      </c>
      <c r="B135" s="94" t="s">
        <v>163</v>
      </c>
      <c r="C135" s="140" t="s">
        <v>325</v>
      </c>
      <c r="D135" s="140" t="s">
        <v>282</v>
      </c>
      <c r="E135" s="5">
        <v>2022</v>
      </c>
      <c r="F135" s="5"/>
      <c r="G135" s="5" t="s">
        <v>158</v>
      </c>
      <c r="H135" s="143">
        <v>740000</v>
      </c>
      <c r="I135" s="5">
        <v>3</v>
      </c>
      <c r="J135" s="5"/>
      <c r="K135" s="5"/>
      <c r="L135" s="5"/>
      <c r="M135" s="5" t="str">
        <f>IF(COUNTIF(tamusr!$A:$A,companies!B133)&gt;0,"x","")</f>
        <v/>
      </c>
      <c r="N135" s="5"/>
      <c r="O135" s="5"/>
      <c r="P135" s="5"/>
    </row>
    <row r="136" spans="1:16" ht="13" x14ac:dyDescent="0.15">
      <c r="A136" s="5">
        <f t="shared" si="1"/>
        <v>135</v>
      </c>
      <c r="B136" s="94" t="s">
        <v>164</v>
      </c>
      <c r="C136" s="140" t="s">
        <v>325</v>
      </c>
      <c r="D136" s="140" t="s">
        <v>290</v>
      </c>
      <c r="E136" s="5">
        <v>2022</v>
      </c>
      <c r="F136" s="5"/>
      <c r="G136" s="5" t="s">
        <v>154</v>
      </c>
      <c r="H136" s="143">
        <v>235000</v>
      </c>
      <c r="I136" s="5">
        <v>0</v>
      </c>
      <c r="J136" s="5" t="s">
        <v>176</v>
      </c>
      <c r="K136" s="5" t="s">
        <v>176</v>
      </c>
      <c r="L136" s="5" t="s">
        <v>240</v>
      </c>
      <c r="M136" s="5" t="str">
        <f>IF(COUNTIF(tamusr!$A:$A,companies!B134)&gt;0,"x","")</f>
        <v/>
      </c>
      <c r="N136" s="5"/>
      <c r="O136" s="5"/>
      <c r="P136" s="5"/>
    </row>
    <row r="137" spans="1:16" ht="13" x14ac:dyDescent="0.15">
      <c r="A137" s="5">
        <f t="shared" si="1"/>
        <v>136</v>
      </c>
      <c r="B137" s="94" t="s">
        <v>185</v>
      </c>
      <c r="C137" s="140" t="s">
        <v>279</v>
      </c>
      <c r="D137" s="140" t="s">
        <v>282</v>
      </c>
      <c r="E137" s="5">
        <v>2022</v>
      </c>
      <c r="F137" s="5"/>
      <c r="G137" s="5" t="s">
        <v>154</v>
      </c>
      <c r="H137" s="143">
        <v>120000</v>
      </c>
      <c r="I137" s="5">
        <v>1</v>
      </c>
      <c r="J137" s="5"/>
      <c r="K137" s="5"/>
      <c r="L137" s="5"/>
      <c r="M137" s="5" t="str">
        <f>IF(COUNTIF(tamusr!$A:$A,companies!B138)&gt;0,"x","")</f>
        <v/>
      </c>
      <c r="N137" s="5"/>
      <c r="O137" s="5"/>
      <c r="P137" s="5"/>
    </row>
    <row r="138" spans="1:16" ht="13" x14ac:dyDescent="0.15">
      <c r="A138" s="5">
        <f t="shared" si="1"/>
        <v>137</v>
      </c>
      <c r="B138" s="94" t="s">
        <v>165</v>
      </c>
      <c r="C138" s="140" t="s">
        <v>279</v>
      </c>
      <c r="D138" s="140" t="s">
        <v>276</v>
      </c>
      <c r="E138" s="5">
        <v>2022</v>
      </c>
      <c r="F138" s="5"/>
      <c r="G138" s="5" t="s">
        <v>154</v>
      </c>
      <c r="H138" s="143">
        <v>140000</v>
      </c>
      <c r="I138" s="5">
        <v>0</v>
      </c>
      <c r="J138" s="5"/>
      <c r="K138" s="5"/>
      <c r="L138" s="5"/>
      <c r="M138" s="5" t="str">
        <f>IF(COUNTIF(tamusr!$A:$A,companies!B135)&gt;0,"x","")</f>
        <v/>
      </c>
      <c r="N138" s="5"/>
      <c r="O138" s="5"/>
      <c r="P138" s="5"/>
    </row>
    <row r="139" spans="1:16" ht="13" x14ac:dyDescent="0.15">
      <c r="A139" s="5">
        <f t="shared" si="1"/>
        <v>138</v>
      </c>
      <c r="B139" s="94" t="s">
        <v>166</v>
      </c>
      <c r="C139" s="140" t="s">
        <v>279</v>
      </c>
      <c r="D139" s="140" t="s">
        <v>280</v>
      </c>
      <c r="E139" s="5">
        <v>2022</v>
      </c>
      <c r="F139" s="5"/>
      <c r="G139" s="5" t="s">
        <v>158</v>
      </c>
      <c r="H139" s="143">
        <v>250000</v>
      </c>
      <c r="I139" s="5">
        <v>2</v>
      </c>
      <c r="J139" s="5"/>
      <c r="K139" s="5"/>
      <c r="L139" s="5"/>
      <c r="M139" s="5" t="str">
        <f>IF(COUNTIF(tamusr!$A:$A,companies!B136)&gt;0,"x","")</f>
        <v/>
      </c>
      <c r="N139" s="5"/>
      <c r="O139" s="5"/>
      <c r="P139" s="5"/>
    </row>
    <row r="140" spans="1:16" ht="13" x14ac:dyDescent="0.15">
      <c r="A140" s="5">
        <f t="shared" si="1"/>
        <v>139</v>
      </c>
      <c r="B140" s="94" t="s">
        <v>170</v>
      </c>
      <c r="C140" s="140" t="s">
        <v>279</v>
      </c>
      <c r="D140" s="140" t="s">
        <v>280</v>
      </c>
      <c r="E140" s="5">
        <v>2023</v>
      </c>
      <c r="F140" s="5"/>
      <c r="G140" s="5" t="s">
        <v>158</v>
      </c>
      <c r="H140" s="143">
        <v>902000</v>
      </c>
      <c r="I140" s="5">
        <v>0</v>
      </c>
      <c r="J140" s="5"/>
      <c r="K140" s="5"/>
      <c r="L140" s="5"/>
      <c r="M140" s="5" t="str">
        <f>IF(COUNTIF(tamusr!$A:$A,companies!B140)&gt;0,"x","")</f>
        <v/>
      </c>
      <c r="N140" s="5"/>
      <c r="O140" s="5"/>
      <c r="P140" s="5"/>
    </row>
    <row r="141" spans="1:16" ht="13" x14ac:dyDescent="0.15">
      <c r="A141" s="5">
        <f t="shared" si="1"/>
        <v>140</v>
      </c>
      <c r="B141" s="94" t="s">
        <v>360</v>
      </c>
      <c r="C141" s="140" t="s">
        <v>294</v>
      </c>
      <c r="D141" s="140" t="s">
        <v>280</v>
      </c>
      <c r="E141" s="5">
        <v>2023</v>
      </c>
      <c r="F141" s="5"/>
      <c r="G141" s="5" t="s">
        <v>154</v>
      </c>
      <c r="H141" s="143">
        <v>1156000</v>
      </c>
      <c r="I141" s="5">
        <v>1</v>
      </c>
      <c r="J141" s="5"/>
      <c r="K141" s="5"/>
      <c r="L141" s="5"/>
      <c r="M141" s="5" t="str">
        <f>IF(COUNTIF(tamusr!$A:$A,companies!B141)&gt;0,"x","")</f>
        <v/>
      </c>
      <c r="N141" s="5"/>
      <c r="O141" s="5"/>
      <c r="P141" s="5"/>
    </row>
    <row r="142" spans="1:16" ht="13" x14ac:dyDescent="0.15">
      <c r="A142" s="5">
        <f t="shared" si="1"/>
        <v>141</v>
      </c>
      <c r="B142" s="94" t="s">
        <v>361</v>
      </c>
      <c r="C142" s="140" t="s">
        <v>281</v>
      </c>
      <c r="D142" s="140" t="s">
        <v>280</v>
      </c>
      <c r="E142" s="5">
        <v>2021</v>
      </c>
      <c r="F142" s="5" t="s">
        <v>362</v>
      </c>
      <c r="G142" s="5" t="s">
        <v>158</v>
      </c>
      <c r="H142" s="143">
        <v>65000</v>
      </c>
      <c r="I142" s="5">
        <v>3</v>
      </c>
      <c r="J142" s="5"/>
      <c r="K142" s="5"/>
      <c r="L142" s="5"/>
      <c r="M142" s="5" t="str">
        <f>IF(COUNTIF(tamusr!$A:$A,companies!B142)&gt;0,"x","")</f>
        <v/>
      </c>
      <c r="N142" s="5"/>
      <c r="O142" s="5"/>
      <c r="P142" s="5"/>
    </row>
    <row r="143" spans="1:16" ht="13" x14ac:dyDescent="0.15">
      <c r="A143" s="5">
        <f t="shared" si="1"/>
        <v>142</v>
      </c>
      <c r="B143" s="94" t="s">
        <v>174</v>
      </c>
      <c r="C143" s="140" t="s">
        <v>279</v>
      </c>
      <c r="D143" s="140" t="s">
        <v>280</v>
      </c>
      <c r="E143" s="5">
        <v>2023</v>
      </c>
      <c r="F143" s="5"/>
      <c r="G143" s="5" t="s">
        <v>158</v>
      </c>
      <c r="H143" s="143">
        <v>210000</v>
      </c>
      <c r="I143" s="5">
        <v>0</v>
      </c>
      <c r="J143" s="5"/>
      <c r="K143" s="5"/>
      <c r="L143" s="5"/>
      <c r="M143" s="5" t="str">
        <f>IF(COUNTIF(tamusr!$A:$A,companies!B143)&gt;0,"x","")</f>
        <v/>
      </c>
      <c r="N143" s="5"/>
      <c r="O143" s="5"/>
      <c r="P143" s="5"/>
    </row>
    <row r="144" spans="1:16" ht="13" x14ac:dyDescent="0.15">
      <c r="A144" s="5">
        <f t="shared" si="1"/>
        <v>143</v>
      </c>
      <c r="B144" s="94" t="s">
        <v>363</v>
      </c>
      <c r="C144" s="140" t="s">
        <v>331</v>
      </c>
      <c r="D144" s="140" t="s">
        <v>290</v>
      </c>
      <c r="E144" s="5">
        <v>2023</v>
      </c>
      <c r="F144" s="5"/>
      <c r="G144" s="5" t="s">
        <v>154</v>
      </c>
      <c r="H144" s="143">
        <v>0</v>
      </c>
      <c r="I144" s="5">
        <v>0</v>
      </c>
      <c r="J144" s="5" t="s">
        <v>176</v>
      </c>
      <c r="K144" s="5" t="s">
        <v>176</v>
      </c>
      <c r="L144" s="5" t="s">
        <v>364</v>
      </c>
      <c r="M144" s="5" t="str">
        <f>IF(COUNTIF(tamusr!$A:$A,companies!B144)&gt;0,"x","")</f>
        <v/>
      </c>
      <c r="N144" s="5"/>
      <c r="O144" s="5"/>
      <c r="P144" s="5"/>
    </row>
    <row r="145" spans="1:16" ht="13" x14ac:dyDescent="0.15">
      <c r="A145" s="5">
        <f t="shared" si="1"/>
        <v>144</v>
      </c>
      <c r="B145" s="94" t="s">
        <v>177</v>
      </c>
      <c r="C145" s="140" t="s">
        <v>278</v>
      </c>
      <c r="D145" s="140" t="s">
        <v>333</v>
      </c>
      <c r="E145" s="5">
        <v>2023</v>
      </c>
      <c r="F145" s="5"/>
      <c r="G145" s="5" t="s">
        <v>154</v>
      </c>
      <c r="H145" s="143">
        <v>0</v>
      </c>
      <c r="I145" s="5">
        <v>0</v>
      </c>
      <c r="J145" s="5"/>
      <c r="K145" s="5"/>
      <c r="L145" s="5"/>
      <c r="M145" s="5" t="str">
        <f>IF(COUNTIF(tamusr!$A:$A,companies!B145)&gt;0,"x","")</f>
        <v/>
      </c>
      <c r="N145" s="5"/>
      <c r="O145" s="5"/>
      <c r="P145" s="5"/>
    </row>
    <row r="146" spans="1:16" ht="13" x14ac:dyDescent="0.15">
      <c r="A146" s="5">
        <f t="shared" si="1"/>
        <v>145</v>
      </c>
      <c r="B146" s="94" t="s">
        <v>178</v>
      </c>
      <c r="C146" s="140" t="s">
        <v>279</v>
      </c>
      <c r="D146" s="140" t="s">
        <v>280</v>
      </c>
      <c r="E146" s="5">
        <v>2023</v>
      </c>
      <c r="F146" s="5"/>
      <c r="G146" s="5" t="s">
        <v>158</v>
      </c>
      <c r="H146" s="143">
        <v>477000</v>
      </c>
      <c r="I146" s="5">
        <v>0</v>
      </c>
      <c r="J146" s="5"/>
      <c r="K146" s="5"/>
      <c r="L146" s="5"/>
      <c r="M146" s="5" t="str">
        <f>IF(COUNTIF(tamusr!$A:$A,companies!B146)&gt;0,"x","")</f>
        <v/>
      </c>
      <c r="N146" s="5"/>
      <c r="O146" s="5"/>
      <c r="P146" s="5"/>
    </row>
    <row r="147" spans="1:16" ht="13" x14ac:dyDescent="0.15">
      <c r="A147" s="5">
        <f t="shared" si="1"/>
        <v>146</v>
      </c>
      <c r="B147" s="94" t="s">
        <v>179</v>
      </c>
      <c r="C147" s="140" t="s">
        <v>283</v>
      </c>
      <c r="D147" s="140" t="s">
        <v>280</v>
      </c>
      <c r="E147" s="5">
        <v>2023</v>
      </c>
      <c r="F147" s="5"/>
      <c r="G147" s="5" t="s">
        <v>158</v>
      </c>
      <c r="H147" s="143">
        <v>550000</v>
      </c>
      <c r="I147" s="5">
        <v>1</v>
      </c>
      <c r="J147" s="5"/>
      <c r="K147" s="5"/>
      <c r="L147" s="5"/>
      <c r="M147" s="5" t="str">
        <f>IF(COUNTIF(tamusr!$A:$A,companies!B147)&gt;0,"x","")</f>
        <v/>
      </c>
      <c r="N147" s="5"/>
      <c r="O147" s="5"/>
      <c r="P147" s="5"/>
    </row>
    <row r="148" spans="1:16" ht="13" x14ac:dyDescent="0.15">
      <c r="A148" s="5">
        <f t="shared" si="1"/>
        <v>147</v>
      </c>
      <c r="B148" s="94" t="s">
        <v>161</v>
      </c>
      <c r="C148" s="140" t="s">
        <v>294</v>
      </c>
      <c r="D148" s="140" t="s">
        <v>276</v>
      </c>
      <c r="E148" s="5">
        <v>2022</v>
      </c>
      <c r="F148" s="5" t="s">
        <v>365</v>
      </c>
      <c r="G148" s="5" t="s">
        <v>154</v>
      </c>
      <c r="H148" s="143">
        <v>0</v>
      </c>
      <c r="I148" s="5">
        <v>5</v>
      </c>
      <c r="J148" s="5"/>
      <c r="K148" s="5"/>
      <c r="L148" s="5"/>
      <c r="M148" s="5" t="str">
        <f>IF(COUNTIF(tamusr!$A:$A,companies!B148)&gt;0,"x","")</f>
        <v/>
      </c>
      <c r="N148" s="5"/>
      <c r="O148" s="5"/>
      <c r="P148" s="5"/>
    </row>
    <row r="149" spans="1:16" ht="13" x14ac:dyDescent="0.15">
      <c r="A149" s="5">
        <f t="shared" ref="A149:A157" si="2">A148+1</f>
        <v>148</v>
      </c>
      <c r="B149" s="94" t="s">
        <v>180</v>
      </c>
      <c r="C149" s="140" t="s">
        <v>281</v>
      </c>
      <c r="D149" s="140" t="s">
        <v>290</v>
      </c>
      <c r="E149" s="5">
        <v>2023</v>
      </c>
      <c r="F149" s="5"/>
      <c r="G149" s="5" t="s">
        <v>154</v>
      </c>
      <c r="H149" s="143">
        <v>150000</v>
      </c>
      <c r="I149" s="5">
        <v>0</v>
      </c>
      <c r="J149" s="5"/>
      <c r="K149" s="5" t="s">
        <v>176</v>
      </c>
      <c r="L149" s="5" t="s">
        <v>240</v>
      </c>
      <c r="M149" s="5" t="str">
        <f>IF(COUNTIF(tamusr!$A:$A,companies!B149)&gt;0,"x","")</f>
        <v/>
      </c>
      <c r="N149" s="5"/>
      <c r="O149" s="5"/>
      <c r="P149" s="5"/>
    </row>
    <row r="150" spans="1:16" ht="13" x14ac:dyDescent="0.15">
      <c r="A150" s="5">
        <f t="shared" si="2"/>
        <v>149</v>
      </c>
      <c r="B150" s="94" t="s">
        <v>181</v>
      </c>
      <c r="C150" s="140" t="s">
        <v>281</v>
      </c>
      <c r="D150" s="140" t="s">
        <v>280</v>
      </c>
      <c r="E150" s="5">
        <v>2023</v>
      </c>
      <c r="F150" s="5"/>
      <c r="G150" s="5" t="s">
        <v>154</v>
      </c>
      <c r="H150" s="143">
        <v>0</v>
      </c>
      <c r="I150" s="5">
        <v>0</v>
      </c>
      <c r="J150" s="5" t="s">
        <v>176</v>
      </c>
      <c r="K150" s="5" t="s">
        <v>171</v>
      </c>
      <c r="M150" s="5" t="str">
        <f>IF(COUNTIF(tamusr!$A:$A,companies!B150)&gt;0,"x","")</f>
        <v/>
      </c>
      <c r="N150" s="5"/>
      <c r="O150" s="5"/>
      <c r="P150" s="5"/>
    </row>
    <row r="151" spans="1:16" ht="13" x14ac:dyDescent="0.15">
      <c r="A151" s="5">
        <f t="shared" si="2"/>
        <v>150</v>
      </c>
      <c r="B151" s="94" t="s">
        <v>182</v>
      </c>
      <c r="C151" s="140" t="s">
        <v>283</v>
      </c>
      <c r="D151" s="140" t="s">
        <v>290</v>
      </c>
      <c r="E151" s="5">
        <v>2023</v>
      </c>
      <c r="F151" s="5"/>
      <c r="G151" s="5" t="s">
        <v>154</v>
      </c>
      <c r="H151" s="143">
        <v>45469</v>
      </c>
      <c r="I151" s="5">
        <v>1</v>
      </c>
      <c r="J151" s="5"/>
      <c r="K151" s="5" t="s">
        <v>176</v>
      </c>
      <c r="L151" s="5" t="s">
        <v>291</v>
      </c>
      <c r="M151" s="5" t="str">
        <f>IF(COUNTIF(tamusr!$A:$A,companies!B151)&gt;0,"x","")</f>
        <v/>
      </c>
      <c r="N151" s="5"/>
      <c r="O151" s="5"/>
      <c r="P151" s="5"/>
    </row>
    <row r="152" spans="1:16" ht="13" x14ac:dyDescent="0.15">
      <c r="A152" s="5">
        <f t="shared" si="2"/>
        <v>151</v>
      </c>
      <c r="B152" s="94" t="s">
        <v>183</v>
      </c>
      <c r="C152" s="140" t="s">
        <v>279</v>
      </c>
      <c r="D152" s="140" t="s">
        <v>280</v>
      </c>
      <c r="E152" s="5">
        <v>2023</v>
      </c>
      <c r="F152" s="5"/>
      <c r="G152" s="5" t="s">
        <v>154</v>
      </c>
      <c r="H152" s="143">
        <v>120000</v>
      </c>
      <c r="I152" s="5">
        <v>0</v>
      </c>
      <c r="J152" s="5"/>
      <c r="K152" s="5" t="s">
        <v>176</v>
      </c>
      <c r="L152" s="5" t="s">
        <v>240</v>
      </c>
      <c r="M152" s="5" t="str">
        <f>IF(COUNTIF(tamusr!$A:$A,companies!B152)&gt;0,"x","")</f>
        <v/>
      </c>
      <c r="N152" s="5"/>
      <c r="O152" s="5"/>
      <c r="P152" s="5"/>
    </row>
    <row r="153" spans="1:16" ht="13" x14ac:dyDescent="0.15">
      <c r="A153" s="5">
        <f t="shared" si="2"/>
        <v>152</v>
      </c>
      <c r="B153" s="94" t="s">
        <v>184</v>
      </c>
      <c r="C153" s="140" t="s">
        <v>279</v>
      </c>
      <c r="D153" s="140" t="s">
        <v>280</v>
      </c>
      <c r="E153" s="5">
        <v>2023</v>
      </c>
      <c r="F153" s="5"/>
      <c r="G153" s="5" t="s">
        <v>154</v>
      </c>
      <c r="H153" s="143">
        <v>300000</v>
      </c>
      <c r="I153" s="5">
        <v>0</v>
      </c>
      <c r="J153" s="5"/>
      <c r="K153" s="5"/>
      <c r="L153" s="5"/>
      <c r="M153" s="5" t="str">
        <f>IF(COUNTIF(tamusr!$A:$A,companies!B153)&gt;0,"x","")</f>
        <v/>
      </c>
      <c r="N153" s="5"/>
      <c r="O153" s="5"/>
      <c r="P153" s="5"/>
    </row>
    <row r="154" spans="1:16" ht="13" x14ac:dyDescent="0.15">
      <c r="A154" s="5">
        <f t="shared" si="2"/>
        <v>153</v>
      </c>
      <c r="B154" s="94" t="s">
        <v>185</v>
      </c>
      <c r="C154" s="140" t="s">
        <v>279</v>
      </c>
      <c r="D154" s="140" t="s">
        <v>282</v>
      </c>
      <c r="E154" s="5">
        <v>2022</v>
      </c>
      <c r="F154" s="5" t="s">
        <v>365</v>
      </c>
      <c r="G154" s="5" t="s">
        <v>154</v>
      </c>
      <c r="H154" s="143">
        <v>120000</v>
      </c>
      <c r="I154" s="5">
        <v>0</v>
      </c>
      <c r="J154" s="5"/>
      <c r="K154" s="5"/>
      <c r="L154" s="5"/>
      <c r="M154" s="5" t="str">
        <f>IF(COUNTIF(tamusr!$A:$A,companies!B154)&gt;0,"x","")</f>
        <v/>
      </c>
      <c r="N154" s="5"/>
      <c r="O154" s="5"/>
      <c r="P154" s="5"/>
    </row>
    <row r="155" spans="1:16" ht="13" x14ac:dyDescent="0.15">
      <c r="A155" s="5">
        <f t="shared" si="2"/>
        <v>154</v>
      </c>
      <c r="B155" s="94" t="s">
        <v>366</v>
      </c>
      <c r="C155" s="140" t="s">
        <v>317</v>
      </c>
      <c r="D155" s="140" t="s">
        <v>276</v>
      </c>
      <c r="E155" s="5">
        <v>2023</v>
      </c>
      <c r="F155" s="5"/>
      <c r="G155" s="5" t="s">
        <v>158</v>
      </c>
      <c r="H155" s="143">
        <v>120000</v>
      </c>
      <c r="I155" s="5">
        <v>0</v>
      </c>
      <c r="J155" s="5"/>
      <c r="K155" s="5"/>
      <c r="L155" s="5"/>
      <c r="M155" s="5" t="str">
        <f>IF(COUNTIF(tamusr!$A:$A,companies!B155)&gt;0,"x","")</f>
        <v/>
      </c>
      <c r="N155" s="5"/>
      <c r="O155" s="5"/>
      <c r="P155" s="5"/>
    </row>
    <row r="156" spans="1:16" ht="13" x14ac:dyDescent="0.15">
      <c r="A156" s="5">
        <f t="shared" si="2"/>
        <v>155</v>
      </c>
      <c r="B156" s="94" t="s">
        <v>187</v>
      </c>
      <c r="C156" s="140" t="s">
        <v>283</v>
      </c>
      <c r="D156" s="140" t="s">
        <v>280</v>
      </c>
      <c r="E156" s="5">
        <v>2023</v>
      </c>
      <c r="F156" s="5"/>
      <c r="G156" s="5" t="s">
        <v>154</v>
      </c>
      <c r="H156" s="143">
        <v>1145250</v>
      </c>
      <c r="I156" s="5">
        <v>0</v>
      </c>
      <c r="J156" s="5"/>
      <c r="K156" s="5" t="s">
        <v>176</v>
      </c>
      <c r="L156" s="5" t="s">
        <v>239</v>
      </c>
      <c r="M156" s="5" t="str">
        <f>IF(COUNTIF(tamusr!$A:$A,companies!B156)&gt;0,"x","")</f>
        <v/>
      </c>
      <c r="N156" s="5"/>
      <c r="O156" s="5"/>
      <c r="P156" s="5"/>
    </row>
    <row r="157" spans="1:16" ht="13" x14ac:dyDescent="0.15">
      <c r="A157" s="5">
        <f t="shared" si="2"/>
        <v>156</v>
      </c>
      <c r="B157" s="94" t="s">
        <v>188</v>
      </c>
      <c r="C157" s="140" t="s">
        <v>331</v>
      </c>
      <c r="D157" s="140" t="s">
        <v>251</v>
      </c>
      <c r="E157" s="5">
        <v>2023</v>
      </c>
      <c r="F157" s="5"/>
      <c r="G157" s="5" t="s">
        <v>154</v>
      </c>
      <c r="H157" s="143">
        <v>20000</v>
      </c>
      <c r="I157" s="5">
        <v>0</v>
      </c>
      <c r="J157" s="5"/>
      <c r="K157" s="5" t="s">
        <v>176</v>
      </c>
      <c r="L157" s="5" t="s">
        <v>240</v>
      </c>
      <c r="M157" s="5" t="str">
        <f>IF(COUNTIF(tamusr!$A:$A,companies!B157)&gt;0,"x","")</f>
        <v/>
      </c>
      <c r="N157" s="5"/>
      <c r="O157" s="5"/>
      <c r="P157" s="5"/>
    </row>
    <row r="158" spans="1:16" ht="13" x14ac:dyDescent="0.15">
      <c r="E158" s="5"/>
      <c r="F158" s="5"/>
      <c r="G158" s="5"/>
      <c r="H158" s="143"/>
      <c r="I158" s="5"/>
      <c r="J158" s="5"/>
      <c r="K158" s="5"/>
      <c r="L158" s="5"/>
      <c r="M158" s="5" t="str">
        <f>IF(COUNTIF(tamusr!$A:$A,companies!B158)&gt;0,"x","")</f>
        <v/>
      </c>
      <c r="N158" s="5"/>
      <c r="O158" s="5"/>
      <c r="P158" s="5"/>
    </row>
    <row r="159" spans="1:16" ht="13" x14ac:dyDescent="0.15">
      <c r="E159" s="5"/>
      <c r="F159" s="5"/>
      <c r="G159" s="5"/>
      <c r="H159" s="143"/>
      <c r="I159" s="5"/>
      <c r="J159" s="5"/>
      <c r="K159" s="5"/>
      <c r="L159" s="5"/>
      <c r="M159" s="5" t="str">
        <f>IF(COUNTIF(tamusr!$A:$A,companies!B159)&gt;0,"x","")</f>
        <v/>
      </c>
      <c r="N159" s="5"/>
      <c r="O159" s="5"/>
      <c r="P159" s="5"/>
    </row>
    <row r="160" spans="1:16" ht="13" x14ac:dyDescent="0.15">
      <c r="E160" s="5"/>
      <c r="F160" s="5"/>
      <c r="G160" s="5"/>
      <c r="H160" s="143"/>
      <c r="I160" s="5"/>
      <c r="J160" s="5"/>
      <c r="K160" s="5"/>
      <c r="L160" s="5"/>
      <c r="M160" s="5" t="str">
        <f>IF(COUNTIF(tamusr!$A:$A,companies!B160)&gt;0,"x","")</f>
        <v/>
      </c>
      <c r="N160" s="5"/>
      <c r="O160" s="5"/>
      <c r="P160" s="5"/>
    </row>
    <row r="161" spans="5:16" ht="13" x14ac:dyDescent="0.15">
      <c r="E161" s="5"/>
      <c r="F161" s="5"/>
      <c r="G161" s="5"/>
      <c r="H161" s="143"/>
      <c r="I161" s="5"/>
      <c r="J161" s="5"/>
      <c r="K161" s="5"/>
      <c r="L161" s="5"/>
      <c r="M161" s="5" t="str">
        <f>IF(COUNTIF(tamusr!$A:$A,companies!B161)&gt;0,"x","")</f>
        <v/>
      </c>
      <c r="N161" s="5"/>
      <c r="O161" s="5"/>
      <c r="P161" s="5"/>
    </row>
    <row r="162" spans="5:16" ht="13" x14ac:dyDescent="0.15">
      <c r="E162" s="5"/>
      <c r="F162" s="5"/>
      <c r="G162" s="5"/>
      <c r="H162" s="143"/>
      <c r="I162" s="5"/>
      <c r="J162" s="5"/>
      <c r="K162" s="5"/>
      <c r="L162" s="5"/>
      <c r="M162" s="5" t="str">
        <f>IF(COUNTIF(tamusr!$A:$A,companies!B162)&gt;0,"x","")</f>
        <v/>
      </c>
      <c r="N162" s="5"/>
      <c r="O162" s="5"/>
      <c r="P162" s="5"/>
    </row>
    <row r="163" spans="5:16" ht="13" x14ac:dyDescent="0.15">
      <c r="E163" s="5"/>
      <c r="F163" s="5"/>
      <c r="G163" s="5"/>
      <c r="H163" s="143"/>
      <c r="I163" s="5"/>
      <c r="J163" s="5"/>
      <c r="K163" s="5"/>
      <c r="L163" s="5"/>
      <c r="M163" s="5" t="str">
        <f>IF(COUNTIF(tamusr!$A:$A,companies!B163)&gt;0,"x","")</f>
        <v/>
      </c>
      <c r="N163" s="5"/>
      <c r="O163" s="5"/>
      <c r="P163" s="5"/>
    </row>
    <row r="164" spans="5:16" ht="13" x14ac:dyDescent="0.15">
      <c r="E164" s="5"/>
      <c r="F164" s="5"/>
      <c r="G164" s="5"/>
      <c r="H164" s="143"/>
      <c r="I164" s="5"/>
      <c r="J164" s="5"/>
      <c r="K164" s="5"/>
      <c r="L164" s="5"/>
      <c r="M164" s="5" t="str">
        <f>IF(COUNTIF(tamusr!$A:$A,companies!B164)&gt;0,"x","")</f>
        <v/>
      </c>
      <c r="N164" s="5"/>
      <c r="O164" s="5"/>
      <c r="P164" s="5"/>
    </row>
    <row r="165" spans="5:16" ht="13" x14ac:dyDescent="0.15">
      <c r="E165" s="5"/>
      <c r="F165" s="5"/>
      <c r="G165" s="5"/>
      <c r="H165" s="143"/>
      <c r="I165" s="5"/>
      <c r="J165" s="5"/>
      <c r="K165" s="5"/>
      <c r="L165" s="5"/>
      <c r="M165" s="5" t="str">
        <f>IF(COUNTIF(tamusr!$A:$A,companies!B165)&gt;0,"x","")</f>
        <v/>
      </c>
      <c r="N165" s="5"/>
      <c r="O165" s="5"/>
      <c r="P165" s="5"/>
    </row>
    <row r="166" spans="5:16" ht="13" x14ac:dyDescent="0.15">
      <c r="E166" s="5"/>
      <c r="F166" s="5"/>
      <c r="G166" s="5"/>
      <c r="H166" s="143"/>
      <c r="I166" s="5"/>
      <c r="J166" s="5"/>
      <c r="K166" s="5"/>
      <c r="L166" s="5"/>
      <c r="M166" s="5" t="str">
        <f>IF(COUNTIF(tamusr!$A:$A,companies!B166)&gt;0,"x","")</f>
        <v/>
      </c>
      <c r="N166" s="5"/>
      <c r="O166" s="5"/>
      <c r="P166" s="5"/>
    </row>
    <row r="167" spans="5:16" ht="13" x14ac:dyDescent="0.15">
      <c r="E167" s="5"/>
      <c r="F167" s="5"/>
      <c r="G167" s="5"/>
      <c r="H167" s="143"/>
      <c r="I167" s="5"/>
      <c r="J167" s="5"/>
      <c r="K167" s="5"/>
      <c r="L167" s="5"/>
      <c r="M167" s="5" t="str">
        <f>IF(COUNTIF(tamusr!$A:$A,companies!B167)&gt;0,"x","")</f>
        <v/>
      </c>
      <c r="N167" s="5"/>
      <c r="O167" s="5"/>
      <c r="P167" s="5"/>
    </row>
    <row r="168" spans="5:16" ht="13" x14ac:dyDescent="0.15">
      <c r="E168" s="5"/>
      <c r="F168" s="5"/>
      <c r="G168" s="5"/>
      <c r="H168" s="143"/>
      <c r="I168" s="5"/>
      <c r="J168" s="5"/>
      <c r="K168" s="5"/>
      <c r="L168" s="5"/>
      <c r="M168" s="5" t="str">
        <f>IF(COUNTIF(tamusr!$A:$A,companies!B168)&gt;0,"x","")</f>
        <v/>
      </c>
      <c r="N168" s="5"/>
      <c r="O168" s="5"/>
      <c r="P168" s="5"/>
    </row>
    <row r="169" spans="5:16" ht="13" x14ac:dyDescent="0.15">
      <c r="E169" s="5"/>
      <c r="F169" s="5"/>
      <c r="G169" s="5"/>
      <c r="H169" s="143"/>
      <c r="I169" s="5"/>
      <c r="J169" s="5"/>
      <c r="K169" s="5"/>
      <c r="L169" s="5"/>
      <c r="M169" s="5" t="str">
        <f>IF(COUNTIF(tamusr!$A:$A,companies!B169)&gt;0,"x","")</f>
        <v/>
      </c>
      <c r="N169" s="5"/>
      <c r="O169" s="5"/>
      <c r="P169" s="5"/>
    </row>
    <row r="170" spans="5:16" ht="13" x14ac:dyDescent="0.15">
      <c r="E170" s="5"/>
      <c r="F170" s="5"/>
      <c r="G170" s="5"/>
      <c r="H170" s="143"/>
      <c r="I170" s="5"/>
      <c r="J170" s="5"/>
      <c r="K170" s="5"/>
      <c r="L170" s="5"/>
      <c r="M170" s="5" t="str">
        <f>IF(COUNTIF(tamusr!$A:$A,companies!B170)&gt;0,"x","")</f>
        <v/>
      </c>
      <c r="N170" s="5"/>
      <c r="O170" s="5"/>
      <c r="P170" s="5"/>
    </row>
    <row r="171" spans="5:16" ht="13" x14ac:dyDescent="0.15">
      <c r="E171" s="5"/>
      <c r="F171" s="5"/>
      <c r="G171" s="5"/>
      <c r="H171" s="143"/>
      <c r="I171" s="5"/>
      <c r="J171" s="5"/>
      <c r="K171" s="5"/>
      <c r="L171" s="5"/>
      <c r="M171" s="5" t="str">
        <f>IF(COUNTIF(tamusr!$A:$A,companies!B171)&gt;0,"x","")</f>
        <v/>
      </c>
      <c r="N171" s="5"/>
      <c r="O171" s="5"/>
      <c r="P171" s="5"/>
    </row>
    <row r="172" spans="5:16" ht="13" x14ac:dyDescent="0.15">
      <c r="E172" s="5"/>
      <c r="F172" s="5"/>
      <c r="G172" s="5"/>
      <c r="H172" s="143"/>
      <c r="I172" s="5"/>
      <c r="J172" s="5"/>
      <c r="K172" s="5"/>
      <c r="L172" s="5"/>
      <c r="M172" s="5" t="str">
        <f>IF(COUNTIF(tamusr!$A:$A,companies!B172)&gt;0,"x","")</f>
        <v/>
      </c>
      <c r="N172" s="5"/>
      <c r="O172" s="5"/>
      <c r="P172" s="5"/>
    </row>
    <row r="173" spans="5:16" ht="13" x14ac:dyDescent="0.15">
      <c r="E173" s="5"/>
      <c r="F173" s="5"/>
      <c r="G173" s="5"/>
      <c r="H173" s="143"/>
      <c r="I173" s="5"/>
      <c r="J173" s="5"/>
      <c r="K173" s="5"/>
      <c r="L173" s="5"/>
      <c r="M173" s="5" t="str">
        <f>IF(COUNTIF(tamusr!$A:$A,companies!B173)&gt;0,"x","")</f>
        <v/>
      </c>
      <c r="N173" s="5"/>
      <c r="O173" s="5"/>
      <c r="P173" s="5"/>
    </row>
    <row r="174" spans="5:16" ht="13" x14ac:dyDescent="0.15">
      <c r="E174" s="5"/>
      <c r="F174" s="5"/>
      <c r="G174" s="5"/>
      <c r="H174" s="143"/>
      <c r="I174" s="5"/>
      <c r="J174" s="5"/>
      <c r="K174" s="5"/>
      <c r="L174" s="5"/>
      <c r="M174" s="5" t="str">
        <f>IF(COUNTIF(tamusr!$A:$A,companies!B174)&gt;0,"x","")</f>
        <v/>
      </c>
      <c r="N174" s="5"/>
      <c r="O174" s="5"/>
      <c r="P174" s="5"/>
    </row>
    <row r="175" spans="5:16" ht="13" x14ac:dyDescent="0.15">
      <c r="E175" s="5"/>
      <c r="F175" s="5"/>
      <c r="G175" s="5"/>
      <c r="H175" s="143"/>
      <c r="I175" s="5"/>
      <c r="J175" s="5"/>
      <c r="K175" s="5"/>
      <c r="L175" s="5"/>
      <c r="M175" s="5" t="str">
        <f>IF(COUNTIF(tamusr!$A:$A,companies!B175)&gt;0,"x","")</f>
        <v/>
      </c>
      <c r="N175" s="5"/>
      <c r="O175" s="5"/>
      <c r="P175" s="5"/>
    </row>
    <row r="176" spans="5:16" ht="13" x14ac:dyDescent="0.15">
      <c r="E176" s="5"/>
      <c r="F176" s="5"/>
      <c r="G176" s="5"/>
      <c r="H176" s="143"/>
      <c r="I176" s="5"/>
      <c r="J176" s="5"/>
      <c r="K176" s="5"/>
      <c r="L176" s="5"/>
      <c r="M176" s="5" t="str">
        <f>IF(COUNTIF(tamusr!$A:$A,companies!B176)&gt;0,"x","")</f>
        <v/>
      </c>
      <c r="N176" s="5"/>
      <c r="O176" s="5"/>
      <c r="P176" s="5"/>
    </row>
    <row r="177" spans="5:16" ht="13" x14ac:dyDescent="0.15">
      <c r="E177" s="5"/>
      <c r="F177" s="5"/>
      <c r="G177" s="5"/>
      <c r="H177" s="143"/>
      <c r="I177" s="5"/>
      <c r="J177" s="5"/>
      <c r="K177" s="5"/>
      <c r="L177" s="5"/>
      <c r="M177" s="5" t="str">
        <f>IF(COUNTIF(tamusr!$A:$A,companies!B177)&gt;0,"x","")</f>
        <v/>
      </c>
      <c r="N177" s="5"/>
      <c r="O177" s="5"/>
      <c r="P177" s="5"/>
    </row>
    <row r="178" spans="5:16" ht="13" x14ac:dyDescent="0.15">
      <c r="E178" s="5"/>
      <c r="F178" s="5"/>
      <c r="G178" s="5"/>
      <c r="H178" s="143"/>
      <c r="I178" s="5"/>
      <c r="J178" s="5"/>
      <c r="K178" s="5"/>
      <c r="L178" s="5"/>
      <c r="M178" s="5" t="str">
        <f>IF(COUNTIF(tamusr!$A:$A,companies!B178)&gt;0,"x","")</f>
        <v/>
      </c>
      <c r="N178" s="5"/>
      <c r="O178" s="5"/>
      <c r="P178" s="5"/>
    </row>
    <row r="179" spans="5:16" ht="13" x14ac:dyDescent="0.15">
      <c r="E179" s="5"/>
      <c r="F179" s="5"/>
      <c r="G179" s="5"/>
      <c r="H179" s="143"/>
      <c r="I179" s="5"/>
      <c r="J179" s="5"/>
      <c r="K179" s="5"/>
      <c r="L179" s="5"/>
      <c r="M179" s="5" t="str">
        <f>IF(COUNTIF(tamusr!$A:$A,companies!B179)&gt;0,"x","")</f>
        <v/>
      </c>
      <c r="N179" s="5"/>
      <c r="O179" s="5"/>
      <c r="P179" s="5"/>
    </row>
    <row r="180" spans="5:16" ht="13" x14ac:dyDescent="0.15">
      <c r="E180" s="5"/>
      <c r="F180" s="5"/>
      <c r="G180" s="5"/>
      <c r="H180" s="143"/>
      <c r="I180" s="5"/>
      <c r="J180" s="5"/>
      <c r="K180" s="5"/>
      <c r="L180" s="5"/>
      <c r="M180" s="5" t="str">
        <f>IF(COUNTIF(tamusr!$A:$A,companies!B180)&gt;0,"x","")</f>
        <v/>
      </c>
      <c r="N180" s="5"/>
      <c r="O180" s="5"/>
      <c r="P180" s="5"/>
    </row>
    <row r="181" spans="5:16" ht="13" x14ac:dyDescent="0.15">
      <c r="E181" s="5"/>
      <c r="F181" s="5"/>
      <c r="G181" s="5"/>
      <c r="H181" s="143"/>
      <c r="I181" s="5"/>
      <c r="J181" s="5"/>
      <c r="K181" s="5"/>
      <c r="L181" s="5"/>
      <c r="M181" s="5" t="str">
        <f>IF(COUNTIF(tamusr!$A:$A,companies!B181)&gt;0,"x","")</f>
        <v/>
      </c>
      <c r="N181" s="5"/>
      <c r="O181" s="5"/>
      <c r="P181" s="5"/>
    </row>
    <row r="182" spans="5:16" ht="13" x14ac:dyDescent="0.15">
      <c r="E182" s="5"/>
      <c r="F182" s="5"/>
      <c r="G182" s="5"/>
      <c r="H182" s="143"/>
      <c r="I182" s="5"/>
      <c r="J182" s="5"/>
      <c r="K182" s="5"/>
      <c r="L182" s="5"/>
      <c r="M182" s="5" t="str">
        <f>IF(COUNTIF(tamusr!$A:$A,companies!B182)&gt;0,"x","")</f>
        <v/>
      </c>
      <c r="N182" s="5"/>
      <c r="O182" s="5"/>
      <c r="P182" s="5"/>
    </row>
    <row r="183" spans="5:16" ht="13" x14ac:dyDescent="0.15">
      <c r="E183" s="5"/>
      <c r="F183" s="5"/>
      <c r="G183" s="5"/>
      <c r="H183" s="143"/>
      <c r="I183" s="5"/>
      <c r="J183" s="5"/>
      <c r="K183" s="5"/>
      <c r="L183" s="5"/>
      <c r="M183" s="5" t="str">
        <f>IF(COUNTIF(tamusr!$A:$A,companies!B183)&gt;0,"x","")</f>
        <v/>
      </c>
      <c r="N183" s="5"/>
      <c r="O183" s="5"/>
      <c r="P183" s="5"/>
    </row>
    <row r="184" spans="5:16" ht="13" x14ac:dyDescent="0.15">
      <c r="E184" s="5"/>
      <c r="F184" s="5"/>
      <c r="G184" s="5"/>
      <c r="H184" s="143"/>
      <c r="I184" s="5"/>
      <c r="J184" s="5"/>
      <c r="K184" s="5"/>
      <c r="L184" s="5"/>
      <c r="M184" s="5" t="str">
        <f>IF(COUNTIF(tamusr!$A:$A,companies!B184)&gt;0,"x","")</f>
        <v/>
      </c>
      <c r="N184" s="5"/>
      <c r="O184" s="5"/>
      <c r="P184" s="5"/>
    </row>
    <row r="185" spans="5:16" ht="13" x14ac:dyDescent="0.15">
      <c r="E185" s="5"/>
      <c r="F185" s="5"/>
      <c r="G185" s="5"/>
      <c r="H185" s="143"/>
      <c r="I185" s="5"/>
      <c r="J185" s="5"/>
      <c r="K185" s="5"/>
      <c r="L185" s="5"/>
      <c r="M185" s="5" t="str">
        <f>IF(COUNTIF(tamusr!$A:$A,companies!B185)&gt;0,"x","")</f>
        <v/>
      </c>
      <c r="N185" s="5"/>
      <c r="O185" s="5"/>
      <c r="P185" s="5"/>
    </row>
    <row r="186" spans="5:16" ht="13" x14ac:dyDescent="0.15">
      <c r="E186" s="5"/>
      <c r="F186" s="5"/>
      <c r="G186" s="5"/>
      <c r="H186" s="143"/>
      <c r="I186" s="5"/>
      <c r="J186" s="5"/>
      <c r="K186" s="5"/>
      <c r="L186" s="5"/>
      <c r="M186" s="5" t="str">
        <f>IF(COUNTIF(tamusr!$A:$A,companies!B186)&gt;0,"x","")</f>
        <v/>
      </c>
      <c r="N186" s="5"/>
      <c r="O186" s="5"/>
      <c r="P186" s="5"/>
    </row>
    <row r="187" spans="5:16" ht="13" x14ac:dyDescent="0.15">
      <c r="E187" s="5"/>
      <c r="F187" s="5"/>
      <c r="G187" s="5"/>
      <c r="H187" s="143"/>
      <c r="I187" s="5"/>
      <c r="J187" s="5"/>
      <c r="K187" s="5"/>
      <c r="L187" s="5"/>
      <c r="M187" s="5" t="str">
        <f>IF(COUNTIF(tamusr!$A:$A,companies!B187)&gt;0,"x","")</f>
        <v/>
      </c>
      <c r="N187" s="5"/>
      <c r="O187" s="5"/>
      <c r="P187" s="5"/>
    </row>
    <row r="188" spans="5:16" ht="13" x14ac:dyDescent="0.15">
      <c r="E188" s="5"/>
      <c r="F188" s="5"/>
      <c r="G188" s="5"/>
      <c r="H188" s="143"/>
      <c r="I188" s="5"/>
      <c r="J188" s="5"/>
      <c r="K188" s="5"/>
      <c r="L188" s="5"/>
      <c r="M188" s="5" t="str">
        <f>IF(COUNTIF(tamusr!$A:$A,companies!B188)&gt;0,"x","")</f>
        <v/>
      </c>
      <c r="N188" s="5"/>
      <c r="O188" s="5"/>
      <c r="P188" s="5"/>
    </row>
    <row r="189" spans="5:16" ht="13" x14ac:dyDescent="0.15">
      <c r="E189" s="5"/>
      <c r="F189" s="5"/>
      <c r="G189" s="5"/>
      <c r="H189" s="143"/>
      <c r="I189" s="5"/>
      <c r="J189" s="5"/>
      <c r="K189" s="5"/>
      <c r="L189" s="5"/>
      <c r="M189" s="5" t="str">
        <f>IF(COUNTIF(tamusr!$A:$A,companies!B189)&gt;0,"x","")</f>
        <v/>
      </c>
      <c r="N189" s="5"/>
      <c r="O189" s="5"/>
      <c r="P189" s="5"/>
    </row>
    <row r="190" spans="5:16" ht="13" x14ac:dyDescent="0.15">
      <c r="E190" s="5"/>
      <c r="F190" s="5"/>
      <c r="G190" s="5"/>
      <c r="H190" s="143"/>
      <c r="I190" s="5"/>
      <c r="J190" s="5"/>
      <c r="K190" s="5"/>
      <c r="L190" s="5"/>
      <c r="M190" s="5" t="str">
        <f>IF(COUNTIF(tamusr!$A:$A,companies!B190)&gt;0,"x","")</f>
        <v/>
      </c>
      <c r="N190" s="5"/>
      <c r="O190" s="5"/>
      <c r="P190" s="5"/>
    </row>
    <row r="191" spans="5:16" ht="13" x14ac:dyDescent="0.15">
      <c r="E191" s="5"/>
      <c r="F191" s="5"/>
      <c r="G191" s="5"/>
      <c r="H191" s="143"/>
      <c r="I191" s="5"/>
      <c r="J191" s="5"/>
      <c r="K191" s="5"/>
      <c r="L191" s="5"/>
      <c r="M191" s="5" t="str">
        <f>IF(COUNTIF(tamusr!$A:$A,companies!B191)&gt;0,"x","")</f>
        <v/>
      </c>
      <c r="N191" s="5"/>
      <c r="O191" s="5"/>
      <c r="P191" s="5"/>
    </row>
    <row r="192" spans="5:16" ht="13" x14ac:dyDescent="0.15">
      <c r="E192" s="5"/>
      <c r="F192" s="5"/>
      <c r="G192" s="5"/>
      <c r="H192" s="143"/>
      <c r="I192" s="5"/>
      <c r="J192" s="5"/>
      <c r="K192" s="5"/>
      <c r="L192" s="5"/>
      <c r="M192" s="5" t="str">
        <f>IF(COUNTIF(tamusr!$A:$A,companies!B192)&gt;0,"x","")</f>
        <v/>
      </c>
      <c r="N192" s="5"/>
      <c r="O192" s="5"/>
      <c r="P192" s="5"/>
    </row>
    <row r="193" spans="5:16" ht="13" x14ac:dyDescent="0.15">
      <c r="E193" s="5"/>
      <c r="F193" s="5"/>
      <c r="G193" s="5"/>
      <c r="H193" s="143"/>
      <c r="I193" s="5"/>
      <c r="J193" s="5"/>
      <c r="K193" s="5"/>
      <c r="L193" s="5"/>
      <c r="M193" s="5" t="str">
        <f>IF(COUNTIF(tamusr!$A:$A,companies!B193)&gt;0,"x","")</f>
        <v/>
      </c>
      <c r="N193" s="5"/>
      <c r="O193" s="5"/>
      <c r="P193" s="5"/>
    </row>
    <row r="194" spans="5:16" ht="13" x14ac:dyDescent="0.15">
      <c r="E194" s="5"/>
      <c r="F194" s="5"/>
      <c r="G194" s="5"/>
      <c r="H194" s="143"/>
      <c r="I194" s="5"/>
      <c r="J194" s="5"/>
      <c r="K194" s="5"/>
      <c r="L194" s="5"/>
      <c r="M194" s="5" t="str">
        <f>IF(COUNTIF(tamusr!$A:$A,companies!B194)&gt;0,"x","")</f>
        <v/>
      </c>
      <c r="N194" s="5"/>
      <c r="O194" s="5"/>
      <c r="P194" s="5"/>
    </row>
    <row r="195" spans="5:16" ht="13" x14ac:dyDescent="0.15">
      <c r="E195" s="5"/>
      <c r="F195" s="5"/>
      <c r="G195" s="5"/>
      <c r="H195" s="143"/>
      <c r="I195" s="5"/>
      <c r="J195" s="5"/>
      <c r="K195" s="5"/>
      <c r="L195" s="5"/>
      <c r="M195" s="5" t="str">
        <f>IF(COUNTIF(tamusr!$A:$A,companies!B195)&gt;0,"x","")</f>
        <v/>
      </c>
      <c r="N195" s="5"/>
      <c r="O195" s="5"/>
      <c r="P195" s="5"/>
    </row>
    <row r="196" spans="5:16" ht="13" x14ac:dyDescent="0.15">
      <c r="E196" s="5"/>
      <c r="F196" s="5"/>
      <c r="G196" s="5"/>
      <c r="H196" s="143"/>
      <c r="I196" s="5"/>
      <c r="J196" s="5"/>
      <c r="K196" s="5"/>
      <c r="L196" s="5"/>
      <c r="M196" s="5" t="str">
        <f>IF(COUNTIF(tamusr!$A:$A,companies!B196)&gt;0,"x","")</f>
        <v/>
      </c>
      <c r="N196" s="5"/>
      <c r="O196" s="5"/>
      <c r="P196" s="5"/>
    </row>
    <row r="197" spans="5:16" ht="13" x14ac:dyDescent="0.15">
      <c r="E197" s="5"/>
      <c r="F197" s="5"/>
      <c r="G197" s="5"/>
      <c r="H197" s="143"/>
      <c r="I197" s="5"/>
      <c r="J197" s="5"/>
      <c r="K197" s="5"/>
      <c r="L197" s="5"/>
      <c r="M197" s="5" t="str">
        <f>IF(COUNTIF(tamusr!$A:$A,companies!B197)&gt;0,"x","")</f>
        <v/>
      </c>
      <c r="N197" s="5"/>
      <c r="O197" s="5"/>
      <c r="P197" s="5"/>
    </row>
    <row r="198" spans="5:16" ht="13" x14ac:dyDescent="0.15">
      <c r="E198" s="5"/>
      <c r="F198" s="5"/>
      <c r="G198" s="5"/>
      <c r="H198" s="143"/>
      <c r="I198" s="5"/>
      <c r="J198" s="5"/>
      <c r="K198" s="5"/>
      <c r="L198" s="5"/>
      <c r="M198" s="5" t="str">
        <f>IF(COUNTIF(tamusr!$A:$A,companies!B198)&gt;0,"x","")</f>
        <v/>
      </c>
      <c r="N198" s="5"/>
      <c r="O198" s="5"/>
      <c r="P198" s="5"/>
    </row>
    <row r="199" spans="5:16" ht="13" x14ac:dyDescent="0.15">
      <c r="E199" s="5"/>
      <c r="F199" s="5"/>
      <c r="G199" s="5"/>
      <c r="H199" s="143"/>
      <c r="I199" s="5"/>
      <c r="J199" s="5"/>
      <c r="K199" s="5"/>
      <c r="L199" s="5"/>
      <c r="M199" s="5" t="str">
        <f>IF(COUNTIF(tamusr!$A:$A,companies!B199)&gt;0,"x","")</f>
        <v/>
      </c>
      <c r="N199" s="5"/>
      <c r="O199" s="5"/>
      <c r="P199" s="5"/>
    </row>
    <row r="200" spans="5:16" ht="13" x14ac:dyDescent="0.15">
      <c r="E200" s="5"/>
      <c r="F200" s="5"/>
      <c r="G200" s="5"/>
      <c r="H200" s="143"/>
      <c r="I200" s="5"/>
      <c r="J200" s="5"/>
      <c r="K200" s="5"/>
      <c r="L200" s="5"/>
      <c r="M200" s="5" t="str">
        <f>IF(COUNTIF(tamusr!$A:$A,companies!B200)&gt;0,"x","")</f>
        <v/>
      </c>
      <c r="N200" s="5"/>
      <c r="O200" s="5"/>
      <c r="P200" s="5"/>
    </row>
    <row r="201" spans="5:16" ht="13" x14ac:dyDescent="0.15">
      <c r="E201" s="5"/>
      <c r="F201" s="5"/>
      <c r="G201" s="5"/>
      <c r="H201" s="143"/>
      <c r="I201" s="5"/>
      <c r="J201" s="5"/>
      <c r="K201" s="5"/>
      <c r="L201" s="5"/>
      <c r="M201" s="5" t="str">
        <f>IF(COUNTIF(tamusr!$A:$A,companies!B201)&gt;0,"x","")</f>
        <v/>
      </c>
      <c r="N201" s="5"/>
      <c r="O201" s="5"/>
      <c r="P201" s="5"/>
    </row>
    <row r="202" spans="5:16" ht="13" x14ac:dyDescent="0.15">
      <c r="E202" s="5"/>
      <c r="F202" s="5"/>
      <c r="G202" s="5"/>
      <c r="H202" s="143"/>
      <c r="I202" s="5"/>
      <c r="J202" s="5"/>
      <c r="K202" s="5"/>
      <c r="L202" s="5"/>
      <c r="M202" s="5" t="str">
        <f>IF(COUNTIF(tamusr!$A:$A,companies!B202)&gt;0,"x","")</f>
        <v/>
      </c>
      <c r="N202" s="5"/>
      <c r="O202" s="5"/>
      <c r="P202" s="5"/>
    </row>
    <row r="203" spans="5:16" ht="13" x14ac:dyDescent="0.15">
      <c r="E203" s="5"/>
      <c r="F203" s="5"/>
      <c r="G203" s="5"/>
      <c r="H203" s="143"/>
      <c r="I203" s="5"/>
      <c r="J203" s="5"/>
      <c r="K203" s="5"/>
      <c r="L203" s="5"/>
      <c r="M203" s="5" t="str">
        <f>IF(COUNTIF(tamusr!$A:$A,companies!B203)&gt;0,"x","")</f>
        <v/>
      </c>
      <c r="N203" s="5"/>
      <c r="O203" s="5"/>
      <c r="P203" s="5"/>
    </row>
    <row r="204" spans="5:16" ht="13" x14ac:dyDescent="0.15">
      <c r="E204" s="5"/>
      <c r="F204" s="5"/>
      <c r="G204" s="5"/>
      <c r="H204" s="143"/>
      <c r="I204" s="5"/>
      <c r="J204" s="5"/>
      <c r="K204" s="5"/>
      <c r="L204" s="5"/>
      <c r="M204" s="5" t="str">
        <f>IF(COUNTIF(tamusr!$A:$A,companies!B204)&gt;0,"x","")</f>
        <v/>
      </c>
      <c r="N204" s="5"/>
      <c r="O204" s="5"/>
      <c r="P204" s="5"/>
    </row>
    <row r="205" spans="5:16" ht="13" x14ac:dyDescent="0.15">
      <c r="E205" s="5"/>
      <c r="F205" s="5"/>
      <c r="G205" s="5"/>
      <c r="H205" s="143"/>
      <c r="I205" s="5"/>
      <c r="J205" s="5"/>
      <c r="K205" s="5"/>
      <c r="L205" s="5"/>
      <c r="M205" s="5" t="str">
        <f>IF(COUNTIF(tamusr!$A:$A,companies!B205)&gt;0,"x","")</f>
        <v/>
      </c>
      <c r="N205" s="5"/>
      <c r="O205" s="5"/>
      <c r="P205" s="5"/>
    </row>
    <row r="206" spans="5:16" ht="13" x14ac:dyDescent="0.15">
      <c r="E206" s="5"/>
      <c r="F206" s="5"/>
      <c r="G206" s="5"/>
      <c r="H206" s="143"/>
      <c r="I206" s="5"/>
      <c r="J206" s="5"/>
      <c r="K206" s="5"/>
      <c r="L206" s="5"/>
      <c r="M206" s="5" t="str">
        <f>IF(COUNTIF(tamusr!$A:$A,companies!B206)&gt;0,"x","")</f>
        <v/>
      </c>
      <c r="N206" s="5"/>
      <c r="O206" s="5"/>
      <c r="P206" s="5"/>
    </row>
    <row r="207" spans="5:16" ht="13" x14ac:dyDescent="0.15">
      <c r="E207" s="5"/>
      <c r="F207" s="5"/>
      <c r="G207" s="5"/>
      <c r="H207" s="143"/>
      <c r="I207" s="5"/>
      <c r="J207" s="5"/>
      <c r="K207" s="5"/>
      <c r="L207" s="5"/>
      <c r="M207" s="5" t="str">
        <f>IF(COUNTIF(tamusr!$A:$A,companies!B207)&gt;0,"x","")</f>
        <v/>
      </c>
      <c r="N207" s="5"/>
      <c r="O207" s="5"/>
      <c r="P207" s="5"/>
    </row>
    <row r="208" spans="5:16" ht="13" x14ac:dyDescent="0.15">
      <c r="E208" s="5"/>
      <c r="F208" s="5"/>
      <c r="G208" s="5"/>
      <c r="H208" s="143"/>
      <c r="I208" s="5"/>
      <c r="J208" s="5"/>
      <c r="K208" s="5"/>
      <c r="L208" s="5"/>
      <c r="M208" s="5" t="str">
        <f>IF(COUNTIF(tamusr!$A:$A,companies!B208)&gt;0,"x","")</f>
        <v/>
      </c>
      <c r="N208" s="5"/>
      <c r="O208" s="5"/>
      <c r="P208" s="5"/>
    </row>
    <row r="209" spans="5:16" ht="13" x14ac:dyDescent="0.15">
      <c r="E209" s="5"/>
      <c r="F209" s="5"/>
      <c r="G209" s="5"/>
      <c r="H209" s="143"/>
      <c r="I209" s="5"/>
      <c r="J209" s="5"/>
      <c r="K209" s="5"/>
      <c r="L209" s="5"/>
      <c r="M209" s="5" t="str">
        <f>IF(COUNTIF(tamusr!$A:$A,companies!B209)&gt;0,"x","")</f>
        <v/>
      </c>
      <c r="N209" s="5"/>
      <c r="O209" s="5"/>
      <c r="P209" s="5"/>
    </row>
    <row r="210" spans="5:16" ht="13" x14ac:dyDescent="0.15">
      <c r="E210" s="5"/>
      <c r="F210" s="5"/>
      <c r="G210" s="5"/>
      <c r="H210" s="143"/>
      <c r="I210" s="5"/>
      <c r="J210" s="5"/>
      <c r="K210" s="5"/>
      <c r="L210" s="5"/>
      <c r="M210" s="5" t="str">
        <f>IF(COUNTIF(tamusr!$A:$A,companies!B210)&gt;0,"x","")</f>
        <v/>
      </c>
      <c r="N210" s="5"/>
      <c r="O210" s="5"/>
      <c r="P210" s="5"/>
    </row>
    <row r="211" spans="5:16" ht="13" x14ac:dyDescent="0.15">
      <c r="E211" s="5"/>
      <c r="F211" s="5"/>
      <c r="G211" s="5"/>
      <c r="H211" s="143"/>
      <c r="I211" s="5"/>
      <c r="J211" s="5"/>
      <c r="K211" s="5"/>
      <c r="L211" s="5"/>
      <c r="M211" s="5" t="str">
        <f>IF(COUNTIF(tamusr!$A:$A,companies!B211)&gt;0,"x","")</f>
        <v/>
      </c>
      <c r="N211" s="5"/>
      <c r="O211" s="5"/>
      <c r="P211" s="5"/>
    </row>
    <row r="212" spans="5:16" ht="13" x14ac:dyDescent="0.15">
      <c r="E212" s="5"/>
      <c r="F212" s="5"/>
      <c r="G212" s="5"/>
      <c r="H212" s="143"/>
      <c r="I212" s="5"/>
      <c r="J212" s="5"/>
      <c r="K212" s="5"/>
      <c r="L212" s="5"/>
      <c r="M212" s="5" t="str">
        <f>IF(COUNTIF(tamusr!$A:$A,companies!B212)&gt;0,"x","")</f>
        <v/>
      </c>
      <c r="N212" s="5"/>
      <c r="O212" s="5"/>
      <c r="P212" s="5"/>
    </row>
    <row r="213" spans="5:16" ht="13" x14ac:dyDescent="0.15">
      <c r="E213" s="5"/>
      <c r="F213" s="5"/>
      <c r="G213" s="5"/>
      <c r="H213" s="143"/>
      <c r="I213" s="5"/>
      <c r="J213" s="5"/>
      <c r="K213" s="5"/>
      <c r="L213" s="5"/>
      <c r="M213" s="5" t="str">
        <f>IF(COUNTIF(tamusr!$A:$A,companies!B213)&gt;0,"x","")</f>
        <v/>
      </c>
      <c r="N213" s="5"/>
      <c r="O213" s="5"/>
      <c r="P213" s="5"/>
    </row>
    <row r="214" spans="5:16" ht="13" x14ac:dyDescent="0.15">
      <c r="E214" s="5"/>
      <c r="F214" s="5"/>
      <c r="G214" s="5"/>
      <c r="H214" s="143"/>
      <c r="I214" s="5"/>
      <c r="J214" s="5"/>
      <c r="K214" s="5"/>
      <c r="L214" s="5"/>
      <c r="M214" s="5" t="str">
        <f>IF(COUNTIF(tamusr!$A:$A,companies!B214)&gt;0,"x","")</f>
        <v/>
      </c>
      <c r="N214" s="5"/>
      <c r="O214" s="5"/>
      <c r="P214" s="5"/>
    </row>
    <row r="215" spans="5:16" ht="13" x14ac:dyDescent="0.15">
      <c r="E215" s="5"/>
      <c r="F215" s="5"/>
      <c r="G215" s="5"/>
      <c r="H215" s="143"/>
      <c r="I215" s="5"/>
      <c r="J215" s="5"/>
      <c r="K215" s="5"/>
      <c r="L215" s="5"/>
      <c r="M215" s="5" t="str">
        <f>IF(COUNTIF(tamusr!$A:$A,companies!B215)&gt;0,"x","")</f>
        <v/>
      </c>
      <c r="N215" s="5"/>
      <c r="O215" s="5"/>
      <c r="P215" s="5"/>
    </row>
    <row r="216" spans="5:16" ht="13" x14ac:dyDescent="0.15">
      <c r="E216" s="5"/>
      <c r="F216" s="5"/>
      <c r="G216" s="5"/>
      <c r="H216" s="143"/>
      <c r="I216" s="5"/>
      <c r="J216" s="5"/>
      <c r="K216" s="5"/>
      <c r="L216" s="5"/>
      <c r="M216" s="5" t="str">
        <f>IF(COUNTIF(tamusr!$A:$A,companies!B216)&gt;0,"x","")</f>
        <v/>
      </c>
      <c r="N216" s="5"/>
      <c r="O216" s="5"/>
      <c r="P216" s="5"/>
    </row>
    <row r="217" spans="5:16" ht="13" x14ac:dyDescent="0.15">
      <c r="E217" s="5"/>
      <c r="F217" s="5"/>
      <c r="G217" s="5"/>
      <c r="H217" s="143"/>
      <c r="I217" s="5"/>
      <c r="J217" s="5"/>
      <c r="K217" s="5"/>
      <c r="L217" s="5"/>
      <c r="M217" s="5" t="str">
        <f>IF(COUNTIF(tamusr!$A:$A,companies!B217)&gt;0,"x","")</f>
        <v/>
      </c>
      <c r="N217" s="5"/>
      <c r="O217" s="5"/>
      <c r="P217" s="5"/>
    </row>
    <row r="218" spans="5:16" ht="13" x14ac:dyDescent="0.15">
      <c r="E218" s="5"/>
      <c r="F218" s="5"/>
      <c r="G218" s="5"/>
      <c r="H218" s="143"/>
      <c r="I218" s="5"/>
      <c r="J218" s="5"/>
      <c r="K218" s="5"/>
      <c r="L218" s="5"/>
      <c r="M218" s="5" t="str">
        <f>IF(COUNTIF(tamusr!$A:$A,companies!B218)&gt;0,"x","")</f>
        <v/>
      </c>
      <c r="N218" s="5"/>
      <c r="O218" s="5"/>
      <c r="P218" s="5"/>
    </row>
    <row r="219" spans="5:16" ht="13" x14ac:dyDescent="0.15">
      <c r="E219" s="5"/>
      <c r="F219" s="5"/>
      <c r="G219" s="5"/>
      <c r="H219" s="143"/>
      <c r="I219" s="5"/>
      <c r="J219" s="5"/>
      <c r="K219" s="5"/>
      <c r="L219" s="5"/>
      <c r="M219" s="5" t="str">
        <f>IF(COUNTIF(tamusr!$A:$A,companies!B219)&gt;0,"x","")</f>
        <v/>
      </c>
      <c r="N219" s="5"/>
      <c r="O219" s="5"/>
      <c r="P219" s="5"/>
    </row>
    <row r="220" spans="5:16" ht="13" x14ac:dyDescent="0.15">
      <c r="E220" s="5"/>
      <c r="F220" s="5"/>
      <c r="G220" s="5"/>
      <c r="H220" s="143"/>
      <c r="I220" s="5"/>
      <c r="J220" s="5"/>
      <c r="K220" s="5"/>
      <c r="L220" s="5"/>
      <c r="M220" s="5" t="str">
        <f>IF(COUNTIF(tamusr!$A:$A,companies!B220)&gt;0,"x","")</f>
        <v/>
      </c>
      <c r="N220" s="5"/>
      <c r="O220" s="5"/>
      <c r="P220" s="5"/>
    </row>
    <row r="221" spans="5:16" ht="13" x14ac:dyDescent="0.15">
      <c r="E221" s="5"/>
      <c r="F221" s="5"/>
      <c r="G221" s="5"/>
      <c r="H221" s="143"/>
      <c r="I221" s="5"/>
      <c r="J221" s="5"/>
      <c r="K221" s="5"/>
      <c r="L221" s="5"/>
      <c r="M221" s="5" t="str">
        <f>IF(COUNTIF(tamusr!$A:$A,companies!B221)&gt;0,"x","")</f>
        <v/>
      </c>
      <c r="N221" s="5"/>
      <c r="O221" s="5"/>
      <c r="P221" s="5"/>
    </row>
    <row r="222" spans="5:16" ht="13" x14ac:dyDescent="0.15">
      <c r="E222" s="5"/>
      <c r="F222" s="5"/>
      <c r="G222" s="5"/>
      <c r="H222" s="143"/>
      <c r="I222" s="5"/>
      <c r="J222" s="5"/>
      <c r="K222" s="5"/>
      <c r="L222" s="5"/>
      <c r="M222" s="5" t="str">
        <f>IF(COUNTIF(tamusr!$A:$A,companies!B222)&gt;0,"x","")</f>
        <v/>
      </c>
      <c r="N222" s="5"/>
      <c r="O222" s="5"/>
      <c r="P222" s="5"/>
    </row>
    <row r="223" spans="5:16" ht="13" x14ac:dyDescent="0.15">
      <c r="E223" s="5"/>
      <c r="F223" s="5"/>
      <c r="G223" s="5"/>
      <c r="H223" s="143"/>
      <c r="I223" s="5"/>
      <c r="J223" s="5"/>
      <c r="K223" s="5"/>
      <c r="L223" s="5"/>
      <c r="M223" s="5" t="str">
        <f>IF(COUNTIF(tamusr!$A:$A,companies!B223)&gt;0,"x","")</f>
        <v/>
      </c>
      <c r="N223" s="5"/>
      <c r="O223" s="5"/>
      <c r="P223" s="5"/>
    </row>
    <row r="224" spans="5:16" ht="13" x14ac:dyDescent="0.15">
      <c r="E224" s="5"/>
      <c r="F224" s="5"/>
      <c r="G224" s="5"/>
      <c r="H224" s="143"/>
      <c r="I224" s="5"/>
      <c r="J224" s="5"/>
      <c r="K224" s="5"/>
      <c r="L224" s="5"/>
      <c r="M224" s="5" t="str">
        <f>IF(COUNTIF(tamusr!$A:$A,companies!B224)&gt;0,"x","")</f>
        <v/>
      </c>
      <c r="N224" s="5"/>
      <c r="O224" s="5"/>
      <c r="P224" s="5"/>
    </row>
    <row r="225" spans="5:16" ht="13" x14ac:dyDescent="0.15">
      <c r="E225" s="5"/>
      <c r="F225" s="5"/>
      <c r="G225" s="5"/>
      <c r="H225" s="143"/>
      <c r="I225" s="5"/>
      <c r="J225" s="5"/>
      <c r="K225" s="5"/>
      <c r="L225" s="5"/>
      <c r="M225" s="5" t="str">
        <f>IF(COUNTIF(tamusr!$A:$A,companies!B225)&gt;0,"x","")</f>
        <v/>
      </c>
      <c r="N225" s="5"/>
      <c r="O225" s="5"/>
      <c r="P225" s="5"/>
    </row>
    <row r="226" spans="5:16" ht="13" x14ac:dyDescent="0.15">
      <c r="E226" s="5"/>
      <c r="F226" s="5"/>
      <c r="G226" s="5"/>
      <c r="H226" s="143"/>
      <c r="I226" s="5"/>
      <c r="J226" s="5"/>
      <c r="K226" s="5"/>
      <c r="L226" s="5"/>
      <c r="M226" s="5" t="str">
        <f>IF(COUNTIF(tamusr!$A:$A,companies!B226)&gt;0,"x","")</f>
        <v/>
      </c>
      <c r="N226" s="5"/>
      <c r="O226" s="5"/>
      <c r="P226" s="5"/>
    </row>
    <row r="227" spans="5:16" ht="13" x14ac:dyDescent="0.15">
      <c r="E227" s="5"/>
      <c r="F227" s="5"/>
      <c r="G227" s="5"/>
      <c r="H227" s="143"/>
      <c r="I227" s="5"/>
      <c r="J227" s="5"/>
      <c r="K227" s="5"/>
      <c r="L227" s="5"/>
      <c r="M227" s="5" t="str">
        <f>IF(COUNTIF(tamusr!$A:$A,companies!B227)&gt;0,"x","")</f>
        <v/>
      </c>
      <c r="N227" s="5"/>
      <c r="O227" s="5"/>
      <c r="P227" s="5"/>
    </row>
    <row r="228" spans="5:16" ht="13" x14ac:dyDescent="0.15">
      <c r="E228" s="5"/>
      <c r="F228" s="5"/>
      <c r="G228" s="5"/>
      <c r="H228" s="143"/>
      <c r="I228" s="5"/>
      <c r="J228" s="5"/>
      <c r="K228" s="5"/>
      <c r="L228" s="5"/>
      <c r="M228" s="5" t="str">
        <f>IF(COUNTIF(tamusr!$A:$A,companies!B228)&gt;0,"x","")</f>
        <v/>
      </c>
      <c r="N228" s="5"/>
      <c r="O228" s="5"/>
      <c r="P228" s="5"/>
    </row>
    <row r="229" spans="5:16" ht="13" x14ac:dyDescent="0.15">
      <c r="E229" s="5"/>
      <c r="F229" s="5"/>
      <c r="G229" s="5"/>
      <c r="H229" s="143"/>
      <c r="I229" s="5"/>
      <c r="J229" s="5"/>
      <c r="K229" s="5"/>
      <c r="L229" s="5"/>
      <c r="M229" s="5" t="str">
        <f>IF(COUNTIF(tamusr!$A:$A,companies!B229)&gt;0,"x","")</f>
        <v/>
      </c>
      <c r="N229" s="5"/>
      <c r="O229" s="5"/>
      <c r="P229" s="5"/>
    </row>
    <row r="230" spans="5:16" ht="13" x14ac:dyDescent="0.15">
      <c r="E230" s="5"/>
      <c r="F230" s="5"/>
      <c r="G230" s="5"/>
      <c r="H230" s="143"/>
      <c r="I230" s="5"/>
      <c r="J230" s="5"/>
      <c r="K230" s="5"/>
      <c r="L230" s="5"/>
      <c r="M230" s="5" t="str">
        <f>IF(COUNTIF(tamusr!$A:$A,companies!B230)&gt;0,"x","")</f>
        <v/>
      </c>
      <c r="N230" s="5"/>
      <c r="O230" s="5"/>
      <c r="P230" s="5"/>
    </row>
    <row r="231" spans="5:16" ht="13" x14ac:dyDescent="0.15">
      <c r="E231" s="5"/>
      <c r="F231" s="5"/>
      <c r="G231" s="5"/>
      <c r="H231" s="143"/>
      <c r="I231" s="5"/>
      <c r="J231" s="5"/>
      <c r="K231" s="5"/>
      <c r="L231" s="5"/>
      <c r="M231" s="5" t="str">
        <f>IF(COUNTIF(tamusr!$A:$A,companies!B231)&gt;0,"x","")</f>
        <v/>
      </c>
      <c r="N231" s="5"/>
      <c r="O231" s="5"/>
      <c r="P231" s="5"/>
    </row>
    <row r="232" spans="5:16" ht="13" x14ac:dyDescent="0.15">
      <c r="E232" s="5"/>
      <c r="F232" s="5"/>
      <c r="G232" s="5"/>
      <c r="H232" s="143"/>
      <c r="I232" s="5"/>
      <c r="J232" s="5"/>
      <c r="K232" s="5"/>
      <c r="L232" s="5"/>
      <c r="M232" s="5" t="str">
        <f>IF(COUNTIF(tamusr!$A:$A,companies!B232)&gt;0,"x","")</f>
        <v/>
      </c>
      <c r="N232" s="5"/>
      <c r="O232" s="5"/>
      <c r="P232" s="5"/>
    </row>
    <row r="233" spans="5:16" ht="13" x14ac:dyDescent="0.15">
      <c r="E233" s="5"/>
      <c r="F233" s="5"/>
      <c r="G233" s="5"/>
      <c r="H233" s="143"/>
      <c r="I233" s="5"/>
      <c r="J233" s="5"/>
      <c r="K233" s="5"/>
      <c r="L233" s="5"/>
      <c r="M233" s="5" t="str">
        <f>IF(COUNTIF(tamusr!$A:$A,companies!B233)&gt;0,"x","")</f>
        <v/>
      </c>
      <c r="N233" s="5"/>
      <c r="O233" s="5"/>
      <c r="P233" s="5"/>
    </row>
    <row r="234" spans="5:16" ht="13" x14ac:dyDescent="0.15">
      <c r="E234" s="5"/>
      <c r="F234" s="5"/>
      <c r="G234" s="5"/>
      <c r="H234" s="143"/>
      <c r="I234" s="5"/>
      <c r="J234" s="5"/>
      <c r="K234" s="5"/>
      <c r="L234" s="5"/>
      <c r="M234" s="5" t="str">
        <f>IF(COUNTIF(tamusr!$A:$A,companies!B234)&gt;0,"x","")</f>
        <v/>
      </c>
      <c r="N234" s="5"/>
      <c r="O234" s="5"/>
      <c r="P234" s="5"/>
    </row>
    <row r="235" spans="5:16" ht="13" x14ac:dyDescent="0.15">
      <c r="E235" s="5"/>
      <c r="F235" s="5"/>
      <c r="G235" s="5"/>
      <c r="H235" s="143"/>
      <c r="I235" s="5"/>
      <c r="J235" s="5"/>
      <c r="K235" s="5"/>
      <c r="L235" s="5"/>
      <c r="M235" s="5" t="str">
        <f>IF(COUNTIF(tamusr!$A:$A,companies!B235)&gt;0,"x","")</f>
        <v/>
      </c>
      <c r="N235" s="5"/>
      <c r="O235" s="5"/>
      <c r="P235" s="5"/>
    </row>
    <row r="236" spans="5:16" ht="13" x14ac:dyDescent="0.15">
      <c r="E236" s="5"/>
      <c r="F236" s="5"/>
      <c r="G236" s="5"/>
      <c r="H236" s="143"/>
      <c r="I236" s="5"/>
      <c r="J236" s="5"/>
      <c r="K236" s="5"/>
      <c r="L236" s="5"/>
      <c r="M236" s="5" t="str">
        <f>IF(COUNTIF(tamusr!$A:$A,companies!B236)&gt;0,"x","")</f>
        <v/>
      </c>
      <c r="N236" s="5"/>
      <c r="O236" s="5"/>
      <c r="P236" s="5"/>
    </row>
    <row r="237" spans="5:16" ht="13" x14ac:dyDescent="0.15">
      <c r="E237" s="5"/>
      <c r="F237" s="5"/>
      <c r="G237" s="5"/>
      <c r="H237" s="143"/>
      <c r="I237" s="5"/>
      <c r="J237" s="5"/>
      <c r="K237" s="5"/>
      <c r="L237" s="5"/>
      <c r="M237" s="5" t="str">
        <f>IF(COUNTIF(tamusr!$A:$A,companies!B237)&gt;0,"x","")</f>
        <v/>
      </c>
      <c r="N237" s="5"/>
      <c r="O237" s="5"/>
      <c r="P237" s="5"/>
    </row>
    <row r="238" spans="5:16" ht="13" x14ac:dyDescent="0.15">
      <c r="E238" s="5"/>
      <c r="F238" s="5"/>
      <c r="G238" s="5"/>
      <c r="H238" s="143"/>
      <c r="I238" s="5"/>
      <c r="J238" s="5"/>
      <c r="K238" s="5"/>
      <c r="L238" s="5"/>
      <c r="M238" s="5" t="str">
        <f>IF(COUNTIF(tamusr!$A:$A,companies!B238)&gt;0,"x","")</f>
        <v/>
      </c>
      <c r="N238" s="5"/>
      <c r="O238" s="5"/>
      <c r="P238" s="5"/>
    </row>
    <row r="239" spans="5:16" ht="13" x14ac:dyDescent="0.15">
      <c r="E239" s="5"/>
      <c r="F239" s="5"/>
      <c r="G239" s="5"/>
      <c r="H239" s="143"/>
      <c r="I239" s="5"/>
      <c r="J239" s="5"/>
      <c r="K239" s="5"/>
      <c r="L239" s="5"/>
      <c r="M239" s="5" t="str">
        <f>IF(COUNTIF(tamusr!$A:$A,companies!B239)&gt;0,"x","")</f>
        <v/>
      </c>
      <c r="N239" s="5"/>
      <c r="O239" s="5"/>
      <c r="P239" s="5"/>
    </row>
    <row r="240" spans="5:16" ht="13" x14ac:dyDescent="0.15">
      <c r="E240" s="5"/>
      <c r="F240" s="5"/>
      <c r="G240" s="5"/>
      <c r="H240" s="143"/>
      <c r="I240" s="5"/>
      <c r="J240" s="5"/>
      <c r="K240" s="5"/>
      <c r="L240" s="5"/>
      <c r="M240" s="5" t="str">
        <f>IF(COUNTIF(tamusr!$A:$A,companies!B240)&gt;0,"x","")</f>
        <v/>
      </c>
      <c r="N240" s="5"/>
      <c r="O240" s="5"/>
      <c r="P240" s="5"/>
    </row>
    <row r="241" spans="5:16" ht="13" x14ac:dyDescent="0.15">
      <c r="E241" s="5"/>
      <c r="F241" s="5"/>
      <c r="G241" s="5"/>
      <c r="H241" s="143"/>
      <c r="I241" s="5"/>
      <c r="J241" s="5"/>
      <c r="K241" s="5"/>
      <c r="L241" s="5"/>
      <c r="M241" s="5" t="str">
        <f>IF(COUNTIF(tamusr!$A:$A,companies!B241)&gt;0,"x","")</f>
        <v/>
      </c>
      <c r="N241" s="5"/>
      <c r="O241" s="5"/>
      <c r="P241" s="5"/>
    </row>
    <row r="242" spans="5:16" ht="13" x14ac:dyDescent="0.15">
      <c r="E242" s="5"/>
      <c r="F242" s="5"/>
      <c r="G242" s="5"/>
      <c r="H242" s="143"/>
      <c r="I242" s="5"/>
      <c r="J242" s="5"/>
      <c r="K242" s="5"/>
      <c r="L242" s="5"/>
      <c r="M242" s="5" t="str">
        <f>IF(COUNTIF(tamusr!$A:$A,companies!B242)&gt;0,"x","")</f>
        <v/>
      </c>
      <c r="N242" s="5"/>
      <c r="O242" s="5"/>
      <c r="P242" s="5"/>
    </row>
    <row r="243" spans="5:16" ht="13" x14ac:dyDescent="0.15">
      <c r="E243" s="5"/>
      <c r="F243" s="5"/>
      <c r="G243" s="5"/>
      <c r="H243" s="143"/>
      <c r="I243" s="5"/>
      <c r="J243" s="5"/>
      <c r="K243" s="5"/>
      <c r="L243" s="5"/>
      <c r="M243" s="5" t="str">
        <f>IF(COUNTIF(tamusr!$A:$A,companies!B243)&gt;0,"x","")</f>
        <v/>
      </c>
      <c r="N243" s="5"/>
      <c r="O243" s="5"/>
      <c r="P243" s="5"/>
    </row>
    <row r="244" spans="5:16" ht="13" x14ac:dyDescent="0.15">
      <c r="E244" s="5"/>
      <c r="F244" s="5"/>
      <c r="G244" s="5"/>
      <c r="H244" s="143"/>
      <c r="I244" s="5"/>
      <c r="J244" s="5"/>
      <c r="K244" s="5"/>
      <c r="L244" s="5"/>
      <c r="M244" s="5" t="str">
        <f>IF(COUNTIF(tamusr!$A:$A,companies!B244)&gt;0,"x","")</f>
        <v/>
      </c>
      <c r="N244" s="5"/>
      <c r="O244" s="5"/>
      <c r="P244" s="5"/>
    </row>
    <row r="245" spans="5:16" ht="13" x14ac:dyDescent="0.15">
      <c r="E245" s="5"/>
      <c r="F245" s="5"/>
      <c r="G245" s="5"/>
      <c r="H245" s="143"/>
      <c r="I245" s="5"/>
      <c r="J245" s="5"/>
      <c r="K245" s="5"/>
      <c r="L245" s="5"/>
      <c r="M245" s="5" t="str">
        <f>IF(COUNTIF(tamusr!$A:$A,companies!B245)&gt;0,"x","")</f>
        <v/>
      </c>
      <c r="N245" s="5"/>
      <c r="O245" s="5"/>
      <c r="P245" s="5"/>
    </row>
    <row r="246" spans="5:16" ht="13" x14ac:dyDescent="0.15">
      <c r="E246" s="5"/>
      <c r="F246" s="5"/>
      <c r="G246" s="5"/>
      <c r="H246" s="143"/>
      <c r="I246" s="5"/>
      <c r="J246" s="5"/>
      <c r="K246" s="5"/>
      <c r="L246" s="5"/>
      <c r="M246" s="5" t="str">
        <f>IF(COUNTIF(tamusr!$A:$A,companies!B246)&gt;0,"x","")</f>
        <v/>
      </c>
      <c r="N246" s="5"/>
      <c r="O246" s="5"/>
      <c r="P246" s="5"/>
    </row>
    <row r="247" spans="5:16" ht="13" x14ac:dyDescent="0.15">
      <c r="E247" s="5"/>
      <c r="F247" s="5"/>
      <c r="G247" s="5"/>
      <c r="H247" s="143"/>
      <c r="I247" s="5"/>
      <c r="J247" s="5"/>
      <c r="K247" s="5"/>
      <c r="L247" s="5"/>
      <c r="M247" s="5"/>
      <c r="N247" s="5"/>
      <c r="O247" s="5"/>
      <c r="P247" s="5"/>
    </row>
    <row r="248" spans="5:16" ht="13" x14ac:dyDescent="0.15">
      <c r="E248" s="5"/>
      <c r="F248" s="5"/>
      <c r="G248" s="5"/>
      <c r="H248" s="143"/>
      <c r="I248" s="5"/>
      <c r="J248" s="5"/>
      <c r="K248" s="5"/>
      <c r="L248" s="5"/>
      <c r="M248" s="5"/>
      <c r="N248" s="5"/>
      <c r="O248" s="5"/>
      <c r="P248" s="5"/>
    </row>
    <row r="249" spans="5:16" ht="13" x14ac:dyDescent="0.15">
      <c r="E249" s="5"/>
      <c r="F249" s="5"/>
      <c r="G249" s="5"/>
      <c r="H249" s="143"/>
      <c r="I249" s="5"/>
      <c r="J249" s="5"/>
      <c r="K249" s="5"/>
      <c r="L249" s="5"/>
      <c r="M249" s="5"/>
      <c r="N249" s="5"/>
      <c r="O249" s="5"/>
      <c r="P249" s="5"/>
    </row>
    <row r="250" spans="5:16" ht="13" x14ac:dyDescent="0.15">
      <c r="E250" s="5"/>
      <c r="F250" s="5"/>
      <c r="G250" s="5"/>
      <c r="H250" s="143"/>
      <c r="I250" s="5"/>
      <c r="J250" s="5"/>
      <c r="K250" s="5"/>
      <c r="L250" s="5"/>
      <c r="M250" s="5"/>
      <c r="N250" s="5"/>
      <c r="O250" s="5"/>
      <c r="P250" s="5"/>
    </row>
    <row r="251" spans="5:16" ht="13" x14ac:dyDescent="0.15">
      <c r="E251" s="5"/>
      <c r="F251" s="5"/>
      <c r="G251" s="5"/>
      <c r="H251" s="143"/>
      <c r="I251" s="5"/>
      <c r="J251" s="5"/>
      <c r="K251" s="5"/>
      <c r="L251" s="5"/>
      <c r="M251" s="5"/>
      <c r="N251" s="5"/>
      <c r="O251" s="5"/>
      <c r="P251" s="5"/>
    </row>
    <row r="252" spans="5:16" ht="13" x14ac:dyDescent="0.15">
      <c r="E252" s="5"/>
      <c r="F252" s="5"/>
      <c r="G252" s="5"/>
      <c r="H252" s="143"/>
      <c r="I252" s="5"/>
      <c r="J252" s="5"/>
      <c r="K252" s="5"/>
      <c r="L252" s="5"/>
      <c r="M252" s="5"/>
      <c r="N252" s="5"/>
      <c r="O252" s="5"/>
      <c r="P252" s="5"/>
    </row>
    <row r="253" spans="5:16" ht="13" x14ac:dyDescent="0.15">
      <c r="E253" s="5"/>
      <c r="F253" s="5"/>
      <c r="G253" s="5"/>
      <c r="H253" s="143"/>
      <c r="I253" s="5"/>
      <c r="J253" s="5"/>
      <c r="K253" s="5"/>
      <c r="L253" s="5"/>
      <c r="M253" s="5"/>
      <c r="N253" s="5"/>
      <c r="O253" s="5"/>
      <c r="P253" s="5"/>
    </row>
    <row r="254" spans="5:16" ht="13" x14ac:dyDescent="0.15">
      <c r="E254" s="5"/>
      <c r="F254" s="5"/>
      <c r="G254" s="5"/>
      <c r="H254" s="143"/>
      <c r="I254" s="5"/>
      <c r="J254" s="5"/>
      <c r="K254" s="5"/>
      <c r="L254" s="5"/>
      <c r="M254" s="5"/>
      <c r="N254" s="5"/>
      <c r="O254" s="5"/>
      <c r="P254" s="5"/>
    </row>
    <row r="255" spans="5:16" ht="13" x14ac:dyDescent="0.15">
      <c r="E255" s="5"/>
      <c r="F255" s="5"/>
      <c r="G255" s="5"/>
      <c r="H255" s="143"/>
      <c r="I255" s="5"/>
      <c r="J255" s="5"/>
      <c r="K255" s="5"/>
      <c r="L255" s="5"/>
      <c r="M255" s="5"/>
      <c r="N255" s="5"/>
      <c r="O255" s="5"/>
      <c r="P255" s="5"/>
    </row>
    <row r="256" spans="5:16" ht="13" x14ac:dyDescent="0.15">
      <c r="E256" s="5"/>
      <c r="F256" s="5"/>
      <c r="G256" s="5"/>
      <c r="H256" s="143"/>
      <c r="I256" s="5"/>
      <c r="J256" s="5"/>
      <c r="K256" s="5"/>
      <c r="L256" s="5"/>
      <c r="M256" s="5"/>
      <c r="N256" s="5"/>
      <c r="O256" s="5"/>
      <c r="P256" s="5"/>
    </row>
    <row r="257" spans="5:16" ht="13" x14ac:dyDescent="0.15">
      <c r="E257" s="5"/>
      <c r="F257" s="5"/>
      <c r="G257" s="5"/>
      <c r="H257" s="143"/>
      <c r="I257" s="5"/>
      <c r="J257" s="5"/>
      <c r="K257" s="5"/>
      <c r="L257" s="5"/>
      <c r="M257" s="5"/>
      <c r="N257" s="5"/>
      <c r="O257" s="5"/>
      <c r="P257" s="5"/>
    </row>
    <row r="258" spans="5:16" ht="13" x14ac:dyDescent="0.15">
      <c r="E258" s="5"/>
      <c r="F258" s="5"/>
      <c r="G258" s="5"/>
      <c r="H258" s="143"/>
      <c r="I258" s="5"/>
      <c r="J258" s="5"/>
      <c r="K258" s="5"/>
      <c r="L258" s="5"/>
      <c r="M258" s="5"/>
      <c r="N258" s="5"/>
      <c r="O258" s="5"/>
      <c r="P258" s="5"/>
    </row>
    <row r="259" spans="5:16" ht="13" x14ac:dyDescent="0.15">
      <c r="E259" s="5"/>
      <c r="F259" s="5"/>
      <c r="G259" s="5"/>
      <c r="H259" s="143"/>
      <c r="I259" s="5"/>
      <c r="J259" s="5"/>
      <c r="K259" s="5"/>
      <c r="L259" s="5"/>
      <c r="M259" s="5"/>
      <c r="N259" s="5"/>
      <c r="O259" s="5"/>
      <c r="P259" s="5"/>
    </row>
    <row r="260" spans="5:16" ht="13" x14ac:dyDescent="0.15">
      <c r="E260" s="5"/>
      <c r="F260" s="5"/>
      <c r="G260" s="5"/>
      <c r="H260" s="143"/>
      <c r="I260" s="5"/>
      <c r="J260" s="5"/>
      <c r="K260" s="5"/>
      <c r="L260" s="5"/>
      <c r="M260" s="5"/>
      <c r="N260" s="5"/>
      <c r="O260" s="5"/>
      <c r="P260" s="5"/>
    </row>
    <row r="261" spans="5:16" ht="13" x14ac:dyDescent="0.15">
      <c r="E261" s="5"/>
      <c r="F261" s="5"/>
      <c r="G261" s="5"/>
      <c r="H261" s="143"/>
      <c r="I261" s="5"/>
      <c r="J261" s="5"/>
      <c r="K261" s="5"/>
      <c r="L261" s="5"/>
      <c r="M261" s="5"/>
      <c r="N261" s="5"/>
      <c r="O261" s="5"/>
      <c r="P261" s="5"/>
    </row>
    <row r="262" spans="5:16" ht="13" x14ac:dyDescent="0.15">
      <c r="E262" s="5"/>
      <c r="F262" s="5"/>
      <c r="G262" s="5"/>
      <c r="H262" s="143"/>
      <c r="I262" s="5"/>
      <c r="J262" s="5"/>
      <c r="K262" s="5"/>
      <c r="L262" s="5"/>
      <c r="M262" s="5"/>
      <c r="N262" s="5"/>
      <c r="O262" s="5"/>
      <c r="P262" s="5"/>
    </row>
    <row r="263" spans="5:16" ht="13" x14ac:dyDescent="0.15">
      <c r="E263" s="5"/>
      <c r="F263" s="5"/>
      <c r="G263" s="5"/>
      <c r="H263" s="143"/>
      <c r="I263" s="5"/>
      <c r="J263" s="5"/>
      <c r="K263" s="5"/>
      <c r="L263" s="5"/>
      <c r="M263" s="5"/>
      <c r="N263" s="5"/>
      <c r="O263" s="5"/>
      <c r="P263" s="5"/>
    </row>
    <row r="264" spans="5:16" ht="13" x14ac:dyDescent="0.15">
      <c r="E264" s="5"/>
      <c r="F264" s="5"/>
      <c r="G264" s="5"/>
      <c r="H264" s="143"/>
      <c r="I264" s="5"/>
      <c r="J264" s="5"/>
      <c r="K264" s="5"/>
      <c r="L264" s="5"/>
      <c r="M264" s="5"/>
      <c r="N264" s="5"/>
      <c r="O264" s="5"/>
      <c r="P264" s="5"/>
    </row>
    <row r="265" spans="5:16" ht="13" x14ac:dyDescent="0.15">
      <c r="E265" s="5"/>
      <c r="F265" s="5"/>
      <c r="G265" s="5"/>
      <c r="H265" s="143"/>
      <c r="I265" s="5"/>
      <c r="J265" s="5"/>
      <c r="K265" s="5"/>
      <c r="L265" s="5"/>
      <c r="M265" s="5"/>
      <c r="N265" s="5"/>
      <c r="O265" s="5"/>
      <c r="P265" s="5"/>
    </row>
    <row r="266" spans="5:16" ht="13" x14ac:dyDescent="0.15">
      <c r="E266" s="5"/>
      <c r="F266" s="5"/>
      <c r="G266" s="5"/>
      <c r="H266" s="143"/>
      <c r="I266" s="5"/>
      <c r="J266" s="5"/>
      <c r="K266" s="5"/>
      <c r="L266" s="5"/>
      <c r="M266" s="5"/>
      <c r="N266" s="5"/>
      <c r="O266" s="5"/>
      <c r="P266" s="5"/>
    </row>
    <row r="267" spans="5:16" ht="13" x14ac:dyDescent="0.15">
      <c r="E267" s="5"/>
      <c r="F267" s="5"/>
      <c r="G267" s="5"/>
      <c r="H267" s="143"/>
      <c r="I267" s="5"/>
      <c r="J267" s="5"/>
      <c r="K267" s="5"/>
      <c r="L267" s="5"/>
      <c r="M267" s="5"/>
      <c r="N267" s="5"/>
      <c r="O267" s="5"/>
      <c r="P267" s="5"/>
    </row>
    <row r="268" spans="5:16" ht="13" x14ac:dyDescent="0.15">
      <c r="E268" s="5"/>
      <c r="F268" s="5"/>
      <c r="G268" s="5"/>
      <c r="H268" s="143"/>
      <c r="I268" s="5"/>
      <c r="J268" s="5"/>
      <c r="K268" s="5"/>
      <c r="L268" s="5"/>
      <c r="M268" s="5"/>
      <c r="N268" s="5"/>
      <c r="O268" s="5"/>
      <c r="P268" s="5"/>
    </row>
    <row r="269" spans="5:16" ht="13" x14ac:dyDescent="0.15">
      <c r="E269" s="5"/>
      <c r="F269" s="5"/>
      <c r="G269" s="5"/>
      <c r="H269" s="143"/>
      <c r="I269" s="5"/>
      <c r="J269" s="5"/>
      <c r="K269" s="5"/>
      <c r="L269" s="5"/>
      <c r="M269" s="5"/>
      <c r="N269" s="5"/>
      <c r="O269" s="5"/>
      <c r="P269" s="5"/>
    </row>
    <row r="270" spans="5:16" ht="13" x14ac:dyDescent="0.15">
      <c r="E270" s="5"/>
      <c r="F270" s="5"/>
      <c r="G270" s="5"/>
      <c r="H270" s="143"/>
      <c r="I270" s="5"/>
      <c r="J270" s="5"/>
      <c r="K270" s="5"/>
      <c r="L270" s="5"/>
      <c r="M270" s="5"/>
      <c r="N270" s="5"/>
      <c r="O270" s="5"/>
      <c r="P270" s="5"/>
    </row>
    <row r="271" spans="5:16" ht="13" x14ac:dyDescent="0.15">
      <c r="E271" s="5"/>
      <c r="F271" s="5"/>
      <c r="G271" s="5"/>
      <c r="H271" s="143"/>
      <c r="I271" s="5"/>
      <c r="J271" s="5"/>
      <c r="K271" s="5"/>
      <c r="L271" s="5"/>
      <c r="M271" s="5"/>
      <c r="N271" s="5"/>
      <c r="O271" s="5"/>
      <c r="P271" s="5"/>
    </row>
    <row r="272" spans="5:16" ht="13" x14ac:dyDescent="0.15">
      <c r="E272" s="5"/>
      <c r="F272" s="5"/>
      <c r="G272" s="5"/>
      <c r="H272" s="143"/>
      <c r="I272" s="5"/>
      <c r="J272" s="5"/>
      <c r="K272" s="5"/>
      <c r="L272" s="5"/>
      <c r="M272" s="5"/>
      <c r="N272" s="5"/>
      <c r="O272" s="5"/>
      <c r="P272" s="5"/>
    </row>
    <row r="273" spans="5:16" ht="13" x14ac:dyDescent="0.15">
      <c r="E273" s="5"/>
      <c r="F273" s="5"/>
      <c r="G273" s="5"/>
      <c r="H273" s="143"/>
      <c r="I273" s="5"/>
      <c r="J273" s="5"/>
      <c r="K273" s="5"/>
      <c r="L273" s="5"/>
      <c r="M273" s="5"/>
      <c r="N273" s="5"/>
      <c r="O273" s="5"/>
      <c r="P273" s="5"/>
    </row>
    <row r="274" spans="5:16" ht="13" x14ac:dyDescent="0.15">
      <c r="E274" s="5"/>
      <c r="F274" s="5"/>
      <c r="G274" s="5"/>
      <c r="H274" s="143"/>
      <c r="I274" s="5"/>
      <c r="J274" s="5"/>
      <c r="K274" s="5"/>
      <c r="L274" s="5"/>
      <c r="M274" s="5"/>
      <c r="N274" s="5"/>
      <c r="O274" s="5"/>
      <c r="P274" s="5"/>
    </row>
    <row r="275" spans="5:16" ht="13" x14ac:dyDescent="0.15">
      <c r="E275" s="5"/>
      <c r="F275" s="5"/>
      <c r="G275" s="5"/>
      <c r="H275" s="143"/>
      <c r="I275" s="5"/>
      <c r="J275" s="5"/>
      <c r="K275" s="5"/>
      <c r="L275" s="5"/>
      <c r="M275" s="5"/>
      <c r="N275" s="5"/>
      <c r="O275" s="5"/>
      <c r="P275" s="5"/>
    </row>
    <row r="276" spans="5:16" ht="13" x14ac:dyDescent="0.15">
      <c r="E276" s="5"/>
      <c r="F276" s="5"/>
      <c r="G276" s="5"/>
      <c r="H276" s="143"/>
      <c r="I276" s="5"/>
      <c r="J276" s="5"/>
      <c r="K276" s="5"/>
      <c r="L276" s="5"/>
      <c r="M276" s="5"/>
      <c r="N276" s="5"/>
      <c r="O276" s="5"/>
      <c r="P276" s="5"/>
    </row>
    <row r="277" spans="5:16" ht="13" x14ac:dyDescent="0.15">
      <c r="E277" s="5"/>
      <c r="F277" s="5"/>
      <c r="G277" s="5"/>
      <c r="H277" s="143"/>
      <c r="I277" s="5"/>
      <c r="J277" s="5"/>
      <c r="K277" s="5"/>
      <c r="L277" s="5"/>
      <c r="M277" s="5"/>
      <c r="N277" s="5"/>
      <c r="O277" s="5"/>
      <c r="P277" s="5"/>
    </row>
    <row r="278" spans="5:16" ht="13" x14ac:dyDescent="0.15">
      <c r="E278" s="5"/>
      <c r="F278" s="5"/>
      <c r="G278" s="5"/>
      <c r="H278" s="143"/>
      <c r="I278" s="5"/>
      <c r="J278" s="5"/>
      <c r="K278" s="5"/>
      <c r="L278" s="5"/>
      <c r="M278" s="5"/>
      <c r="N278" s="5"/>
      <c r="O278" s="5"/>
      <c r="P278" s="5"/>
    </row>
    <row r="279" spans="5:16" ht="13" x14ac:dyDescent="0.15">
      <c r="E279" s="5"/>
      <c r="F279" s="5"/>
      <c r="G279" s="5"/>
      <c r="H279" s="143"/>
      <c r="I279" s="5"/>
      <c r="J279" s="5"/>
      <c r="K279" s="5"/>
      <c r="L279" s="5"/>
      <c r="M279" s="5"/>
      <c r="N279" s="5"/>
      <c r="O279" s="5"/>
      <c r="P279" s="5"/>
    </row>
    <row r="280" spans="5:16" ht="13" x14ac:dyDescent="0.15">
      <c r="E280" s="5"/>
      <c r="F280" s="5"/>
      <c r="G280" s="5"/>
      <c r="H280" s="143"/>
      <c r="I280" s="5"/>
      <c r="J280" s="5"/>
      <c r="K280" s="5"/>
      <c r="L280" s="5"/>
      <c r="M280" s="5"/>
      <c r="N280" s="5"/>
      <c r="O280" s="5"/>
      <c r="P280" s="5"/>
    </row>
    <row r="281" spans="5:16" ht="13" x14ac:dyDescent="0.15">
      <c r="E281" s="5"/>
      <c r="F281" s="5"/>
      <c r="G281" s="5"/>
      <c r="H281" s="143"/>
      <c r="I281" s="5"/>
      <c r="J281" s="5"/>
      <c r="K281" s="5"/>
      <c r="L281" s="5"/>
      <c r="M281" s="5"/>
      <c r="N281" s="5"/>
      <c r="O281" s="5"/>
      <c r="P281" s="5"/>
    </row>
    <row r="282" spans="5:16" ht="13" x14ac:dyDescent="0.15">
      <c r="E282" s="5"/>
      <c r="F282" s="5"/>
      <c r="G282" s="5"/>
      <c r="H282" s="143"/>
      <c r="I282" s="5"/>
      <c r="J282" s="5"/>
      <c r="K282" s="5"/>
      <c r="L282" s="5"/>
      <c r="M282" s="5"/>
      <c r="N282" s="5"/>
      <c r="O282" s="5"/>
      <c r="P282" s="5"/>
    </row>
    <row r="283" spans="5:16" ht="13" x14ac:dyDescent="0.15">
      <c r="E283" s="5"/>
      <c r="F283" s="5"/>
      <c r="G283" s="5"/>
      <c r="H283" s="143"/>
      <c r="I283" s="5"/>
      <c r="J283" s="5"/>
      <c r="K283" s="5"/>
      <c r="L283" s="5"/>
      <c r="M283" s="5"/>
      <c r="N283" s="5"/>
      <c r="O283" s="5"/>
      <c r="P283" s="5"/>
    </row>
    <row r="284" spans="5:16" ht="13" x14ac:dyDescent="0.15">
      <c r="E284" s="5"/>
      <c r="F284" s="5"/>
      <c r="G284" s="5"/>
      <c r="H284" s="143"/>
      <c r="I284" s="5"/>
      <c r="J284" s="5"/>
      <c r="K284" s="5"/>
      <c r="L284" s="5"/>
      <c r="M284" s="5"/>
      <c r="N284" s="5"/>
      <c r="O284" s="5"/>
      <c r="P284" s="5"/>
    </row>
    <row r="285" spans="5:16" ht="13" x14ac:dyDescent="0.15">
      <c r="E285" s="5"/>
      <c r="F285" s="5"/>
      <c r="G285" s="5"/>
      <c r="H285" s="143"/>
      <c r="I285" s="5"/>
      <c r="J285" s="5"/>
      <c r="K285" s="5"/>
      <c r="L285" s="5"/>
      <c r="M285" s="5"/>
      <c r="N285" s="5"/>
      <c r="O285" s="5"/>
      <c r="P285" s="5"/>
    </row>
    <row r="286" spans="5:16" ht="13" x14ac:dyDescent="0.15">
      <c r="E286" s="5"/>
      <c r="F286" s="5"/>
      <c r="G286" s="5"/>
      <c r="H286" s="143"/>
      <c r="I286" s="5"/>
      <c r="J286" s="5"/>
      <c r="K286" s="5"/>
      <c r="L286" s="5"/>
      <c r="M286" s="5"/>
      <c r="N286" s="5"/>
      <c r="O286" s="5"/>
      <c r="P286" s="5"/>
    </row>
    <row r="287" spans="5:16" ht="13" x14ac:dyDescent="0.15">
      <c r="E287" s="5"/>
      <c r="F287" s="5"/>
      <c r="G287" s="5"/>
      <c r="H287" s="143"/>
      <c r="I287" s="5"/>
      <c r="J287" s="5"/>
      <c r="K287" s="5"/>
      <c r="L287" s="5"/>
      <c r="M287" s="5"/>
      <c r="N287" s="5"/>
      <c r="O287" s="5"/>
      <c r="P287" s="5"/>
    </row>
    <row r="288" spans="5:16" ht="13" x14ac:dyDescent="0.15">
      <c r="E288" s="5"/>
      <c r="F288" s="5"/>
      <c r="G288" s="5"/>
      <c r="H288" s="143"/>
      <c r="I288" s="5"/>
      <c r="J288" s="5"/>
      <c r="K288" s="5"/>
      <c r="L288" s="5"/>
      <c r="M288" s="5"/>
      <c r="N288" s="5"/>
      <c r="O288" s="5"/>
      <c r="P288" s="5"/>
    </row>
    <row r="289" spans="5:16" ht="13" x14ac:dyDescent="0.15">
      <c r="E289" s="5"/>
      <c r="F289" s="5"/>
      <c r="G289" s="5"/>
      <c r="H289" s="143"/>
      <c r="I289" s="5"/>
      <c r="J289" s="5"/>
      <c r="K289" s="5"/>
      <c r="L289" s="5"/>
      <c r="M289" s="5"/>
      <c r="N289" s="5"/>
      <c r="O289" s="5"/>
      <c r="P289" s="5"/>
    </row>
    <row r="290" spans="5:16" ht="13" x14ac:dyDescent="0.15">
      <c r="E290" s="5"/>
      <c r="F290" s="5"/>
      <c r="G290" s="5"/>
      <c r="H290" s="143"/>
      <c r="I290" s="5"/>
      <c r="J290" s="5"/>
      <c r="K290" s="5"/>
      <c r="L290" s="5"/>
      <c r="M290" s="5"/>
      <c r="N290" s="5"/>
      <c r="O290" s="5"/>
      <c r="P290" s="5"/>
    </row>
    <row r="291" spans="5:16" ht="13" x14ac:dyDescent="0.15">
      <c r="E291" s="5"/>
      <c r="F291" s="5"/>
      <c r="G291" s="5"/>
      <c r="H291" s="143"/>
      <c r="I291" s="5"/>
      <c r="J291" s="5"/>
      <c r="K291" s="5"/>
      <c r="L291" s="5"/>
      <c r="M291" s="5"/>
      <c r="N291" s="5"/>
      <c r="O291" s="5"/>
      <c r="P291" s="5"/>
    </row>
    <row r="292" spans="5:16" ht="13" x14ac:dyDescent="0.15">
      <c r="E292" s="5"/>
      <c r="F292" s="5"/>
      <c r="G292" s="5"/>
      <c r="H292" s="143"/>
      <c r="I292" s="5"/>
      <c r="J292" s="5"/>
      <c r="K292" s="5"/>
      <c r="L292" s="5"/>
      <c r="M292" s="5"/>
      <c r="N292" s="5"/>
      <c r="O292" s="5"/>
      <c r="P292" s="5"/>
    </row>
    <row r="293" spans="5:16" ht="13" x14ac:dyDescent="0.15">
      <c r="E293" s="5"/>
      <c r="F293" s="5"/>
      <c r="G293" s="5"/>
      <c r="H293" s="143"/>
      <c r="I293" s="5"/>
      <c r="J293" s="5"/>
      <c r="K293" s="5"/>
      <c r="L293" s="5"/>
      <c r="M293" s="5"/>
      <c r="N293" s="5"/>
      <c r="O293" s="5"/>
      <c r="P293" s="5"/>
    </row>
    <row r="294" spans="5:16" ht="13" x14ac:dyDescent="0.15">
      <c r="E294" s="5"/>
      <c r="F294" s="5"/>
      <c r="G294" s="5"/>
      <c r="H294" s="143"/>
      <c r="I294" s="5"/>
      <c r="J294" s="5"/>
      <c r="K294" s="5"/>
      <c r="L294" s="5"/>
      <c r="M294" s="5"/>
      <c r="N294" s="5"/>
      <c r="O294" s="5"/>
      <c r="P294" s="5"/>
    </row>
    <row r="295" spans="5:16" ht="13" x14ac:dyDescent="0.15">
      <c r="E295" s="5"/>
      <c r="F295" s="5"/>
      <c r="G295" s="5"/>
      <c r="H295" s="143"/>
      <c r="I295" s="5"/>
      <c r="J295" s="5"/>
      <c r="K295" s="5"/>
      <c r="L295" s="5"/>
      <c r="M295" s="5"/>
      <c r="N295" s="5"/>
      <c r="O295" s="5"/>
      <c r="P295" s="5"/>
    </row>
    <row r="296" spans="5:16" ht="13" x14ac:dyDescent="0.15">
      <c r="E296" s="5"/>
      <c r="F296" s="5"/>
      <c r="G296" s="5"/>
      <c r="H296" s="143"/>
      <c r="I296" s="5"/>
      <c r="J296" s="5"/>
      <c r="K296" s="5"/>
      <c r="L296" s="5"/>
      <c r="M296" s="5"/>
      <c r="N296" s="5"/>
      <c r="O296" s="5"/>
      <c r="P296" s="5"/>
    </row>
    <row r="297" spans="5:16" ht="13" x14ac:dyDescent="0.15">
      <c r="E297" s="5"/>
      <c r="F297" s="5"/>
      <c r="G297" s="5"/>
      <c r="H297" s="143"/>
      <c r="I297" s="5"/>
      <c r="J297" s="5"/>
      <c r="K297" s="5"/>
      <c r="L297" s="5"/>
      <c r="M297" s="5"/>
      <c r="N297" s="5"/>
      <c r="O297" s="5"/>
      <c r="P297" s="5"/>
    </row>
    <row r="298" spans="5:16" ht="13" x14ac:dyDescent="0.15">
      <c r="E298" s="5"/>
      <c r="F298" s="5"/>
      <c r="G298" s="5"/>
      <c r="H298" s="143"/>
      <c r="I298" s="5"/>
      <c r="J298" s="5"/>
      <c r="K298" s="5"/>
      <c r="L298" s="5"/>
      <c r="M298" s="5"/>
      <c r="N298" s="5"/>
      <c r="O298" s="5"/>
      <c r="P298" s="5"/>
    </row>
    <row r="299" spans="5:16" ht="13" x14ac:dyDescent="0.15">
      <c r="E299" s="5"/>
      <c r="F299" s="5"/>
      <c r="G299" s="5"/>
      <c r="H299" s="143"/>
      <c r="I299" s="5"/>
      <c r="J299" s="5"/>
      <c r="K299" s="5"/>
      <c r="L299" s="5"/>
      <c r="M299" s="5"/>
      <c r="N299" s="5"/>
      <c r="O299" s="5"/>
      <c r="P299" s="5"/>
    </row>
    <row r="300" spans="5:16" ht="13" x14ac:dyDescent="0.15">
      <c r="E300" s="5"/>
      <c r="F300" s="5"/>
      <c r="G300" s="5"/>
      <c r="H300" s="143"/>
      <c r="I300" s="5"/>
      <c r="J300" s="5"/>
      <c r="K300" s="5"/>
      <c r="L300" s="5"/>
      <c r="M300" s="5"/>
      <c r="N300" s="5"/>
      <c r="O300" s="5"/>
      <c r="P300" s="5"/>
    </row>
    <row r="301" spans="5:16" ht="13" x14ac:dyDescent="0.15">
      <c r="E301" s="5"/>
      <c r="F301" s="5"/>
      <c r="G301" s="5"/>
      <c r="H301" s="143"/>
      <c r="I301" s="5"/>
      <c r="J301" s="5"/>
      <c r="K301" s="5"/>
      <c r="L301" s="5"/>
      <c r="M301" s="5"/>
      <c r="N301" s="5"/>
      <c r="O301" s="5"/>
      <c r="P301" s="5"/>
    </row>
    <row r="302" spans="5:16" ht="13" x14ac:dyDescent="0.15">
      <c r="E302" s="5"/>
      <c r="F302" s="5"/>
      <c r="G302" s="5"/>
      <c r="H302" s="143"/>
      <c r="I302" s="5"/>
      <c r="J302" s="5"/>
      <c r="K302" s="5"/>
      <c r="L302" s="5"/>
      <c r="M302" s="5"/>
      <c r="N302" s="5"/>
      <c r="O302" s="5"/>
      <c r="P302" s="5"/>
    </row>
    <row r="303" spans="5:16" ht="13" x14ac:dyDescent="0.15">
      <c r="E303" s="5"/>
      <c r="F303" s="5"/>
      <c r="G303" s="5"/>
      <c r="H303" s="143"/>
      <c r="I303" s="5"/>
      <c r="J303" s="5"/>
      <c r="K303" s="5"/>
      <c r="L303" s="5"/>
      <c r="M303" s="5"/>
      <c r="N303" s="5"/>
      <c r="O303" s="5"/>
      <c r="P303" s="5"/>
    </row>
    <row r="304" spans="5:16" ht="13" x14ac:dyDescent="0.15">
      <c r="E304" s="5"/>
      <c r="F304" s="5"/>
      <c r="G304" s="5"/>
      <c r="H304" s="143"/>
      <c r="I304" s="5"/>
      <c r="J304" s="5"/>
      <c r="K304" s="5"/>
      <c r="L304" s="5"/>
      <c r="M304" s="5"/>
      <c r="N304" s="5"/>
      <c r="O304" s="5"/>
      <c r="P304" s="5"/>
    </row>
    <row r="305" spans="5:16" ht="13" x14ac:dyDescent="0.15">
      <c r="E305" s="5"/>
      <c r="F305" s="5"/>
      <c r="G305" s="5"/>
      <c r="H305" s="143"/>
      <c r="I305" s="5"/>
      <c r="J305" s="5"/>
      <c r="K305" s="5"/>
      <c r="L305" s="5"/>
      <c r="M305" s="5"/>
      <c r="N305" s="5"/>
      <c r="O305" s="5"/>
      <c r="P305" s="5"/>
    </row>
    <row r="306" spans="5:16" ht="13" x14ac:dyDescent="0.15">
      <c r="E306" s="5"/>
      <c r="F306" s="5"/>
      <c r="G306" s="5"/>
      <c r="H306" s="143"/>
      <c r="I306" s="5"/>
      <c r="J306" s="5"/>
      <c r="K306" s="5"/>
      <c r="L306" s="5"/>
      <c r="M306" s="5"/>
      <c r="N306" s="5"/>
      <c r="O306" s="5"/>
      <c r="P306" s="5"/>
    </row>
    <row r="307" spans="5:16" ht="13" x14ac:dyDescent="0.15">
      <c r="E307" s="5"/>
      <c r="F307" s="5"/>
      <c r="G307" s="5"/>
      <c r="H307" s="143"/>
      <c r="I307" s="5"/>
      <c r="J307" s="5"/>
      <c r="K307" s="5"/>
      <c r="L307" s="5"/>
      <c r="M307" s="5"/>
      <c r="N307" s="5"/>
      <c r="O307" s="5"/>
      <c r="P307" s="5"/>
    </row>
    <row r="308" spans="5:16" ht="13" x14ac:dyDescent="0.15">
      <c r="E308" s="5"/>
      <c r="F308" s="5"/>
      <c r="G308" s="5"/>
      <c r="H308" s="143"/>
      <c r="I308" s="5"/>
      <c r="J308" s="5"/>
      <c r="K308" s="5"/>
      <c r="L308" s="5"/>
      <c r="M308" s="5"/>
      <c r="N308" s="5"/>
      <c r="O308" s="5"/>
      <c r="P308" s="5"/>
    </row>
    <row r="309" spans="5:16" ht="13" x14ac:dyDescent="0.15">
      <c r="E309" s="5"/>
      <c r="F309" s="5"/>
      <c r="G309" s="5"/>
      <c r="H309" s="143"/>
      <c r="I309" s="5"/>
      <c r="J309" s="5"/>
      <c r="K309" s="5"/>
      <c r="L309" s="5"/>
      <c r="M309" s="5"/>
      <c r="N309" s="5"/>
      <c r="O309" s="5"/>
      <c r="P309" s="5"/>
    </row>
    <row r="310" spans="5:16" ht="13" x14ac:dyDescent="0.15">
      <c r="E310" s="5"/>
      <c r="F310" s="5"/>
      <c r="G310" s="5"/>
      <c r="H310" s="143"/>
      <c r="I310" s="5"/>
      <c r="J310" s="5"/>
      <c r="K310" s="5"/>
      <c r="L310" s="5"/>
      <c r="M310" s="5"/>
      <c r="N310" s="5"/>
      <c r="O310" s="5"/>
      <c r="P310" s="5"/>
    </row>
    <row r="311" spans="5:16" ht="13" x14ac:dyDescent="0.15">
      <c r="E311" s="5"/>
      <c r="F311" s="5"/>
      <c r="G311" s="5"/>
      <c r="H311" s="143"/>
      <c r="I311" s="5"/>
      <c r="J311" s="5"/>
      <c r="K311" s="5"/>
      <c r="L311" s="5"/>
      <c r="M311" s="5"/>
      <c r="N311" s="5"/>
      <c r="O311" s="5"/>
      <c r="P311" s="5"/>
    </row>
    <row r="312" spans="5:16" ht="13" x14ac:dyDescent="0.15">
      <c r="E312" s="5"/>
      <c r="F312" s="5"/>
      <c r="G312" s="5"/>
      <c r="H312" s="143"/>
      <c r="I312" s="5"/>
      <c r="J312" s="5"/>
      <c r="K312" s="5"/>
      <c r="L312" s="5"/>
      <c r="M312" s="5"/>
      <c r="N312" s="5"/>
      <c r="O312" s="5"/>
      <c r="P312" s="5"/>
    </row>
    <row r="313" spans="5:16" ht="13" x14ac:dyDescent="0.15">
      <c r="E313" s="5"/>
      <c r="F313" s="5"/>
      <c r="G313" s="5"/>
      <c r="H313" s="143"/>
      <c r="I313" s="5"/>
      <c r="J313" s="5"/>
      <c r="K313" s="5"/>
      <c r="L313" s="5"/>
      <c r="M313" s="5"/>
      <c r="N313" s="5"/>
      <c r="O313" s="5"/>
      <c r="P313" s="5"/>
    </row>
    <row r="314" spans="5:16" ht="13" x14ac:dyDescent="0.15">
      <c r="E314" s="5"/>
      <c r="F314" s="5"/>
      <c r="G314" s="5"/>
      <c r="H314" s="143"/>
      <c r="I314" s="5"/>
      <c r="J314" s="5"/>
      <c r="K314" s="5"/>
      <c r="L314" s="5"/>
      <c r="M314" s="5"/>
      <c r="N314" s="5"/>
      <c r="O314" s="5"/>
      <c r="P314" s="5"/>
    </row>
    <row r="315" spans="5:16" ht="13" x14ac:dyDescent="0.15">
      <c r="E315" s="5"/>
      <c r="F315" s="5"/>
      <c r="G315" s="5"/>
      <c r="H315" s="143"/>
      <c r="I315" s="5"/>
      <c r="J315" s="5"/>
      <c r="K315" s="5"/>
      <c r="L315" s="5"/>
      <c r="M315" s="5"/>
      <c r="N315" s="5"/>
      <c r="O315" s="5"/>
      <c r="P315" s="5"/>
    </row>
    <row r="316" spans="5:16" ht="13" x14ac:dyDescent="0.15">
      <c r="E316" s="5"/>
      <c r="F316" s="5"/>
      <c r="G316" s="5"/>
      <c r="H316" s="143"/>
      <c r="I316" s="5"/>
      <c r="J316" s="5"/>
      <c r="K316" s="5"/>
      <c r="L316" s="5"/>
      <c r="M316" s="5"/>
      <c r="N316" s="5"/>
      <c r="O316" s="5"/>
      <c r="P316" s="5"/>
    </row>
    <row r="317" spans="5:16" ht="13" x14ac:dyDescent="0.15">
      <c r="E317" s="5"/>
      <c r="F317" s="5"/>
      <c r="G317" s="5"/>
      <c r="H317" s="143"/>
      <c r="I317" s="5"/>
      <c r="J317" s="5"/>
      <c r="K317" s="5"/>
      <c r="L317" s="5"/>
      <c r="M317" s="5"/>
      <c r="N317" s="5"/>
      <c r="O317" s="5"/>
      <c r="P317" s="5"/>
    </row>
    <row r="318" spans="5:16" ht="13" x14ac:dyDescent="0.15">
      <c r="E318" s="5"/>
      <c r="F318" s="5"/>
      <c r="G318" s="5"/>
      <c r="H318" s="143"/>
      <c r="I318" s="5"/>
      <c r="J318" s="5"/>
      <c r="K318" s="5"/>
      <c r="L318" s="5"/>
      <c r="M318" s="5"/>
      <c r="N318" s="5"/>
      <c r="O318" s="5"/>
      <c r="P318" s="5"/>
    </row>
    <row r="319" spans="5:16" ht="13" x14ac:dyDescent="0.15">
      <c r="E319" s="5"/>
      <c r="F319" s="5"/>
      <c r="G319" s="5"/>
      <c r="H319" s="143"/>
      <c r="I319" s="5"/>
      <c r="J319" s="5"/>
      <c r="K319" s="5"/>
      <c r="L319" s="5"/>
      <c r="M319" s="5"/>
      <c r="N319" s="5"/>
      <c r="O319" s="5"/>
      <c r="P319" s="5"/>
    </row>
    <row r="320" spans="5:16" ht="13" x14ac:dyDescent="0.15">
      <c r="E320" s="5"/>
      <c r="F320" s="5"/>
      <c r="G320" s="5"/>
      <c r="H320" s="143"/>
      <c r="I320" s="5"/>
      <c r="J320" s="5"/>
      <c r="K320" s="5"/>
      <c r="L320" s="5"/>
      <c r="M320" s="5"/>
      <c r="N320" s="5"/>
      <c r="O320" s="5"/>
      <c r="P320" s="5"/>
    </row>
    <row r="321" spans="5:16" ht="13" x14ac:dyDescent="0.15">
      <c r="E321" s="5"/>
      <c r="F321" s="5"/>
      <c r="G321" s="5"/>
      <c r="H321" s="143"/>
      <c r="I321" s="5"/>
      <c r="J321" s="5"/>
      <c r="K321" s="5"/>
      <c r="L321" s="5"/>
      <c r="M321" s="5"/>
      <c r="N321" s="5"/>
      <c r="O321" s="5"/>
      <c r="P321" s="5"/>
    </row>
    <row r="322" spans="5:16" ht="13" x14ac:dyDescent="0.15">
      <c r="E322" s="5"/>
      <c r="F322" s="5"/>
      <c r="G322" s="5"/>
      <c r="H322" s="143"/>
      <c r="I322" s="5"/>
      <c r="J322" s="5"/>
      <c r="K322" s="5"/>
      <c r="L322" s="5"/>
      <c r="M322" s="5"/>
      <c r="N322" s="5"/>
      <c r="O322" s="5"/>
      <c r="P322" s="5"/>
    </row>
    <row r="323" spans="5:16" ht="13" x14ac:dyDescent="0.15">
      <c r="E323" s="5"/>
      <c r="F323" s="5"/>
      <c r="G323" s="5"/>
      <c r="H323" s="143"/>
      <c r="I323" s="5"/>
      <c r="J323" s="5"/>
      <c r="K323" s="5"/>
      <c r="L323" s="5"/>
      <c r="M323" s="5"/>
      <c r="N323" s="5"/>
      <c r="O323" s="5"/>
      <c r="P323" s="5"/>
    </row>
    <row r="324" spans="5:16" ht="13" x14ac:dyDescent="0.15">
      <c r="E324" s="5"/>
      <c r="F324" s="5"/>
      <c r="G324" s="5"/>
      <c r="H324" s="143"/>
      <c r="I324" s="5"/>
      <c r="J324" s="5"/>
      <c r="K324" s="5"/>
      <c r="L324" s="5"/>
      <c r="M324" s="5"/>
      <c r="N324" s="5"/>
      <c r="O324" s="5"/>
      <c r="P324" s="5"/>
    </row>
    <row r="325" spans="5:16" ht="13" x14ac:dyDescent="0.15">
      <c r="E325" s="5"/>
      <c r="F325" s="5"/>
      <c r="G325" s="5"/>
      <c r="H325" s="143"/>
      <c r="I325" s="5"/>
      <c r="J325" s="5"/>
      <c r="K325" s="5"/>
      <c r="L325" s="5"/>
      <c r="M325" s="5"/>
      <c r="N325" s="5"/>
      <c r="O325" s="5"/>
      <c r="P325" s="5"/>
    </row>
    <row r="326" spans="5:16" ht="13" x14ac:dyDescent="0.15">
      <c r="E326" s="5"/>
      <c r="F326" s="5"/>
      <c r="G326" s="5"/>
      <c r="H326" s="143"/>
      <c r="I326" s="5"/>
      <c r="J326" s="5"/>
      <c r="K326" s="5"/>
      <c r="L326" s="5"/>
      <c r="M326" s="5"/>
      <c r="N326" s="5"/>
      <c r="O326" s="5"/>
      <c r="P326" s="5"/>
    </row>
    <row r="327" spans="5:16" ht="13" x14ac:dyDescent="0.15">
      <c r="E327" s="5"/>
      <c r="F327" s="5"/>
      <c r="G327" s="5"/>
      <c r="H327" s="143"/>
      <c r="I327" s="5"/>
      <c r="J327" s="5"/>
      <c r="K327" s="5"/>
      <c r="L327" s="5"/>
      <c r="M327" s="5"/>
      <c r="N327" s="5"/>
      <c r="O327" s="5"/>
      <c r="P327" s="5"/>
    </row>
    <row r="328" spans="5:16" ht="13" x14ac:dyDescent="0.15">
      <c r="E328" s="5"/>
      <c r="F328" s="5"/>
      <c r="G328" s="5"/>
      <c r="H328" s="143"/>
      <c r="I328" s="5"/>
      <c r="J328" s="5"/>
      <c r="K328" s="5"/>
      <c r="L328" s="5"/>
      <c r="M328" s="5"/>
      <c r="N328" s="5"/>
      <c r="O328" s="5"/>
      <c r="P328" s="5"/>
    </row>
    <row r="329" spans="5:16" ht="13" x14ac:dyDescent="0.15">
      <c r="E329" s="5"/>
      <c r="F329" s="5"/>
      <c r="G329" s="5"/>
      <c r="H329" s="143"/>
      <c r="I329" s="5"/>
      <c r="J329" s="5"/>
      <c r="K329" s="5"/>
      <c r="L329" s="5"/>
      <c r="M329" s="5"/>
      <c r="N329" s="5"/>
      <c r="O329" s="5"/>
      <c r="P329" s="5"/>
    </row>
    <row r="330" spans="5:16" ht="13" x14ac:dyDescent="0.15">
      <c r="E330" s="5"/>
      <c r="F330" s="5"/>
      <c r="G330" s="5"/>
      <c r="H330" s="143"/>
      <c r="I330" s="5"/>
      <c r="J330" s="5"/>
      <c r="K330" s="5"/>
      <c r="L330" s="5"/>
      <c r="M330" s="5"/>
      <c r="N330" s="5"/>
      <c r="O330" s="5"/>
      <c r="P330" s="5"/>
    </row>
    <row r="331" spans="5:16" ht="13" x14ac:dyDescent="0.15">
      <c r="E331" s="5"/>
      <c r="F331" s="5"/>
      <c r="G331" s="5"/>
      <c r="H331" s="143"/>
      <c r="I331" s="5"/>
      <c r="J331" s="5"/>
      <c r="K331" s="5"/>
      <c r="L331" s="5"/>
      <c r="M331" s="5"/>
      <c r="N331" s="5"/>
      <c r="O331" s="5"/>
      <c r="P331" s="5"/>
    </row>
    <row r="332" spans="5:16" ht="13" x14ac:dyDescent="0.15">
      <c r="E332" s="5"/>
      <c r="F332" s="5"/>
      <c r="G332" s="5"/>
      <c r="H332" s="143"/>
      <c r="I332" s="5"/>
      <c r="J332" s="5"/>
      <c r="K332" s="5"/>
      <c r="L332" s="5"/>
      <c r="M332" s="5"/>
      <c r="N332" s="5"/>
      <c r="O332" s="5"/>
      <c r="P332" s="5"/>
    </row>
    <row r="333" spans="5:16" ht="13" x14ac:dyDescent="0.15">
      <c r="E333" s="5"/>
      <c r="F333" s="5"/>
      <c r="G333" s="5"/>
      <c r="H333" s="143"/>
      <c r="I333" s="5"/>
      <c r="J333" s="5"/>
      <c r="K333" s="5"/>
      <c r="L333" s="5"/>
      <c r="M333" s="5"/>
      <c r="N333" s="5"/>
      <c r="O333" s="5"/>
      <c r="P333" s="5"/>
    </row>
    <row r="334" spans="5:16" ht="13" x14ac:dyDescent="0.15">
      <c r="E334" s="5"/>
      <c r="F334" s="5"/>
      <c r="G334" s="5"/>
      <c r="H334" s="143"/>
      <c r="I334" s="5"/>
      <c r="J334" s="5"/>
      <c r="K334" s="5"/>
      <c r="L334" s="5"/>
      <c r="M334" s="5"/>
      <c r="N334" s="5"/>
      <c r="O334" s="5"/>
      <c r="P334" s="5"/>
    </row>
    <row r="335" spans="5:16" ht="13" x14ac:dyDescent="0.15">
      <c r="E335" s="5"/>
      <c r="F335" s="5"/>
      <c r="G335" s="5"/>
      <c r="H335" s="143"/>
      <c r="I335" s="5"/>
      <c r="J335" s="5"/>
      <c r="K335" s="5"/>
      <c r="L335" s="5"/>
      <c r="M335" s="5"/>
      <c r="N335" s="5"/>
      <c r="O335" s="5"/>
      <c r="P335" s="5"/>
    </row>
    <row r="336" spans="5:16" ht="13" x14ac:dyDescent="0.15">
      <c r="E336" s="5"/>
      <c r="F336" s="5"/>
      <c r="G336" s="5"/>
      <c r="H336" s="143"/>
      <c r="I336" s="5"/>
      <c r="J336" s="5"/>
      <c r="K336" s="5"/>
      <c r="L336" s="5"/>
      <c r="M336" s="5"/>
      <c r="N336" s="5"/>
      <c r="O336" s="5"/>
      <c r="P336" s="5"/>
    </row>
    <row r="337" spans="5:16" ht="13" x14ac:dyDescent="0.15">
      <c r="E337" s="5"/>
      <c r="F337" s="5"/>
      <c r="G337" s="5"/>
      <c r="H337" s="143"/>
      <c r="I337" s="5"/>
      <c r="J337" s="5"/>
      <c r="K337" s="5"/>
      <c r="L337" s="5"/>
      <c r="M337" s="5"/>
      <c r="N337" s="5"/>
      <c r="O337" s="5"/>
      <c r="P337" s="5"/>
    </row>
    <row r="338" spans="5:16" ht="13" x14ac:dyDescent="0.15">
      <c r="E338" s="5"/>
      <c r="F338" s="5"/>
      <c r="G338" s="5"/>
      <c r="H338" s="143"/>
      <c r="I338" s="5"/>
      <c r="J338" s="5"/>
      <c r="K338" s="5"/>
      <c r="L338" s="5"/>
      <c r="M338" s="5"/>
      <c r="N338" s="5"/>
      <c r="O338" s="5"/>
      <c r="P338" s="5"/>
    </row>
    <row r="339" spans="5:16" ht="13" x14ac:dyDescent="0.15">
      <c r="E339" s="5"/>
      <c r="F339" s="5"/>
      <c r="G339" s="5"/>
      <c r="H339" s="143"/>
      <c r="I339" s="5"/>
      <c r="J339" s="5"/>
      <c r="K339" s="5"/>
      <c r="L339" s="5"/>
      <c r="M339" s="5"/>
      <c r="N339" s="5"/>
      <c r="O339" s="5"/>
      <c r="P339" s="5"/>
    </row>
    <row r="340" spans="5:16" ht="13" x14ac:dyDescent="0.15">
      <c r="E340" s="5"/>
      <c r="F340" s="5"/>
      <c r="G340" s="5"/>
      <c r="H340" s="143"/>
      <c r="I340" s="5"/>
      <c r="J340" s="5"/>
      <c r="K340" s="5"/>
      <c r="L340" s="5"/>
      <c r="M340" s="5"/>
      <c r="N340" s="5"/>
      <c r="O340" s="5"/>
      <c r="P340" s="5"/>
    </row>
    <row r="341" spans="5:16" ht="13" x14ac:dyDescent="0.15">
      <c r="E341" s="5"/>
      <c r="F341" s="5"/>
      <c r="G341" s="5"/>
      <c r="H341" s="143"/>
      <c r="I341" s="5"/>
      <c r="J341" s="5"/>
      <c r="K341" s="5"/>
      <c r="L341" s="5"/>
      <c r="M341" s="5"/>
      <c r="N341" s="5"/>
      <c r="O341" s="5"/>
      <c r="P341" s="5"/>
    </row>
    <row r="342" spans="5:16" ht="13" x14ac:dyDescent="0.15">
      <c r="E342" s="5"/>
      <c r="F342" s="5"/>
      <c r="G342" s="5"/>
      <c r="H342" s="143"/>
      <c r="I342" s="5"/>
      <c r="J342" s="5"/>
      <c r="K342" s="5"/>
      <c r="L342" s="5"/>
      <c r="M342" s="5"/>
      <c r="N342" s="5"/>
      <c r="O342" s="5"/>
      <c r="P342" s="5"/>
    </row>
    <row r="343" spans="5:16" ht="13" x14ac:dyDescent="0.15">
      <c r="E343" s="5"/>
      <c r="F343" s="5"/>
      <c r="G343" s="5"/>
      <c r="H343" s="143"/>
      <c r="I343" s="5"/>
      <c r="J343" s="5"/>
      <c r="K343" s="5"/>
      <c r="L343" s="5"/>
      <c r="M343" s="5"/>
      <c r="N343" s="5"/>
      <c r="O343" s="5"/>
      <c r="P343" s="5"/>
    </row>
    <row r="344" spans="5:16" ht="13" x14ac:dyDescent="0.15">
      <c r="E344" s="5"/>
      <c r="F344" s="5"/>
      <c r="G344" s="5"/>
      <c r="H344" s="143"/>
      <c r="I344" s="5"/>
      <c r="J344" s="5"/>
      <c r="K344" s="5"/>
      <c r="L344" s="5"/>
      <c r="M344" s="5"/>
      <c r="N344" s="5"/>
      <c r="O344" s="5"/>
      <c r="P344" s="5"/>
    </row>
    <row r="345" spans="5:16" ht="13" x14ac:dyDescent="0.15">
      <c r="E345" s="5"/>
      <c r="F345" s="5"/>
      <c r="G345" s="5"/>
      <c r="H345" s="143"/>
      <c r="I345" s="5"/>
      <c r="J345" s="5"/>
      <c r="K345" s="5"/>
      <c r="L345" s="5"/>
      <c r="M345" s="5"/>
      <c r="N345" s="5"/>
      <c r="O345" s="5"/>
      <c r="P345" s="5"/>
    </row>
    <row r="346" spans="5:16" ht="13" x14ac:dyDescent="0.15">
      <c r="E346" s="5"/>
      <c r="F346" s="5"/>
      <c r="G346" s="5"/>
      <c r="H346" s="143"/>
      <c r="I346" s="5"/>
      <c r="J346" s="5"/>
      <c r="K346" s="5"/>
      <c r="L346" s="5"/>
      <c r="M346" s="5"/>
      <c r="N346" s="5"/>
      <c r="O346" s="5"/>
      <c r="P346" s="5"/>
    </row>
    <row r="347" spans="5:16" ht="13" x14ac:dyDescent="0.15">
      <c r="E347" s="5"/>
      <c r="F347" s="5"/>
      <c r="G347" s="5"/>
      <c r="H347" s="143"/>
      <c r="I347" s="5"/>
      <c r="J347" s="5"/>
      <c r="K347" s="5"/>
      <c r="L347" s="5"/>
      <c r="M347" s="5"/>
      <c r="N347" s="5"/>
      <c r="O347" s="5"/>
      <c r="P347" s="5"/>
    </row>
    <row r="348" spans="5:16" ht="13" x14ac:dyDescent="0.15">
      <c r="E348" s="5"/>
      <c r="F348" s="5"/>
      <c r="G348" s="5"/>
      <c r="H348" s="143"/>
      <c r="I348" s="5"/>
      <c r="J348" s="5"/>
      <c r="K348" s="5"/>
      <c r="L348" s="5"/>
      <c r="M348" s="5"/>
      <c r="N348" s="5"/>
      <c r="O348" s="5"/>
      <c r="P348" s="5"/>
    </row>
    <row r="349" spans="5:16" ht="13" x14ac:dyDescent="0.15">
      <c r="E349" s="5"/>
      <c r="F349" s="5"/>
      <c r="G349" s="5"/>
      <c r="H349" s="143"/>
      <c r="I349" s="5"/>
      <c r="J349" s="5"/>
      <c r="K349" s="5"/>
      <c r="L349" s="5"/>
      <c r="M349" s="5"/>
      <c r="N349" s="5"/>
      <c r="O349" s="5"/>
      <c r="P349" s="5"/>
    </row>
    <row r="350" spans="5:16" ht="13" x14ac:dyDescent="0.15">
      <c r="E350" s="5"/>
      <c r="F350" s="5"/>
      <c r="G350" s="5"/>
      <c r="H350" s="143"/>
      <c r="I350" s="5"/>
      <c r="J350" s="5"/>
      <c r="K350" s="5"/>
      <c r="L350" s="5"/>
      <c r="M350" s="5"/>
      <c r="N350" s="5"/>
      <c r="O350" s="5"/>
      <c r="P350" s="5"/>
    </row>
    <row r="351" spans="5:16" ht="13" x14ac:dyDescent="0.15">
      <c r="E351" s="5"/>
      <c r="F351" s="5"/>
      <c r="G351" s="5"/>
      <c r="H351" s="143"/>
      <c r="I351" s="5"/>
      <c r="J351" s="5"/>
      <c r="K351" s="5"/>
      <c r="L351" s="5"/>
      <c r="M351" s="5"/>
      <c r="N351" s="5"/>
      <c r="O351" s="5"/>
      <c r="P351" s="5"/>
    </row>
    <row r="352" spans="5:16" ht="13" x14ac:dyDescent="0.15">
      <c r="E352" s="5"/>
      <c r="F352" s="5"/>
      <c r="G352" s="5"/>
      <c r="H352" s="143"/>
      <c r="I352" s="5"/>
      <c r="J352" s="5"/>
      <c r="K352" s="5"/>
      <c r="L352" s="5"/>
      <c r="M352" s="5"/>
      <c r="N352" s="5"/>
      <c r="O352" s="5"/>
      <c r="P352" s="5"/>
    </row>
    <row r="353" spans="5:16" ht="13" x14ac:dyDescent="0.15">
      <c r="E353" s="5"/>
      <c r="F353" s="5"/>
      <c r="G353" s="5"/>
      <c r="H353" s="143"/>
      <c r="I353" s="5"/>
      <c r="J353" s="5"/>
      <c r="K353" s="5"/>
      <c r="L353" s="5"/>
      <c r="M353" s="5"/>
      <c r="N353" s="5"/>
      <c r="O353" s="5"/>
      <c r="P353" s="5"/>
    </row>
    <row r="354" spans="5:16" ht="13" x14ac:dyDescent="0.15">
      <c r="E354" s="5"/>
      <c r="F354" s="5"/>
      <c r="G354" s="5"/>
      <c r="H354" s="143"/>
      <c r="I354" s="5"/>
      <c r="J354" s="5"/>
      <c r="K354" s="5"/>
      <c r="L354" s="5"/>
      <c r="M354" s="5"/>
      <c r="N354" s="5"/>
      <c r="O354" s="5"/>
      <c r="P354" s="5"/>
    </row>
    <row r="355" spans="5:16" ht="13" x14ac:dyDescent="0.15">
      <c r="E355" s="5"/>
      <c r="F355" s="5"/>
      <c r="G355" s="5"/>
      <c r="H355" s="143"/>
      <c r="I355" s="5"/>
      <c r="J355" s="5"/>
      <c r="K355" s="5"/>
      <c r="L355" s="5"/>
      <c r="M355" s="5"/>
      <c r="N355" s="5"/>
      <c r="O355" s="5"/>
      <c r="P355" s="5"/>
    </row>
    <row r="356" spans="5:16" ht="13" x14ac:dyDescent="0.15">
      <c r="E356" s="5"/>
      <c r="F356" s="5"/>
      <c r="G356" s="5"/>
      <c r="H356" s="143"/>
      <c r="I356" s="5"/>
      <c r="J356" s="5"/>
      <c r="K356" s="5"/>
      <c r="L356" s="5"/>
      <c r="M356" s="5"/>
      <c r="N356" s="5"/>
      <c r="O356" s="5"/>
      <c r="P356" s="5"/>
    </row>
    <row r="357" spans="5:16" ht="13" x14ac:dyDescent="0.15">
      <c r="E357" s="5"/>
      <c r="F357" s="5"/>
      <c r="G357" s="5"/>
      <c r="H357" s="143"/>
      <c r="I357" s="5"/>
      <c r="J357" s="5"/>
      <c r="K357" s="5"/>
      <c r="L357" s="5"/>
      <c r="M357" s="5"/>
      <c r="N357" s="5"/>
      <c r="O357" s="5"/>
      <c r="P357" s="5"/>
    </row>
    <row r="358" spans="5:16" ht="13" x14ac:dyDescent="0.15">
      <c r="E358" s="5"/>
      <c r="F358" s="5"/>
      <c r="G358" s="5"/>
      <c r="H358" s="143"/>
      <c r="I358" s="5"/>
      <c r="J358" s="5"/>
      <c r="K358" s="5"/>
      <c r="L358" s="5"/>
      <c r="M358" s="5"/>
      <c r="N358" s="5"/>
      <c r="O358" s="5"/>
      <c r="P358" s="5"/>
    </row>
    <row r="359" spans="5:16" ht="13" x14ac:dyDescent="0.15">
      <c r="E359" s="5"/>
      <c r="F359" s="5"/>
      <c r="G359" s="5"/>
      <c r="H359" s="143"/>
      <c r="I359" s="5"/>
      <c r="J359" s="5"/>
      <c r="K359" s="5"/>
      <c r="L359" s="5"/>
      <c r="M359" s="5"/>
      <c r="N359" s="5"/>
      <c r="O359" s="5"/>
      <c r="P359" s="5"/>
    </row>
    <row r="360" spans="5:16" ht="13" x14ac:dyDescent="0.15">
      <c r="E360" s="5"/>
      <c r="F360" s="5"/>
      <c r="G360" s="5"/>
      <c r="H360" s="143"/>
      <c r="I360" s="5"/>
      <c r="J360" s="5"/>
      <c r="K360" s="5"/>
      <c r="L360" s="5"/>
      <c r="M360" s="5"/>
      <c r="N360" s="5"/>
      <c r="O360" s="5"/>
      <c r="P360" s="5"/>
    </row>
    <row r="361" spans="5:16" ht="13" x14ac:dyDescent="0.15">
      <c r="E361" s="5"/>
      <c r="F361" s="5"/>
      <c r="G361" s="5"/>
      <c r="H361" s="143"/>
      <c r="I361" s="5"/>
      <c r="J361" s="5"/>
      <c r="K361" s="5"/>
      <c r="L361" s="5"/>
      <c r="M361" s="5"/>
      <c r="N361" s="5"/>
      <c r="O361" s="5"/>
      <c r="P361" s="5"/>
    </row>
    <row r="362" spans="5:16" ht="13" x14ac:dyDescent="0.15">
      <c r="E362" s="5"/>
      <c r="F362" s="5"/>
      <c r="G362" s="5"/>
      <c r="H362" s="143"/>
      <c r="I362" s="5"/>
      <c r="J362" s="5"/>
      <c r="K362" s="5"/>
      <c r="L362" s="5"/>
      <c r="M362" s="5"/>
      <c r="N362" s="5"/>
      <c r="O362" s="5"/>
      <c r="P362" s="5"/>
    </row>
    <row r="363" spans="5:16" ht="13" x14ac:dyDescent="0.15">
      <c r="E363" s="5"/>
      <c r="F363" s="5"/>
      <c r="G363" s="5"/>
      <c r="H363" s="143"/>
      <c r="I363" s="5"/>
      <c r="J363" s="5"/>
      <c r="K363" s="5"/>
      <c r="L363" s="5"/>
      <c r="M363" s="5"/>
      <c r="N363" s="5"/>
      <c r="O363" s="5"/>
      <c r="P363" s="5"/>
    </row>
    <row r="364" spans="5:16" ht="13" x14ac:dyDescent="0.15">
      <c r="E364" s="5"/>
      <c r="F364" s="5"/>
      <c r="G364" s="5"/>
      <c r="H364" s="143"/>
      <c r="I364" s="5"/>
      <c r="J364" s="5"/>
      <c r="K364" s="5"/>
      <c r="L364" s="5"/>
      <c r="M364" s="5"/>
      <c r="N364" s="5"/>
      <c r="O364" s="5"/>
      <c r="P364" s="5"/>
    </row>
    <row r="365" spans="5:16" ht="13" x14ac:dyDescent="0.15">
      <c r="E365" s="5"/>
      <c r="F365" s="5"/>
      <c r="G365" s="5"/>
      <c r="H365" s="143"/>
      <c r="I365" s="5"/>
      <c r="J365" s="5"/>
      <c r="K365" s="5"/>
      <c r="L365" s="5"/>
      <c r="M365" s="5"/>
      <c r="N365" s="5"/>
      <c r="O365" s="5"/>
      <c r="P365" s="5"/>
    </row>
    <row r="366" spans="5:16" ht="13" x14ac:dyDescent="0.15">
      <c r="E366" s="5"/>
      <c r="F366" s="5"/>
      <c r="G366" s="5"/>
      <c r="H366" s="143"/>
      <c r="I366" s="5"/>
      <c r="J366" s="5"/>
      <c r="K366" s="5"/>
      <c r="L366" s="5"/>
      <c r="M366" s="5"/>
      <c r="N366" s="5"/>
      <c r="O366" s="5"/>
      <c r="P366" s="5"/>
    </row>
    <row r="367" spans="5:16" ht="13" x14ac:dyDescent="0.15">
      <c r="E367" s="5"/>
      <c r="F367" s="5"/>
      <c r="G367" s="5"/>
      <c r="H367" s="143"/>
      <c r="I367" s="5"/>
      <c r="J367" s="5"/>
      <c r="K367" s="5"/>
      <c r="L367" s="5"/>
      <c r="M367" s="5"/>
      <c r="N367" s="5"/>
      <c r="O367" s="5"/>
      <c r="P367" s="5"/>
    </row>
    <row r="368" spans="5:16" ht="13" x14ac:dyDescent="0.15">
      <c r="E368" s="5"/>
      <c r="F368" s="5"/>
      <c r="G368" s="5"/>
      <c r="H368" s="143"/>
      <c r="I368" s="5"/>
      <c r="J368" s="5"/>
      <c r="K368" s="5"/>
      <c r="L368" s="5"/>
      <c r="M368" s="5"/>
      <c r="N368" s="5"/>
      <c r="O368" s="5"/>
      <c r="P368" s="5"/>
    </row>
    <row r="369" spans="5:16" ht="13" x14ac:dyDescent="0.15">
      <c r="E369" s="5"/>
      <c r="F369" s="5"/>
      <c r="G369" s="5"/>
      <c r="H369" s="143"/>
      <c r="I369" s="5"/>
      <c r="J369" s="5"/>
      <c r="K369" s="5"/>
      <c r="L369" s="5"/>
      <c r="M369" s="5"/>
      <c r="N369" s="5"/>
      <c r="O369" s="5"/>
      <c r="P369" s="5"/>
    </row>
    <row r="370" spans="5:16" ht="13" x14ac:dyDescent="0.15">
      <c r="E370" s="5"/>
      <c r="F370" s="5"/>
      <c r="G370" s="5"/>
      <c r="H370" s="143"/>
      <c r="I370" s="5"/>
      <c r="J370" s="5"/>
      <c r="K370" s="5"/>
      <c r="L370" s="5"/>
      <c r="M370" s="5"/>
      <c r="N370" s="5"/>
      <c r="O370" s="5"/>
      <c r="P370" s="5"/>
    </row>
    <row r="371" spans="5:16" ht="13" x14ac:dyDescent="0.15">
      <c r="E371" s="5"/>
      <c r="F371" s="5"/>
      <c r="G371" s="5"/>
      <c r="H371" s="143"/>
      <c r="I371" s="5"/>
      <c r="J371" s="5"/>
      <c r="K371" s="5"/>
      <c r="L371" s="5"/>
      <c r="M371" s="5"/>
      <c r="N371" s="5"/>
      <c r="O371" s="5"/>
      <c r="P371" s="5"/>
    </row>
    <row r="372" spans="5:16" ht="13" x14ac:dyDescent="0.15">
      <c r="E372" s="5"/>
      <c r="F372" s="5"/>
      <c r="G372" s="5"/>
      <c r="H372" s="143"/>
      <c r="I372" s="5"/>
      <c r="J372" s="5"/>
      <c r="K372" s="5"/>
      <c r="L372" s="5"/>
      <c r="M372" s="5"/>
      <c r="N372" s="5"/>
      <c r="O372" s="5"/>
      <c r="P372" s="5"/>
    </row>
    <row r="373" spans="5:16" ht="13" x14ac:dyDescent="0.15">
      <c r="E373" s="5"/>
      <c r="F373" s="5"/>
      <c r="G373" s="5"/>
      <c r="H373" s="143"/>
      <c r="I373" s="5"/>
      <c r="J373" s="5"/>
      <c r="K373" s="5"/>
      <c r="L373" s="5"/>
      <c r="M373" s="5"/>
      <c r="N373" s="5"/>
      <c r="O373" s="5"/>
      <c r="P373" s="5"/>
    </row>
    <row r="374" spans="5:16" ht="13" x14ac:dyDescent="0.15">
      <c r="E374" s="5"/>
      <c r="F374" s="5"/>
      <c r="G374" s="5"/>
      <c r="H374" s="143"/>
      <c r="I374" s="5"/>
      <c r="J374" s="5"/>
      <c r="K374" s="5"/>
      <c r="L374" s="5"/>
      <c r="M374" s="5"/>
      <c r="N374" s="5"/>
      <c r="O374" s="5"/>
      <c r="P374" s="5"/>
    </row>
    <row r="375" spans="5:16" ht="13" x14ac:dyDescent="0.15">
      <c r="E375" s="5"/>
      <c r="F375" s="5"/>
      <c r="G375" s="5"/>
      <c r="H375" s="143"/>
      <c r="I375" s="5"/>
      <c r="J375" s="5"/>
      <c r="K375" s="5"/>
      <c r="L375" s="5"/>
      <c r="M375" s="5"/>
      <c r="N375" s="5"/>
      <c r="O375" s="5"/>
      <c r="P375" s="5"/>
    </row>
    <row r="376" spans="5:16" ht="13" x14ac:dyDescent="0.15">
      <c r="E376" s="5"/>
      <c r="F376" s="5"/>
      <c r="G376" s="5"/>
      <c r="H376" s="143"/>
      <c r="I376" s="5"/>
      <c r="J376" s="5"/>
      <c r="K376" s="5"/>
      <c r="L376" s="5"/>
      <c r="M376" s="5"/>
      <c r="N376" s="5"/>
      <c r="O376" s="5"/>
      <c r="P376" s="5"/>
    </row>
    <row r="377" spans="5:16" ht="13" x14ac:dyDescent="0.15">
      <c r="E377" s="5"/>
      <c r="F377" s="5"/>
      <c r="G377" s="5"/>
      <c r="H377" s="143"/>
      <c r="I377" s="5"/>
      <c r="J377" s="5"/>
      <c r="K377" s="5"/>
      <c r="L377" s="5"/>
      <c r="M377" s="5"/>
      <c r="N377" s="5"/>
      <c r="O377" s="5"/>
      <c r="P377" s="5"/>
    </row>
    <row r="378" spans="5:16" ht="13" x14ac:dyDescent="0.15">
      <c r="E378" s="5"/>
      <c r="F378" s="5"/>
      <c r="G378" s="5"/>
      <c r="H378" s="143"/>
      <c r="I378" s="5"/>
      <c r="J378" s="5"/>
      <c r="K378" s="5"/>
      <c r="L378" s="5"/>
      <c r="M378" s="5"/>
      <c r="N378" s="5"/>
      <c r="O378" s="5"/>
      <c r="P378" s="5"/>
    </row>
    <row r="379" spans="5:16" ht="13" x14ac:dyDescent="0.15">
      <c r="E379" s="5"/>
      <c r="F379" s="5"/>
      <c r="G379" s="5"/>
      <c r="H379" s="143"/>
      <c r="I379" s="5"/>
      <c r="J379" s="5"/>
      <c r="K379" s="5"/>
      <c r="L379" s="5"/>
      <c r="M379" s="5"/>
      <c r="N379" s="5"/>
      <c r="O379" s="5"/>
      <c r="P379" s="5"/>
    </row>
    <row r="380" spans="5:16" ht="13" x14ac:dyDescent="0.15">
      <c r="E380" s="5"/>
      <c r="F380" s="5"/>
      <c r="G380" s="5"/>
      <c r="H380" s="143"/>
      <c r="I380" s="5"/>
      <c r="J380" s="5"/>
      <c r="K380" s="5"/>
      <c r="L380" s="5"/>
      <c r="M380" s="5"/>
      <c r="N380" s="5"/>
      <c r="O380" s="5"/>
      <c r="P380" s="5"/>
    </row>
    <row r="381" spans="5:16" ht="13" x14ac:dyDescent="0.15">
      <c r="E381" s="5"/>
      <c r="F381" s="5"/>
      <c r="G381" s="5"/>
      <c r="H381" s="143"/>
      <c r="I381" s="5"/>
      <c r="J381" s="5"/>
      <c r="K381" s="5"/>
      <c r="L381" s="5"/>
      <c r="M381" s="5"/>
      <c r="N381" s="5"/>
      <c r="O381" s="5"/>
      <c r="P381" s="5"/>
    </row>
    <row r="382" spans="5:16" ht="13" x14ac:dyDescent="0.15">
      <c r="E382" s="5"/>
      <c r="F382" s="5"/>
      <c r="G382" s="5"/>
      <c r="H382" s="143"/>
      <c r="I382" s="5"/>
      <c r="J382" s="5"/>
      <c r="K382" s="5"/>
      <c r="L382" s="5"/>
      <c r="M382" s="5"/>
      <c r="N382" s="5"/>
      <c r="O382" s="5"/>
      <c r="P382" s="5"/>
    </row>
    <row r="383" spans="5:16" ht="13" x14ac:dyDescent="0.15">
      <c r="E383" s="5"/>
      <c r="F383" s="5"/>
      <c r="G383" s="5"/>
      <c r="H383" s="143"/>
      <c r="I383" s="5"/>
      <c r="J383" s="5"/>
      <c r="K383" s="5"/>
      <c r="L383" s="5"/>
      <c r="M383" s="5"/>
      <c r="N383" s="5"/>
      <c r="O383" s="5"/>
      <c r="P383" s="5"/>
    </row>
    <row r="384" spans="5:16" ht="13" x14ac:dyDescent="0.15">
      <c r="E384" s="5"/>
      <c r="F384" s="5"/>
      <c r="G384" s="5"/>
      <c r="H384" s="143"/>
      <c r="I384" s="5"/>
      <c r="J384" s="5"/>
      <c r="K384" s="5"/>
      <c r="L384" s="5"/>
      <c r="M384" s="5"/>
      <c r="N384" s="5"/>
      <c r="O384" s="5"/>
      <c r="P384" s="5"/>
    </row>
    <row r="385" spans="5:16" ht="13" x14ac:dyDescent="0.15">
      <c r="E385" s="5"/>
      <c r="F385" s="5"/>
      <c r="G385" s="5"/>
      <c r="H385" s="143"/>
      <c r="I385" s="5"/>
      <c r="J385" s="5"/>
      <c r="K385" s="5"/>
      <c r="L385" s="5"/>
      <c r="M385" s="5"/>
      <c r="N385" s="5"/>
      <c r="O385" s="5"/>
      <c r="P385" s="5"/>
    </row>
    <row r="386" spans="5:16" ht="13" x14ac:dyDescent="0.15">
      <c r="E386" s="5"/>
      <c r="F386" s="5"/>
      <c r="G386" s="5"/>
      <c r="H386" s="143"/>
      <c r="I386" s="5"/>
      <c r="J386" s="5"/>
      <c r="K386" s="5"/>
      <c r="L386" s="5"/>
      <c r="M386" s="5"/>
      <c r="N386" s="5"/>
      <c r="O386" s="5"/>
      <c r="P386" s="5"/>
    </row>
    <row r="387" spans="5:16" ht="13" x14ac:dyDescent="0.15">
      <c r="E387" s="5"/>
      <c r="F387" s="5"/>
      <c r="G387" s="5"/>
      <c r="H387" s="143"/>
      <c r="I387" s="5"/>
      <c r="J387" s="5"/>
      <c r="K387" s="5"/>
      <c r="L387" s="5"/>
      <c r="M387" s="5"/>
      <c r="N387" s="5"/>
      <c r="O387" s="5"/>
      <c r="P387" s="5"/>
    </row>
    <row r="388" spans="5:16" ht="13" x14ac:dyDescent="0.15">
      <c r="E388" s="5"/>
      <c r="F388" s="5"/>
      <c r="G388" s="5"/>
      <c r="H388" s="143"/>
      <c r="I388" s="5"/>
      <c r="J388" s="5"/>
      <c r="K388" s="5"/>
      <c r="L388" s="5"/>
      <c r="M388" s="5"/>
      <c r="N388" s="5"/>
      <c r="O388" s="5"/>
      <c r="P388" s="5"/>
    </row>
    <row r="389" spans="5:16" ht="13" x14ac:dyDescent="0.15">
      <c r="E389" s="5"/>
      <c r="F389" s="5"/>
      <c r="G389" s="5"/>
      <c r="H389" s="143"/>
      <c r="I389" s="5"/>
      <c r="J389" s="5"/>
      <c r="K389" s="5"/>
      <c r="L389" s="5"/>
      <c r="M389" s="5"/>
      <c r="N389" s="5"/>
      <c r="O389" s="5"/>
      <c r="P389" s="5"/>
    </row>
    <row r="390" spans="5:16" ht="13" x14ac:dyDescent="0.15">
      <c r="E390" s="5"/>
      <c r="F390" s="5"/>
      <c r="G390" s="5"/>
      <c r="H390" s="143"/>
      <c r="I390" s="5"/>
      <c r="J390" s="5"/>
      <c r="K390" s="5"/>
      <c r="L390" s="5"/>
      <c r="M390" s="5"/>
      <c r="N390" s="5"/>
      <c r="O390" s="5"/>
      <c r="P390" s="5"/>
    </row>
    <row r="391" spans="5:16" ht="13" x14ac:dyDescent="0.15">
      <c r="E391" s="5"/>
      <c r="F391" s="5"/>
      <c r="G391" s="5"/>
      <c r="H391" s="143"/>
      <c r="I391" s="5"/>
      <c r="J391" s="5"/>
      <c r="K391" s="5"/>
      <c r="L391" s="5"/>
      <c r="M391" s="5"/>
      <c r="N391" s="5"/>
      <c r="O391" s="5"/>
      <c r="P391" s="5"/>
    </row>
    <row r="392" spans="5:16" ht="13" x14ac:dyDescent="0.15">
      <c r="E392" s="5"/>
      <c r="F392" s="5"/>
      <c r="G392" s="5"/>
      <c r="H392" s="143"/>
      <c r="I392" s="5"/>
      <c r="J392" s="5"/>
      <c r="K392" s="5"/>
      <c r="L392" s="5"/>
      <c r="M392" s="5"/>
      <c r="N392" s="5"/>
      <c r="O392" s="5"/>
      <c r="P392" s="5"/>
    </row>
    <row r="393" spans="5:16" ht="13" x14ac:dyDescent="0.15">
      <c r="E393" s="5"/>
      <c r="F393" s="5"/>
      <c r="G393" s="5"/>
      <c r="H393" s="143"/>
      <c r="I393" s="5"/>
      <c r="J393" s="5"/>
      <c r="K393" s="5"/>
      <c r="L393" s="5"/>
      <c r="M393" s="5"/>
      <c r="N393" s="5"/>
      <c r="O393" s="5"/>
      <c r="P393" s="5"/>
    </row>
    <row r="394" spans="5:16" ht="13" x14ac:dyDescent="0.15">
      <c r="E394" s="5"/>
      <c r="F394" s="5"/>
      <c r="G394" s="5"/>
      <c r="H394" s="143"/>
      <c r="I394" s="5"/>
      <c r="J394" s="5"/>
      <c r="K394" s="5"/>
      <c r="L394" s="5"/>
      <c r="M394" s="5"/>
      <c r="N394" s="5"/>
      <c r="O394" s="5"/>
      <c r="P394" s="5"/>
    </row>
    <row r="395" spans="5:16" ht="13" x14ac:dyDescent="0.15">
      <c r="E395" s="5"/>
      <c r="F395" s="5"/>
      <c r="G395" s="5"/>
      <c r="H395" s="143"/>
      <c r="I395" s="5"/>
      <c r="J395" s="5"/>
      <c r="K395" s="5"/>
      <c r="L395" s="5"/>
      <c r="M395" s="5"/>
      <c r="N395" s="5"/>
      <c r="O395" s="5"/>
      <c r="P395" s="5"/>
    </row>
    <row r="396" spans="5:16" ht="13" x14ac:dyDescent="0.15">
      <c r="E396" s="5"/>
      <c r="F396" s="5"/>
      <c r="G396" s="5"/>
      <c r="H396" s="143"/>
      <c r="I396" s="5"/>
      <c r="J396" s="5"/>
      <c r="K396" s="5"/>
      <c r="L396" s="5"/>
      <c r="M396" s="5"/>
      <c r="N396" s="5"/>
      <c r="O396" s="5"/>
      <c r="P396" s="5"/>
    </row>
    <row r="397" spans="5:16" ht="13" x14ac:dyDescent="0.15">
      <c r="E397" s="5"/>
      <c r="F397" s="5"/>
      <c r="G397" s="5"/>
      <c r="H397" s="143"/>
      <c r="I397" s="5"/>
      <c r="J397" s="5"/>
      <c r="K397" s="5"/>
      <c r="L397" s="5"/>
      <c r="M397" s="5"/>
      <c r="N397" s="5"/>
      <c r="O397" s="5"/>
      <c r="P397" s="5"/>
    </row>
    <row r="398" spans="5:16" ht="13" x14ac:dyDescent="0.15">
      <c r="E398" s="5"/>
      <c r="F398" s="5"/>
      <c r="G398" s="5"/>
      <c r="H398" s="143"/>
      <c r="I398" s="5"/>
      <c r="J398" s="5"/>
      <c r="K398" s="5"/>
      <c r="L398" s="5"/>
      <c r="M398" s="5"/>
      <c r="N398" s="5"/>
      <c r="O398" s="5"/>
      <c r="P398" s="5"/>
    </row>
    <row r="399" spans="5:16" ht="13" x14ac:dyDescent="0.15">
      <c r="E399" s="5"/>
      <c r="F399" s="5"/>
      <c r="G399" s="5"/>
      <c r="H399" s="143"/>
      <c r="I399" s="5"/>
      <c r="J399" s="5"/>
      <c r="K399" s="5"/>
      <c r="L399" s="5"/>
      <c r="M399" s="5"/>
      <c r="N399" s="5"/>
      <c r="O399" s="5"/>
      <c r="P399" s="5"/>
    </row>
    <row r="400" spans="5:16" ht="13" x14ac:dyDescent="0.15">
      <c r="E400" s="5"/>
      <c r="F400" s="5"/>
      <c r="G400" s="5"/>
      <c r="H400" s="143"/>
      <c r="I400" s="5"/>
      <c r="J400" s="5"/>
      <c r="K400" s="5"/>
      <c r="L400" s="5"/>
      <c r="M400" s="5"/>
      <c r="N400" s="5"/>
      <c r="O400" s="5"/>
      <c r="P400" s="5"/>
    </row>
    <row r="401" spans="5:16" ht="13" x14ac:dyDescent="0.15">
      <c r="E401" s="5"/>
      <c r="F401" s="5"/>
      <c r="G401" s="5"/>
      <c r="H401" s="143"/>
      <c r="I401" s="5"/>
      <c r="J401" s="5"/>
      <c r="K401" s="5"/>
      <c r="L401" s="5"/>
      <c r="M401" s="5"/>
      <c r="N401" s="5"/>
      <c r="O401" s="5"/>
      <c r="P401" s="5"/>
    </row>
    <row r="402" spans="5:16" ht="13" x14ac:dyDescent="0.15">
      <c r="E402" s="5"/>
      <c r="F402" s="5"/>
      <c r="G402" s="5"/>
      <c r="H402" s="143"/>
      <c r="I402" s="5"/>
      <c r="J402" s="5"/>
      <c r="K402" s="5"/>
      <c r="L402" s="5"/>
      <c r="M402" s="5"/>
      <c r="N402" s="5"/>
      <c r="O402" s="5"/>
      <c r="P402" s="5"/>
    </row>
    <row r="403" spans="5:16" ht="13" x14ac:dyDescent="0.15">
      <c r="E403" s="5"/>
      <c r="F403" s="5"/>
      <c r="G403" s="5"/>
      <c r="H403" s="143"/>
      <c r="I403" s="5"/>
      <c r="J403" s="5"/>
      <c r="K403" s="5"/>
      <c r="L403" s="5"/>
      <c r="M403" s="5"/>
      <c r="N403" s="5"/>
      <c r="O403" s="5"/>
      <c r="P403" s="5"/>
    </row>
    <row r="404" spans="5:16" ht="13" x14ac:dyDescent="0.15">
      <c r="E404" s="5"/>
      <c r="F404" s="5"/>
      <c r="G404" s="5"/>
      <c r="H404" s="143"/>
      <c r="I404" s="5"/>
      <c r="J404" s="5"/>
      <c r="K404" s="5"/>
      <c r="L404" s="5"/>
      <c r="M404" s="5"/>
      <c r="N404" s="5"/>
      <c r="O404" s="5"/>
      <c r="P404" s="5"/>
    </row>
    <row r="405" spans="5:16" ht="13" x14ac:dyDescent="0.15">
      <c r="E405" s="5"/>
      <c r="F405" s="5"/>
      <c r="G405" s="5"/>
      <c r="H405" s="143"/>
      <c r="I405" s="5"/>
      <c r="J405" s="5"/>
      <c r="K405" s="5"/>
      <c r="L405" s="5"/>
      <c r="M405" s="5"/>
      <c r="N405" s="5"/>
      <c r="O405" s="5"/>
      <c r="P405" s="5"/>
    </row>
    <row r="406" spans="5:16" ht="13" x14ac:dyDescent="0.15">
      <c r="E406" s="5"/>
      <c r="F406" s="5"/>
      <c r="G406" s="5"/>
      <c r="H406" s="143"/>
      <c r="I406" s="5"/>
      <c r="J406" s="5"/>
      <c r="K406" s="5"/>
      <c r="L406" s="5"/>
      <c r="M406" s="5"/>
      <c r="N406" s="5"/>
      <c r="O406" s="5"/>
      <c r="P406" s="5"/>
    </row>
    <row r="407" spans="5:16" ht="13" x14ac:dyDescent="0.15">
      <c r="E407" s="5"/>
      <c r="F407" s="5"/>
      <c r="G407" s="5"/>
      <c r="H407" s="143"/>
      <c r="I407" s="5"/>
      <c r="J407" s="5"/>
      <c r="K407" s="5"/>
      <c r="L407" s="5"/>
      <c r="M407" s="5"/>
      <c r="N407" s="5"/>
      <c r="O407" s="5"/>
      <c r="P407" s="5"/>
    </row>
    <row r="408" spans="5:16" ht="13" x14ac:dyDescent="0.15">
      <c r="E408" s="5"/>
      <c r="F408" s="5"/>
      <c r="G408" s="5"/>
      <c r="H408" s="143"/>
      <c r="I408" s="5"/>
      <c r="J408" s="5"/>
      <c r="K408" s="5"/>
      <c r="L408" s="5"/>
      <c r="M408" s="5"/>
      <c r="N408" s="5"/>
      <c r="O408" s="5"/>
      <c r="P408" s="5"/>
    </row>
    <row r="409" spans="5:16" ht="13" x14ac:dyDescent="0.15">
      <c r="E409" s="5"/>
      <c r="F409" s="5"/>
      <c r="G409" s="5"/>
      <c r="H409" s="143"/>
      <c r="I409" s="5"/>
      <c r="J409" s="5"/>
      <c r="K409" s="5"/>
      <c r="L409" s="5"/>
      <c r="M409" s="5"/>
      <c r="N409" s="5"/>
      <c r="O409" s="5"/>
      <c r="P409" s="5"/>
    </row>
    <row r="410" spans="5:16" ht="13" x14ac:dyDescent="0.15">
      <c r="E410" s="5"/>
      <c r="F410" s="5"/>
      <c r="G410" s="5"/>
      <c r="H410" s="143"/>
      <c r="I410" s="5"/>
      <c r="J410" s="5"/>
      <c r="K410" s="5"/>
      <c r="L410" s="5"/>
      <c r="M410" s="5"/>
      <c r="N410" s="5"/>
      <c r="O410" s="5"/>
      <c r="P410" s="5"/>
    </row>
    <row r="411" spans="5:16" ht="13" x14ac:dyDescent="0.15">
      <c r="E411" s="5"/>
      <c r="F411" s="5"/>
      <c r="G411" s="5"/>
      <c r="H411" s="143"/>
      <c r="I411" s="5"/>
      <c r="J411" s="5"/>
      <c r="K411" s="5"/>
      <c r="L411" s="5"/>
      <c r="M411" s="5"/>
      <c r="N411" s="5"/>
      <c r="O411" s="5"/>
      <c r="P411" s="5"/>
    </row>
    <row r="412" spans="5:16" ht="13" x14ac:dyDescent="0.15">
      <c r="E412" s="5"/>
      <c r="F412" s="5"/>
      <c r="G412" s="5"/>
      <c r="H412" s="143"/>
      <c r="I412" s="5"/>
      <c r="J412" s="5"/>
      <c r="K412" s="5"/>
      <c r="L412" s="5"/>
      <c r="M412" s="5"/>
      <c r="N412" s="5"/>
      <c r="O412" s="5"/>
      <c r="P412" s="5"/>
    </row>
    <row r="413" spans="5:16" ht="13" x14ac:dyDescent="0.15">
      <c r="E413" s="5"/>
      <c r="F413" s="5"/>
      <c r="G413" s="5"/>
      <c r="H413" s="143"/>
      <c r="I413" s="5"/>
      <c r="J413" s="5"/>
      <c r="K413" s="5"/>
      <c r="L413" s="5"/>
      <c r="M413" s="5"/>
      <c r="N413" s="5"/>
      <c r="O413" s="5"/>
      <c r="P413" s="5"/>
    </row>
    <row r="414" spans="5:16" ht="13" x14ac:dyDescent="0.15">
      <c r="E414" s="5"/>
      <c r="F414" s="5"/>
      <c r="G414" s="5"/>
      <c r="H414" s="143"/>
      <c r="I414" s="5"/>
      <c r="J414" s="5"/>
      <c r="K414" s="5"/>
      <c r="L414" s="5"/>
      <c r="M414" s="5"/>
      <c r="N414" s="5"/>
      <c r="O414" s="5"/>
      <c r="P414" s="5"/>
    </row>
    <row r="415" spans="5:16" ht="13" x14ac:dyDescent="0.15">
      <c r="E415" s="5"/>
      <c r="F415" s="5"/>
      <c r="G415" s="5"/>
      <c r="H415" s="143"/>
      <c r="I415" s="5"/>
      <c r="J415" s="5"/>
      <c r="K415" s="5"/>
      <c r="L415" s="5"/>
      <c r="M415" s="5"/>
      <c r="N415" s="5"/>
      <c r="O415" s="5"/>
      <c r="P415" s="5"/>
    </row>
    <row r="416" spans="5:16" ht="13" x14ac:dyDescent="0.15">
      <c r="E416" s="5"/>
      <c r="F416" s="5"/>
      <c r="G416" s="5"/>
      <c r="H416" s="143"/>
      <c r="I416" s="5"/>
      <c r="J416" s="5"/>
      <c r="K416" s="5"/>
      <c r="L416" s="5"/>
      <c r="M416" s="5"/>
      <c r="N416" s="5"/>
      <c r="O416" s="5"/>
      <c r="P416" s="5"/>
    </row>
    <row r="417" spans="5:16" ht="13" x14ac:dyDescent="0.15">
      <c r="E417" s="5"/>
      <c r="F417" s="5"/>
      <c r="G417" s="5"/>
      <c r="H417" s="143"/>
      <c r="I417" s="5"/>
      <c r="J417" s="5"/>
      <c r="K417" s="5"/>
      <c r="L417" s="5"/>
      <c r="M417" s="5"/>
      <c r="N417" s="5"/>
      <c r="O417" s="5"/>
      <c r="P417" s="5"/>
    </row>
    <row r="418" spans="5:16" ht="13" x14ac:dyDescent="0.15">
      <c r="E418" s="5"/>
      <c r="F418" s="5"/>
      <c r="G418" s="5"/>
      <c r="H418" s="143"/>
      <c r="I418" s="5"/>
      <c r="J418" s="5"/>
      <c r="K418" s="5"/>
      <c r="L418" s="5"/>
      <c r="M418" s="5"/>
      <c r="N418" s="5"/>
      <c r="O418" s="5"/>
      <c r="P418" s="5"/>
    </row>
    <row r="419" spans="5:16" ht="13" x14ac:dyDescent="0.15">
      <c r="E419" s="5"/>
      <c r="F419" s="5"/>
      <c r="G419" s="5"/>
      <c r="H419" s="143"/>
      <c r="I419" s="5"/>
      <c r="J419" s="5"/>
      <c r="K419" s="5"/>
      <c r="L419" s="5"/>
      <c r="M419" s="5"/>
      <c r="N419" s="5"/>
      <c r="O419" s="5"/>
      <c r="P419" s="5"/>
    </row>
    <row r="420" spans="5:16" ht="13" x14ac:dyDescent="0.15">
      <c r="E420" s="5"/>
      <c r="F420" s="5"/>
      <c r="G420" s="5"/>
      <c r="H420" s="143"/>
      <c r="I420" s="5"/>
      <c r="J420" s="5"/>
      <c r="K420" s="5"/>
      <c r="L420" s="5"/>
      <c r="M420" s="5"/>
      <c r="N420" s="5"/>
      <c r="O420" s="5"/>
      <c r="P420" s="5"/>
    </row>
    <row r="421" spans="5:16" ht="13" x14ac:dyDescent="0.15">
      <c r="E421" s="5"/>
      <c r="F421" s="5"/>
      <c r="G421" s="5"/>
      <c r="H421" s="143"/>
      <c r="I421" s="5"/>
      <c r="J421" s="5"/>
      <c r="K421" s="5"/>
      <c r="L421" s="5"/>
      <c r="M421" s="5"/>
      <c r="N421" s="5"/>
      <c r="O421" s="5"/>
      <c r="P421" s="5"/>
    </row>
    <row r="422" spans="5:16" ht="13" x14ac:dyDescent="0.15">
      <c r="E422" s="5"/>
      <c r="F422" s="5"/>
      <c r="G422" s="5"/>
      <c r="H422" s="143"/>
      <c r="I422" s="5"/>
      <c r="J422" s="5"/>
      <c r="K422" s="5"/>
      <c r="L422" s="5"/>
      <c r="M422" s="5"/>
      <c r="N422" s="5"/>
      <c r="O422" s="5"/>
      <c r="P422" s="5"/>
    </row>
    <row r="423" spans="5:16" ht="13" x14ac:dyDescent="0.15">
      <c r="E423" s="5"/>
      <c r="F423" s="5"/>
      <c r="G423" s="5"/>
      <c r="H423" s="143"/>
      <c r="I423" s="5"/>
      <c r="J423" s="5"/>
      <c r="K423" s="5"/>
      <c r="L423" s="5"/>
      <c r="M423" s="5"/>
      <c r="N423" s="5"/>
      <c r="O423" s="5"/>
      <c r="P423" s="5"/>
    </row>
    <row r="424" spans="5:16" ht="13" x14ac:dyDescent="0.15">
      <c r="E424" s="5"/>
      <c r="F424" s="5"/>
      <c r="G424" s="5"/>
      <c r="H424" s="143"/>
      <c r="I424" s="5"/>
      <c r="J424" s="5"/>
      <c r="K424" s="5"/>
      <c r="L424" s="5"/>
      <c r="M424" s="5"/>
      <c r="N424" s="5"/>
      <c r="O424" s="5"/>
      <c r="P424" s="5"/>
    </row>
    <row r="425" spans="5:16" ht="13" x14ac:dyDescent="0.15">
      <c r="E425" s="5"/>
      <c r="F425" s="5"/>
      <c r="G425" s="5"/>
      <c r="H425" s="143"/>
      <c r="I425" s="5"/>
      <c r="J425" s="5"/>
      <c r="K425" s="5"/>
      <c r="L425" s="5"/>
      <c r="M425" s="5"/>
      <c r="N425" s="5"/>
      <c r="O425" s="5"/>
      <c r="P425" s="5"/>
    </row>
    <row r="426" spans="5:16" ht="13" x14ac:dyDescent="0.15">
      <c r="E426" s="5"/>
      <c r="F426" s="5"/>
      <c r="G426" s="5"/>
      <c r="H426" s="143"/>
      <c r="I426" s="5"/>
      <c r="J426" s="5"/>
      <c r="K426" s="5"/>
      <c r="L426" s="5"/>
      <c r="M426" s="5"/>
      <c r="N426" s="5"/>
      <c r="O426" s="5"/>
      <c r="P426" s="5"/>
    </row>
    <row r="427" spans="5:16" ht="13" x14ac:dyDescent="0.15">
      <c r="E427" s="5"/>
      <c r="F427" s="5"/>
      <c r="G427" s="5"/>
      <c r="H427" s="143"/>
      <c r="I427" s="5"/>
      <c r="J427" s="5"/>
      <c r="K427" s="5"/>
      <c r="L427" s="5"/>
      <c r="M427" s="5"/>
      <c r="N427" s="5"/>
      <c r="O427" s="5"/>
      <c r="P427" s="5"/>
    </row>
    <row r="428" spans="5:16" ht="13" x14ac:dyDescent="0.15">
      <c r="E428" s="5"/>
      <c r="F428" s="5"/>
      <c r="G428" s="5"/>
      <c r="H428" s="143"/>
      <c r="I428" s="5"/>
      <c r="J428" s="5"/>
      <c r="K428" s="5"/>
      <c r="L428" s="5"/>
      <c r="M428" s="5"/>
      <c r="N428" s="5"/>
      <c r="O428" s="5"/>
      <c r="P428" s="5"/>
    </row>
    <row r="429" spans="5:16" ht="13" x14ac:dyDescent="0.15">
      <c r="E429" s="5"/>
      <c r="F429" s="5"/>
      <c r="G429" s="5"/>
      <c r="H429" s="143"/>
      <c r="I429" s="5"/>
      <c r="J429" s="5"/>
      <c r="K429" s="5"/>
      <c r="L429" s="5"/>
      <c r="M429" s="5"/>
      <c r="N429" s="5"/>
      <c r="O429" s="5"/>
      <c r="P429" s="5"/>
    </row>
    <row r="430" spans="5:16" ht="13" x14ac:dyDescent="0.15">
      <c r="E430" s="5"/>
      <c r="F430" s="5"/>
      <c r="G430" s="5"/>
      <c r="H430" s="143"/>
      <c r="I430" s="5"/>
      <c r="J430" s="5"/>
      <c r="K430" s="5"/>
      <c r="L430" s="5"/>
      <c r="M430" s="5"/>
      <c r="N430" s="5"/>
      <c r="O430" s="5"/>
      <c r="P430" s="5"/>
    </row>
    <row r="431" spans="5:16" ht="13" x14ac:dyDescent="0.15">
      <c r="E431" s="5"/>
      <c r="F431" s="5"/>
      <c r="G431" s="5"/>
      <c r="H431" s="143"/>
      <c r="I431" s="5"/>
      <c r="J431" s="5"/>
      <c r="K431" s="5"/>
      <c r="L431" s="5"/>
      <c r="M431" s="5"/>
      <c r="N431" s="5"/>
      <c r="O431" s="5"/>
      <c r="P431" s="5"/>
    </row>
    <row r="432" spans="5:16" ht="13" x14ac:dyDescent="0.15">
      <c r="E432" s="5"/>
      <c r="F432" s="5"/>
      <c r="G432" s="5"/>
      <c r="H432" s="143"/>
      <c r="I432" s="5"/>
      <c r="J432" s="5"/>
      <c r="K432" s="5"/>
      <c r="L432" s="5"/>
      <c r="M432" s="5"/>
      <c r="N432" s="5"/>
      <c r="O432" s="5"/>
      <c r="P432" s="5"/>
    </row>
    <row r="433" spans="5:16" ht="13" x14ac:dyDescent="0.15">
      <c r="E433" s="5"/>
      <c r="F433" s="5"/>
      <c r="G433" s="5"/>
      <c r="H433" s="143"/>
      <c r="I433" s="5"/>
      <c r="J433" s="5"/>
      <c r="K433" s="5"/>
      <c r="L433" s="5"/>
      <c r="M433" s="5"/>
      <c r="N433" s="5"/>
      <c r="O433" s="5"/>
      <c r="P433" s="5"/>
    </row>
    <row r="434" spans="5:16" ht="13" x14ac:dyDescent="0.15">
      <c r="E434" s="5"/>
      <c r="F434" s="5"/>
      <c r="G434" s="5"/>
      <c r="H434" s="143"/>
      <c r="I434" s="5"/>
      <c r="J434" s="5"/>
      <c r="K434" s="5"/>
      <c r="L434" s="5"/>
      <c r="M434" s="5"/>
      <c r="N434" s="5"/>
      <c r="O434" s="5"/>
      <c r="P434" s="5"/>
    </row>
    <row r="435" spans="5:16" ht="13" x14ac:dyDescent="0.15">
      <c r="E435" s="5"/>
      <c r="F435" s="5"/>
      <c r="G435" s="5"/>
      <c r="H435" s="143"/>
      <c r="I435" s="5"/>
      <c r="J435" s="5"/>
      <c r="K435" s="5"/>
      <c r="L435" s="5"/>
      <c r="M435" s="5"/>
      <c r="N435" s="5"/>
      <c r="O435" s="5"/>
      <c r="P435" s="5"/>
    </row>
    <row r="436" spans="5:16" ht="13" x14ac:dyDescent="0.15">
      <c r="E436" s="5"/>
      <c r="F436" s="5"/>
      <c r="G436" s="5"/>
      <c r="H436" s="143"/>
      <c r="I436" s="5"/>
      <c r="J436" s="5"/>
      <c r="K436" s="5"/>
      <c r="L436" s="5"/>
      <c r="M436" s="5"/>
      <c r="N436" s="5"/>
      <c r="O436" s="5"/>
      <c r="P436" s="5"/>
    </row>
    <row r="437" spans="5:16" ht="13" x14ac:dyDescent="0.15">
      <c r="E437" s="5"/>
      <c r="F437" s="5"/>
      <c r="G437" s="5"/>
      <c r="H437" s="143"/>
      <c r="I437" s="5"/>
      <c r="J437" s="5"/>
      <c r="K437" s="5"/>
      <c r="L437" s="5"/>
      <c r="M437" s="5"/>
      <c r="N437" s="5"/>
      <c r="O437" s="5"/>
      <c r="P437" s="5"/>
    </row>
    <row r="438" spans="5:16" ht="13" x14ac:dyDescent="0.15">
      <c r="E438" s="5"/>
      <c r="F438" s="5"/>
      <c r="G438" s="5"/>
      <c r="H438" s="143"/>
      <c r="I438" s="5"/>
      <c r="J438" s="5"/>
      <c r="K438" s="5"/>
      <c r="L438" s="5"/>
      <c r="M438" s="5"/>
      <c r="N438" s="5"/>
      <c r="O438" s="5"/>
      <c r="P438" s="5"/>
    </row>
    <row r="439" spans="5:16" ht="13" x14ac:dyDescent="0.15">
      <c r="E439" s="5"/>
      <c r="F439" s="5"/>
      <c r="G439" s="5"/>
      <c r="H439" s="143"/>
      <c r="I439" s="5"/>
      <c r="J439" s="5"/>
      <c r="K439" s="5"/>
      <c r="L439" s="5"/>
      <c r="M439" s="5"/>
      <c r="N439" s="5"/>
      <c r="O439" s="5"/>
      <c r="P439" s="5"/>
    </row>
    <row r="440" spans="5:16" ht="13" x14ac:dyDescent="0.15">
      <c r="E440" s="5"/>
      <c r="F440" s="5"/>
      <c r="G440" s="5"/>
      <c r="H440" s="143"/>
      <c r="I440" s="5"/>
      <c r="J440" s="5"/>
      <c r="K440" s="5"/>
      <c r="L440" s="5"/>
      <c r="M440" s="5"/>
      <c r="N440" s="5"/>
      <c r="O440" s="5"/>
      <c r="P440" s="5"/>
    </row>
    <row r="441" spans="5:16" ht="13" x14ac:dyDescent="0.15">
      <c r="E441" s="5"/>
      <c r="F441" s="5"/>
      <c r="G441" s="5"/>
      <c r="H441" s="143"/>
      <c r="I441" s="5"/>
      <c r="J441" s="5"/>
      <c r="K441" s="5"/>
      <c r="L441" s="5"/>
      <c r="M441" s="5"/>
      <c r="N441" s="5"/>
      <c r="O441" s="5"/>
      <c r="P441" s="5"/>
    </row>
    <row r="442" spans="5:16" ht="13" x14ac:dyDescent="0.15">
      <c r="E442" s="5"/>
      <c r="F442" s="5"/>
      <c r="G442" s="5"/>
      <c r="H442" s="143"/>
      <c r="I442" s="5"/>
      <c r="J442" s="5"/>
      <c r="K442" s="5"/>
      <c r="L442" s="5"/>
      <c r="M442" s="5"/>
      <c r="N442" s="5"/>
      <c r="O442" s="5"/>
      <c r="P442" s="5"/>
    </row>
    <row r="443" spans="5:16" ht="13" x14ac:dyDescent="0.15">
      <c r="E443" s="5"/>
      <c r="F443" s="5"/>
      <c r="G443" s="5"/>
      <c r="H443" s="143"/>
      <c r="I443" s="5"/>
      <c r="J443" s="5"/>
      <c r="K443" s="5"/>
      <c r="L443" s="5"/>
      <c r="M443" s="5"/>
      <c r="N443" s="5"/>
      <c r="O443" s="5"/>
      <c r="P443" s="5"/>
    </row>
    <row r="444" spans="5:16" ht="13" x14ac:dyDescent="0.15">
      <c r="E444" s="5"/>
      <c r="F444" s="5"/>
      <c r="G444" s="5"/>
      <c r="H444" s="143"/>
      <c r="I444" s="5"/>
      <c r="J444" s="5"/>
      <c r="K444" s="5"/>
      <c r="L444" s="5"/>
      <c r="M444" s="5"/>
      <c r="N444" s="5"/>
      <c r="O444" s="5"/>
      <c r="P444" s="5"/>
    </row>
    <row r="445" spans="5:16" ht="13" x14ac:dyDescent="0.15">
      <c r="E445" s="5"/>
      <c r="F445" s="5"/>
      <c r="G445" s="5"/>
      <c r="H445" s="143"/>
      <c r="I445" s="5"/>
      <c r="J445" s="5"/>
      <c r="K445" s="5"/>
      <c r="L445" s="5"/>
      <c r="M445" s="5"/>
      <c r="N445" s="5"/>
      <c r="O445" s="5"/>
      <c r="P445" s="5"/>
    </row>
    <row r="446" spans="5:16" ht="13" x14ac:dyDescent="0.15">
      <c r="E446" s="5"/>
      <c r="F446" s="5"/>
      <c r="G446" s="5"/>
      <c r="H446" s="143"/>
      <c r="I446" s="5"/>
      <c r="J446" s="5"/>
      <c r="K446" s="5"/>
      <c r="L446" s="5"/>
      <c r="M446" s="5"/>
      <c r="N446" s="5"/>
      <c r="O446" s="5"/>
      <c r="P446" s="5"/>
    </row>
    <row r="447" spans="5:16" ht="13" x14ac:dyDescent="0.15">
      <c r="E447" s="5"/>
      <c r="F447" s="5"/>
      <c r="G447" s="5"/>
      <c r="H447" s="143"/>
      <c r="I447" s="5"/>
      <c r="J447" s="5"/>
      <c r="K447" s="5"/>
      <c r="L447" s="5"/>
      <c r="M447" s="5"/>
      <c r="N447" s="5"/>
      <c r="O447" s="5"/>
      <c r="P447" s="5"/>
    </row>
    <row r="448" spans="5:16" ht="13" x14ac:dyDescent="0.15">
      <c r="E448" s="5"/>
      <c r="F448" s="5"/>
      <c r="G448" s="5"/>
      <c r="H448" s="143"/>
      <c r="I448" s="5"/>
      <c r="J448" s="5"/>
      <c r="K448" s="5"/>
      <c r="L448" s="5"/>
      <c r="M448" s="5"/>
      <c r="N448" s="5"/>
      <c r="O448" s="5"/>
      <c r="P448" s="5"/>
    </row>
    <row r="449" spans="5:16" ht="13" x14ac:dyDescent="0.15">
      <c r="E449" s="5"/>
      <c r="F449" s="5"/>
      <c r="G449" s="5"/>
      <c r="H449" s="143"/>
      <c r="I449" s="5"/>
      <c r="J449" s="5"/>
      <c r="K449" s="5"/>
      <c r="L449" s="5"/>
      <c r="M449" s="5"/>
      <c r="N449" s="5"/>
      <c r="O449" s="5"/>
      <c r="P449" s="5"/>
    </row>
    <row r="450" spans="5:16" ht="13" x14ac:dyDescent="0.15">
      <c r="E450" s="5"/>
      <c r="F450" s="5"/>
      <c r="G450" s="5"/>
      <c r="H450" s="143"/>
      <c r="I450" s="5"/>
      <c r="J450" s="5"/>
      <c r="K450" s="5"/>
      <c r="L450" s="5"/>
      <c r="M450" s="5"/>
      <c r="N450" s="5"/>
      <c r="O450" s="5"/>
      <c r="P450" s="5"/>
    </row>
    <row r="451" spans="5:16" ht="13" x14ac:dyDescent="0.15">
      <c r="E451" s="5"/>
      <c r="F451" s="5"/>
      <c r="G451" s="5"/>
      <c r="H451" s="143"/>
      <c r="I451" s="5"/>
      <c r="J451" s="5"/>
      <c r="K451" s="5"/>
      <c r="L451" s="5"/>
      <c r="M451" s="5"/>
      <c r="N451" s="5"/>
      <c r="O451" s="5"/>
      <c r="P451" s="5"/>
    </row>
    <row r="452" spans="5:16" ht="13" x14ac:dyDescent="0.15">
      <c r="E452" s="5"/>
      <c r="F452" s="5"/>
      <c r="G452" s="5"/>
      <c r="H452" s="143"/>
      <c r="I452" s="5"/>
      <c r="J452" s="5"/>
      <c r="K452" s="5"/>
      <c r="L452" s="5"/>
      <c r="M452" s="5"/>
      <c r="N452" s="5"/>
      <c r="O452" s="5"/>
      <c r="P452" s="5"/>
    </row>
    <row r="453" spans="5:16" ht="13" x14ac:dyDescent="0.15">
      <c r="E453" s="5"/>
      <c r="F453" s="5"/>
      <c r="G453" s="5"/>
      <c r="H453" s="143"/>
      <c r="I453" s="5"/>
      <c r="J453" s="5"/>
      <c r="K453" s="5"/>
      <c r="L453" s="5"/>
      <c r="M453" s="5"/>
      <c r="N453" s="5"/>
      <c r="O453" s="5"/>
      <c r="P453" s="5"/>
    </row>
    <row r="454" spans="5:16" ht="13" x14ac:dyDescent="0.15">
      <c r="E454" s="5"/>
      <c r="F454" s="5"/>
      <c r="G454" s="5"/>
      <c r="H454" s="143"/>
      <c r="I454" s="5"/>
      <c r="J454" s="5"/>
      <c r="K454" s="5"/>
      <c r="L454" s="5"/>
      <c r="M454" s="5"/>
      <c r="N454" s="5"/>
      <c r="O454" s="5"/>
      <c r="P454" s="5"/>
    </row>
    <row r="455" spans="5:16" ht="13" x14ac:dyDescent="0.15">
      <c r="E455" s="5"/>
      <c r="F455" s="5"/>
      <c r="G455" s="5"/>
      <c r="H455" s="143"/>
      <c r="I455" s="5"/>
      <c r="J455" s="5"/>
      <c r="K455" s="5"/>
      <c r="L455" s="5"/>
      <c r="M455" s="5"/>
      <c r="N455" s="5"/>
      <c r="O455" s="5"/>
      <c r="P455" s="5"/>
    </row>
    <row r="456" spans="5:16" ht="13" x14ac:dyDescent="0.15">
      <c r="E456" s="5"/>
      <c r="F456" s="5"/>
      <c r="G456" s="5"/>
      <c r="H456" s="143"/>
      <c r="I456" s="5"/>
      <c r="J456" s="5"/>
      <c r="K456" s="5"/>
      <c r="L456" s="5"/>
      <c r="M456" s="5"/>
      <c r="N456" s="5"/>
      <c r="O456" s="5"/>
      <c r="P456" s="5"/>
    </row>
    <row r="457" spans="5:16" ht="13" x14ac:dyDescent="0.15">
      <c r="E457" s="5"/>
      <c r="F457" s="5"/>
      <c r="G457" s="5"/>
      <c r="H457" s="143"/>
      <c r="I457" s="5"/>
      <c r="J457" s="5"/>
      <c r="K457" s="5"/>
      <c r="L457" s="5"/>
      <c r="M457" s="5"/>
      <c r="N457" s="5"/>
      <c r="O457" s="5"/>
      <c r="P457" s="5"/>
    </row>
    <row r="458" spans="5:16" ht="13" x14ac:dyDescent="0.15">
      <c r="E458" s="5"/>
      <c r="F458" s="5"/>
      <c r="G458" s="5"/>
      <c r="H458" s="143"/>
      <c r="I458" s="5"/>
      <c r="J458" s="5"/>
      <c r="K458" s="5"/>
      <c r="L458" s="5"/>
      <c r="M458" s="5"/>
      <c r="N458" s="5"/>
      <c r="O458" s="5"/>
      <c r="P458" s="5"/>
    </row>
    <row r="459" spans="5:16" ht="13" x14ac:dyDescent="0.15">
      <c r="E459" s="5"/>
      <c r="F459" s="5"/>
      <c r="G459" s="5"/>
      <c r="H459" s="143"/>
      <c r="I459" s="5"/>
      <c r="J459" s="5"/>
      <c r="K459" s="5"/>
      <c r="L459" s="5"/>
      <c r="M459" s="5"/>
      <c r="N459" s="5"/>
      <c r="O459" s="5"/>
      <c r="P459" s="5"/>
    </row>
    <row r="460" spans="5:16" ht="13" x14ac:dyDescent="0.15">
      <c r="E460" s="5"/>
      <c r="F460" s="5"/>
      <c r="G460" s="5"/>
      <c r="H460" s="143"/>
      <c r="I460" s="5"/>
      <c r="J460" s="5"/>
      <c r="K460" s="5"/>
      <c r="L460" s="5"/>
      <c r="M460" s="5"/>
      <c r="N460" s="5"/>
      <c r="O460" s="5"/>
      <c r="P460" s="5"/>
    </row>
    <row r="461" spans="5:16" ht="13" x14ac:dyDescent="0.15">
      <c r="E461" s="5"/>
      <c r="F461" s="5"/>
      <c r="G461" s="5"/>
      <c r="H461" s="143"/>
      <c r="I461" s="5"/>
      <c r="J461" s="5"/>
      <c r="K461" s="5"/>
      <c r="L461" s="5"/>
      <c r="M461" s="5"/>
      <c r="N461" s="5"/>
      <c r="O461" s="5"/>
      <c r="P461" s="5"/>
    </row>
    <row r="462" spans="5:16" ht="13" x14ac:dyDescent="0.15">
      <c r="E462" s="5"/>
      <c r="F462" s="5"/>
      <c r="G462" s="5"/>
      <c r="H462" s="143"/>
      <c r="I462" s="5"/>
      <c r="J462" s="5"/>
      <c r="K462" s="5"/>
      <c r="L462" s="5"/>
      <c r="M462" s="5"/>
      <c r="N462" s="5"/>
      <c r="O462" s="5"/>
      <c r="P462" s="5"/>
    </row>
    <row r="463" spans="5:16" ht="13" x14ac:dyDescent="0.15">
      <c r="E463" s="5"/>
      <c r="F463" s="5"/>
      <c r="G463" s="5"/>
      <c r="H463" s="143"/>
      <c r="I463" s="5"/>
      <c r="J463" s="5"/>
      <c r="K463" s="5"/>
      <c r="L463" s="5"/>
      <c r="M463" s="5"/>
      <c r="N463" s="5"/>
      <c r="O463" s="5"/>
      <c r="P463" s="5"/>
    </row>
    <row r="464" spans="5:16" ht="13" x14ac:dyDescent="0.15">
      <c r="E464" s="5"/>
      <c r="F464" s="5"/>
      <c r="G464" s="5"/>
      <c r="H464" s="143"/>
      <c r="I464" s="5"/>
      <c r="J464" s="5"/>
      <c r="K464" s="5"/>
      <c r="L464" s="5"/>
      <c r="M464" s="5"/>
      <c r="N464" s="5"/>
      <c r="O464" s="5"/>
      <c r="P464" s="5"/>
    </row>
    <row r="465" spans="5:16" ht="13" x14ac:dyDescent="0.15">
      <c r="E465" s="5"/>
      <c r="F465" s="5"/>
      <c r="G465" s="5"/>
      <c r="H465" s="143"/>
      <c r="I465" s="5"/>
      <c r="J465" s="5"/>
      <c r="K465" s="5"/>
      <c r="L465" s="5"/>
      <c r="M465" s="5"/>
      <c r="N465" s="5"/>
      <c r="O465" s="5"/>
      <c r="P465" s="5"/>
    </row>
    <row r="466" spans="5:16" ht="13" x14ac:dyDescent="0.15">
      <c r="E466" s="5"/>
      <c r="F466" s="5"/>
      <c r="G466" s="5"/>
      <c r="H466" s="143"/>
      <c r="I466" s="5"/>
      <c r="J466" s="5"/>
      <c r="K466" s="5"/>
      <c r="L466" s="5"/>
      <c r="M466" s="5"/>
      <c r="N466" s="5"/>
      <c r="O466" s="5"/>
      <c r="P466" s="5"/>
    </row>
    <row r="467" spans="5:16" ht="13" x14ac:dyDescent="0.15">
      <c r="E467" s="5"/>
      <c r="F467" s="5"/>
      <c r="G467" s="5"/>
      <c r="H467" s="143"/>
      <c r="I467" s="5"/>
      <c r="J467" s="5"/>
      <c r="K467" s="5"/>
      <c r="L467" s="5"/>
      <c r="M467" s="5"/>
      <c r="N467" s="5"/>
      <c r="O467" s="5"/>
      <c r="P467" s="5"/>
    </row>
    <row r="468" spans="5:16" ht="13" x14ac:dyDescent="0.15">
      <c r="E468" s="5"/>
      <c r="F468" s="5"/>
      <c r="G468" s="5"/>
      <c r="H468" s="143"/>
      <c r="I468" s="5"/>
      <c r="J468" s="5"/>
      <c r="K468" s="5"/>
      <c r="L468" s="5"/>
      <c r="M468" s="5"/>
      <c r="N468" s="5"/>
      <c r="O468" s="5"/>
      <c r="P468" s="5"/>
    </row>
    <row r="469" spans="5:16" ht="13" x14ac:dyDescent="0.15">
      <c r="E469" s="5"/>
      <c r="F469" s="5"/>
      <c r="G469" s="5"/>
      <c r="H469" s="143"/>
      <c r="I469" s="5"/>
      <c r="J469" s="5"/>
      <c r="K469" s="5"/>
      <c r="L469" s="5"/>
      <c r="M469" s="5"/>
      <c r="N469" s="5"/>
      <c r="O469" s="5"/>
      <c r="P469" s="5"/>
    </row>
    <row r="470" spans="5:16" ht="13" x14ac:dyDescent="0.15">
      <c r="E470" s="5"/>
      <c r="F470" s="5"/>
      <c r="G470" s="5"/>
      <c r="H470" s="143"/>
      <c r="I470" s="5"/>
      <c r="J470" s="5"/>
      <c r="K470" s="5"/>
      <c r="L470" s="5"/>
      <c r="M470" s="5"/>
      <c r="N470" s="5"/>
      <c r="O470" s="5"/>
      <c r="P470" s="5"/>
    </row>
    <row r="471" spans="5:16" ht="13" x14ac:dyDescent="0.15">
      <c r="E471" s="5"/>
      <c r="F471" s="5"/>
      <c r="G471" s="5"/>
      <c r="H471" s="143"/>
      <c r="I471" s="5"/>
      <c r="J471" s="5"/>
      <c r="K471" s="5"/>
      <c r="L471" s="5"/>
      <c r="M471" s="5"/>
      <c r="N471" s="5"/>
      <c r="O471" s="5"/>
      <c r="P471" s="5"/>
    </row>
    <row r="472" spans="5:16" ht="13" x14ac:dyDescent="0.15">
      <c r="E472" s="5"/>
      <c r="F472" s="5"/>
      <c r="G472" s="5"/>
      <c r="H472" s="143"/>
      <c r="I472" s="5"/>
      <c r="J472" s="5"/>
      <c r="K472" s="5"/>
      <c r="L472" s="5"/>
      <c r="M472" s="5"/>
      <c r="N472" s="5"/>
      <c r="O472" s="5"/>
      <c r="P472" s="5"/>
    </row>
    <row r="473" spans="5:16" ht="13" x14ac:dyDescent="0.15">
      <c r="E473" s="5"/>
      <c r="F473" s="5"/>
      <c r="G473" s="5"/>
      <c r="H473" s="143"/>
      <c r="I473" s="5"/>
      <c r="J473" s="5"/>
      <c r="K473" s="5"/>
      <c r="L473" s="5"/>
      <c r="M473" s="5"/>
      <c r="N473" s="5"/>
      <c r="O473" s="5"/>
      <c r="P473" s="5"/>
    </row>
    <row r="474" spans="5:16" ht="13" x14ac:dyDescent="0.15">
      <c r="E474" s="5"/>
      <c r="F474" s="5"/>
      <c r="G474" s="5"/>
      <c r="H474" s="143"/>
      <c r="I474" s="5"/>
      <c r="J474" s="5"/>
      <c r="K474" s="5"/>
      <c r="L474" s="5"/>
      <c r="M474" s="5"/>
      <c r="N474" s="5"/>
      <c r="O474" s="5"/>
      <c r="P474" s="5"/>
    </row>
    <row r="475" spans="5:16" ht="13" x14ac:dyDescent="0.15">
      <c r="E475" s="5"/>
      <c r="F475" s="5"/>
      <c r="G475" s="5"/>
      <c r="H475" s="143"/>
      <c r="I475" s="5"/>
      <c r="J475" s="5"/>
      <c r="K475" s="5"/>
      <c r="L475" s="5"/>
      <c r="M475" s="5"/>
      <c r="N475" s="5"/>
      <c r="O475" s="5"/>
      <c r="P475" s="5"/>
    </row>
    <row r="476" spans="5:16" ht="13" x14ac:dyDescent="0.15">
      <c r="E476" s="5"/>
      <c r="F476" s="5"/>
      <c r="G476" s="5"/>
      <c r="H476" s="143"/>
      <c r="I476" s="5"/>
      <c r="J476" s="5"/>
      <c r="K476" s="5"/>
      <c r="L476" s="5"/>
      <c r="M476" s="5"/>
      <c r="N476" s="5"/>
      <c r="O476" s="5"/>
      <c r="P476" s="5"/>
    </row>
    <row r="477" spans="5:16" ht="13" x14ac:dyDescent="0.15">
      <c r="E477" s="5"/>
      <c r="F477" s="5"/>
      <c r="G477" s="5"/>
      <c r="H477" s="143"/>
      <c r="I477" s="5"/>
      <c r="J477" s="5"/>
      <c r="K477" s="5"/>
      <c r="L477" s="5"/>
      <c r="M477" s="5"/>
      <c r="N477" s="5"/>
      <c r="O477" s="5"/>
      <c r="P477" s="5"/>
    </row>
    <row r="478" spans="5:16" ht="13" x14ac:dyDescent="0.15">
      <c r="E478" s="5"/>
      <c r="F478" s="5"/>
      <c r="G478" s="5"/>
      <c r="H478" s="143"/>
      <c r="I478" s="5"/>
      <c r="J478" s="5"/>
      <c r="K478" s="5"/>
      <c r="L478" s="5"/>
      <c r="M478" s="5"/>
      <c r="N478" s="5"/>
      <c r="O478" s="5"/>
      <c r="P478" s="5"/>
    </row>
    <row r="479" spans="5:16" ht="13" x14ac:dyDescent="0.15">
      <c r="E479" s="5"/>
      <c r="F479" s="5"/>
      <c r="G479" s="5"/>
      <c r="H479" s="143"/>
      <c r="I479" s="5"/>
      <c r="J479" s="5"/>
      <c r="K479" s="5"/>
      <c r="L479" s="5"/>
      <c r="M479" s="5"/>
      <c r="N479" s="5"/>
      <c r="O479" s="5"/>
      <c r="P479" s="5"/>
    </row>
    <row r="480" spans="5:16" ht="13" x14ac:dyDescent="0.15">
      <c r="E480" s="5"/>
      <c r="F480" s="5"/>
      <c r="G480" s="5"/>
      <c r="H480" s="143"/>
      <c r="I480" s="5"/>
      <c r="J480" s="5"/>
      <c r="K480" s="5"/>
      <c r="L480" s="5"/>
      <c r="M480" s="5"/>
      <c r="N480" s="5"/>
      <c r="O480" s="5"/>
      <c r="P480" s="5"/>
    </row>
    <row r="481" spans="5:16" ht="13" x14ac:dyDescent="0.15">
      <c r="E481" s="5"/>
      <c r="F481" s="5"/>
      <c r="G481" s="5"/>
      <c r="H481" s="143"/>
      <c r="I481" s="5"/>
      <c r="J481" s="5"/>
      <c r="K481" s="5"/>
      <c r="L481" s="5"/>
      <c r="M481" s="5"/>
      <c r="N481" s="5"/>
      <c r="O481" s="5"/>
      <c r="P481" s="5"/>
    </row>
    <row r="482" spans="5:16" ht="13" x14ac:dyDescent="0.15">
      <c r="E482" s="5"/>
      <c r="F482" s="5"/>
      <c r="G482" s="5"/>
      <c r="H482" s="143"/>
      <c r="I482" s="5"/>
      <c r="J482" s="5"/>
      <c r="K482" s="5"/>
      <c r="L482" s="5"/>
      <c r="M482" s="5"/>
      <c r="N482" s="5"/>
      <c r="O482" s="5"/>
      <c r="P482" s="5"/>
    </row>
    <row r="483" spans="5:16" ht="13" x14ac:dyDescent="0.15">
      <c r="E483" s="5"/>
      <c r="F483" s="5"/>
      <c r="G483" s="5"/>
      <c r="H483" s="143"/>
      <c r="I483" s="5"/>
      <c r="J483" s="5"/>
      <c r="K483" s="5"/>
      <c r="L483" s="5"/>
      <c r="M483" s="5"/>
      <c r="N483" s="5"/>
      <c r="O483" s="5"/>
      <c r="P483" s="5"/>
    </row>
    <row r="484" spans="5:16" ht="13" x14ac:dyDescent="0.15">
      <c r="E484" s="5"/>
      <c r="F484" s="5"/>
      <c r="G484" s="5"/>
      <c r="H484" s="143"/>
      <c r="I484" s="5"/>
      <c r="J484" s="5"/>
      <c r="K484" s="5"/>
      <c r="L484" s="5"/>
      <c r="M484" s="5"/>
      <c r="N484" s="5"/>
      <c r="O484" s="5"/>
      <c r="P484" s="5"/>
    </row>
    <row r="485" spans="5:16" ht="13" x14ac:dyDescent="0.15">
      <c r="E485" s="5"/>
      <c r="F485" s="5"/>
      <c r="G485" s="5"/>
      <c r="H485" s="143"/>
      <c r="I485" s="5"/>
      <c r="J485" s="5"/>
      <c r="K485" s="5"/>
      <c r="L485" s="5"/>
      <c r="M485" s="5"/>
      <c r="N485" s="5"/>
      <c r="O485" s="5"/>
      <c r="P485" s="5"/>
    </row>
    <row r="486" spans="5:16" ht="13" x14ac:dyDescent="0.15">
      <c r="E486" s="5"/>
      <c r="F486" s="5"/>
      <c r="G486" s="5"/>
      <c r="H486" s="143"/>
      <c r="I486" s="5"/>
      <c r="J486" s="5"/>
      <c r="K486" s="5"/>
      <c r="L486" s="5"/>
      <c r="M486" s="5"/>
      <c r="N486" s="5"/>
      <c r="O486" s="5"/>
      <c r="P486" s="5"/>
    </row>
    <row r="487" spans="5:16" ht="13" x14ac:dyDescent="0.15">
      <c r="E487" s="5"/>
      <c r="F487" s="5"/>
      <c r="G487" s="5"/>
      <c r="H487" s="143"/>
      <c r="I487" s="5"/>
      <c r="J487" s="5"/>
      <c r="K487" s="5"/>
      <c r="L487" s="5"/>
      <c r="M487" s="5"/>
      <c r="N487" s="5"/>
      <c r="O487" s="5"/>
      <c r="P487" s="5"/>
    </row>
    <row r="488" spans="5:16" ht="13" x14ac:dyDescent="0.15">
      <c r="E488" s="5"/>
      <c r="F488" s="5"/>
      <c r="G488" s="5"/>
      <c r="H488" s="143"/>
      <c r="I488" s="5"/>
      <c r="J488" s="5"/>
      <c r="K488" s="5"/>
      <c r="L488" s="5"/>
      <c r="M488" s="5"/>
      <c r="N488" s="5"/>
      <c r="O488" s="5"/>
      <c r="P488" s="5"/>
    </row>
    <row r="489" spans="5:16" ht="13" x14ac:dyDescent="0.15">
      <c r="E489" s="5"/>
      <c r="F489" s="5"/>
      <c r="G489" s="5"/>
      <c r="H489" s="143"/>
      <c r="I489" s="5"/>
      <c r="J489" s="5"/>
      <c r="K489" s="5"/>
      <c r="L489" s="5"/>
      <c r="M489" s="5"/>
      <c r="N489" s="5"/>
      <c r="O489" s="5"/>
      <c r="P489" s="5"/>
    </row>
    <row r="490" spans="5:16" ht="13" x14ac:dyDescent="0.15">
      <c r="E490" s="5"/>
      <c r="F490" s="5"/>
      <c r="G490" s="5"/>
      <c r="H490" s="143"/>
      <c r="I490" s="5"/>
      <c r="J490" s="5"/>
      <c r="K490" s="5"/>
      <c r="L490" s="5"/>
      <c r="M490" s="5"/>
      <c r="N490" s="5"/>
      <c r="O490" s="5"/>
      <c r="P490" s="5"/>
    </row>
    <row r="491" spans="5:16" ht="13" x14ac:dyDescent="0.15">
      <c r="E491" s="5"/>
      <c r="F491" s="5"/>
      <c r="G491" s="5"/>
      <c r="H491" s="143"/>
      <c r="I491" s="5"/>
      <c r="J491" s="5"/>
      <c r="K491" s="5"/>
      <c r="L491" s="5"/>
      <c r="M491" s="5"/>
      <c r="N491" s="5"/>
      <c r="O491" s="5"/>
      <c r="P491" s="5"/>
    </row>
    <row r="492" spans="5:16" ht="13" x14ac:dyDescent="0.15">
      <c r="E492" s="5"/>
      <c r="F492" s="5"/>
      <c r="G492" s="5"/>
      <c r="H492" s="143"/>
      <c r="I492" s="5"/>
      <c r="J492" s="5"/>
      <c r="K492" s="5"/>
      <c r="L492" s="5"/>
      <c r="M492" s="5"/>
      <c r="N492" s="5"/>
      <c r="O492" s="5"/>
      <c r="P492" s="5"/>
    </row>
    <row r="493" spans="5:16" ht="13" x14ac:dyDescent="0.15">
      <c r="E493" s="5"/>
      <c r="F493" s="5"/>
      <c r="G493" s="5"/>
      <c r="H493" s="143"/>
      <c r="I493" s="5"/>
      <c r="J493" s="5"/>
      <c r="K493" s="5"/>
      <c r="L493" s="5"/>
      <c r="M493" s="5"/>
      <c r="N493" s="5"/>
      <c r="O493" s="5"/>
      <c r="P493" s="5"/>
    </row>
    <row r="494" spans="5:16" ht="13" x14ac:dyDescent="0.15">
      <c r="E494" s="5"/>
      <c r="F494" s="5"/>
      <c r="G494" s="5"/>
      <c r="H494" s="143"/>
      <c r="I494" s="5"/>
      <c r="J494" s="5"/>
      <c r="K494" s="5"/>
      <c r="L494" s="5"/>
      <c r="M494" s="5"/>
      <c r="N494" s="5"/>
      <c r="O494" s="5"/>
      <c r="P494" s="5"/>
    </row>
    <row r="495" spans="5:16" ht="13" x14ac:dyDescent="0.15">
      <c r="E495" s="5"/>
      <c r="F495" s="5"/>
      <c r="G495" s="5"/>
      <c r="H495" s="143"/>
      <c r="I495" s="5"/>
      <c r="J495" s="5"/>
      <c r="K495" s="5"/>
      <c r="L495" s="5"/>
      <c r="M495" s="5"/>
      <c r="N495" s="5"/>
      <c r="O495" s="5"/>
      <c r="P495" s="5"/>
    </row>
    <row r="496" spans="5:16" ht="13" x14ac:dyDescent="0.15">
      <c r="E496" s="5"/>
      <c r="F496" s="5"/>
      <c r="G496" s="5"/>
      <c r="H496" s="143"/>
      <c r="I496" s="5"/>
      <c r="J496" s="5"/>
      <c r="K496" s="5"/>
      <c r="L496" s="5"/>
      <c r="M496" s="5"/>
      <c r="N496" s="5"/>
      <c r="O496" s="5"/>
      <c r="P496" s="5"/>
    </row>
    <row r="497" spans="5:16" ht="13" x14ac:dyDescent="0.15">
      <c r="E497" s="5"/>
      <c r="F497" s="5"/>
      <c r="G497" s="5"/>
      <c r="H497" s="143"/>
      <c r="I497" s="5"/>
      <c r="J497" s="5"/>
      <c r="K497" s="5"/>
      <c r="L497" s="5"/>
      <c r="M497" s="5"/>
      <c r="N497" s="5"/>
      <c r="O497" s="5"/>
      <c r="P497" s="5"/>
    </row>
    <row r="498" spans="5:16" ht="13" x14ac:dyDescent="0.15">
      <c r="E498" s="5"/>
      <c r="F498" s="5"/>
      <c r="G498" s="5"/>
      <c r="H498" s="143"/>
      <c r="I498" s="5"/>
      <c r="J498" s="5"/>
      <c r="K498" s="5"/>
      <c r="L498" s="5"/>
      <c r="M498" s="5"/>
      <c r="N498" s="5"/>
      <c r="O498" s="5"/>
      <c r="P498" s="5"/>
    </row>
    <row r="499" spans="5:16" ht="13" x14ac:dyDescent="0.15">
      <c r="E499" s="5"/>
      <c r="F499" s="5"/>
      <c r="G499" s="5"/>
      <c r="H499" s="143"/>
      <c r="I499" s="5"/>
      <c r="J499" s="5"/>
      <c r="K499" s="5"/>
      <c r="L499" s="5"/>
      <c r="M499" s="5"/>
      <c r="N499" s="5"/>
      <c r="O499" s="5"/>
      <c r="P499" s="5"/>
    </row>
    <row r="500" spans="5:16" ht="13" x14ac:dyDescent="0.15">
      <c r="E500" s="5"/>
      <c r="F500" s="5"/>
      <c r="G500" s="5"/>
      <c r="H500" s="143"/>
      <c r="I500" s="5"/>
      <c r="J500" s="5"/>
      <c r="K500" s="5"/>
      <c r="L500" s="5"/>
      <c r="M500" s="5"/>
      <c r="N500" s="5"/>
      <c r="O500" s="5"/>
      <c r="P500" s="5"/>
    </row>
    <row r="501" spans="5:16" ht="13" x14ac:dyDescent="0.15">
      <c r="E501" s="5"/>
      <c r="F501" s="5"/>
      <c r="G501" s="5"/>
      <c r="H501" s="143"/>
      <c r="I501" s="5"/>
      <c r="J501" s="5"/>
      <c r="K501" s="5"/>
      <c r="L501" s="5"/>
      <c r="M501" s="5"/>
      <c r="N501" s="5"/>
      <c r="O501" s="5"/>
      <c r="P501" s="5"/>
    </row>
    <row r="502" spans="5:16" ht="13" x14ac:dyDescent="0.15">
      <c r="E502" s="5"/>
      <c r="F502" s="5"/>
      <c r="G502" s="5"/>
      <c r="H502" s="143"/>
      <c r="I502" s="5"/>
      <c r="J502" s="5"/>
      <c r="K502" s="5"/>
      <c r="L502" s="5"/>
      <c r="M502" s="5"/>
      <c r="N502" s="5"/>
      <c r="O502" s="5"/>
      <c r="P502" s="5"/>
    </row>
    <row r="503" spans="5:16" ht="13" x14ac:dyDescent="0.15">
      <c r="E503" s="5"/>
      <c r="F503" s="5"/>
      <c r="G503" s="5"/>
      <c r="H503" s="143"/>
      <c r="I503" s="5"/>
      <c r="J503" s="5"/>
      <c r="K503" s="5"/>
      <c r="L503" s="5"/>
      <c r="M503" s="5"/>
      <c r="N503" s="5"/>
      <c r="O503" s="5"/>
      <c r="P503" s="5"/>
    </row>
    <row r="504" spans="5:16" ht="13" x14ac:dyDescent="0.15">
      <c r="E504" s="5"/>
      <c r="F504" s="5"/>
      <c r="G504" s="5"/>
      <c r="H504" s="143"/>
      <c r="I504" s="5"/>
      <c r="J504" s="5"/>
      <c r="K504" s="5"/>
      <c r="L504" s="5"/>
      <c r="M504" s="5"/>
      <c r="N504" s="5"/>
      <c r="O504" s="5"/>
      <c r="P504" s="5"/>
    </row>
    <row r="505" spans="5:16" ht="13" x14ac:dyDescent="0.15">
      <c r="E505" s="5"/>
      <c r="F505" s="5"/>
      <c r="G505" s="5"/>
      <c r="H505" s="143"/>
      <c r="I505" s="5"/>
      <c r="J505" s="5"/>
      <c r="K505" s="5"/>
      <c r="L505" s="5"/>
      <c r="M505" s="5"/>
      <c r="N505" s="5"/>
      <c r="O505" s="5"/>
      <c r="P505" s="5"/>
    </row>
    <row r="506" spans="5:16" ht="13" x14ac:dyDescent="0.15">
      <c r="E506" s="5"/>
      <c r="F506" s="5"/>
      <c r="G506" s="5"/>
      <c r="H506" s="143"/>
      <c r="I506" s="5"/>
      <c r="J506" s="5"/>
      <c r="K506" s="5"/>
      <c r="L506" s="5"/>
      <c r="M506" s="5"/>
      <c r="N506" s="5"/>
      <c r="O506" s="5"/>
      <c r="P506" s="5"/>
    </row>
    <row r="507" spans="5:16" ht="13" x14ac:dyDescent="0.15">
      <c r="E507" s="5"/>
      <c r="F507" s="5"/>
      <c r="G507" s="5"/>
      <c r="H507" s="143"/>
      <c r="I507" s="5"/>
      <c r="J507" s="5"/>
      <c r="K507" s="5"/>
      <c r="L507" s="5"/>
      <c r="M507" s="5"/>
      <c r="N507" s="5"/>
      <c r="O507" s="5"/>
      <c r="P507" s="5"/>
    </row>
    <row r="508" spans="5:16" ht="13" x14ac:dyDescent="0.15">
      <c r="E508" s="5"/>
      <c r="F508" s="5"/>
      <c r="G508" s="5"/>
      <c r="H508" s="143"/>
      <c r="I508" s="5"/>
      <c r="J508" s="5"/>
      <c r="K508" s="5"/>
      <c r="L508" s="5"/>
      <c r="M508" s="5"/>
      <c r="N508" s="5"/>
      <c r="O508" s="5"/>
      <c r="P508" s="5"/>
    </row>
    <row r="509" spans="5:16" ht="13" x14ac:dyDescent="0.15">
      <c r="E509" s="5"/>
      <c r="F509" s="5"/>
      <c r="G509" s="5"/>
      <c r="H509" s="143"/>
      <c r="I509" s="5"/>
      <c r="J509" s="5"/>
      <c r="K509" s="5"/>
      <c r="L509" s="5"/>
      <c r="M509" s="5"/>
      <c r="N509" s="5"/>
      <c r="O509" s="5"/>
      <c r="P509" s="5"/>
    </row>
    <row r="510" spans="5:16" ht="13" x14ac:dyDescent="0.15">
      <c r="E510" s="5"/>
      <c r="F510" s="5"/>
      <c r="G510" s="5"/>
      <c r="H510" s="143"/>
      <c r="I510" s="5"/>
      <c r="J510" s="5"/>
      <c r="K510" s="5"/>
      <c r="L510" s="5"/>
      <c r="M510" s="5"/>
      <c r="N510" s="5"/>
      <c r="O510" s="5"/>
      <c r="P510" s="5"/>
    </row>
    <row r="511" spans="5:16" ht="13" x14ac:dyDescent="0.15">
      <c r="E511" s="5"/>
      <c r="F511" s="5"/>
      <c r="G511" s="5"/>
      <c r="H511" s="143"/>
      <c r="I511" s="5"/>
      <c r="J511" s="5"/>
      <c r="K511" s="5"/>
      <c r="L511" s="5"/>
      <c r="M511" s="5"/>
      <c r="N511" s="5"/>
      <c r="O511" s="5"/>
      <c r="P511" s="5"/>
    </row>
    <row r="512" spans="5:16" ht="13" x14ac:dyDescent="0.15">
      <c r="E512" s="5"/>
      <c r="F512" s="5"/>
      <c r="G512" s="5"/>
      <c r="H512" s="143"/>
      <c r="I512" s="5"/>
      <c r="J512" s="5"/>
      <c r="K512" s="5"/>
      <c r="L512" s="5"/>
      <c r="M512" s="5"/>
      <c r="N512" s="5"/>
      <c r="O512" s="5"/>
      <c r="P512" s="5"/>
    </row>
    <row r="513" spans="5:16" ht="13" x14ac:dyDescent="0.15">
      <c r="E513" s="5"/>
      <c r="F513" s="5"/>
      <c r="G513" s="5"/>
      <c r="H513" s="143"/>
      <c r="I513" s="5"/>
      <c r="J513" s="5"/>
      <c r="K513" s="5"/>
      <c r="L513" s="5"/>
      <c r="M513" s="5"/>
      <c r="N513" s="5"/>
      <c r="O513" s="5"/>
      <c r="P513" s="5"/>
    </row>
    <row r="514" spans="5:16" ht="13" x14ac:dyDescent="0.15">
      <c r="E514" s="5"/>
      <c r="F514" s="5"/>
      <c r="G514" s="5"/>
      <c r="H514" s="143"/>
      <c r="I514" s="5"/>
      <c r="J514" s="5"/>
      <c r="K514" s="5"/>
      <c r="L514" s="5"/>
      <c r="M514" s="5"/>
      <c r="N514" s="5"/>
      <c r="O514" s="5"/>
      <c r="P514" s="5"/>
    </row>
    <row r="515" spans="5:16" ht="13" x14ac:dyDescent="0.15">
      <c r="E515" s="5"/>
      <c r="F515" s="5"/>
      <c r="G515" s="5"/>
      <c r="H515" s="143"/>
      <c r="I515" s="5"/>
      <c r="J515" s="5"/>
      <c r="K515" s="5"/>
      <c r="L515" s="5"/>
      <c r="M515" s="5"/>
      <c r="N515" s="5"/>
      <c r="O515" s="5"/>
      <c r="P515" s="5"/>
    </row>
    <row r="516" spans="5:16" ht="13" x14ac:dyDescent="0.15">
      <c r="E516" s="5"/>
      <c r="F516" s="5"/>
      <c r="G516" s="5"/>
      <c r="H516" s="143"/>
      <c r="I516" s="5"/>
      <c r="J516" s="5"/>
      <c r="K516" s="5"/>
      <c r="L516" s="5"/>
      <c r="M516" s="5"/>
      <c r="N516" s="5"/>
      <c r="O516" s="5"/>
      <c r="P516" s="5"/>
    </row>
    <row r="517" spans="5:16" ht="13" x14ac:dyDescent="0.15">
      <c r="E517" s="5"/>
      <c r="F517" s="5"/>
      <c r="G517" s="5"/>
      <c r="H517" s="143"/>
      <c r="I517" s="5"/>
      <c r="J517" s="5"/>
      <c r="K517" s="5"/>
      <c r="L517" s="5"/>
      <c r="M517" s="5"/>
      <c r="N517" s="5"/>
      <c r="O517" s="5"/>
      <c r="P517" s="5"/>
    </row>
    <row r="518" spans="5:16" ht="13" x14ac:dyDescent="0.15">
      <c r="E518" s="5"/>
      <c r="F518" s="5"/>
      <c r="G518" s="5"/>
      <c r="H518" s="143"/>
      <c r="I518" s="5"/>
      <c r="J518" s="5"/>
      <c r="K518" s="5"/>
      <c r="L518" s="5"/>
      <c r="M518" s="5"/>
      <c r="N518" s="5"/>
      <c r="O518" s="5"/>
      <c r="P518" s="5"/>
    </row>
    <row r="519" spans="5:16" ht="13" x14ac:dyDescent="0.15">
      <c r="E519" s="5"/>
      <c r="F519" s="5"/>
      <c r="G519" s="5"/>
      <c r="H519" s="143"/>
      <c r="I519" s="5"/>
      <c r="J519" s="5"/>
      <c r="K519" s="5"/>
      <c r="L519" s="5"/>
      <c r="M519" s="5"/>
      <c r="N519" s="5"/>
      <c r="O519" s="5"/>
      <c r="P519" s="5"/>
    </row>
    <row r="520" spans="5:16" ht="13" x14ac:dyDescent="0.15">
      <c r="E520" s="5"/>
      <c r="F520" s="5"/>
      <c r="G520" s="5"/>
      <c r="H520" s="143"/>
      <c r="I520" s="5"/>
      <c r="J520" s="5"/>
      <c r="K520" s="5"/>
      <c r="L520" s="5"/>
      <c r="M520" s="5"/>
      <c r="N520" s="5"/>
      <c r="O520" s="5"/>
      <c r="P520" s="5"/>
    </row>
    <row r="521" spans="5:16" ht="13" x14ac:dyDescent="0.15">
      <c r="E521" s="5"/>
      <c r="F521" s="5"/>
      <c r="G521" s="5"/>
      <c r="H521" s="143"/>
      <c r="I521" s="5"/>
      <c r="J521" s="5"/>
      <c r="K521" s="5"/>
      <c r="L521" s="5"/>
      <c r="M521" s="5"/>
      <c r="N521" s="5"/>
      <c r="O521" s="5"/>
      <c r="P521" s="5"/>
    </row>
    <row r="522" spans="5:16" ht="13" x14ac:dyDescent="0.15">
      <c r="E522" s="5"/>
      <c r="F522" s="5"/>
      <c r="G522" s="5"/>
      <c r="H522" s="143"/>
      <c r="I522" s="5"/>
      <c r="J522" s="5"/>
      <c r="K522" s="5"/>
      <c r="L522" s="5"/>
      <c r="M522" s="5"/>
      <c r="N522" s="5"/>
      <c r="O522" s="5"/>
      <c r="P522" s="5"/>
    </row>
    <row r="523" spans="5:16" ht="13" x14ac:dyDescent="0.15">
      <c r="E523" s="5"/>
      <c r="F523" s="5"/>
      <c r="G523" s="5"/>
      <c r="H523" s="143"/>
      <c r="I523" s="5"/>
      <c r="J523" s="5"/>
      <c r="K523" s="5"/>
      <c r="L523" s="5"/>
      <c r="M523" s="5"/>
      <c r="N523" s="5"/>
      <c r="O523" s="5"/>
      <c r="P523" s="5"/>
    </row>
    <row r="524" spans="5:16" ht="13" x14ac:dyDescent="0.15">
      <c r="E524" s="5"/>
      <c r="F524" s="5"/>
      <c r="G524" s="5"/>
      <c r="H524" s="143"/>
      <c r="I524" s="5"/>
      <c r="J524" s="5"/>
      <c r="K524" s="5"/>
      <c r="L524" s="5"/>
      <c r="M524" s="5"/>
      <c r="N524" s="5"/>
      <c r="O524" s="5"/>
      <c r="P524" s="5"/>
    </row>
    <row r="525" spans="5:16" ht="13" x14ac:dyDescent="0.15">
      <c r="E525" s="5"/>
      <c r="F525" s="5"/>
      <c r="G525" s="5"/>
      <c r="H525" s="143"/>
      <c r="I525" s="5"/>
      <c r="J525" s="5"/>
      <c r="K525" s="5"/>
      <c r="L525" s="5"/>
      <c r="M525" s="5"/>
      <c r="N525" s="5"/>
      <c r="O525" s="5"/>
      <c r="P525" s="5"/>
    </row>
    <row r="526" spans="5:16" ht="13" x14ac:dyDescent="0.15">
      <c r="E526" s="5"/>
      <c r="F526" s="5"/>
      <c r="G526" s="5"/>
      <c r="H526" s="143"/>
      <c r="I526" s="5"/>
      <c r="J526" s="5"/>
      <c r="K526" s="5"/>
      <c r="L526" s="5"/>
      <c r="M526" s="5"/>
      <c r="N526" s="5"/>
      <c r="O526" s="5"/>
      <c r="P526" s="5"/>
    </row>
    <row r="527" spans="5:16" ht="13" x14ac:dyDescent="0.15">
      <c r="E527" s="5"/>
      <c r="F527" s="5"/>
      <c r="G527" s="5"/>
      <c r="H527" s="143"/>
      <c r="I527" s="5"/>
      <c r="J527" s="5"/>
      <c r="K527" s="5"/>
      <c r="L527" s="5"/>
      <c r="M527" s="5"/>
      <c r="N527" s="5"/>
      <c r="O527" s="5"/>
      <c r="P527" s="5"/>
    </row>
    <row r="528" spans="5:16" ht="13" x14ac:dyDescent="0.15">
      <c r="E528" s="5"/>
      <c r="F528" s="5"/>
      <c r="G528" s="5"/>
      <c r="H528" s="143"/>
      <c r="I528" s="5"/>
      <c r="J528" s="5"/>
      <c r="K528" s="5"/>
      <c r="L528" s="5"/>
      <c r="M528" s="5"/>
      <c r="N528" s="5"/>
      <c r="O528" s="5"/>
      <c r="P528" s="5"/>
    </row>
    <row r="529" spans="5:16" ht="13" x14ac:dyDescent="0.15">
      <c r="E529" s="5"/>
      <c r="F529" s="5"/>
      <c r="G529" s="5"/>
      <c r="H529" s="143"/>
      <c r="I529" s="5"/>
      <c r="J529" s="5"/>
      <c r="K529" s="5"/>
      <c r="L529" s="5"/>
      <c r="M529" s="5"/>
      <c r="N529" s="5"/>
      <c r="O529" s="5"/>
      <c r="P529" s="5"/>
    </row>
    <row r="530" spans="5:16" ht="13" x14ac:dyDescent="0.15">
      <c r="E530" s="5"/>
      <c r="F530" s="5"/>
      <c r="G530" s="5"/>
      <c r="H530" s="143"/>
      <c r="I530" s="5"/>
      <c r="J530" s="5"/>
      <c r="K530" s="5"/>
      <c r="L530" s="5"/>
      <c r="M530" s="5"/>
      <c r="N530" s="5"/>
      <c r="O530" s="5"/>
      <c r="P530" s="5"/>
    </row>
    <row r="531" spans="5:16" ht="13" x14ac:dyDescent="0.15">
      <c r="E531" s="5"/>
      <c r="F531" s="5"/>
      <c r="G531" s="5"/>
      <c r="H531" s="143"/>
      <c r="I531" s="5"/>
      <c r="J531" s="5"/>
      <c r="K531" s="5"/>
      <c r="L531" s="5"/>
      <c r="M531" s="5"/>
      <c r="N531" s="5"/>
      <c r="O531" s="5"/>
      <c r="P531" s="5"/>
    </row>
    <row r="532" spans="5:16" ht="13" x14ac:dyDescent="0.15">
      <c r="E532" s="5"/>
      <c r="F532" s="5"/>
      <c r="G532" s="5"/>
      <c r="H532" s="143"/>
      <c r="I532" s="5"/>
      <c r="J532" s="5"/>
      <c r="K532" s="5"/>
      <c r="L532" s="5"/>
      <c r="M532" s="5"/>
      <c r="N532" s="5"/>
      <c r="O532" s="5"/>
      <c r="P532" s="5"/>
    </row>
    <row r="533" spans="5:16" ht="13" x14ac:dyDescent="0.15">
      <c r="E533" s="5"/>
      <c r="F533" s="5"/>
      <c r="G533" s="5"/>
      <c r="H533" s="143"/>
      <c r="I533" s="5"/>
      <c r="J533" s="5"/>
      <c r="K533" s="5"/>
      <c r="L533" s="5"/>
      <c r="M533" s="5"/>
      <c r="N533" s="5"/>
      <c r="O533" s="5"/>
      <c r="P533" s="5"/>
    </row>
    <row r="534" spans="5:16" ht="13" x14ac:dyDescent="0.15">
      <c r="E534" s="5"/>
      <c r="F534" s="5"/>
      <c r="G534" s="5"/>
      <c r="H534" s="143"/>
      <c r="I534" s="5"/>
      <c r="J534" s="5"/>
      <c r="K534" s="5"/>
      <c r="L534" s="5"/>
      <c r="M534" s="5"/>
      <c r="N534" s="5"/>
      <c r="O534" s="5"/>
      <c r="P534" s="5"/>
    </row>
    <row r="535" spans="5:16" ht="13" x14ac:dyDescent="0.15">
      <c r="E535" s="5"/>
      <c r="F535" s="5"/>
      <c r="G535" s="5"/>
      <c r="H535" s="143"/>
      <c r="I535" s="5"/>
      <c r="J535" s="5"/>
      <c r="K535" s="5"/>
      <c r="L535" s="5"/>
      <c r="M535" s="5"/>
      <c r="N535" s="5"/>
      <c r="O535" s="5"/>
      <c r="P535" s="5"/>
    </row>
    <row r="536" spans="5:16" ht="13" x14ac:dyDescent="0.15">
      <c r="E536" s="5"/>
      <c r="F536" s="5"/>
      <c r="G536" s="5"/>
      <c r="H536" s="143"/>
      <c r="I536" s="5"/>
      <c r="J536" s="5"/>
      <c r="K536" s="5"/>
      <c r="L536" s="5"/>
      <c r="M536" s="5"/>
      <c r="N536" s="5"/>
      <c r="O536" s="5"/>
      <c r="P536" s="5"/>
    </row>
    <row r="537" spans="5:16" ht="13" x14ac:dyDescent="0.15">
      <c r="E537" s="5"/>
      <c r="F537" s="5"/>
      <c r="G537" s="5"/>
      <c r="H537" s="143"/>
      <c r="I537" s="5"/>
      <c r="J537" s="5"/>
      <c r="K537" s="5"/>
      <c r="L537" s="5"/>
      <c r="M537" s="5"/>
      <c r="N537" s="5"/>
      <c r="O537" s="5"/>
      <c r="P537" s="5"/>
    </row>
    <row r="538" spans="5:16" ht="13" x14ac:dyDescent="0.15">
      <c r="E538" s="5"/>
      <c r="F538" s="5"/>
      <c r="G538" s="5"/>
      <c r="H538" s="143"/>
      <c r="I538" s="5"/>
      <c r="J538" s="5"/>
      <c r="K538" s="5"/>
      <c r="L538" s="5"/>
      <c r="M538" s="5"/>
      <c r="N538" s="5"/>
      <c r="O538" s="5"/>
      <c r="P538" s="5"/>
    </row>
    <row r="539" spans="5:16" ht="13" x14ac:dyDescent="0.15">
      <c r="E539" s="5"/>
      <c r="F539" s="5"/>
      <c r="G539" s="5"/>
      <c r="H539" s="143"/>
      <c r="I539" s="5"/>
      <c r="J539" s="5"/>
      <c r="K539" s="5"/>
      <c r="L539" s="5"/>
      <c r="M539" s="5"/>
      <c r="N539" s="5"/>
      <c r="O539" s="5"/>
      <c r="P539" s="5"/>
    </row>
    <row r="540" spans="5:16" ht="13" x14ac:dyDescent="0.15">
      <c r="E540" s="5"/>
      <c r="F540" s="5"/>
      <c r="G540" s="5"/>
      <c r="H540" s="143"/>
      <c r="I540" s="5"/>
      <c r="J540" s="5"/>
      <c r="K540" s="5"/>
      <c r="L540" s="5"/>
      <c r="M540" s="5"/>
      <c r="N540" s="5"/>
      <c r="O540" s="5"/>
      <c r="P540" s="5"/>
    </row>
    <row r="541" spans="5:16" ht="13" x14ac:dyDescent="0.15">
      <c r="E541" s="5"/>
      <c r="F541" s="5"/>
      <c r="G541" s="5"/>
      <c r="H541" s="143"/>
      <c r="I541" s="5"/>
      <c r="J541" s="5"/>
      <c r="K541" s="5"/>
      <c r="L541" s="5"/>
      <c r="M541" s="5"/>
      <c r="N541" s="5"/>
      <c r="O541" s="5"/>
      <c r="P541" s="5"/>
    </row>
    <row r="542" spans="5:16" ht="13" x14ac:dyDescent="0.15">
      <c r="E542" s="5"/>
      <c r="F542" s="5"/>
      <c r="G542" s="5"/>
      <c r="H542" s="143"/>
      <c r="I542" s="5"/>
      <c r="J542" s="5"/>
      <c r="K542" s="5"/>
      <c r="L542" s="5"/>
      <c r="M542" s="5"/>
      <c r="N542" s="5"/>
      <c r="O542" s="5"/>
      <c r="P542" s="5"/>
    </row>
    <row r="543" spans="5:16" ht="13" x14ac:dyDescent="0.15">
      <c r="E543" s="5"/>
      <c r="F543" s="5"/>
      <c r="G543" s="5"/>
      <c r="H543" s="143"/>
      <c r="I543" s="5"/>
      <c r="J543" s="5"/>
      <c r="K543" s="5"/>
      <c r="L543" s="5"/>
      <c r="M543" s="5"/>
      <c r="N543" s="5"/>
      <c r="O543" s="5"/>
      <c r="P543" s="5"/>
    </row>
    <row r="544" spans="5:16" ht="13" x14ac:dyDescent="0.15">
      <c r="E544" s="5"/>
      <c r="F544" s="5"/>
      <c r="G544" s="5"/>
      <c r="H544" s="143"/>
      <c r="I544" s="5"/>
      <c r="J544" s="5"/>
      <c r="K544" s="5"/>
      <c r="L544" s="5"/>
      <c r="M544" s="5"/>
      <c r="N544" s="5"/>
      <c r="O544" s="5"/>
      <c r="P544" s="5"/>
    </row>
    <row r="545" spans="5:16" ht="13" x14ac:dyDescent="0.15">
      <c r="E545" s="5"/>
      <c r="F545" s="5"/>
      <c r="G545" s="5"/>
      <c r="H545" s="143"/>
      <c r="I545" s="5"/>
      <c r="J545" s="5"/>
      <c r="K545" s="5"/>
      <c r="L545" s="5"/>
      <c r="M545" s="5"/>
      <c r="N545" s="5"/>
      <c r="O545" s="5"/>
      <c r="P545" s="5"/>
    </row>
    <row r="546" spans="5:16" ht="13" x14ac:dyDescent="0.15">
      <c r="E546" s="5"/>
      <c r="F546" s="5"/>
      <c r="G546" s="5"/>
      <c r="H546" s="143"/>
      <c r="I546" s="5"/>
      <c r="J546" s="5"/>
      <c r="K546" s="5"/>
      <c r="L546" s="5"/>
      <c r="M546" s="5"/>
      <c r="N546" s="5"/>
      <c r="O546" s="5"/>
      <c r="P546" s="5"/>
    </row>
    <row r="547" spans="5:16" ht="13" x14ac:dyDescent="0.15">
      <c r="E547" s="5"/>
      <c r="F547" s="5"/>
      <c r="G547" s="5"/>
      <c r="H547" s="143"/>
      <c r="I547" s="5"/>
      <c r="J547" s="5"/>
      <c r="K547" s="5"/>
      <c r="L547" s="5"/>
      <c r="M547" s="5"/>
      <c r="N547" s="5"/>
      <c r="O547" s="5"/>
      <c r="P547" s="5"/>
    </row>
    <row r="548" spans="5:16" ht="13" x14ac:dyDescent="0.15">
      <c r="E548" s="5"/>
      <c r="F548" s="5"/>
      <c r="G548" s="5"/>
      <c r="H548" s="143"/>
      <c r="I548" s="5"/>
      <c r="J548" s="5"/>
      <c r="K548" s="5"/>
      <c r="L548" s="5"/>
      <c r="M548" s="5"/>
      <c r="N548" s="5"/>
      <c r="O548" s="5"/>
      <c r="P548" s="5"/>
    </row>
    <row r="549" spans="5:16" ht="13" x14ac:dyDescent="0.15">
      <c r="E549" s="5"/>
      <c r="F549" s="5"/>
      <c r="G549" s="5"/>
      <c r="H549" s="143"/>
      <c r="I549" s="5"/>
      <c r="J549" s="5"/>
      <c r="K549" s="5"/>
      <c r="L549" s="5"/>
      <c r="M549" s="5"/>
      <c r="N549" s="5"/>
      <c r="O549" s="5"/>
      <c r="P549" s="5"/>
    </row>
    <row r="550" spans="5:16" ht="13" x14ac:dyDescent="0.15">
      <c r="E550" s="5"/>
      <c r="F550" s="5"/>
      <c r="G550" s="5"/>
      <c r="H550" s="143"/>
      <c r="I550" s="5"/>
      <c r="J550" s="5"/>
      <c r="K550" s="5"/>
      <c r="L550" s="5"/>
      <c r="M550" s="5"/>
      <c r="N550" s="5"/>
      <c r="O550" s="5"/>
      <c r="P550" s="5"/>
    </row>
    <row r="551" spans="5:16" ht="13" x14ac:dyDescent="0.15">
      <c r="E551" s="5"/>
      <c r="F551" s="5"/>
      <c r="G551" s="5"/>
      <c r="H551" s="143"/>
      <c r="I551" s="5"/>
      <c r="J551" s="5"/>
      <c r="K551" s="5"/>
      <c r="L551" s="5"/>
      <c r="M551" s="5"/>
      <c r="N551" s="5"/>
      <c r="O551" s="5"/>
      <c r="P551" s="5"/>
    </row>
    <row r="552" spans="5:16" ht="13" x14ac:dyDescent="0.15">
      <c r="E552" s="5"/>
      <c r="F552" s="5"/>
      <c r="G552" s="5"/>
      <c r="H552" s="143"/>
      <c r="I552" s="5"/>
      <c r="J552" s="5"/>
      <c r="K552" s="5"/>
      <c r="L552" s="5"/>
      <c r="M552" s="5"/>
      <c r="N552" s="5"/>
      <c r="O552" s="5"/>
      <c r="P552" s="5"/>
    </row>
    <row r="553" spans="5:16" ht="13" x14ac:dyDescent="0.15">
      <c r="E553" s="5"/>
      <c r="F553" s="5"/>
      <c r="G553" s="5"/>
      <c r="H553" s="143"/>
      <c r="I553" s="5"/>
      <c r="J553" s="5"/>
      <c r="K553" s="5"/>
      <c r="L553" s="5"/>
      <c r="M553" s="5"/>
      <c r="N553" s="5"/>
      <c r="O553" s="5"/>
      <c r="P553" s="5"/>
    </row>
    <row r="554" spans="5:16" ht="13" x14ac:dyDescent="0.15">
      <c r="E554" s="5"/>
      <c r="F554" s="5"/>
      <c r="G554" s="5"/>
      <c r="H554" s="143"/>
      <c r="I554" s="5"/>
      <c r="J554" s="5"/>
      <c r="K554" s="5"/>
      <c r="L554" s="5"/>
      <c r="M554" s="5"/>
      <c r="N554" s="5"/>
      <c r="O554" s="5"/>
      <c r="P554" s="5"/>
    </row>
    <row r="555" spans="5:16" ht="13" x14ac:dyDescent="0.15">
      <c r="E555" s="5"/>
      <c r="F555" s="5"/>
      <c r="G555" s="5"/>
      <c r="H555" s="143"/>
      <c r="I555" s="5"/>
      <c r="J555" s="5"/>
      <c r="K555" s="5"/>
      <c r="L555" s="5"/>
      <c r="M555" s="5"/>
      <c r="N555" s="5"/>
      <c r="O555" s="5"/>
      <c r="P555" s="5"/>
    </row>
    <row r="556" spans="5:16" ht="13" x14ac:dyDescent="0.15">
      <c r="E556" s="5"/>
      <c r="F556" s="5"/>
      <c r="G556" s="5"/>
      <c r="H556" s="143"/>
      <c r="I556" s="5"/>
      <c r="J556" s="5"/>
      <c r="K556" s="5"/>
      <c r="L556" s="5"/>
      <c r="M556" s="5"/>
      <c r="N556" s="5"/>
      <c r="O556" s="5"/>
      <c r="P556" s="5"/>
    </row>
    <row r="557" spans="5:16" ht="13" x14ac:dyDescent="0.15">
      <c r="E557" s="5"/>
      <c r="F557" s="5"/>
      <c r="G557" s="5"/>
      <c r="H557" s="143"/>
      <c r="I557" s="5"/>
      <c r="J557" s="5"/>
      <c r="K557" s="5"/>
      <c r="L557" s="5"/>
      <c r="M557" s="5"/>
      <c r="N557" s="5"/>
      <c r="O557" s="5"/>
      <c r="P557" s="5"/>
    </row>
    <row r="558" spans="5:16" ht="13" x14ac:dyDescent="0.15">
      <c r="E558" s="5"/>
      <c r="F558" s="5"/>
      <c r="G558" s="5"/>
      <c r="H558" s="143"/>
      <c r="I558" s="5"/>
      <c r="J558" s="5"/>
      <c r="K558" s="5"/>
      <c r="L558" s="5"/>
      <c r="M558" s="5"/>
      <c r="N558" s="5"/>
      <c r="O558" s="5"/>
      <c r="P558" s="5"/>
    </row>
    <row r="559" spans="5:16" ht="13" x14ac:dyDescent="0.15">
      <c r="E559" s="5"/>
      <c r="F559" s="5"/>
      <c r="G559" s="5"/>
      <c r="H559" s="143"/>
      <c r="I559" s="5"/>
      <c r="J559" s="5"/>
      <c r="K559" s="5"/>
      <c r="L559" s="5"/>
      <c r="M559" s="5"/>
      <c r="N559" s="5"/>
      <c r="O559" s="5"/>
      <c r="P559" s="5"/>
    </row>
    <row r="560" spans="5:16" ht="13" x14ac:dyDescent="0.15">
      <c r="E560" s="5"/>
      <c r="F560" s="5"/>
      <c r="G560" s="5"/>
      <c r="H560" s="143"/>
      <c r="I560" s="5"/>
      <c r="J560" s="5"/>
      <c r="K560" s="5"/>
      <c r="L560" s="5"/>
      <c r="M560" s="5"/>
      <c r="N560" s="5"/>
      <c r="O560" s="5"/>
      <c r="P560" s="5"/>
    </row>
    <row r="561" spans="5:16" ht="13" x14ac:dyDescent="0.15">
      <c r="E561" s="5"/>
      <c r="F561" s="5"/>
      <c r="G561" s="5"/>
      <c r="H561" s="143"/>
      <c r="I561" s="5"/>
      <c r="J561" s="5"/>
      <c r="K561" s="5"/>
      <c r="L561" s="5"/>
      <c r="M561" s="5"/>
      <c r="N561" s="5"/>
      <c r="O561" s="5"/>
      <c r="P561" s="5"/>
    </row>
    <row r="562" spans="5:16" ht="13" x14ac:dyDescent="0.15">
      <c r="E562" s="5"/>
      <c r="F562" s="5"/>
      <c r="G562" s="5"/>
      <c r="H562" s="143"/>
      <c r="I562" s="5"/>
      <c r="J562" s="5"/>
      <c r="K562" s="5"/>
      <c r="L562" s="5"/>
      <c r="M562" s="5"/>
      <c r="N562" s="5"/>
      <c r="O562" s="5"/>
      <c r="P562" s="5"/>
    </row>
    <row r="563" spans="5:16" ht="13" x14ac:dyDescent="0.15">
      <c r="E563" s="5"/>
      <c r="F563" s="5"/>
      <c r="G563" s="5"/>
      <c r="H563" s="143"/>
      <c r="I563" s="5"/>
      <c r="J563" s="5"/>
      <c r="K563" s="5"/>
      <c r="L563" s="5"/>
      <c r="M563" s="5"/>
      <c r="N563" s="5"/>
      <c r="O563" s="5"/>
      <c r="P563" s="5"/>
    </row>
    <row r="564" spans="5:16" ht="13" x14ac:dyDescent="0.15">
      <c r="E564" s="5"/>
      <c r="F564" s="5"/>
      <c r="G564" s="5"/>
      <c r="H564" s="143"/>
      <c r="I564" s="5"/>
      <c r="J564" s="5"/>
      <c r="K564" s="5"/>
      <c r="L564" s="5"/>
      <c r="M564" s="5"/>
      <c r="N564" s="5"/>
      <c r="O564" s="5"/>
      <c r="P564" s="5"/>
    </row>
    <row r="565" spans="5:16" ht="13" x14ac:dyDescent="0.15">
      <c r="E565" s="5"/>
      <c r="F565" s="5"/>
      <c r="G565" s="5"/>
      <c r="H565" s="143"/>
      <c r="I565" s="5"/>
      <c r="J565" s="5"/>
      <c r="K565" s="5"/>
      <c r="L565" s="5"/>
      <c r="M565" s="5"/>
      <c r="N565" s="5"/>
      <c r="O565" s="5"/>
      <c r="P565" s="5"/>
    </row>
    <row r="566" spans="5:16" ht="13" x14ac:dyDescent="0.15">
      <c r="E566" s="5"/>
      <c r="F566" s="5"/>
      <c r="G566" s="5"/>
      <c r="H566" s="143"/>
      <c r="I566" s="5"/>
      <c r="J566" s="5"/>
      <c r="K566" s="5"/>
      <c r="L566" s="5"/>
      <c r="M566" s="5"/>
      <c r="N566" s="5"/>
      <c r="O566" s="5"/>
      <c r="P566" s="5"/>
    </row>
    <row r="567" spans="5:16" ht="13" x14ac:dyDescent="0.15">
      <c r="E567" s="5"/>
      <c r="F567" s="5"/>
      <c r="G567" s="5"/>
      <c r="H567" s="143"/>
      <c r="I567" s="5"/>
      <c r="J567" s="5"/>
      <c r="K567" s="5"/>
      <c r="L567" s="5"/>
      <c r="M567" s="5"/>
      <c r="N567" s="5"/>
      <c r="O567" s="5"/>
      <c r="P567" s="5"/>
    </row>
    <row r="568" spans="5:16" ht="13" x14ac:dyDescent="0.15">
      <c r="E568" s="5"/>
      <c r="F568" s="5"/>
      <c r="G568" s="5"/>
      <c r="H568" s="143"/>
      <c r="I568" s="5"/>
      <c r="J568" s="5"/>
      <c r="K568" s="5"/>
      <c r="L568" s="5"/>
      <c r="M568" s="5"/>
      <c r="N568" s="5"/>
      <c r="O568" s="5"/>
      <c r="P568" s="5"/>
    </row>
    <row r="569" spans="5:16" ht="13" x14ac:dyDescent="0.15">
      <c r="E569" s="5"/>
      <c r="F569" s="5"/>
      <c r="G569" s="5"/>
      <c r="H569" s="143"/>
      <c r="I569" s="5"/>
      <c r="J569" s="5"/>
      <c r="K569" s="5"/>
      <c r="L569" s="5"/>
      <c r="M569" s="5"/>
      <c r="N569" s="5"/>
      <c r="O569" s="5"/>
      <c r="P569" s="5"/>
    </row>
    <row r="570" spans="5:16" ht="13" x14ac:dyDescent="0.15">
      <c r="E570" s="5"/>
      <c r="F570" s="5"/>
      <c r="G570" s="5"/>
      <c r="H570" s="143"/>
      <c r="I570" s="5"/>
      <c r="J570" s="5"/>
      <c r="K570" s="5"/>
      <c r="L570" s="5"/>
      <c r="M570" s="5"/>
      <c r="N570" s="5"/>
      <c r="O570" s="5"/>
      <c r="P570" s="5"/>
    </row>
    <row r="571" spans="5:16" ht="13" x14ac:dyDescent="0.15">
      <c r="E571" s="5"/>
      <c r="F571" s="5"/>
      <c r="G571" s="5"/>
      <c r="H571" s="143"/>
      <c r="I571" s="5"/>
      <c r="J571" s="5"/>
      <c r="K571" s="5"/>
      <c r="L571" s="5"/>
      <c r="M571" s="5"/>
      <c r="N571" s="5"/>
      <c r="O571" s="5"/>
      <c r="P571" s="5"/>
    </row>
    <row r="572" spans="5:16" ht="13" x14ac:dyDescent="0.15">
      <c r="E572" s="5"/>
      <c r="F572" s="5"/>
      <c r="G572" s="5"/>
      <c r="H572" s="143"/>
      <c r="I572" s="5"/>
      <c r="J572" s="5"/>
      <c r="K572" s="5"/>
      <c r="L572" s="5"/>
      <c r="M572" s="5"/>
      <c r="N572" s="5"/>
      <c r="O572" s="5"/>
      <c r="P572" s="5"/>
    </row>
    <row r="573" spans="5:16" ht="13" x14ac:dyDescent="0.15">
      <c r="E573" s="5"/>
      <c r="F573" s="5"/>
      <c r="G573" s="5"/>
      <c r="H573" s="143"/>
      <c r="I573" s="5"/>
      <c r="J573" s="5"/>
      <c r="K573" s="5"/>
      <c r="L573" s="5"/>
      <c r="M573" s="5"/>
      <c r="N573" s="5"/>
      <c r="O573" s="5"/>
      <c r="P573" s="5"/>
    </row>
    <row r="574" spans="5:16" ht="13" x14ac:dyDescent="0.15">
      <c r="E574" s="5"/>
      <c r="F574" s="5"/>
      <c r="G574" s="5"/>
      <c r="H574" s="143"/>
      <c r="I574" s="5"/>
      <c r="J574" s="5"/>
      <c r="K574" s="5"/>
      <c r="L574" s="5"/>
      <c r="M574" s="5"/>
      <c r="N574" s="5"/>
      <c r="O574" s="5"/>
      <c r="P574" s="5"/>
    </row>
    <row r="575" spans="5:16" ht="13" x14ac:dyDescent="0.15">
      <c r="E575" s="5"/>
      <c r="F575" s="5"/>
      <c r="G575" s="5"/>
      <c r="H575" s="143"/>
      <c r="I575" s="5"/>
      <c r="J575" s="5"/>
      <c r="K575" s="5"/>
      <c r="L575" s="5"/>
      <c r="M575" s="5"/>
      <c r="N575" s="5"/>
      <c r="O575" s="5"/>
      <c r="P575" s="5"/>
    </row>
    <row r="576" spans="5:16" ht="13" x14ac:dyDescent="0.15">
      <c r="E576" s="5"/>
      <c r="F576" s="5"/>
      <c r="G576" s="5"/>
      <c r="H576" s="143"/>
      <c r="I576" s="5"/>
      <c r="J576" s="5"/>
      <c r="K576" s="5"/>
      <c r="L576" s="5"/>
      <c r="M576" s="5"/>
      <c r="N576" s="5"/>
      <c r="O576" s="5"/>
      <c r="P576" s="5"/>
    </row>
    <row r="577" spans="5:16" ht="13" x14ac:dyDescent="0.15">
      <c r="E577" s="5"/>
      <c r="F577" s="5"/>
      <c r="G577" s="5"/>
      <c r="H577" s="143"/>
      <c r="I577" s="5"/>
      <c r="J577" s="5"/>
      <c r="K577" s="5"/>
      <c r="L577" s="5"/>
      <c r="M577" s="5"/>
      <c r="N577" s="5"/>
      <c r="O577" s="5"/>
      <c r="P577" s="5"/>
    </row>
    <row r="578" spans="5:16" ht="13" x14ac:dyDescent="0.15">
      <c r="E578" s="5"/>
      <c r="F578" s="5"/>
      <c r="G578" s="5"/>
      <c r="H578" s="143"/>
      <c r="I578" s="5"/>
      <c r="J578" s="5"/>
      <c r="K578" s="5"/>
      <c r="L578" s="5"/>
      <c r="M578" s="5"/>
      <c r="N578" s="5"/>
      <c r="O578" s="5"/>
      <c r="P578" s="5"/>
    </row>
    <row r="579" spans="5:16" ht="13" x14ac:dyDescent="0.15">
      <c r="E579" s="5"/>
      <c r="F579" s="5"/>
      <c r="G579" s="5"/>
      <c r="H579" s="143"/>
      <c r="I579" s="5"/>
      <c r="J579" s="5"/>
      <c r="K579" s="5"/>
      <c r="L579" s="5"/>
      <c r="M579" s="5"/>
      <c r="N579" s="5"/>
      <c r="O579" s="5"/>
      <c r="P579" s="5"/>
    </row>
    <row r="580" spans="5:16" ht="13" x14ac:dyDescent="0.15">
      <c r="E580" s="5"/>
      <c r="F580" s="5"/>
      <c r="G580" s="5"/>
      <c r="H580" s="143"/>
      <c r="I580" s="5"/>
      <c r="J580" s="5"/>
      <c r="K580" s="5"/>
      <c r="L580" s="5"/>
      <c r="M580" s="5"/>
      <c r="N580" s="5"/>
      <c r="O580" s="5"/>
      <c r="P580" s="5"/>
    </row>
    <row r="581" spans="5:16" ht="13" x14ac:dyDescent="0.15">
      <c r="E581" s="5"/>
      <c r="F581" s="5"/>
      <c r="G581" s="5"/>
      <c r="H581" s="143"/>
      <c r="I581" s="5"/>
      <c r="J581" s="5"/>
      <c r="K581" s="5"/>
      <c r="L581" s="5"/>
      <c r="M581" s="5"/>
      <c r="N581" s="5"/>
      <c r="O581" s="5"/>
      <c r="P581" s="5"/>
    </row>
    <row r="582" spans="5:16" ht="13" x14ac:dyDescent="0.15">
      <c r="E582" s="5"/>
      <c r="F582" s="5"/>
      <c r="G582" s="5"/>
      <c r="H582" s="143"/>
      <c r="I582" s="5"/>
      <c r="J582" s="5"/>
      <c r="K582" s="5"/>
      <c r="L582" s="5"/>
      <c r="M582" s="5"/>
      <c r="N582" s="5"/>
      <c r="O582" s="5"/>
      <c r="P582" s="5"/>
    </row>
    <row r="583" spans="5:16" ht="13" x14ac:dyDescent="0.15">
      <c r="E583" s="5"/>
      <c r="F583" s="5"/>
      <c r="G583" s="5"/>
      <c r="H583" s="143"/>
      <c r="I583" s="5"/>
      <c r="J583" s="5"/>
      <c r="K583" s="5"/>
      <c r="L583" s="5"/>
      <c r="M583" s="5"/>
      <c r="N583" s="5"/>
      <c r="O583" s="5"/>
      <c r="P583" s="5"/>
    </row>
    <row r="584" spans="5:16" ht="13" x14ac:dyDescent="0.15">
      <c r="E584" s="5"/>
      <c r="F584" s="5"/>
      <c r="G584" s="5"/>
      <c r="H584" s="143"/>
      <c r="I584" s="5"/>
      <c r="J584" s="5"/>
      <c r="K584" s="5"/>
      <c r="L584" s="5"/>
      <c r="M584" s="5"/>
      <c r="N584" s="5"/>
      <c r="O584" s="5"/>
      <c r="P584" s="5"/>
    </row>
    <row r="585" spans="5:16" ht="13" x14ac:dyDescent="0.15">
      <c r="E585" s="5"/>
      <c r="F585" s="5"/>
      <c r="G585" s="5"/>
      <c r="H585" s="143"/>
      <c r="I585" s="5"/>
      <c r="J585" s="5"/>
      <c r="K585" s="5"/>
      <c r="L585" s="5"/>
      <c r="M585" s="5"/>
      <c r="N585" s="5"/>
      <c r="O585" s="5"/>
      <c r="P585" s="5"/>
    </row>
    <row r="586" spans="5:16" ht="13" x14ac:dyDescent="0.15">
      <c r="E586" s="5"/>
      <c r="F586" s="5"/>
      <c r="G586" s="5"/>
      <c r="H586" s="143"/>
      <c r="I586" s="5"/>
      <c r="J586" s="5"/>
      <c r="K586" s="5"/>
      <c r="L586" s="5"/>
      <c r="M586" s="5"/>
      <c r="N586" s="5"/>
      <c r="O586" s="5"/>
      <c r="P586" s="5"/>
    </row>
    <row r="587" spans="5:16" ht="13" x14ac:dyDescent="0.15">
      <c r="E587" s="5"/>
      <c r="F587" s="5"/>
      <c r="G587" s="5"/>
      <c r="H587" s="143"/>
      <c r="I587" s="5"/>
      <c r="J587" s="5"/>
      <c r="K587" s="5"/>
      <c r="L587" s="5"/>
      <c r="M587" s="5"/>
      <c r="N587" s="5"/>
      <c r="O587" s="5"/>
      <c r="P587" s="5"/>
    </row>
    <row r="588" spans="5:16" ht="13" x14ac:dyDescent="0.15">
      <c r="E588" s="5"/>
      <c r="F588" s="5"/>
      <c r="G588" s="5"/>
      <c r="H588" s="143"/>
      <c r="I588" s="5"/>
      <c r="J588" s="5"/>
      <c r="K588" s="5"/>
      <c r="L588" s="5"/>
      <c r="M588" s="5"/>
      <c r="N588" s="5"/>
      <c r="O588" s="5"/>
      <c r="P588" s="5"/>
    </row>
    <row r="589" spans="5:16" ht="13" x14ac:dyDescent="0.15">
      <c r="E589" s="5"/>
      <c r="F589" s="5"/>
      <c r="G589" s="5"/>
      <c r="H589" s="143"/>
      <c r="I589" s="5"/>
      <c r="J589" s="5"/>
      <c r="K589" s="5"/>
      <c r="L589" s="5"/>
      <c r="M589" s="5"/>
      <c r="N589" s="5"/>
      <c r="O589" s="5"/>
      <c r="P589" s="5"/>
    </row>
    <row r="590" spans="5:16" ht="13" x14ac:dyDescent="0.15">
      <c r="E590" s="5"/>
      <c r="F590" s="5"/>
      <c r="G590" s="5"/>
      <c r="H590" s="143"/>
      <c r="I590" s="5"/>
      <c r="J590" s="5"/>
      <c r="K590" s="5"/>
      <c r="L590" s="5"/>
      <c r="M590" s="5"/>
      <c r="N590" s="5"/>
      <c r="O590" s="5"/>
      <c r="P590" s="5"/>
    </row>
    <row r="591" spans="5:16" ht="13" x14ac:dyDescent="0.15">
      <c r="E591" s="5"/>
      <c r="F591" s="5"/>
      <c r="G591" s="5"/>
      <c r="H591" s="143"/>
      <c r="I591" s="5"/>
      <c r="J591" s="5"/>
      <c r="K591" s="5"/>
      <c r="L591" s="5"/>
      <c r="M591" s="5"/>
      <c r="N591" s="5"/>
      <c r="O591" s="5"/>
      <c r="P591" s="5"/>
    </row>
    <row r="592" spans="5:16" ht="13" x14ac:dyDescent="0.15">
      <c r="E592" s="5"/>
      <c r="F592" s="5"/>
      <c r="G592" s="5"/>
      <c r="H592" s="143"/>
      <c r="I592" s="5"/>
      <c r="J592" s="5"/>
      <c r="K592" s="5"/>
      <c r="L592" s="5"/>
      <c r="M592" s="5"/>
      <c r="N592" s="5"/>
      <c r="O592" s="5"/>
      <c r="P592" s="5"/>
    </row>
    <row r="593" spans="5:16" ht="13" x14ac:dyDescent="0.15">
      <c r="E593" s="5"/>
      <c r="F593" s="5"/>
      <c r="G593" s="5"/>
      <c r="H593" s="143"/>
      <c r="I593" s="5"/>
      <c r="J593" s="5"/>
      <c r="K593" s="5"/>
      <c r="L593" s="5"/>
      <c r="M593" s="5"/>
      <c r="N593" s="5"/>
      <c r="O593" s="5"/>
      <c r="P593" s="5"/>
    </row>
    <row r="594" spans="5:16" ht="13" x14ac:dyDescent="0.15">
      <c r="E594" s="5"/>
      <c r="F594" s="5"/>
      <c r="G594" s="5"/>
      <c r="H594" s="143"/>
      <c r="I594" s="5"/>
      <c r="J594" s="5"/>
      <c r="K594" s="5"/>
      <c r="L594" s="5"/>
      <c r="M594" s="5"/>
      <c r="N594" s="5"/>
      <c r="O594" s="5"/>
      <c r="P594" s="5"/>
    </row>
    <row r="595" spans="5:16" ht="13" x14ac:dyDescent="0.15">
      <c r="E595" s="5"/>
      <c r="F595" s="5"/>
      <c r="G595" s="5"/>
      <c r="H595" s="143"/>
      <c r="I595" s="5"/>
      <c r="J595" s="5"/>
      <c r="K595" s="5"/>
      <c r="L595" s="5"/>
      <c r="M595" s="5"/>
      <c r="N595" s="5"/>
      <c r="O595" s="5"/>
      <c r="P595" s="5"/>
    </row>
    <row r="596" spans="5:16" ht="13" x14ac:dyDescent="0.15">
      <c r="E596" s="5"/>
      <c r="F596" s="5"/>
      <c r="G596" s="5"/>
      <c r="H596" s="143"/>
      <c r="I596" s="5"/>
      <c r="J596" s="5"/>
      <c r="K596" s="5"/>
      <c r="L596" s="5"/>
      <c r="M596" s="5"/>
      <c r="N596" s="5"/>
      <c r="O596" s="5"/>
      <c r="P596" s="5"/>
    </row>
    <row r="597" spans="5:16" ht="13" x14ac:dyDescent="0.15">
      <c r="E597" s="5"/>
      <c r="F597" s="5"/>
      <c r="G597" s="5"/>
      <c r="H597" s="143"/>
      <c r="I597" s="5"/>
      <c r="J597" s="5"/>
      <c r="K597" s="5"/>
      <c r="L597" s="5"/>
      <c r="M597" s="5"/>
      <c r="N597" s="5"/>
      <c r="O597" s="5"/>
      <c r="P597" s="5"/>
    </row>
    <row r="598" spans="5:16" ht="13" x14ac:dyDescent="0.15">
      <c r="E598" s="5"/>
      <c r="F598" s="5"/>
      <c r="G598" s="5"/>
      <c r="H598" s="143"/>
      <c r="I598" s="5"/>
      <c r="J598" s="5"/>
      <c r="K598" s="5"/>
      <c r="L598" s="5"/>
      <c r="M598" s="5"/>
      <c r="N598" s="5"/>
      <c r="O598" s="5"/>
      <c r="P598" s="5"/>
    </row>
    <row r="599" spans="5:16" ht="13" x14ac:dyDescent="0.15">
      <c r="E599" s="5"/>
      <c r="F599" s="5"/>
      <c r="G599" s="5"/>
      <c r="H599" s="143"/>
      <c r="I599" s="5"/>
      <c r="J599" s="5"/>
      <c r="K599" s="5"/>
      <c r="L599" s="5"/>
      <c r="M599" s="5"/>
      <c r="N599" s="5"/>
      <c r="O599" s="5"/>
      <c r="P599" s="5"/>
    </row>
    <row r="600" spans="5:16" ht="13" x14ac:dyDescent="0.15">
      <c r="E600" s="5"/>
      <c r="F600" s="5"/>
      <c r="G600" s="5"/>
      <c r="H600" s="143"/>
      <c r="I600" s="5"/>
      <c r="J600" s="5"/>
      <c r="K600" s="5"/>
      <c r="L600" s="5"/>
      <c r="M600" s="5"/>
      <c r="N600" s="5"/>
      <c r="O600" s="5"/>
      <c r="P600" s="5"/>
    </row>
    <row r="601" spans="5:16" ht="13" x14ac:dyDescent="0.15">
      <c r="E601" s="5"/>
      <c r="F601" s="5"/>
      <c r="G601" s="5"/>
      <c r="H601" s="143"/>
      <c r="I601" s="5"/>
      <c r="J601" s="5"/>
      <c r="K601" s="5"/>
      <c r="L601" s="5"/>
      <c r="M601" s="5"/>
      <c r="N601" s="5"/>
      <c r="O601" s="5"/>
      <c r="P601" s="5"/>
    </row>
    <row r="602" spans="5:16" ht="13" x14ac:dyDescent="0.15">
      <c r="E602" s="5"/>
      <c r="F602" s="5"/>
      <c r="G602" s="5"/>
      <c r="H602" s="143"/>
      <c r="I602" s="5"/>
      <c r="J602" s="5"/>
      <c r="K602" s="5"/>
      <c r="L602" s="5"/>
      <c r="M602" s="5"/>
      <c r="N602" s="5"/>
      <c r="O602" s="5"/>
      <c r="P602" s="5"/>
    </row>
    <row r="603" spans="5:16" ht="13" x14ac:dyDescent="0.15">
      <c r="E603" s="5"/>
      <c r="F603" s="5"/>
      <c r="G603" s="5"/>
      <c r="H603" s="143"/>
      <c r="I603" s="5"/>
      <c r="J603" s="5"/>
      <c r="K603" s="5"/>
      <c r="L603" s="5"/>
      <c r="M603" s="5"/>
      <c r="N603" s="5"/>
      <c r="O603" s="5"/>
      <c r="P603" s="5"/>
    </row>
    <row r="604" spans="5:16" ht="13" x14ac:dyDescent="0.15">
      <c r="E604" s="5"/>
      <c r="F604" s="5"/>
      <c r="G604" s="5"/>
      <c r="H604" s="143"/>
      <c r="I604" s="5"/>
      <c r="J604" s="5"/>
      <c r="K604" s="5"/>
      <c r="L604" s="5"/>
      <c r="M604" s="5"/>
      <c r="N604" s="5"/>
      <c r="O604" s="5"/>
      <c r="P604" s="5"/>
    </row>
    <row r="605" spans="5:16" ht="13" x14ac:dyDescent="0.15">
      <c r="E605" s="5"/>
      <c r="F605" s="5"/>
      <c r="G605" s="5"/>
      <c r="H605" s="143"/>
      <c r="I605" s="5"/>
      <c r="J605" s="5"/>
      <c r="K605" s="5"/>
      <c r="L605" s="5"/>
      <c r="M605" s="5"/>
      <c r="N605" s="5"/>
      <c r="O605" s="5"/>
      <c r="P605" s="5"/>
    </row>
    <row r="606" spans="5:16" ht="13" x14ac:dyDescent="0.15">
      <c r="E606" s="5"/>
      <c r="F606" s="5"/>
      <c r="G606" s="5"/>
      <c r="H606" s="143"/>
      <c r="I606" s="5"/>
      <c r="J606" s="5"/>
      <c r="K606" s="5"/>
      <c r="L606" s="5"/>
      <c r="M606" s="5"/>
      <c r="N606" s="5"/>
      <c r="O606" s="5"/>
      <c r="P606" s="5"/>
    </row>
    <row r="607" spans="5:16" ht="13" x14ac:dyDescent="0.15">
      <c r="E607" s="5"/>
      <c r="F607" s="5"/>
      <c r="G607" s="5"/>
      <c r="H607" s="143"/>
      <c r="I607" s="5"/>
      <c r="J607" s="5"/>
      <c r="K607" s="5"/>
      <c r="L607" s="5"/>
      <c r="M607" s="5"/>
      <c r="N607" s="5"/>
      <c r="O607" s="5"/>
      <c r="P607" s="5"/>
    </row>
    <row r="608" spans="5:16" ht="13" x14ac:dyDescent="0.15">
      <c r="E608" s="5"/>
      <c r="F608" s="5"/>
      <c r="G608" s="5"/>
      <c r="H608" s="143"/>
      <c r="I608" s="5"/>
      <c r="J608" s="5"/>
      <c r="K608" s="5"/>
      <c r="L608" s="5"/>
      <c r="M608" s="5"/>
      <c r="N608" s="5"/>
      <c r="O608" s="5"/>
      <c r="P608" s="5"/>
    </row>
    <row r="609" spans="5:16" ht="13" x14ac:dyDescent="0.15">
      <c r="E609" s="5"/>
      <c r="F609" s="5"/>
      <c r="G609" s="5"/>
      <c r="H609" s="143"/>
      <c r="I609" s="5"/>
      <c r="J609" s="5"/>
      <c r="K609" s="5"/>
      <c r="L609" s="5"/>
      <c r="M609" s="5"/>
      <c r="N609" s="5"/>
      <c r="O609" s="5"/>
      <c r="P609" s="5"/>
    </row>
    <row r="610" spans="5:16" ht="13" x14ac:dyDescent="0.15">
      <c r="E610" s="5"/>
      <c r="F610" s="5"/>
      <c r="G610" s="5"/>
      <c r="H610" s="143"/>
      <c r="I610" s="5"/>
      <c r="J610" s="5"/>
      <c r="K610" s="5"/>
      <c r="L610" s="5"/>
      <c r="M610" s="5"/>
      <c r="N610" s="5"/>
      <c r="O610" s="5"/>
      <c r="P610" s="5"/>
    </row>
    <row r="611" spans="5:16" ht="13" x14ac:dyDescent="0.15">
      <c r="E611" s="5"/>
      <c r="F611" s="5"/>
      <c r="G611" s="5"/>
      <c r="H611" s="143"/>
      <c r="I611" s="5"/>
      <c r="J611" s="5"/>
      <c r="K611" s="5"/>
      <c r="L611" s="5"/>
      <c r="M611" s="5"/>
      <c r="N611" s="5"/>
      <c r="O611" s="5"/>
      <c r="P611" s="5"/>
    </row>
    <row r="612" spans="5:16" ht="13" x14ac:dyDescent="0.15">
      <c r="E612" s="5"/>
      <c r="F612" s="5"/>
      <c r="G612" s="5"/>
      <c r="H612" s="143"/>
      <c r="I612" s="5"/>
      <c r="J612" s="5"/>
      <c r="K612" s="5"/>
      <c r="L612" s="5"/>
      <c r="M612" s="5"/>
      <c r="N612" s="5"/>
      <c r="O612" s="5"/>
      <c r="P612" s="5"/>
    </row>
    <row r="613" spans="5:16" ht="13" x14ac:dyDescent="0.15">
      <c r="E613" s="5"/>
      <c r="F613" s="5"/>
      <c r="G613" s="5"/>
      <c r="H613" s="143"/>
      <c r="I613" s="5"/>
      <c r="J613" s="5"/>
      <c r="K613" s="5"/>
      <c r="L613" s="5"/>
      <c r="M613" s="5"/>
      <c r="N613" s="5"/>
      <c r="O613" s="5"/>
      <c r="P613" s="5"/>
    </row>
    <row r="614" spans="5:16" ht="13" x14ac:dyDescent="0.15">
      <c r="E614" s="5"/>
      <c r="F614" s="5"/>
      <c r="G614" s="5"/>
      <c r="H614" s="143"/>
      <c r="I614" s="5"/>
      <c r="J614" s="5"/>
      <c r="K614" s="5"/>
      <c r="L614" s="5"/>
      <c r="M614" s="5"/>
      <c r="N614" s="5"/>
      <c r="O614" s="5"/>
      <c r="P614" s="5"/>
    </row>
    <row r="615" spans="5:16" ht="13" x14ac:dyDescent="0.15">
      <c r="E615" s="5"/>
      <c r="F615" s="5"/>
      <c r="G615" s="5"/>
      <c r="H615" s="143"/>
      <c r="I615" s="5"/>
      <c r="J615" s="5"/>
      <c r="K615" s="5"/>
      <c r="L615" s="5"/>
      <c r="M615" s="5"/>
      <c r="N615" s="5"/>
      <c r="O615" s="5"/>
      <c r="P615" s="5"/>
    </row>
    <row r="616" spans="5:16" ht="13" x14ac:dyDescent="0.15">
      <c r="E616" s="5"/>
      <c r="F616" s="5"/>
      <c r="G616" s="5"/>
      <c r="H616" s="143"/>
      <c r="I616" s="5"/>
      <c r="J616" s="5"/>
      <c r="K616" s="5"/>
      <c r="L616" s="5"/>
      <c r="M616" s="5"/>
      <c r="N616" s="5"/>
      <c r="O616" s="5"/>
      <c r="P616" s="5"/>
    </row>
    <row r="617" spans="5:16" ht="13" x14ac:dyDescent="0.15">
      <c r="E617" s="5"/>
      <c r="F617" s="5"/>
      <c r="G617" s="5"/>
      <c r="H617" s="143"/>
      <c r="I617" s="5"/>
      <c r="J617" s="5"/>
      <c r="K617" s="5"/>
      <c r="L617" s="5"/>
      <c r="M617" s="5"/>
      <c r="N617" s="5"/>
      <c r="O617" s="5"/>
      <c r="P617" s="5"/>
    </row>
    <row r="618" spans="5:16" ht="13" x14ac:dyDescent="0.15">
      <c r="E618" s="5"/>
      <c r="F618" s="5"/>
      <c r="G618" s="5"/>
      <c r="H618" s="143"/>
      <c r="I618" s="5"/>
      <c r="J618" s="5"/>
      <c r="K618" s="5"/>
      <c r="L618" s="5"/>
      <c r="M618" s="5"/>
      <c r="N618" s="5"/>
      <c r="O618" s="5"/>
      <c r="P618" s="5"/>
    </row>
    <row r="619" spans="5:16" ht="13" x14ac:dyDescent="0.15">
      <c r="E619" s="5"/>
      <c r="F619" s="5"/>
      <c r="G619" s="5"/>
      <c r="H619" s="143"/>
      <c r="I619" s="5"/>
      <c r="J619" s="5"/>
      <c r="K619" s="5"/>
      <c r="L619" s="5"/>
      <c r="M619" s="5"/>
      <c r="N619" s="5"/>
      <c r="O619" s="5"/>
      <c r="P619" s="5"/>
    </row>
    <row r="620" spans="5:16" ht="13" x14ac:dyDescent="0.15">
      <c r="E620" s="5"/>
      <c r="F620" s="5"/>
      <c r="G620" s="5"/>
      <c r="H620" s="143"/>
      <c r="I620" s="5"/>
      <c r="J620" s="5"/>
      <c r="K620" s="5"/>
      <c r="L620" s="5"/>
      <c r="M620" s="5"/>
      <c r="N620" s="5"/>
      <c r="O620" s="5"/>
      <c r="P620" s="5"/>
    </row>
    <row r="621" spans="5:16" ht="13" x14ac:dyDescent="0.15">
      <c r="E621" s="5"/>
      <c r="F621" s="5"/>
      <c r="G621" s="5"/>
      <c r="H621" s="143"/>
      <c r="I621" s="5"/>
      <c r="J621" s="5"/>
      <c r="K621" s="5"/>
      <c r="L621" s="5"/>
      <c r="M621" s="5"/>
      <c r="N621" s="5"/>
      <c r="O621" s="5"/>
      <c r="P621" s="5"/>
    </row>
    <row r="622" spans="5:16" ht="13" x14ac:dyDescent="0.15">
      <c r="E622" s="5"/>
      <c r="F622" s="5"/>
      <c r="G622" s="5"/>
      <c r="H622" s="143"/>
      <c r="I622" s="5"/>
      <c r="J622" s="5"/>
      <c r="K622" s="5"/>
      <c r="L622" s="5"/>
      <c r="M622" s="5"/>
      <c r="N622" s="5"/>
      <c r="O622" s="5"/>
      <c r="P622" s="5"/>
    </row>
    <row r="623" spans="5:16" ht="13" x14ac:dyDescent="0.15">
      <c r="E623" s="5"/>
      <c r="F623" s="5"/>
      <c r="G623" s="5"/>
      <c r="H623" s="143"/>
      <c r="I623" s="5"/>
      <c r="J623" s="5"/>
      <c r="K623" s="5"/>
      <c r="L623" s="5"/>
      <c r="M623" s="5"/>
      <c r="N623" s="5"/>
      <c r="O623" s="5"/>
      <c r="P623" s="5"/>
    </row>
    <row r="624" spans="5:16" ht="13" x14ac:dyDescent="0.15">
      <c r="E624" s="5"/>
      <c r="F624" s="5"/>
      <c r="G624" s="5"/>
      <c r="H624" s="143"/>
      <c r="I624" s="5"/>
      <c r="J624" s="5"/>
      <c r="K624" s="5"/>
      <c r="L624" s="5"/>
      <c r="M624" s="5"/>
      <c r="N624" s="5"/>
      <c r="O624" s="5"/>
      <c r="P624" s="5"/>
    </row>
    <row r="625" spans="5:16" ht="13" x14ac:dyDescent="0.15">
      <c r="E625" s="5"/>
      <c r="F625" s="5"/>
      <c r="G625" s="5"/>
      <c r="H625" s="143"/>
      <c r="I625" s="5"/>
      <c r="J625" s="5"/>
      <c r="K625" s="5"/>
      <c r="L625" s="5"/>
      <c r="M625" s="5"/>
      <c r="N625" s="5"/>
      <c r="O625" s="5"/>
      <c r="P625" s="5"/>
    </row>
    <row r="626" spans="5:16" ht="13" x14ac:dyDescent="0.15">
      <c r="E626" s="5"/>
      <c r="F626" s="5"/>
      <c r="G626" s="5"/>
      <c r="H626" s="143"/>
      <c r="I626" s="5"/>
      <c r="J626" s="5"/>
      <c r="K626" s="5"/>
      <c r="L626" s="5"/>
      <c r="M626" s="5"/>
      <c r="N626" s="5"/>
      <c r="O626" s="5"/>
      <c r="P626" s="5"/>
    </row>
    <row r="627" spans="5:16" ht="13" x14ac:dyDescent="0.15">
      <c r="E627" s="5"/>
      <c r="F627" s="5"/>
      <c r="G627" s="5"/>
      <c r="H627" s="143"/>
      <c r="I627" s="5"/>
      <c r="J627" s="5"/>
      <c r="K627" s="5"/>
      <c r="L627" s="5"/>
      <c r="M627" s="5"/>
      <c r="N627" s="5"/>
      <c r="O627" s="5"/>
      <c r="P627" s="5"/>
    </row>
    <row r="628" spans="5:16" ht="13" x14ac:dyDescent="0.15">
      <c r="E628" s="5"/>
      <c r="F628" s="5"/>
      <c r="G628" s="5"/>
      <c r="H628" s="143"/>
      <c r="I628" s="5"/>
      <c r="J628" s="5"/>
      <c r="K628" s="5"/>
      <c r="L628" s="5"/>
      <c r="M628" s="5"/>
      <c r="N628" s="5"/>
      <c r="O628" s="5"/>
      <c r="P628" s="5"/>
    </row>
    <row r="629" spans="5:16" ht="13" x14ac:dyDescent="0.15">
      <c r="E629" s="5"/>
      <c r="F629" s="5"/>
      <c r="G629" s="5"/>
      <c r="H629" s="143"/>
      <c r="I629" s="5"/>
      <c r="J629" s="5"/>
      <c r="K629" s="5"/>
      <c r="L629" s="5"/>
      <c r="M629" s="5"/>
      <c r="N629" s="5"/>
      <c r="O629" s="5"/>
      <c r="P629" s="5"/>
    </row>
    <row r="630" spans="5:16" ht="13" x14ac:dyDescent="0.15">
      <c r="E630" s="5"/>
      <c r="F630" s="5"/>
      <c r="G630" s="5"/>
      <c r="H630" s="143"/>
      <c r="I630" s="5"/>
      <c r="J630" s="5"/>
      <c r="K630" s="5"/>
      <c r="L630" s="5"/>
      <c r="M630" s="5"/>
      <c r="N630" s="5"/>
      <c r="O630" s="5"/>
      <c r="P630" s="5"/>
    </row>
    <row r="631" spans="5:16" ht="13" x14ac:dyDescent="0.15">
      <c r="E631" s="5"/>
      <c r="F631" s="5"/>
      <c r="G631" s="5"/>
      <c r="H631" s="143"/>
      <c r="I631" s="5"/>
      <c r="J631" s="5"/>
      <c r="K631" s="5"/>
      <c r="L631" s="5"/>
      <c r="M631" s="5"/>
      <c r="N631" s="5"/>
      <c r="O631" s="5"/>
      <c r="P631" s="5"/>
    </row>
    <row r="632" spans="5:16" ht="13" x14ac:dyDescent="0.15">
      <c r="E632" s="5"/>
      <c r="F632" s="5"/>
      <c r="G632" s="5"/>
      <c r="H632" s="143"/>
      <c r="I632" s="5"/>
      <c r="J632" s="5"/>
      <c r="K632" s="5"/>
      <c r="L632" s="5"/>
      <c r="M632" s="5"/>
      <c r="N632" s="5"/>
      <c r="O632" s="5"/>
      <c r="P632" s="5"/>
    </row>
    <row r="633" spans="5:16" ht="13" x14ac:dyDescent="0.15">
      <c r="E633" s="5"/>
      <c r="F633" s="5"/>
      <c r="G633" s="5"/>
      <c r="H633" s="143"/>
      <c r="I633" s="5"/>
      <c r="J633" s="5"/>
      <c r="K633" s="5"/>
      <c r="L633" s="5"/>
      <c r="M633" s="5"/>
      <c r="N633" s="5"/>
      <c r="O633" s="5"/>
      <c r="P633" s="5"/>
    </row>
    <row r="634" spans="5:16" ht="13" x14ac:dyDescent="0.15">
      <c r="E634" s="5"/>
      <c r="F634" s="5"/>
      <c r="G634" s="5"/>
      <c r="H634" s="143"/>
      <c r="I634" s="5"/>
      <c r="J634" s="5"/>
      <c r="K634" s="5"/>
      <c r="L634" s="5"/>
      <c r="M634" s="5"/>
      <c r="N634" s="5"/>
      <c r="O634" s="5"/>
      <c r="P634" s="5"/>
    </row>
    <row r="635" spans="5:16" ht="13" x14ac:dyDescent="0.15">
      <c r="E635" s="5"/>
      <c r="F635" s="5"/>
      <c r="G635" s="5"/>
      <c r="H635" s="143"/>
      <c r="I635" s="5"/>
      <c r="J635" s="5"/>
      <c r="K635" s="5"/>
      <c r="L635" s="5"/>
      <c r="M635" s="5"/>
      <c r="N635" s="5"/>
      <c r="O635" s="5"/>
      <c r="P635" s="5"/>
    </row>
    <row r="636" spans="5:16" ht="13" x14ac:dyDescent="0.15">
      <c r="E636" s="5"/>
      <c r="F636" s="5"/>
      <c r="G636" s="5"/>
      <c r="H636" s="143"/>
      <c r="I636" s="5"/>
      <c r="J636" s="5"/>
      <c r="K636" s="5"/>
      <c r="L636" s="5"/>
      <c r="M636" s="5"/>
      <c r="N636" s="5"/>
      <c r="O636" s="5"/>
      <c r="P636" s="5"/>
    </row>
    <row r="637" spans="5:16" ht="13" x14ac:dyDescent="0.15">
      <c r="E637" s="5"/>
      <c r="F637" s="5"/>
      <c r="G637" s="5"/>
      <c r="H637" s="143"/>
      <c r="I637" s="5"/>
      <c r="J637" s="5"/>
      <c r="K637" s="5"/>
      <c r="L637" s="5"/>
      <c r="M637" s="5"/>
      <c r="N637" s="5"/>
      <c r="O637" s="5"/>
      <c r="P637" s="5"/>
    </row>
    <row r="638" spans="5:16" ht="13" x14ac:dyDescent="0.15">
      <c r="E638" s="5"/>
      <c r="F638" s="5"/>
      <c r="G638" s="5"/>
      <c r="H638" s="143"/>
      <c r="I638" s="5"/>
      <c r="J638" s="5"/>
      <c r="K638" s="5"/>
      <c r="L638" s="5"/>
      <c r="M638" s="5"/>
      <c r="N638" s="5"/>
      <c r="O638" s="5"/>
      <c r="P638" s="5"/>
    </row>
    <row r="639" spans="5:16" ht="13" x14ac:dyDescent="0.15">
      <c r="E639" s="5"/>
      <c r="F639" s="5"/>
      <c r="G639" s="5"/>
      <c r="H639" s="143"/>
      <c r="I639" s="5"/>
      <c r="J639" s="5"/>
      <c r="K639" s="5"/>
      <c r="L639" s="5"/>
      <c r="M639" s="5"/>
      <c r="N639" s="5"/>
      <c r="O639" s="5"/>
      <c r="P639" s="5"/>
    </row>
    <row r="640" spans="5:16" ht="13" x14ac:dyDescent="0.15">
      <c r="E640" s="5"/>
      <c r="F640" s="5"/>
      <c r="G640" s="5"/>
      <c r="H640" s="143"/>
      <c r="I640" s="5"/>
      <c r="J640" s="5"/>
      <c r="K640" s="5"/>
      <c r="L640" s="5"/>
      <c r="M640" s="5"/>
      <c r="N640" s="5"/>
      <c r="O640" s="5"/>
      <c r="P640" s="5"/>
    </row>
    <row r="641" spans="5:16" ht="13" x14ac:dyDescent="0.15">
      <c r="E641" s="5"/>
      <c r="F641" s="5"/>
      <c r="G641" s="5"/>
      <c r="H641" s="143"/>
      <c r="I641" s="5"/>
      <c r="J641" s="5"/>
      <c r="K641" s="5"/>
      <c r="L641" s="5"/>
      <c r="M641" s="5"/>
      <c r="N641" s="5"/>
      <c r="O641" s="5"/>
      <c r="P641" s="5"/>
    </row>
    <row r="642" spans="5:16" ht="13" x14ac:dyDescent="0.15">
      <c r="E642" s="5"/>
      <c r="F642" s="5"/>
      <c r="G642" s="5"/>
      <c r="H642" s="143"/>
      <c r="I642" s="5"/>
      <c r="J642" s="5"/>
      <c r="K642" s="5"/>
      <c r="L642" s="5"/>
      <c r="M642" s="5"/>
      <c r="N642" s="5"/>
      <c r="O642" s="5"/>
      <c r="P642" s="5"/>
    </row>
    <row r="643" spans="5:16" ht="13" x14ac:dyDescent="0.15">
      <c r="E643" s="5"/>
      <c r="F643" s="5"/>
      <c r="G643" s="5"/>
      <c r="H643" s="143"/>
      <c r="I643" s="5"/>
      <c r="J643" s="5"/>
      <c r="K643" s="5"/>
      <c r="L643" s="5"/>
      <c r="M643" s="5"/>
      <c r="N643" s="5"/>
      <c r="O643" s="5"/>
      <c r="P643" s="5"/>
    </row>
    <row r="644" spans="5:16" ht="13" x14ac:dyDescent="0.15">
      <c r="E644" s="5"/>
      <c r="F644" s="5"/>
      <c r="G644" s="5"/>
      <c r="H644" s="143"/>
      <c r="I644" s="5"/>
      <c r="J644" s="5"/>
      <c r="K644" s="5"/>
      <c r="L644" s="5"/>
      <c r="M644" s="5"/>
      <c r="N644" s="5"/>
      <c r="O644" s="5"/>
      <c r="P644" s="5"/>
    </row>
    <row r="645" spans="5:16" ht="13" x14ac:dyDescent="0.15">
      <c r="E645" s="5"/>
      <c r="F645" s="5"/>
      <c r="G645" s="5"/>
      <c r="H645" s="143"/>
      <c r="I645" s="5"/>
      <c r="J645" s="5"/>
      <c r="K645" s="5"/>
      <c r="L645" s="5"/>
      <c r="M645" s="5"/>
      <c r="N645" s="5"/>
      <c r="O645" s="5"/>
      <c r="P645" s="5"/>
    </row>
    <row r="646" spans="5:16" ht="13" x14ac:dyDescent="0.15">
      <c r="E646" s="5"/>
      <c r="F646" s="5"/>
      <c r="G646" s="5"/>
      <c r="H646" s="143"/>
      <c r="I646" s="5"/>
      <c r="J646" s="5"/>
      <c r="K646" s="5"/>
      <c r="L646" s="5"/>
      <c r="M646" s="5"/>
      <c r="N646" s="5"/>
      <c r="O646" s="5"/>
      <c r="P646" s="5"/>
    </row>
    <row r="647" spans="5:16" ht="13" x14ac:dyDescent="0.15">
      <c r="E647" s="5"/>
      <c r="F647" s="5"/>
      <c r="G647" s="5"/>
      <c r="H647" s="143"/>
      <c r="I647" s="5"/>
      <c r="J647" s="5"/>
      <c r="K647" s="5"/>
      <c r="L647" s="5"/>
      <c r="M647" s="5"/>
      <c r="N647" s="5"/>
      <c r="O647" s="5"/>
      <c r="P647" s="5"/>
    </row>
    <row r="648" spans="5:16" ht="13" x14ac:dyDescent="0.15">
      <c r="E648" s="5"/>
      <c r="F648" s="5"/>
      <c r="G648" s="5"/>
      <c r="H648" s="143"/>
      <c r="I648" s="5"/>
      <c r="J648" s="5"/>
      <c r="K648" s="5"/>
      <c r="L648" s="5"/>
      <c r="M648" s="5"/>
      <c r="N648" s="5"/>
      <c r="O648" s="5"/>
      <c r="P648" s="5"/>
    </row>
    <row r="649" spans="5:16" ht="13" x14ac:dyDescent="0.15">
      <c r="E649" s="5"/>
      <c r="F649" s="5"/>
      <c r="G649" s="5"/>
      <c r="H649" s="143"/>
      <c r="I649" s="5"/>
      <c r="J649" s="5"/>
      <c r="K649" s="5"/>
      <c r="L649" s="5"/>
      <c r="M649" s="5"/>
      <c r="N649" s="5"/>
      <c r="O649" s="5"/>
      <c r="P649" s="5"/>
    </row>
    <row r="650" spans="5:16" ht="13" x14ac:dyDescent="0.15">
      <c r="E650" s="5"/>
      <c r="F650" s="5"/>
      <c r="G650" s="5"/>
      <c r="H650" s="143"/>
      <c r="I650" s="5"/>
      <c r="J650" s="5"/>
      <c r="K650" s="5"/>
      <c r="L650" s="5"/>
      <c r="M650" s="5"/>
      <c r="N650" s="5"/>
      <c r="O650" s="5"/>
      <c r="P650" s="5"/>
    </row>
    <row r="651" spans="5:16" ht="13" x14ac:dyDescent="0.15">
      <c r="E651" s="5"/>
      <c r="F651" s="5"/>
      <c r="G651" s="5"/>
      <c r="H651" s="143"/>
      <c r="I651" s="5"/>
      <c r="J651" s="5"/>
      <c r="K651" s="5"/>
      <c r="L651" s="5"/>
      <c r="M651" s="5"/>
      <c r="N651" s="5"/>
      <c r="O651" s="5"/>
      <c r="P651" s="5"/>
    </row>
    <row r="652" spans="5:16" ht="13" x14ac:dyDescent="0.15">
      <c r="E652" s="5"/>
      <c r="F652" s="5"/>
      <c r="G652" s="5"/>
      <c r="H652" s="143"/>
      <c r="I652" s="5"/>
      <c r="J652" s="5"/>
      <c r="K652" s="5"/>
      <c r="L652" s="5"/>
      <c r="M652" s="5"/>
      <c r="N652" s="5"/>
      <c r="O652" s="5"/>
      <c r="P652" s="5"/>
    </row>
    <row r="653" spans="5:16" ht="13" x14ac:dyDescent="0.15">
      <c r="E653" s="5"/>
      <c r="F653" s="5"/>
      <c r="G653" s="5"/>
      <c r="H653" s="143"/>
      <c r="I653" s="5"/>
      <c r="J653" s="5"/>
      <c r="K653" s="5"/>
      <c r="L653" s="5"/>
      <c r="M653" s="5"/>
      <c r="N653" s="5"/>
      <c r="O653" s="5"/>
      <c r="P653" s="5"/>
    </row>
    <row r="654" spans="5:16" ht="13" x14ac:dyDescent="0.15">
      <c r="E654" s="5"/>
      <c r="F654" s="5"/>
      <c r="G654" s="5"/>
      <c r="H654" s="143"/>
      <c r="I654" s="5"/>
      <c r="J654" s="5"/>
      <c r="K654" s="5"/>
      <c r="L654" s="5"/>
      <c r="M654" s="5"/>
      <c r="N654" s="5"/>
      <c r="O654" s="5"/>
      <c r="P654" s="5"/>
    </row>
    <row r="655" spans="5:16" ht="13" x14ac:dyDescent="0.15">
      <c r="E655" s="5"/>
      <c r="F655" s="5"/>
      <c r="G655" s="5"/>
      <c r="H655" s="143"/>
      <c r="I655" s="5"/>
      <c r="J655" s="5"/>
      <c r="K655" s="5"/>
      <c r="L655" s="5"/>
      <c r="M655" s="5"/>
      <c r="N655" s="5"/>
      <c r="O655" s="5"/>
      <c r="P655" s="5"/>
    </row>
    <row r="656" spans="5:16" ht="13" x14ac:dyDescent="0.15">
      <c r="E656" s="5"/>
      <c r="F656" s="5"/>
      <c r="G656" s="5"/>
      <c r="H656" s="143"/>
      <c r="I656" s="5"/>
      <c r="J656" s="5"/>
      <c r="K656" s="5"/>
      <c r="L656" s="5"/>
      <c r="M656" s="5"/>
      <c r="N656" s="5"/>
      <c r="O656" s="5"/>
      <c r="P656" s="5"/>
    </row>
    <row r="657" spans="5:16" ht="13" x14ac:dyDescent="0.15">
      <c r="E657" s="5"/>
      <c r="F657" s="5"/>
      <c r="G657" s="5"/>
      <c r="H657" s="143"/>
      <c r="I657" s="5"/>
      <c r="J657" s="5"/>
      <c r="K657" s="5"/>
      <c r="L657" s="5"/>
      <c r="M657" s="5"/>
      <c r="N657" s="5"/>
      <c r="O657" s="5"/>
      <c r="P657" s="5"/>
    </row>
    <row r="658" spans="5:16" ht="13" x14ac:dyDescent="0.15">
      <c r="E658" s="5"/>
      <c r="F658" s="5"/>
      <c r="G658" s="5"/>
      <c r="H658" s="143"/>
      <c r="I658" s="5"/>
      <c r="J658" s="5"/>
      <c r="K658" s="5"/>
      <c r="L658" s="5"/>
      <c r="M658" s="5"/>
      <c r="N658" s="5"/>
      <c r="O658" s="5"/>
      <c r="P658" s="5"/>
    </row>
    <row r="659" spans="5:16" ht="13" x14ac:dyDescent="0.15">
      <c r="E659" s="5"/>
      <c r="F659" s="5"/>
      <c r="G659" s="5"/>
      <c r="H659" s="143"/>
      <c r="I659" s="5"/>
      <c r="J659" s="5"/>
      <c r="K659" s="5"/>
      <c r="L659" s="5"/>
      <c r="M659" s="5"/>
      <c r="N659" s="5"/>
      <c r="O659" s="5"/>
      <c r="P659" s="5"/>
    </row>
    <row r="660" spans="5:16" ht="13" x14ac:dyDescent="0.15">
      <c r="E660" s="5"/>
      <c r="F660" s="5"/>
      <c r="G660" s="5"/>
      <c r="H660" s="143"/>
      <c r="I660" s="5"/>
      <c r="J660" s="5"/>
      <c r="K660" s="5"/>
      <c r="L660" s="5"/>
      <c r="M660" s="5"/>
      <c r="N660" s="5"/>
      <c r="O660" s="5"/>
      <c r="P660" s="5"/>
    </row>
    <row r="661" spans="5:16" ht="13" x14ac:dyDescent="0.15">
      <c r="E661" s="5"/>
      <c r="F661" s="5"/>
      <c r="G661" s="5"/>
      <c r="H661" s="143"/>
      <c r="I661" s="5"/>
      <c r="J661" s="5"/>
      <c r="K661" s="5"/>
      <c r="L661" s="5"/>
      <c r="M661" s="5"/>
      <c r="N661" s="5"/>
      <c r="O661" s="5"/>
      <c r="P661" s="5"/>
    </row>
    <row r="662" spans="5:16" ht="13" x14ac:dyDescent="0.15">
      <c r="E662" s="5"/>
      <c r="F662" s="5"/>
      <c r="G662" s="5"/>
      <c r="H662" s="143"/>
      <c r="I662" s="5"/>
      <c r="J662" s="5"/>
      <c r="K662" s="5"/>
      <c r="L662" s="5"/>
      <c r="M662" s="5"/>
      <c r="N662" s="5"/>
      <c r="O662" s="5"/>
      <c r="P662" s="5"/>
    </row>
    <row r="663" spans="5:16" ht="13" x14ac:dyDescent="0.15">
      <c r="E663" s="5"/>
      <c r="F663" s="5"/>
      <c r="G663" s="5"/>
      <c r="H663" s="143"/>
      <c r="I663" s="5"/>
      <c r="J663" s="5"/>
      <c r="K663" s="5"/>
      <c r="L663" s="5"/>
      <c r="M663" s="5"/>
      <c r="N663" s="5"/>
      <c r="O663" s="5"/>
      <c r="P663" s="5"/>
    </row>
    <row r="664" spans="5:16" ht="13" x14ac:dyDescent="0.15">
      <c r="E664" s="5"/>
      <c r="F664" s="5"/>
      <c r="G664" s="5"/>
      <c r="H664" s="143"/>
      <c r="I664" s="5"/>
      <c r="J664" s="5"/>
      <c r="K664" s="5"/>
      <c r="L664" s="5"/>
      <c r="M664" s="5"/>
      <c r="N664" s="5"/>
      <c r="O664" s="5"/>
      <c r="P664" s="5"/>
    </row>
    <row r="665" spans="5:16" ht="13" x14ac:dyDescent="0.15">
      <c r="E665" s="5"/>
      <c r="F665" s="5"/>
      <c r="G665" s="5"/>
      <c r="H665" s="143"/>
      <c r="I665" s="5"/>
      <c r="J665" s="5"/>
      <c r="K665" s="5"/>
      <c r="L665" s="5"/>
      <c r="M665" s="5"/>
      <c r="N665" s="5"/>
      <c r="O665" s="5"/>
      <c r="P665" s="5"/>
    </row>
    <row r="666" spans="5:16" ht="13" x14ac:dyDescent="0.15">
      <c r="E666" s="5"/>
      <c r="F666" s="5"/>
      <c r="G666" s="5"/>
      <c r="H666" s="143"/>
      <c r="I666" s="5"/>
      <c r="J666" s="5"/>
      <c r="K666" s="5"/>
      <c r="L666" s="5"/>
      <c r="M666" s="5"/>
      <c r="N666" s="5"/>
      <c r="O666" s="5"/>
      <c r="P666" s="5"/>
    </row>
    <row r="667" spans="5:16" ht="13" x14ac:dyDescent="0.15">
      <c r="E667" s="5"/>
      <c r="F667" s="5"/>
      <c r="G667" s="5"/>
      <c r="H667" s="143"/>
      <c r="I667" s="5"/>
      <c r="J667" s="5"/>
      <c r="K667" s="5"/>
      <c r="L667" s="5"/>
      <c r="M667" s="5"/>
      <c r="N667" s="5"/>
      <c r="O667" s="5"/>
      <c r="P667" s="5"/>
    </row>
    <row r="668" spans="5:16" ht="13" x14ac:dyDescent="0.15">
      <c r="E668" s="5"/>
      <c r="F668" s="5"/>
      <c r="G668" s="5"/>
      <c r="H668" s="143"/>
      <c r="I668" s="5"/>
      <c r="J668" s="5"/>
      <c r="K668" s="5"/>
      <c r="L668" s="5"/>
      <c r="M668" s="5"/>
      <c r="N668" s="5"/>
      <c r="O668" s="5"/>
      <c r="P668" s="5"/>
    </row>
    <row r="669" spans="5:16" ht="13" x14ac:dyDescent="0.15">
      <c r="E669" s="5"/>
      <c r="F669" s="5"/>
      <c r="G669" s="5"/>
      <c r="H669" s="143"/>
      <c r="I669" s="5"/>
      <c r="J669" s="5"/>
      <c r="K669" s="5"/>
      <c r="L669" s="5"/>
      <c r="M669" s="5"/>
      <c r="N669" s="5"/>
      <c r="O669" s="5"/>
      <c r="P669" s="5"/>
    </row>
    <row r="670" spans="5:16" ht="13" x14ac:dyDescent="0.15">
      <c r="E670" s="5"/>
      <c r="F670" s="5"/>
      <c r="G670" s="5"/>
      <c r="H670" s="143"/>
      <c r="I670" s="5"/>
      <c r="J670" s="5"/>
      <c r="K670" s="5"/>
      <c r="L670" s="5"/>
      <c r="M670" s="5"/>
      <c r="N670" s="5"/>
      <c r="O670" s="5"/>
      <c r="P670" s="5"/>
    </row>
    <row r="671" spans="5:16" ht="13" x14ac:dyDescent="0.15">
      <c r="E671" s="5"/>
      <c r="F671" s="5"/>
      <c r="G671" s="5"/>
      <c r="H671" s="143"/>
      <c r="I671" s="5"/>
      <c r="J671" s="5"/>
      <c r="K671" s="5"/>
      <c r="L671" s="5"/>
      <c r="M671" s="5"/>
      <c r="N671" s="5"/>
      <c r="O671" s="5"/>
      <c r="P671" s="5"/>
    </row>
    <row r="672" spans="5:16" ht="13" x14ac:dyDescent="0.15">
      <c r="E672" s="5"/>
      <c r="F672" s="5"/>
      <c r="G672" s="5"/>
      <c r="H672" s="143"/>
      <c r="I672" s="5"/>
      <c r="J672" s="5"/>
      <c r="K672" s="5"/>
      <c r="L672" s="5"/>
      <c r="M672" s="5"/>
      <c r="N672" s="5"/>
      <c r="O672" s="5"/>
      <c r="P672" s="5"/>
    </row>
    <row r="673" spans="5:16" ht="13" x14ac:dyDescent="0.15">
      <c r="E673" s="5"/>
      <c r="F673" s="5"/>
      <c r="G673" s="5"/>
      <c r="H673" s="143"/>
      <c r="I673" s="5"/>
      <c r="J673" s="5"/>
      <c r="K673" s="5"/>
      <c r="L673" s="5"/>
      <c r="M673" s="5"/>
      <c r="N673" s="5"/>
      <c r="O673" s="5"/>
      <c r="P673" s="5"/>
    </row>
    <row r="674" spans="5:16" ht="13" x14ac:dyDescent="0.15">
      <c r="E674" s="5"/>
      <c r="F674" s="5"/>
      <c r="G674" s="5"/>
      <c r="H674" s="143"/>
      <c r="I674" s="5"/>
      <c r="J674" s="5"/>
      <c r="K674" s="5"/>
      <c r="L674" s="5"/>
      <c r="M674" s="5"/>
      <c r="N674" s="5"/>
      <c r="O674" s="5"/>
      <c r="P674" s="5"/>
    </row>
    <row r="675" spans="5:16" ht="13" x14ac:dyDescent="0.15">
      <c r="E675" s="5"/>
      <c r="F675" s="5"/>
      <c r="G675" s="5"/>
      <c r="H675" s="143"/>
      <c r="I675" s="5"/>
      <c r="J675" s="5"/>
      <c r="K675" s="5"/>
      <c r="L675" s="5"/>
      <c r="M675" s="5"/>
      <c r="N675" s="5"/>
      <c r="O675" s="5"/>
      <c r="P675" s="5"/>
    </row>
    <row r="676" spans="5:16" ht="13" x14ac:dyDescent="0.15">
      <c r="E676" s="5"/>
      <c r="F676" s="5"/>
      <c r="G676" s="5"/>
      <c r="H676" s="143"/>
      <c r="I676" s="5"/>
      <c r="J676" s="5"/>
      <c r="K676" s="5"/>
      <c r="L676" s="5"/>
      <c r="M676" s="5"/>
      <c r="N676" s="5"/>
      <c r="O676" s="5"/>
      <c r="P676" s="5"/>
    </row>
    <row r="677" spans="5:16" ht="13" x14ac:dyDescent="0.15">
      <c r="E677" s="5"/>
      <c r="F677" s="5"/>
      <c r="G677" s="5"/>
      <c r="H677" s="143"/>
      <c r="I677" s="5"/>
      <c r="J677" s="5"/>
      <c r="K677" s="5"/>
      <c r="L677" s="5"/>
      <c r="M677" s="5"/>
      <c r="N677" s="5"/>
      <c r="O677" s="5"/>
      <c r="P677" s="5"/>
    </row>
    <row r="678" spans="5:16" ht="13" x14ac:dyDescent="0.15">
      <c r="E678" s="5"/>
      <c r="F678" s="5"/>
      <c r="G678" s="5"/>
      <c r="H678" s="143"/>
      <c r="I678" s="5"/>
      <c r="J678" s="5"/>
      <c r="K678" s="5"/>
      <c r="L678" s="5"/>
      <c r="M678" s="5"/>
      <c r="N678" s="5"/>
      <c r="O678" s="5"/>
      <c r="P678" s="5"/>
    </row>
    <row r="679" spans="5:16" ht="13" x14ac:dyDescent="0.15">
      <c r="E679" s="5"/>
      <c r="F679" s="5"/>
      <c r="G679" s="5"/>
      <c r="H679" s="143"/>
      <c r="I679" s="5"/>
      <c r="J679" s="5"/>
      <c r="K679" s="5"/>
      <c r="L679" s="5"/>
      <c r="M679" s="5"/>
      <c r="N679" s="5"/>
      <c r="O679" s="5"/>
      <c r="P679" s="5"/>
    </row>
    <row r="680" spans="5:16" ht="13" x14ac:dyDescent="0.15">
      <c r="E680" s="5"/>
      <c r="F680" s="5"/>
      <c r="G680" s="5"/>
      <c r="H680" s="143"/>
      <c r="I680" s="5"/>
      <c r="J680" s="5"/>
      <c r="K680" s="5"/>
      <c r="L680" s="5"/>
      <c r="M680" s="5"/>
      <c r="N680" s="5"/>
      <c r="O680" s="5"/>
      <c r="P680" s="5"/>
    </row>
    <row r="681" spans="5:16" ht="13" x14ac:dyDescent="0.15">
      <c r="E681" s="5"/>
      <c r="F681" s="5"/>
      <c r="G681" s="5"/>
      <c r="H681" s="143"/>
      <c r="I681" s="5"/>
      <c r="J681" s="5"/>
      <c r="K681" s="5"/>
      <c r="L681" s="5"/>
      <c r="M681" s="5"/>
      <c r="N681" s="5"/>
      <c r="O681" s="5"/>
      <c r="P681" s="5"/>
    </row>
    <row r="682" spans="5:16" ht="13" x14ac:dyDescent="0.15">
      <c r="E682" s="5"/>
      <c r="F682" s="5"/>
      <c r="G682" s="5"/>
      <c r="H682" s="143"/>
      <c r="I682" s="5"/>
      <c r="J682" s="5"/>
      <c r="K682" s="5"/>
      <c r="L682" s="5"/>
      <c r="M682" s="5"/>
      <c r="N682" s="5"/>
      <c r="O682" s="5"/>
      <c r="P682" s="5"/>
    </row>
    <row r="683" spans="5:16" ht="13" x14ac:dyDescent="0.15">
      <c r="E683" s="5"/>
      <c r="F683" s="5"/>
      <c r="G683" s="5"/>
      <c r="H683" s="143"/>
      <c r="I683" s="5"/>
      <c r="J683" s="5"/>
      <c r="K683" s="5"/>
      <c r="L683" s="5"/>
      <c r="M683" s="5"/>
      <c r="N683" s="5"/>
      <c r="O683" s="5"/>
      <c r="P683" s="5"/>
    </row>
    <row r="684" spans="5:16" ht="13" x14ac:dyDescent="0.15">
      <c r="E684" s="5"/>
      <c r="F684" s="5"/>
      <c r="G684" s="5"/>
      <c r="H684" s="143"/>
      <c r="I684" s="5"/>
      <c r="J684" s="5"/>
      <c r="K684" s="5"/>
      <c r="L684" s="5"/>
      <c r="M684" s="5"/>
      <c r="N684" s="5"/>
      <c r="O684" s="5"/>
      <c r="P684" s="5"/>
    </row>
    <row r="685" spans="5:16" ht="13" x14ac:dyDescent="0.15">
      <c r="E685" s="5"/>
      <c r="F685" s="5"/>
      <c r="G685" s="5"/>
      <c r="H685" s="143"/>
      <c r="I685" s="5"/>
      <c r="J685" s="5"/>
      <c r="K685" s="5"/>
      <c r="L685" s="5"/>
      <c r="M685" s="5"/>
      <c r="N685" s="5"/>
      <c r="O685" s="5"/>
      <c r="P685" s="5"/>
    </row>
    <row r="686" spans="5:16" ht="13" x14ac:dyDescent="0.15">
      <c r="E686" s="5"/>
      <c r="F686" s="5"/>
      <c r="G686" s="5"/>
      <c r="H686" s="143"/>
      <c r="I686" s="5"/>
      <c r="J686" s="5"/>
      <c r="K686" s="5"/>
      <c r="L686" s="5"/>
      <c r="M686" s="5"/>
      <c r="N686" s="5"/>
      <c r="O686" s="5"/>
      <c r="P686" s="5"/>
    </row>
    <row r="687" spans="5:16" ht="13" x14ac:dyDescent="0.15">
      <c r="E687" s="5"/>
      <c r="F687" s="5"/>
      <c r="G687" s="5"/>
      <c r="H687" s="143"/>
      <c r="I687" s="5"/>
      <c r="J687" s="5"/>
      <c r="K687" s="5"/>
      <c r="L687" s="5"/>
      <c r="M687" s="5"/>
      <c r="N687" s="5"/>
      <c r="O687" s="5"/>
      <c r="P687" s="5"/>
    </row>
    <row r="688" spans="5:16" ht="13" x14ac:dyDescent="0.15">
      <c r="E688" s="5"/>
      <c r="F688" s="5"/>
      <c r="G688" s="5"/>
      <c r="H688" s="143"/>
      <c r="I688" s="5"/>
      <c r="J688" s="5"/>
      <c r="K688" s="5"/>
      <c r="L688" s="5"/>
      <c r="M688" s="5"/>
      <c r="N688" s="5"/>
      <c r="O688" s="5"/>
      <c r="P688" s="5"/>
    </row>
    <row r="689" spans="5:16" ht="13" x14ac:dyDescent="0.15">
      <c r="E689" s="5"/>
      <c r="F689" s="5"/>
      <c r="G689" s="5"/>
      <c r="H689" s="143"/>
      <c r="I689" s="5"/>
      <c r="J689" s="5"/>
      <c r="K689" s="5"/>
      <c r="L689" s="5"/>
      <c r="M689" s="5"/>
      <c r="N689" s="5"/>
      <c r="O689" s="5"/>
      <c r="P689" s="5"/>
    </row>
    <row r="690" spans="5:16" ht="13" x14ac:dyDescent="0.15">
      <c r="E690" s="5"/>
      <c r="F690" s="5"/>
      <c r="G690" s="5"/>
      <c r="H690" s="143"/>
      <c r="I690" s="5"/>
      <c r="J690" s="5"/>
      <c r="K690" s="5"/>
      <c r="L690" s="5"/>
      <c r="M690" s="5"/>
      <c r="N690" s="5"/>
      <c r="O690" s="5"/>
      <c r="P690" s="5"/>
    </row>
    <row r="691" spans="5:16" ht="13" x14ac:dyDescent="0.15">
      <c r="E691" s="5"/>
      <c r="F691" s="5"/>
      <c r="G691" s="5"/>
      <c r="H691" s="143"/>
      <c r="I691" s="5"/>
      <c r="J691" s="5"/>
      <c r="K691" s="5"/>
      <c r="L691" s="5"/>
      <c r="M691" s="5"/>
      <c r="N691" s="5"/>
      <c r="O691" s="5"/>
      <c r="P691" s="5"/>
    </row>
    <row r="692" spans="5:16" ht="13" x14ac:dyDescent="0.15">
      <c r="E692" s="5"/>
      <c r="F692" s="5"/>
      <c r="G692" s="5"/>
      <c r="H692" s="143"/>
      <c r="I692" s="5"/>
      <c r="J692" s="5"/>
      <c r="K692" s="5"/>
      <c r="L692" s="5"/>
      <c r="M692" s="5"/>
      <c r="N692" s="5"/>
      <c r="O692" s="5"/>
      <c r="P692" s="5"/>
    </row>
    <row r="693" spans="5:16" ht="13" x14ac:dyDescent="0.15">
      <c r="E693" s="5"/>
      <c r="F693" s="5"/>
      <c r="G693" s="5"/>
      <c r="H693" s="143"/>
      <c r="I693" s="5"/>
      <c r="J693" s="5"/>
      <c r="K693" s="5"/>
      <c r="L693" s="5"/>
      <c r="M693" s="5"/>
      <c r="N693" s="5"/>
      <c r="O693" s="5"/>
      <c r="P693" s="5"/>
    </row>
    <row r="694" spans="5:16" ht="13" x14ac:dyDescent="0.15">
      <c r="E694" s="5"/>
      <c r="F694" s="5"/>
      <c r="G694" s="5"/>
      <c r="H694" s="143"/>
      <c r="I694" s="5"/>
      <c r="J694" s="5"/>
      <c r="K694" s="5"/>
      <c r="L694" s="5"/>
      <c r="M694" s="5"/>
      <c r="N694" s="5"/>
      <c r="O694" s="5"/>
      <c r="P694" s="5"/>
    </row>
    <row r="695" spans="5:16" ht="13" x14ac:dyDescent="0.15">
      <c r="E695" s="5"/>
      <c r="F695" s="5"/>
      <c r="G695" s="5"/>
      <c r="H695" s="143"/>
      <c r="I695" s="5"/>
      <c r="J695" s="5"/>
      <c r="K695" s="5"/>
      <c r="L695" s="5"/>
      <c r="M695" s="5"/>
      <c r="N695" s="5"/>
      <c r="O695" s="5"/>
      <c r="P695" s="5"/>
    </row>
    <row r="696" spans="5:16" ht="13" x14ac:dyDescent="0.15">
      <c r="E696" s="5"/>
      <c r="F696" s="5"/>
      <c r="G696" s="5"/>
      <c r="H696" s="143"/>
      <c r="I696" s="5"/>
      <c r="J696" s="5"/>
      <c r="K696" s="5"/>
      <c r="L696" s="5"/>
      <c r="M696" s="5"/>
      <c r="N696" s="5"/>
      <c r="O696" s="5"/>
      <c r="P696" s="5"/>
    </row>
    <row r="697" spans="5:16" ht="13" x14ac:dyDescent="0.15">
      <c r="E697" s="5"/>
      <c r="F697" s="5"/>
      <c r="G697" s="5"/>
      <c r="H697" s="143"/>
      <c r="I697" s="5"/>
      <c r="J697" s="5"/>
      <c r="K697" s="5"/>
      <c r="L697" s="5"/>
      <c r="M697" s="5"/>
      <c r="N697" s="5"/>
      <c r="O697" s="5"/>
      <c r="P697" s="5"/>
    </row>
    <row r="698" spans="5:16" ht="13" x14ac:dyDescent="0.15">
      <c r="E698" s="5"/>
      <c r="F698" s="5"/>
      <c r="G698" s="5"/>
      <c r="H698" s="143"/>
      <c r="I698" s="5"/>
      <c r="J698" s="5"/>
      <c r="K698" s="5"/>
      <c r="L698" s="5"/>
      <c r="M698" s="5"/>
      <c r="N698" s="5"/>
      <c r="O698" s="5"/>
      <c r="P698" s="5"/>
    </row>
    <row r="699" spans="5:16" ht="13" x14ac:dyDescent="0.15">
      <c r="E699" s="5"/>
      <c r="F699" s="5"/>
      <c r="G699" s="5"/>
      <c r="H699" s="143"/>
      <c r="I699" s="5"/>
      <c r="J699" s="5"/>
      <c r="K699" s="5"/>
      <c r="L699" s="5"/>
      <c r="M699" s="5"/>
      <c r="N699" s="5"/>
      <c r="O699" s="5"/>
      <c r="P699" s="5"/>
    </row>
    <row r="700" spans="5:16" ht="13" x14ac:dyDescent="0.15">
      <c r="E700" s="5"/>
      <c r="F700" s="5"/>
      <c r="G700" s="5"/>
      <c r="H700" s="143"/>
      <c r="I700" s="5"/>
      <c r="J700" s="5"/>
      <c r="K700" s="5"/>
      <c r="L700" s="5"/>
      <c r="M700" s="5"/>
      <c r="N700" s="5"/>
      <c r="O700" s="5"/>
      <c r="P700" s="5"/>
    </row>
    <row r="701" spans="5:16" ht="13" x14ac:dyDescent="0.15">
      <c r="E701" s="5"/>
      <c r="F701" s="5"/>
      <c r="G701" s="5"/>
      <c r="H701" s="143"/>
      <c r="I701" s="5"/>
      <c r="J701" s="5"/>
      <c r="K701" s="5"/>
      <c r="L701" s="5"/>
      <c r="M701" s="5"/>
      <c r="N701" s="5"/>
      <c r="O701" s="5"/>
      <c r="P701" s="5"/>
    </row>
    <row r="702" spans="5:16" ht="13" x14ac:dyDescent="0.15">
      <c r="E702" s="5"/>
      <c r="F702" s="5"/>
      <c r="G702" s="5"/>
      <c r="H702" s="143"/>
      <c r="I702" s="5"/>
      <c r="J702" s="5"/>
      <c r="K702" s="5"/>
      <c r="L702" s="5"/>
      <c r="M702" s="5"/>
      <c r="N702" s="5"/>
      <c r="O702" s="5"/>
      <c r="P702" s="5"/>
    </row>
    <row r="703" spans="5:16" ht="13" x14ac:dyDescent="0.15">
      <c r="E703" s="5"/>
      <c r="F703" s="5"/>
      <c r="G703" s="5"/>
      <c r="H703" s="143"/>
      <c r="I703" s="5"/>
      <c r="J703" s="5"/>
      <c r="K703" s="5"/>
      <c r="L703" s="5"/>
      <c r="M703" s="5"/>
      <c r="N703" s="5"/>
      <c r="O703" s="5"/>
      <c r="P703" s="5"/>
    </row>
    <row r="704" spans="5:16" ht="13" x14ac:dyDescent="0.15">
      <c r="E704" s="5"/>
      <c r="F704" s="5"/>
      <c r="G704" s="5"/>
      <c r="H704" s="143"/>
      <c r="I704" s="5"/>
      <c r="J704" s="5"/>
      <c r="K704" s="5"/>
      <c r="L704" s="5"/>
      <c r="M704" s="5"/>
      <c r="N704" s="5"/>
      <c r="O704" s="5"/>
      <c r="P704" s="5"/>
    </row>
    <row r="705" spans="5:16" ht="13" x14ac:dyDescent="0.15">
      <c r="E705" s="5"/>
      <c r="F705" s="5"/>
      <c r="G705" s="5"/>
      <c r="H705" s="143"/>
      <c r="I705" s="5"/>
      <c r="J705" s="5"/>
      <c r="K705" s="5"/>
      <c r="L705" s="5"/>
      <c r="M705" s="5"/>
      <c r="N705" s="5"/>
      <c r="O705" s="5"/>
      <c r="P705" s="5"/>
    </row>
    <row r="706" spans="5:16" ht="13" x14ac:dyDescent="0.15">
      <c r="E706" s="5"/>
      <c r="F706" s="5"/>
      <c r="G706" s="5"/>
      <c r="H706" s="143"/>
      <c r="I706" s="5"/>
      <c r="J706" s="5"/>
      <c r="K706" s="5"/>
      <c r="L706" s="5"/>
      <c r="M706" s="5"/>
      <c r="N706" s="5"/>
      <c r="O706" s="5"/>
      <c r="P706" s="5"/>
    </row>
    <row r="707" spans="5:16" ht="13" x14ac:dyDescent="0.15">
      <c r="E707" s="5"/>
      <c r="F707" s="5"/>
      <c r="G707" s="5"/>
      <c r="H707" s="143"/>
      <c r="I707" s="5"/>
      <c r="J707" s="5"/>
      <c r="K707" s="5"/>
      <c r="L707" s="5"/>
      <c r="M707" s="5"/>
      <c r="N707" s="5"/>
      <c r="O707" s="5"/>
      <c r="P707" s="5"/>
    </row>
    <row r="708" spans="5:16" ht="13" x14ac:dyDescent="0.15">
      <c r="E708" s="5"/>
      <c r="F708" s="5"/>
      <c r="G708" s="5"/>
      <c r="H708" s="143"/>
      <c r="I708" s="5"/>
      <c r="J708" s="5"/>
      <c r="K708" s="5"/>
      <c r="L708" s="5"/>
      <c r="M708" s="5"/>
      <c r="N708" s="5"/>
      <c r="O708" s="5"/>
      <c r="P708" s="5"/>
    </row>
    <row r="709" spans="5:16" ht="13" x14ac:dyDescent="0.15">
      <c r="E709" s="5"/>
      <c r="F709" s="5"/>
      <c r="G709" s="5"/>
      <c r="H709" s="143"/>
      <c r="I709" s="5"/>
      <c r="J709" s="5"/>
      <c r="K709" s="5"/>
      <c r="L709" s="5"/>
      <c r="M709" s="5"/>
      <c r="N709" s="5"/>
      <c r="O709" s="5"/>
      <c r="P709" s="5"/>
    </row>
    <row r="710" spans="5:16" ht="13" x14ac:dyDescent="0.15">
      <c r="E710" s="5"/>
      <c r="F710" s="5"/>
      <c r="G710" s="5"/>
      <c r="H710" s="143"/>
      <c r="I710" s="5"/>
      <c r="J710" s="5"/>
      <c r="K710" s="5"/>
      <c r="L710" s="5"/>
      <c r="M710" s="5"/>
      <c r="N710" s="5"/>
      <c r="O710" s="5"/>
      <c r="P710" s="5"/>
    </row>
    <row r="711" spans="5:16" ht="13" x14ac:dyDescent="0.15">
      <c r="E711" s="5"/>
      <c r="F711" s="5"/>
      <c r="G711" s="5"/>
      <c r="H711" s="143"/>
      <c r="I711" s="5"/>
      <c r="J711" s="5"/>
      <c r="K711" s="5"/>
      <c r="L711" s="5"/>
      <c r="M711" s="5"/>
      <c r="N711" s="5"/>
      <c r="O711" s="5"/>
      <c r="P711" s="5"/>
    </row>
    <row r="712" spans="5:16" ht="13" x14ac:dyDescent="0.15">
      <c r="E712" s="5"/>
      <c r="F712" s="5"/>
      <c r="G712" s="5"/>
      <c r="H712" s="143"/>
      <c r="I712" s="5"/>
      <c r="J712" s="5"/>
      <c r="K712" s="5"/>
      <c r="L712" s="5"/>
      <c r="M712" s="5"/>
      <c r="N712" s="5"/>
      <c r="O712" s="5"/>
      <c r="P712" s="5"/>
    </row>
    <row r="713" spans="5:16" ht="13" x14ac:dyDescent="0.15">
      <c r="E713" s="5"/>
      <c r="F713" s="5"/>
      <c r="G713" s="5"/>
      <c r="H713" s="143"/>
      <c r="I713" s="5"/>
      <c r="J713" s="5"/>
      <c r="K713" s="5"/>
      <c r="L713" s="5"/>
      <c r="M713" s="5"/>
      <c r="N713" s="5"/>
      <c r="O713" s="5"/>
      <c r="P713" s="5"/>
    </row>
    <row r="714" spans="5:16" ht="13" x14ac:dyDescent="0.15">
      <c r="E714" s="5"/>
      <c r="F714" s="5"/>
      <c r="G714" s="5"/>
      <c r="H714" s="143"/>
      <c r="I714" s="5"/>
      <c r="J714" s="5"/>
      <c r="K714" s="5"/>
      <c r="L714" s="5"/>
      <c r="M714" s="5"/>
      <c r="N714" s="5"/>
      <c r="O714" s="5"/>
      <c r="P714" s="5"/>
    </row>
    <row r="715" spans="5:16" ht="13" x14ac:dyDescent="0.15">
      <c r="E715" s="5"/>
      <c r="F715" s="5"/>
      <c r="G715" s="5"/>
      <c r="H715" s="143"/>
      <c r="I715" s="5"/>
      <c r="J715" s="5"/>
      <c r="K715" s="5"/>
      <c r="L715" s="5"/>
      <c r="M715" s="5"/>
      <c r="N715" s="5"/>
      <c r="O715" s="5"/>
      <c r="P715" s="5"/>
    </row>
    <row r="716" spans="5:16" ht="13" x14ac:dyDescent="0.15">
      <c r="E716" s="5"/>
      <c r="F716" s="5"/>
      <c r="G716" s="5"/>
      <c r="H716" s="143"/>
      <c r="I716" s="5"/>
      <c r="J716" s="5"/>
      <c r="K716" s="5"/>
      <c r="L716" s="5"/>
      <c r="M716" s="5"/>
      <c r="N716" s="5"/>
      <c r="O716" s="5"/>
      <c r="P716" s="5"/>
    </row>
    <row r="717" spans="5:16" ht="13" x14ac:dyDescent="0.15">
      <c r="E717" s="5"/>
      <c r="F717" s="5"/>
      <c r="G717" s="5"/>
      <c r="H717" s="143"/>
      <c r="I717" s="5"/>
      <c r="J717" s="5"/>
      <c r="K717" s="5"/>
      <c r="L717" s="5"/>
      <c r="M717" s="5"/>
      <c r="N717" s="5"/>
      <c r="O717" s="5"/>
      <c r="P717" s="5"/>
    </row>
    <row r="718" spans="5:16" ht="13" x14ac:dyDescent="0.15">
      <c r="E718" s="5"/>
      <c r="F718" s="5"/>
      <c r="G718" s="5"/>
      <c r="H718" s="143"/>
      <c r="I718" s="5"/>
      <c r="J718" s="5"/>
      <c r="K718" s="5"/>
      <c r="L718" s="5"/>
      <c r="M718" s="5"/>
      <c r="N718" s="5"/>
      <c r="O718" s="5"/>
      <c r="P718" s="5"/>
    </row>
    <row r="719" spans="5:16" ht="13" x14ac:dyDescent="0.15">
      <c r="E719" s="5"/>
      <c r="F719" s="5"/>
      <c r="G719" s="5"/>
      <c r="H719" s="143"/>
      <c r="I719" s="5"/>
      <c r="J719" s="5"/>
      <c r="K719" s="5"/>
      <c r="L719" s="5"/>
      <c r="M719" s="5"/>
      <c r="N719" s="5"/>
      <c r="O719" s="5"/>
      <c r="P719" s="5"/>
    </row>
    <row r="720" spans="5:16" ht="13" x14ac:dyDescent="0.15">
      <c r="E720" s="5"/>
      <c r="F720" s="5"/>
      <c r="G720" s="5"/>
      <c r="H720" s="143"/>
      <c r="I720" s="5"/>
      <c r="J720" s="5"/>
      <c r="K720" s="5"/>
      <c r="L720" s="5"/>
      <c r="M720" s="5"/>
      <c r="N720" s="5"/>
      <c r="O720" s="5"/>
      <c r="P720" s="5"/>
    </row>
    <row r="721" spans="5:16" ht="13" x14ac:dyDescent="0.15">
      <c r="E721" s="5"/>
      <c r="F721" s="5"/>
      <c r="G721" s="5"/>
      <c r="H721" s="143"/>
      <c r="I721" s="5"/>
      <c r="J721" s="5"/>
      <c r="K721" s="5"/>
      <c r="L721" s="5"/>
      <c r="M721" s="5"/>
      <c r="N721" s="5"/>
      <c r="O721" s="5"/>
      <c r="P721" s="5"/>
    </row>
    <row r="722" spans="5:16" ht="13" x14ac:dyDescent="0.15">
      <c r="E722" s="5"/>
      <c r="F722" s="5"/>
      <c r="G722" s="5"/>
      <c r="H722" s="143"/>
      <c r="I722" s="5"/>
      <c r="J722" s="5"/>
      <c r="K722" s="5"/>
      <c r="L722" s="5"/>
      <c r="M722" s="5"/>
      <c r="N722" s="5"/>
      <c r="O722" s="5"/>
      <c r="P722" s="5"/>
    </row>
    <row r="723" spans="5:16" ht="13" x14ac:dyDescent="0.15">
      <c r="E723" s="5"/>
      <c r="F723" s="5"/>
      <c r="G723" s="5"/>
      <c r="H723" s="143"/>
      <c r="I723" s="5"/>
      <c r="J723" s="5"/>
      <c r="K723" s="5"/>
      <c r="L723" s="5"/>
      <c r="M723" s="5"/>
      <c r="N723" s="5"/>
      <c r="O723" s="5"/>
      <c r="P723" s="5"/>
    </row>
    <row r="724" spans="5:16" ht="13" x14ac:dyDescent="0.15">
      <c r="E724" s="5"/>
      <c r="F724" s="5"/>
      <c r="G724" s="5"/>
      <c r="H724" s="143"/>
      <c r="I724" s="5"/>
      <c r="J724" s="5"/>
      <c r="K724" s="5"/>
      <c r="L724" s="5"/>
      <c r="M724" s="5"/>
      <c r="N724" s="5"/>
      <c r="O724" s="5"/>
      <c r="P724" s="5"/>
    </row>
    <row r="725" spans="5:16" ht="13" x14ac:dyDescent="0.15">
      <c r="E725" s="5"/>
      <c r="F725" s="5"/>
      <c r="G725" s="5"/>
      <c r="H725" s="143"/>
      <c r="I725" s="5"/>
      <c r="J725" s="5"/>
      <c r="K725" s="5"/>
      <c r="L725" s="5"/>
      <c r="M725" s="5"/>
      <c r="N725" s="5"/>
      <c r="O725" s="5"/>
      <c r="P725" s="5"/>
    </row>
    <row r="726" spans="5:16" ht="13" x14ac:dyDescent="0.15">
      <c r="E726" s="5"/>
      <c r="F726" s="5"/>
      <c r="G726" s="5"/>
      <c r="H726" s="143"/>
      <c r="I726" s="5"/>
      <c r="J726" s="5"/>
      <c r="K726" s="5"/>
      <c r="L726" s="5"/>
      <c r="M726" s="5"/>
      <c r="N726" s="5"/>
      <c r="O726" s="5"/>
      <c r="P726" s="5"/>
    </row>
    <row r="727" spans="5:16" ht="13" x14ac:dyDescent="0.15">
      <c r="E727" s="5"/>
      <c r="F727" s="5"/>
      <c r="G727" s="5"/>
      <c r="H727" s="143"/>
      <c r="I727" s="5"/>
      <c r="J727" s="5"/>
      <c r="K727" s="5"/>
      <c r="L727" s="5"/>
      <c r="M727" s="5"/>
      <c r="N727" s="5"/>
      <c r="O727" s="5"/>
      <c r="P727" s="5"/>
    </row>
    <row r="728" spans="5:16" ht="13" x14ac:dyDescent="0.15">
      <c r="E728" s="5"/>
      <c r="F728" s="5"/>
      <c r="G728" s="5"/>
      <c r="H728" s="143"/>
      <c r="I728" s="5"/>
      <c r="J728" s="5"/>
      <c r="K728" s="5"/>
      <c r="L728" s="5"/>
      <c r="M728" s="5"/>
      <c r="N728" s="5"/>
      <c r="O728" s="5"/>
      <c r="P728" s="5"/>
    </row>
    <row r="729" spans="5:16" ht="13" x14ac:dyDescent="0.15">
      <c r="E729" s="5"/>
      <c r="F729" s="5"/>
      <c r="G729" s="5"/>
      <c r="H729" s="143"/>
      <c r="I729" s="5"/>
      <c r="J729" s="5"/>
      <c r="K729" s="5"/>
      <c r="L729" s="5"/>
      <c r="M729" s="5"/>
      <c r="N729" s="5"/>
      <c r="O729" s="5"/>
      <c r="P729" s="5"/>
    </row>
    <row r="730" spans="5:16" ht="13" x14ac:dyDescent="0.15">
      <c r="E730" s="5"/>
      <c r="F730" s="5"/>
      <c r="G730" s="5"/>
      <c r="H730" s="143"/>
      <c r="I730" s="5"/>
      <c r="J730" s="5"/>
      <c r="K730" s="5"/>
      <c r="L730" s="5"/>
      <c r="M730" s="5"/>
      <c r="N730" s="5"/>
      <c r="O730" s="5"/>
      <c r="P730" s="5"/>
    </row>
    <row r="731" spans="5:16" ht="13" x14ac:dyDescent="0.15">
      <c r="E731" s="5"/>
      <c r="F731" s="5"/>
      <c r="G731" s="5"/>
      <c r="H731" s="143"/>
      <c r="I731" s="5"/>
      <c r="J731" s="5"/>
      <c r="K731" s="5"/>
      <c r="L731" s="5"/>
      <c r="M731" s="5"/>
      <c r="N731" s="5"/>
      <c r="O731" s="5"/>
      <c r="P731" s="5"/>
    </row>
    <row r="732" spans="5:16" ht="13" x14ac:dyDescent="0.15">
      <c r="E732" s="5"/>
      <c r="F732" s="5"/>
      <c r="G732" s="5"/>
      <c r="H732" s="143"/>
      <c r="I732" s="5"/>
      <c r="J732" s="5"/>
      <c r="K732" s="5"/>
      <c r="L732" s="5"/>
      <c r="M732" s="5"/>
      <c r="N732" s="5"/>
      <c r="O732" s="5"/>
      <c r="P732" s="5"/>
    </row>
    <row r="733" spans="5:16" ht="13" x14ac:dyDescent="0.15">
      <c r="E733" s="5"/>
      <c r="F733" s="5"/>
      <c r="G733" s="5"/>
      <c r="H733" s="143"/>
      <c r="I733" s="5"/>
      <c r="J733" s="5"/>
      <c r="K733" s="5"/>
      <c r="L733" s="5"/>
      <c r="M733" s="5"/>
      <c r="N733" s="5"/>
      <c r="O733" s="5"/>
      <c r="P733" s="5"/>
    </row>
    <row r="734" spans="5:16" ht="13" x14ac:dyDescent="0.15">
      <c r="E734" s="5"/>
      <c r="F734" s="5"/>
      <c r="G734" s="5"/>
      <c r="H734" s="143"/>
      <c r="I734" s="5"/>
      <c r="J734" s="5"/>
      <c r="K734" s="5"/>
      <c r="L734" s="5"/>
      <c r="M734" s="5"/>
      <c r="N734" s="5"/>
      <c r="O734" s="5"/>
      <c r="P734" s="5"/>
    </row>
    <row r="735" spans="5:16" ht="13" x14ac:dyDescent="0.15">
      <c r="E735" s="5"/>
      <c r="F735" s="5"/>
      <c r="G735" s="5"/>
      <c r="H735" s="143"/>
      <c r="I735" s="5"/>
      <c r="J735" s="5"/>
      <c r="K735" s="5"/>
      <c r="L735" s="5"/>
      <c r="M735" s="5"/>
      <c r="N735" s="5"/>
      <c r="O735" s="5"/>
      <c r="P735" s="5"/>
    </row>
    <row r="736" spans="5:16" ht="13" x14ac:dyDescent="0.15">
      <c r="E736" s="5"/>
      <c r="F736" s="5"/>
      <c r="G736" s="5"/>
      <c r="H736" s="143"/>
      <c r="I736" s="5"/>
      <c r="J736" s="5"/>
      <c r="K736" s="5"/>
      <c r="L736" s="5"/>
      <c r="M736" s="5"/>
      <c r="N736" s="5"/>
      <c r="O736" s="5"/>
      <c r="P736" s="5"/>
    </row>
    <row r="737" spans="5:16" ht="13" x14ac:dyDescent="0.15">
      <c r="E737" s="5"/>
      <c r="F737" s="5"/>
      <c r="G737" s="5"/>
      <c r="H737" s="143"/>
      <c r="I737" s="5"/>
      <c r="J737" s="5"/>
      <c r="K737" s="5"/>
      <c r="L737" s="5"/>
      <c r="M737" s="5"/>
      <c r="N737" s="5"/>
      <c r="O737" s="5"/>
      <c r="P737" s="5"/>
    </row>
    <row r="738" spans="5:16" ht="13" x14ac:dyDescent="0.15">
      <c r="E738" s="5"/>
      <c r="F738" s="5"/>
      <c r="G738" s="5"/>
      <c r="H738" s="143"/>
      <c r="I738" s="5"/>
      <c r="J738" s="5"/>
      <c r="K738" s="5"/>
      <c r="L738" s="5"/>
      <c r="M738" s="5"/>
      <c r="N738" s="5"/>
      <c r="O738" s="5"/>
      <c r="P738" s="5"/>
    </row>
    <row r="739" spans="5:16" ht="13" x14ac:dyDescent="0.15">
      <c r="E739" s="5"/>
      <c r="F739" s="5"/>
      <c r="G739" s="5"/>
      <c r="H739" s="143"/>
      <c r="I739" s="5"/>
      <c r="J739" s="5"/>
      <c r="K739" s="5"/>
      <c r="L739" s="5"/>
      <c r="M739" s="5"/>
      <c r="N739" s="5"/>
      <c r="O739" s="5"/>
      <c r="P739" s="5"/>
    </row>
    <row r="740" spans="5:16" ht="13" x14ac:dyDescent="0.15">
      <c r="E740" s="5"/>
      <c r="F740" s="5"/>
      <c r="G740" s="5"/>
      <c r="H740" s="143"/>
      <c r="I740" s="5"/>
      <c r="J740" s="5"/>
      <c r="K740" s="5"/>
      <c r="L740" s="5"/>
      <c r="M740" s="5"/>
      <c r="N740" s="5"/>
      <c r="O740" s="5"/>
      <c r="P740" s="5"/>
    </row>
    <row r="741" spans="5:16" ht="13" x14ac:dyDescent="0.15">
      <c r="E741" s="5"/>
      <c r="F741" s="5"/>
      <c r="G741" s="5"/>
      <c r="H741" s="143"/>
      <c r="I741" s="5"/>
      <c r="J741" s="5"/>
      <c r="K741" s="5"/>
      <c r="L741" s="5"/>
      <c r="M741" s="5"/>
      <c r="N741" s="5"/>
      <c r="O741" s="5"/>
      <c r="P741" s="5"/>
    </row>
    <row r="742" spans="5:16" ht="13" x14ac:dyDescent="0.15">
      <c r="E742" s="5"/>
      <c r="F742" s="5"/>
      <c r="G742" s="5"/>
      <c r="H742" s="143"/>
      <c r="I742" s="5"/>
      <c r="J742" s="5"/>
      <c r="K742" s="5"/>
      <c r="L742" s="5"/>
      <c r="M742" s="5"/>
      <c r="N742" s="5"/>
      <c r="O742" s="5"/>
      <c r="P742" s="5"/>
    </row>
    <row r="743" spans="5:16" ht="13" x14ac:dyDescent="0.15">
      <c r="E743" s="5"/>
      <c r="F743" s="5"/>
      <c r="G743" s="5"/>
      <c r="H743" s="143"/>
      <c r="I743" s="5"/>
      <c r="J743" s="5"/>
      <c r="K743" s="5"/>
      <c r="L743" s="5"/>
      <c r="M743" s="5"/>
      <c r="N743" s="5"/>
      <c r="O743" s="5"/>
      <c r="P743" s="5"/>
    </row>
    <row r="744" spans="5:16" ht="13" x14ac:dyDescent="0.15">
      <c r="E744" s="5"/>
      <c r="F744" s="5"/>
      <c r="G744" s="5"/>
      <c r="H744" s="143"/>
      <c r="I744" s="5"/>
      <c r="J744" s="5"/>
      <c r="K744" s="5"/>
      <c r="L744" s="5"/>
      <c r="M744" s="5"/>
      <c r="N744" s="5"/>
      <c r="O744" s="5"/>
      <c r="P744" s="5"/>
    </row>
    <row r="745" spans="5:16" ht="13" x14ac:dyDescent="0.15">
      <c r="E745" s="5"/>
      <c r="F745" s="5"/>
      <c r="G745" s="5"/>
      <c r="H745" s="143"/>
      <c r="I745" s="5"/>
      <c r="J745" s="5"/>
      <c r="K745" s="5"/>
      <c r="L745" s="5"/>
      <c r="M745" s="5"/>
      <c r="N745" s="5"/>
      <c r="O745" s="5"/>
      <c r="P745" s="5"/>
    </row>
    <row r="746" spans="5:16" ht="13" x14ac:dyDescent="0.15">
      <c r="E746" s="5"/>
      <c r="F746" s="5"/>
      <c r="G746" s="5"/>
      <c r="H746" s="143"/>
      <c r="I746" s="5"/>
      <c r="J746" s="5"/>
      <c r="K746" s="5"/>
      <c r="L746" s="5"/>
      <c r="M746" s="5"/>
      <c r="N746" s="5"/>
      <c r="O746" s="5"/>
      <c r="P746" s="5"/>
    </row>
    <row r="747" spans="5:16" ht="13" x14ac:dyDescent="0.15">
      <c r="E747" s="5"/>
      <c r="F747" s="5"/>
      <c r="G747" s="5"/>
      <c r="H747" s="143"/>
      <c r="I747" s="5"/>
      <c r="J747" s="5"/>
      <c r="K747" s="5"/>
      <c r="L747" s="5"/>
      <c r="M747" s="5"/>
      <c r="N747" s="5"/>
      <c r="O747" s="5"/>
      <c r="P747" s="5"/>
    </row>
    <row r="748" spans="5:16" ht="13" x14ac:dyDescent="0.15">
      <c r="E748" s="5"/>
      <c r="F748" s="5"/>
      <c r="G748" s="5"/>
      <c r="H748" s="143"/>
      <c r="I748" s="5"/>
      <c r="J748" s="5"/>
      <c r="K748" s="5"/>
      <c r="L748" s="5"/>
      <c r="M748" s="5"/>
      <c r="N748" s="5"/>
      <c r="O748" s="5"/>
      <c r="P748" s="5"/>
    </row>
    <row r="749" spans="5:16" ht="13" x14ac:dyDescent="0.15">
      <c r="E749" s="5"/>
      <c r="F749" s="5"/>
      <c r="G749" s="5"/>
      <c r="H749" s="143"/>
      <c r="I749" s="5"/>
      <c r="J749" s="5"/>
      <c r="K749" s="5"/>
      <c r="L749" s="5"/>
      <c r="M749" s="5"/>
      <c r="N749" s="5"/>
      <c r="O749" s="5"/>
      <c r="P749" s="5"/>
    </row>
    <row r="750" spans="5:16" ht="13" x14ac:dyDescent="0.15">
      <c r="E750" s="5"/>
      <c r="F750" s="5"/>
      <c r="G750" s="5"/>
      <c r="H750" s="143"/>
      <c r="I750" s="5"/>
      <c r="J750" s="5"/>
      <c r="K750" s="5"/>
      <c r="L750" s="5"/>
      <c r="M750" s="5"/>
      <c r="N750" s="5"/>
      <c r="O750" s="5"/>
      <c r="P750" s="5"/>
    </row>
    <row r="751" spans="5:16" ht="13" x14ac:dyDescent="0.15">
      <c r="E751" s="5"/>
      <c r="F751" s="5"/>
      <c r="G751" s="5"/>
      <c r="H751" s="143"/>
      <c r="I751" s="5"/>
      <c r="J751" s="5"/>
      <c r="K751" s="5"/>
      <c r="L751" s="5"/>
      <c r="M751" s="5"/>
      <c r="N751" s="5"/>
      <c r="O751" s="5"/>
      <c r="P751" s="5"/>
    </row>
    <row r="752" spans="5:16" ht="13" x14ac:dyDescent="0.15">
      <c r="E752" s="5"/>
      <c r="F752" s="5"/>
      <c r="G752" s="5"/>
      <c r="H752" s="143"/>
      <c r="I752" s="5"/>
      <c r="J752" s="5"/>
      <c r="K752" s="5"/>
      <c r="L752" s="5"/>
      <c r="M752" s="5"/>
      <c r="N752" s="5"/>
      <c r="O752" s="5"/>
      <c r="P752" s="5"/>
    </row>
    <row r="753" spans="5:16" ht="13" x14ac:dyDescent="0.15">
      <c r="E753" s="5"/>
      <c r="F753" s="5"/>
      <c r="G753" s="5"/>
      <c r="H753" s="143"/>
      <c r="I753" s="5"/>
      <c r="J753" s="5"/>
      <c r="K753" s="5"/>
      <c r="L753" s="5"/>
      <c r="M753" s="5"/>
      <c r="N753" s="5"/>
      <c r="O753" s="5"/>
      <c r="P753" s="5"/>
    </row>
    <row r="754" spans="5:16" ht="13" x14ac:dyDescent="0.15">
      <c r="E754" s="5"/>
      <c r="F754" s="5"/>
      <c r="G754" s="5"/>
      <c r="H754" s="143"/>
      <c r="I754" s="5"/>
      <c r="J754" s="5"/>
      <c r="K754" s="5"/>
      <c r="L754" s="5"/>
      <c r="M754" s="5"/>
      <c r="N754" s="5"/>
      <c r="O754" s="5"/>
      <c r="P754" s="5"/>
    </row>
    <row r="755" spans="5:16" ht="13" x14ac:dyDescent="0.15">
      <c r="E755" s="5"/>
      <c r="F755" s="5"/>
      <c r="G755" s="5"/>
      <c r="H755" s="143"/>
      <c r="I755" s="5"/>
      <c r="J755" s="5"/>
      <c r="K755" s="5"/>
      <c r="L755" s="5"/>
      <c r="M755" s="5"/>
      <c r="N755" s="5"/>
      <c r="O755" s="5"/>
      <c r="P755" s="5"/>
    </row>
    <row r="756" spans="5:16" ht="13" x14ac:dyDescent="0.15">
      <c r="E756" s="5"/>
      <c r="F756" s="5"/>
      <c r="G756" s="5"/>
      <c r="H756" s="143"/>
      <c r="I756" s="5"/>
      <c r="J756" s="5"/>
      <c r="K756" s="5"/>
      <c r="L756" s="5"/>
      <c r="M756" s="5"/>
      <c r="N756" s="5"/>
      <c r="O756" s="5"/>
      <c r="P756" s="5"/>
    </row>
    <row r="757" spans="5:16" ht="13" x14ac:dyDescent="0.15">
      <c r="E757" s="5"/>
      <c r="F757" s="5"/>
      <c r="G757" s="5"/>
      <c r="H757" s="143"/>
      <c r="I757" s="5"/>
      <c r="J757" s="5"/>
      <c r="K757" s="5"/>
      <c r="L757" s="5"/>
      <c r="M757" s="5"/>
      <c r="N757" s="5"/>
      <c r="O757" s="5"/>
      <c r="P757" s="5"/>
    </row>
    <row r="758" spans="5:16" ht="13" x14ac:dyDescent="0.15">
      <c r="E758" s="5"/>
      <c r="F758" s="5"/>
      <c r="G758" s="5"/>
      <c r="H758" s="143"/>
      <c r="I758" s="5"/>
      <c r="J758" s="5"/>
      <c r="K758" s="5"/>
      <c r="L758" s="5"/>
      <c r="M758" s="5"/>
      <c r="N758" s="5"/>
      <c r="O758" s="5"/>
      <c r="P758" s="5"/>
    </row>
    <row r="759" spans="5:16" ht="13" x14ac:dyDescent="0.15">
      <c r="E759" s="5"/>
      <c r="F759" s="5"/>
      <c r="G759" s="5"/>
      <c r="H759" s="143"/>
      <c r="I759" s="5"/>
      <c r="J759" s="5"/>
      <c r="K759" s="5"/>
      <c r="L759" s="5"/>
      <c r="M759" s="5"/>
      <c r="N759" s="5"/>
      <c r="O759" s="5"/>
      <c r="P759" s="5"/>
    </row>
    <row r="760" spans="5:16" ht="13" x14ac:dyDescent="0.15">
      <c r="E760" s="5"/>
      <c r="F760" s="5"/>
      <c r="G760" s="5"/>
      <c r="H760" s="143"/>
      <c r="I760" s="5"/>
      <c r="J760" s="5"/>
      <c r="K760" s="5"/>
      <c r="L760" s="5"/>
      <c r="M760" s="5"/>
      <c r="N760" s="5"/>
      <c r="O760" s="5"/>
      <c r="P760" s="5"/>
    </row>
    <row r="761" spans="5:16" ht="13" x14ac:dyDescent="0.15">
      <c r="E761" s="5"/>
      <c r="F761" s="5"/>
      <c r="G761" s="5"/>
      <c r="H761" s="143"/>
      <c r="I761" s="5"/>
      <c r="J761" s="5"/>
      <c r="K761" s="5"/>
      <c r="L761" s="5"/>
      <c r="M761" s="5"/>
      <c r="N761" s="5"/>
      <c r="O761" s="5"/>
      <c r="P761" s="5"/>
    </row>
    <row r="762" spans="5:16" ht="13" x14ac:dyDescent="0.15">
      <c r="E762" s="5"/>
      <c r="F762" s="5"/>
      <c r="G762" s="5"/>
      <c r="H762" s="143"/>
      <c r="I762" s="5"/>
      <c r="J762" s="5"/>
      <c r="K762" s="5"/>
      <c r="L762" s="5"/>
      <c r="M762" s="5"/>
      <c r="N762" s="5"/>
      <c r="O762" s="5"/>
      <c r="P762" s="5"/>
    </row>
    <row r="763" spans="5:16" ht="13" x14ac:dyDescent="0.15">
      <c r="E763" s="5"/>
      <c r="F763" s="5"/>
      <c r="G763" s="5"/>
      <c r="H763" s="143"/>
      <c r="I763" s="5"/>
      <c r="J763" s="5"/>
      <c r="K763" s="5"/>
      <c r="L763" s="5"/>
      <c r="M763" s="5"/>
      <c r="N763" s="5"/>
      <c r="O763" s="5"/>
      <c r="P763" s="5"/>
    </row>
    <row r="764" spans="5:16" ht="13" x14ac:dyDescent="0.15">
      <c r="E764" s="5"/>
      <c r="F764" s="5"/>
      <c r="G764" s="5"/>
      <c r="H764" s="143"/>
      <c r="I764" s="5"/>
      <c r="J764" s="5"/>
      <c r="K764" s="5"/>
      <c r="L764" s="5"/>
      <c r="M764" s="5"/>
      <c r="N764" s="5"/>
      <c r="O764" s="5"/>
      <c r="P764" s="5"/>
    </row>
    <row r="765" spans="5:16" ht="13" x14ac:dyDescent="0.15">
      <c r="E765" s="5"/>
      <c r="F765" s="5"/>
      <c r="G765" s="5"/>
      <c r="H765" s="143"/>
      <c r="I765" s="5"/>
      <c r="J765" s="5"/>
      <c r="K765" s="5"/>
      <c r="L765" s="5"/>
      <c r="M765" s="5"/>
      <c r="N765" s="5"/>
      <c r="O765" s="5"/>
      <c r="P765" s="5"/>
    </row>
    <row r="766" spans="5:16" ht="13" x14ac:dyDescent="0.15">
      <c r="E766" s="5"/>
      <c r="F766" s="5"/>
      <c r="G766" s="5"/>
      <c r="H766" s="143"/>
      <c r="I766" s="5"/>
      <c r="J766" s="5"/>
      <c r="K766" s="5"/>
      <c r="L766" s="5"/>
      <c r="M766" s="5"/>
      <c r="N766" s="5"/>
      <c r="O766" s="5"/>
      <c r="P766" s="5"/>
    </row>
    <row r="767" spans="5:16" ht="13" x14ac:dyDescent="0.15">
      <c r="E767" s="5"/>
      <c r="F767" s="5"/>
      <c r="G767" s="5"/>
      <c r="H767" s="143"/>
      <c r="I767" s="5"/>
      <c r="J767" s="5"/>
      <c r="K767" s="5"/>
      <c r="L767" s="5"/>
      <c r="M767" s="5"/>
      <c r="N767" s="5"/>
      <c r="O767" s="5"/>
      <c r="P767" s="5"/>
    </row>
    <row r="768" spans="5:16" ht="13" x14ac:dyDescent="0.15">
      <c r="E768" s="5"/>
      <c r="F768" s="5"/>
      <c r="G768" s="5"/>
      <c r="H768" s="143"/>
      <c r="I768" s="5"/>
      <c r="J768" s="5"/>
      <c r="K768" s="5"/>
      <c r="L768" s="5"/>
      <c r="M768" s="5"/>
      <c r="N768" s="5"/>
      <c r="O768" s="5"/>
      <c r="P768" s="5"/>
    </row>
    <row r="769" spans="5:16" ht="13" x14ac:dyDescent="0.15">
      <c r="E769" s="5"/>
      <c r="F769" s="5"/>
      <c r="G769" s="5"/>
      <c r="H769" s="143"/>
      <c r="I769" s="5"/>
      <c r="J769" s="5"/>
      <c r="K769" s="5"/>
      <c r="L769" s="5"/>
      <c r="M769" s="5"/>
      <c r="N769" s="5"/>
      <c r="O769" s="5"/>
      <c r="P769" s="5"/>
    </row>
    <row r="770" spans="5:16" ht="13" x14ac:dyDescent="0.15">
      <c r="E770" s="5"/>
      <c r="F770" s="5"/>
      <c r="G770" s="5"/>
      <c r="H770" s="143"/>
      <c r="I770" s="5"/>
      <c r="J770" s="5"/>
      <c r="K770" s="5"/>
      <c r="L770" s="5"/>
      <c r="M770" s="5"/>
      <c r="N770" s="5"/>
      <c r="O770" s="5"/>
      <c r="P770" s="5"/>
    </row>
    <row r="771" spans="5:16" ht="13" x14ac:dyDescent="0.15">
      <c r="E771" s="5"/>
      <c r="F771" s="5"/>
      <c r="G771" s="5"/>
      <c r="H771" s="143"/>
      <c r="I771" s="5"/>
      <c r="J771" s="5"/>
      <c r="K771" s="5"/>
      <c r="L771" s="5"/>
      <c r="M771" s="5"/>
      <c r="N771" s="5"/>
      <c r="O771" s="5"/>
      <c r="P771" s="5"/>
    </row>
    <row r="772" spans="5:16" ht="13" x14ac:dyDescent="0.15">
      <c r="E772" s="5"/>
      <c r="F772" s="5"/>
      <c r="G772" s="5"/>
      <c r="H772" s="143"/>
      <c r="I772" s="5"/>
      <c r="J772" s="5"/>
      <c r="K772" s="5"/>
      <c r="L772" s="5"/>
      <c r="M772" s="5"/>
      <c r="N772" s="5"/>
      <c r="O772" s="5"/>
      <c r="P772" s="5"/>
    </row>
    <row r="773" spans="5:16" ht="13" x14ac:dyDescent="0.15">
      <c r="E773" s="5"/>
      <c r="F773" s="5"/>
      <c r="G773" s="5"/>
      <c r="H773" s="143"/>
      <c r="I773" s="5"/>
      <c r="J773" s="5"/>
      <c r="K773" s="5"/>
      <c r="L773" s="5"/>
      <c r="M773" s="5"/>
      <c r="N773" s="5"/>
      <c r="O773" s="5"/>
      <c r="P773" s="5"/>
    </row>
    <row r="774" spans="5:16" ht="13" x14ac:dyDescent="0.15">
      <c r="E774" s="5"/>
      <c r="F774" s="5"/>
      <c r="G774" s="5"/>
      <c r="H774" s="143"/>
      <c r="I774" s="5"/>
      <c r="J774" s="5"/>
      <c r="K774" s="5"/>
      <c r="L774" s="5"/>
      <c r="M774" s="5"/>
      <c r="N774" s="5"/>
      <c r="O774" s="5"/>
      <c r="P774" s="5"/>
    </row>
    <row r="775" spans="5:16" ht="13" x14ac:dyDescent="0.15">
      <c r="E775" s="5"/>
      <c r="F775" s="5"/>
      <c r="G775" s="5"/>
      <c r="H775" s="143"/>
      <c r="I775" s="5"/>
      <c r="J775" s="5"/>
      <c r="K775" s="5"/>
      <c r="L775" s="5"/>
      <c r="M775" s="5"/>
      <c r="N775" s="5"/>
      <c r="O775" s="5"/>
      <c r="P775" s="5"/>
    </row>
    <row r="776" spans="5:16" ht="13" x14ac:dyDescent="0.15">
      <c r="E776" s="5"/>
      <c r="F776" s="5"/>
      <c r="G776" s="5"/>
      <c r="H776" s="143"/>
      <c r="I776" s="5"/>
      <c r="J776" s="5"/>
      <c r="K776" s="5"/>
      <c r="L776" s="5"/>
      <c r="M776" s="5"/>
      <c r="N776" s="5"/>
      <c r="O776" s="5"/>
      <c r="P776" s="5"/>
    </row>
    <row r="777" spans="5:16" ht="13" x14ac:dyDescent="0.15">
      <c r="E777" s="5"/>
      <c r="F777" s="5"/>
      <c r="G777" s="5"/>
      <c r="H777" s="143"/>
      <c r="I777" s="5"/>
      <c r="J777" s="5"/>
      <c r="K777" s="5"/>
      <c r="L777" s="5"/>
      <c r="M777" s="5"/>
      <c r="N777" s="5"/>
      <c r="O777" s="5"/>
      <c r="P777" s="5"/>
    </row>
    <row r="778" spans="5:16" ht="13" x14ac:dyDescent="0.15">
      <c r="E778" s="5"/>
      <c r="F778" s="5"/>
      <c r="G778" s="5"/>
      <c r="H778" s="143"/>
      <c r="I778" s="5"/>
      <c r="J778" s="5"/>
      <c r="K778" s="5"/>
      <c r="L778" s="5"/>
      <c r="M778" s="5"/>
      <c r="N778" s="5"/>
      <c r="O778" s="5"/>
      <c r="P778" s="5"/>
    </row>
    <row r="779" spans="5:16" ht="13" x14ac:dyDescent="0.15">
      <c r="E779" s="5"/>
      <c r="F779" s="5"/>
      <c r="G779" s="5"/>
      <c r="H779" s="143"/>
      <c r="I779" s="5"/>
      <c r="J779" s="5"/>
      <c r="K779" s="5"/>
      <c r="L779" s="5"/>
      <c r="M779" s="5"/>
      <c r="N779" s="5"/>
      <c r="O779" s="5"/>
      <c r="P779" s="5"/>
    </row>
    <row r="780" spans="5:16" ht="13" x14ac:dyDescent="0.15">
      <c r="E780" s="5"/>
      <c r="F780" s="5"/>
      <c r="G780" s="5"/>
      <c r="H780" s="143"/>
      <c r="I780" s="5"/>
      <c r="J780" s="5"/>
      <c r="K780" s="5"/>
      <c r="L780" s="5"/>
      <c r="M780" s="5"/>
      <c r="N780" s="5"/>
      <c r="O780" s="5"/>
      <c r="P780" s="5"/>
    </row>
    <row r="781" spans="5:16" ht="13" x14ac:dyDescent="0.15">
      <c r="E781" s="5"/>
      <c r="F781" s="5"/>
      <c r="G781" s="5"/>
      <c r="H781" s="143"/>
      <c r="I781" s="5"/>
      <c r="J781" s="5"/>
      <c r="K781" s="5"/>
      <c r="L781" s="5"/>
      <c r="M781" s="5"/>
      <c r="N781" s="5"/>
      <c r="O781" s="5"/>
      <c r="P781" s="5"/>
    </row>
    <row r="782" spans="5:16" ht="13" x14ac:dyDescent="0.15">
      <c r="E782" s="5"/>
      <c r="F782" s="5"/>
      <c r="G782" s="5"/>
      <c r="H782" s="143"/>
      <c r="I782" s="5"/>
      <c r="J782" s="5"/>
      <c r="K782" s="5"/>
      <c r="L782" s="5"/>
      <c r="M782" s="5"/>
      <c r="N782" s="5"/>
      <c r="O782" s="5"/>
      <c r="P782" s="5"/>
    </row>
    <row r="783" spans="5:16" ht="13" x14ac:dyDescent="0.15">
      <c r="E783" s="5"/>
      <c r="F783" s="5"/>
      <c r="G783" s="5"/>
      <c r="H783" s="143"/>
      <c r="I783" s="5"/>
      <c r="J783" s="5"/>
      <c r="K783" s="5"/>
      <c r="L783" s="5"/>
      <c r="M783" s="5"/>
      <c r="N783" s="5"/>
      <c r="O783" s="5"/>
      <c r="P783" s="5"/>
    </row>
    <row r="784" spans="5:16" ht="13" x14ac:dyDescent="0.15">
      <c r="E784" s="5"/>
      <c r="F784" s="5"/>
      <c r="G784" s="5"/>
      <c r="H784" s="143"/>
      <c r="I784" s="5"/>
      <c r="J784" s="5"/>
      <c r="K784" s="5"/>
      <c r="L784" s="5"/>
      <c r="M784" s="5"/>
      <c r="N784" s="5"/>
      <c r="O784" s="5"/>
      <c r="P784" s="5"/>
    </row>
    <row r="785" spans="5:16" ht="13" x14ac:dyDescent="0.15">
      <c r="E785" s="5"/>
      <c r="F785" s="5"/>
      <c r="G785" s="5"/>
      <c r="H785" s="143"/>
      <c r="I785" s="5"/>
      <c r="J785" s="5"/>
      <c r="K785" s="5"/>
      <c r="L785" s="5"/>
      <c r="M785" s="5"/>
      <c r="N785" s="5"/>
      <c r="O785" s="5"/>
      <c r="P785" s="5"/>
    </row>
    <row r="786" spans="5:16" ht="13" x14ac:dyDescent="0.15">
      <c r="E786" s="5"/>
      <c r="F786" s="5"/>
      <c r="G786" s="5"/>
      <c r="H786" s="143"/>
      <c r="I786" s="5"/>
      <c r="J786" s="5"/>
      <c r="K786" s="5"/>
      <c r="L786" s="5"/>
      <c r="M786" s="5"/>
      <c r="N786" s="5"/>
      <c r="O786" s="5"/>
      <c r="P786" s="5"/>
    </row>
    <row r="787" spans="5:16" ht="13" x14ac:dyDescent="0.15">
      <c r="E787" s="5"/>
      <c r="F787" s="5"/>
      <c r="G787" s="5"/>
      <c r="H787" s="143"/>
      <c r="I787" s="5"/>
      <c r="J787" s="5"/>
      <c r="K787" s="5"/>
      <c r="L787" s="5"/>
      <c r="M787" s="5"/>
      <c r="N787" s="5"/>
      <c r="O787" s="5"/>
      <c r="P787" s="5"/>
    </row>
    <row r="788" spans="5:16" ht="13" x14ac:dyDescent="0.15">
      <c r="E788" s="5"/>
      <c r="F788" s="5"/>
      <c r="G788" s="5"/>
      <c r="H788" s="143"/>
      <c r="I788" s="5"/>
      <c r="J788" s="5"/>
      <c r="K788" s="5"/>
      <c r="L788" s="5"/>
      <c r="M788" s="5"/>
      <c r="N788" s="5"/>
      <c r="O788" s="5"/>
      <c r="P788" s="5"/>
    </row>
    <row r="789" spans="5:16" ht="13" x14ac:dyDescent="0.15">
      <c r="E789" s="5"/>
      <c r="F789" s="5"/>
      <c r="G789" s="5"/>
      <c r="H789" s="143"/>
      <c r="I789" s="5"/>
      <c r="J789" s="5"/>
      <c r="K789" s="5"/>
      <c r="L789" s="5"/>
      <c r="M789" s="5"/>
      <c r="N789" s="5"/>
      <c r="O789" s="5"/>
      <c r="P789" s="5"/>
    </row>
    <row r="790" spans="5:16" ht="13" x14ac:dyDescent="0.15">
      <c r="E790" s="5"/>
      <c r="F790" s="5"/>
      <c r="G790" s="5"/>
      <c r="H790" s="143"/>
      <c r="I790" s="5"/>
      <c r="J790" s="5"/>
      <c r="K790" s="5"/>
      <c r="L790" s="5"/>
      <c r="M790" s="5"/>
      <c r="N790" s="5"/>
      <c r="O790" s="5"/>
      <c r="P790" s="5"/>
    </row>
    <row r="791" spans="5:16" ht="13" x14ac:dyDescent="0.15">
      <c r="E791" s="5"/>
      <c r="F791" s="5"/>
      <c r="G791" s="5"/>
      <c r="H791" s="143"/>
      <c r="I791" s="5"/>
      <c r="J791" s="5"/>
      <c r="K791" s="5"/>
      <c r="L791" s="5"/>
      <c r="M791" s="5"/>
      <c r="N791" s="5"/>
      <c r="O791" s="5"/>
      <c r="P791" s="5"/>
    </row>
    <row r="792" spans="5:16" ht="13" x14ac:dyDescent="0.15">
      <c r="E792" s="5"/>
      <c r="F792" s="5"/>
      <c r="G792" s="5"/>
      <c r="H792" s="143"/>
      <c r="I792" s="5"/>
      <c r="J792" s="5"/>
      <c r="K792" s="5"/>
      <c r="L792" s="5"/>
      <c r="M792" s="5"/>
      <c r="N792" s="5"/>
      <c r="O792" s="5"/>
      <c r="P792" s="5"/>
    </row>
    <row r="793" spans="5:16" ht="13" x14ac:dyDescent="0.15">
      <c r="E793" s="5"/>
      <c r="F793" s="5"/>
      <c r="G793" s="5"/>
      <c r="H793" s="143"/>
      <c r="I793" s="5"/>
      <c r="J793" s="5"/>
      <c r="K793" s="5"/>
      <c r="L793" s="5"/>
      <c r="M793" s="5"/>
      <c r="N793" s="5"/>
      <c r="O793" s="5"/>
      <c r="P793" s="5"/>
    </row>
    <row r="794" spans="5:16" ht="13" x14ac:dyDescent="0.15">
      <c r="E794" s="5"/>
      <c r="F794" s="5"/>
      <c r="G794" s="5"/>
      <c r="H794" s="143"/>
      <c r="I794" s="5"/>
      <c r="J794" s="5"/>
      <c r="K794" s="5"/>
      <c r="L794" s="5"/>
      <c r="M794" s="5"/>
      <c r="N794" s="5"/>
      <c r="O794" s="5"/>
      <c r="P794" s="5"/>
    </row>
    <row r="795" spans="5:16" ht="13" x14ac:dyDescent="0.15">
      <c r="E795" s="5"/>
      <c r="F795" s="5"/>
      <c r="G795" s="5"/>
      <c r="H795" s="143"/>
      <c r="I795" s="5"/>
      <c r="J795" s="5"/>
      <c r="K795" s="5"/>
      <c r="L795" s="5"/>
      <c r="M795" s="5"/>
      <c r="N795" s="5"/>
      <c r="O795" s="5"/>
      <c r="P795" s="5"/>
    </row>
    <row r="796" spans="5:16" ht="13" x14ac:dyDescent="0.15">
      <c r="E796" s="5"/>
      <c r="F796" s="5"/>
      <c r="G796" s="5"/>
      <c r="H796" s="143"/>
      <c r="I796" s="5"/>
      <c r="J796" s="5"/>
      <c r="K796" s="5"/>
      <c r="L796" s="5"/>
      <c r="M796" s="5"/>
      <c r="N796" s="5"/>
      <c r="O796" s="5"/>
      <c r="P796" s="5"/>
    </row>
    <row r="797" spans="5:16" ht="13" x14ac:dyDescent="0.15">
      <c r="E797" s="5"/>
      <c r="F797" s="5"/>
      <c r="G797" s="5"/>
      <c r="H797" s="143"/>
      <c r="I797" s="5"/>
      <c r="J797" s="5"/>
      <c r="K797" s="5"/>
      <c r="L797" s="5"/>
      <c r="M797" s="5"/>
      <c r="N797" s="5"/>
      <c r="O797" s="5"/>
      <c r="P797" s="5"/>
    </row>
    <row r="798" spans="5:16" ht="13" x14ac:dyDescent="0.15">
      <c r="E798" s="5"/>
      <c r="F798" s="5"/>
      <c r="G798" s="5"/>
      <c r="H798" s="143"/>
      <c r="I798" s="5"/>
      <c r="J798" s="5"/>
      <c r="K798" s="5"/>
      <c r="L798" s="5"/>
      <c r="M798" s="5"/>
      <c r="N798" s="5"/>
      <c r="O798" s="5"/>
      <c r="P798" s="5"/>
    </row>
    <row r="799" spans="5:16" ht="13" x14ac:dyDescent="0.15">
      <c r="E799" s="5"/>
      <c r="F799" s="5"/>
      <c r="G799" s="5"/>
      <c r="H799" s="143"/>
      <c r="I799" s="5"/>
      <c r="J799" s="5"/>
      <c r="K799" s="5"/>
      <c r="L799" s="5"/>
      <c r="M799" s="5"/>
      <c r="N799" s="5"/>
      <c r="O799" s="5"/>
      <c r="P799" s="5"/>
    </row>
    <row r="800" spans="5:16" ht="13" x14ac:dyDescent="0.15">
      <c r="E800" s="5"/>
      <c r="F800" s="5"/>
      <c r="G800" s="5"/>
      <c r="H800" s="143"/>
      <c r="I800" s="5"/>
      <c r="J800" s="5"/>
      <c r="K800" s="5"/>
      <c r="L800" s="5"/>
      <c r="M800" s="5"/>
      <c r="N800" s="5"/>
      <c r="O800" s="5"/>
      <c r="P800" s="5"/>
    </row>
    <row r="801" spans="5:16" ht="13" x14ac:dyDescent="0.15">
      <c r="E801" s="5"/>
      <c r="F801" s="5"/>
      <c r="G801" s="5"/>
      <c r="H801" s="143"/>
      <c r="I801" s="5"/>
      <c r="J801" s="5"/>
      <c r="K801" s="5"/>
      <c r="L801" s="5"/>
      <c r="M801" s="5"/>
      <c r="N801" s="5"/>
      <c r="O801" s="5"/>
      <c r="P801" s="5"/>
    </row>
    <row r="802" spans="5:16" ht="13" x14ac:dyDescent="0.15">
      <c r="E802" s="5"/>
      <c r="F802" s="5"/>
      <c r="G802" s="5"/>
      <c r="H802" s="143"/>
      <c r="I802" s="5"/>
      <c r="J802" s="5"/>
      <c r="K802" s="5"/>
      <c r="L802" s="5"/>
      <c r="M802" s="5"/>
      <c r="N802" s="5"/>
      <c r="O802" s="5"/>
      <c r="P802" s="5"/>
    </row>
    <row r="803" spans="5:16" ht="13" x14ac:dyDescent="0.15">
      <c r="E803" s="5"/>
      <c r="F803" s="5"/>
      <c r="G803" s="5"/>
      <c r="H803" s="143"/>
      <c r="I803" s="5"/>
      <c r="J803" s="5"/>
      <c r="K803" s="5"/>
      <c r="L803" s="5"/>
      <c r="M803" s="5"/>
      <c r="N803" s="5"/>
      <c r="O803" s="5"/>
      <c r="P803" s="5"/>
    </row>
    <row r="804" spans="5:16" ht="13" x14ac:dyDescent="0.15">
      <c r="E804" s="5"/>
      <c r="F804" s="5"/>
      <c r="G804" s="5"/>
      <c r="H804" s="143"/>
      <c r="I804" s="5"/>
      <c r="J804" s="5"/>
      <c r="K804" s="5"/>
      <c r="L804" s="5"/>
      <c r="M804" s="5"/>
      <c r="N804" s="5"/>
      <c r="O804" s="5"/>
      <c r="P804" s="5"/>
    </row>
    <row r="805" spans="5:16" ht="13" x14ac:dyDescent="0.15">
      <c r="E805" s="5"/>
      <c r="F805" s="5"/>
      <c r="G805" s="5"/>
      <c r="H805" s="143"/>
      <c r="I805" s="5"/>
      <c r="J805" s="5"/>
      <c r="K805" s="5"/>
      <c r="L805" s="5"/>
      <c r="M805" s="5"/>
      <c r="N805" s="5"/>
      <c r="O805" s="5"/>
      <c r="P805" s="5"/>
    </row>
    <row r="806" spans="5:16" ht="13" x14ac:dyDescent="0.15">
      <c r="E806" s="5"/>
      <c r="F806" s="5"/>
      <c r="G806" s="5"/>
      <c r="H806" s="143"/>
      <c r="I806" s="5"/>
      <c r="J806" s="5"/>
      <c r="K806" s="5"/>
      <c r="L806" s="5"/>
      <c r="M806" s="5"/>
      <c r="N806" s="5"/>
      <c r="O806" s="5"/>
      <c r="P806" s="5"/>
    </row>
    <row r="807" spans="5:16" ht="13" x14ac:dyDescent="0.15">
      <c r="E807" s="5"/>
      <c r="F807" s="5"/>
      <c r="G807" s="5"/>
      <c r="H807" s="143"/>
      <c r="I807" s="5"/>
      <c r="J807" s="5"/>
      <c r="K807" s="5"/>
      <c r="L807" s="5"/>
      <c r="M807" s="5"/>
      <c r="N807" s="5"/>
      <c r="O807" s="5"/>
      <c r="P807" s="5"/>
    </row>
    <row r="808" spans="5:16" ht="13" x14ac:dyDescent="0.15">
      <c r="E808" s="5"/>
      <c r="F808" s="5"/>
      <c r="G808" s="5"/>
      <c r="H808" s="143"/>
      <c r="I808" s="5"/>
      <c r="J808" s="5"/>
      <c r="K808" s="5"/>
      <c r="L808" s="5"/>
      <c r="M808" s="5"/>
      <c r="N808" s="5"/>
      <c r="O808" s="5"/>
      <c r="P808" s="5"/>
    </row>
    <row r="809" spans="5:16" ht="13" x14ac:dyDescent="0.15">
      <c r="E809" s="5"/>
      <c r="F809" s="5"/>
      <c r="G809" s="5"/>
      <c r="H809" s="143"/>
      <c r="I809" s="5"/>
      <c r="J809" s="5"/>
      <c r="K809" s="5"/>
      <c r="L809" s="5"/>
      <c r="M809" s="5"/>
      <c r="N809" s="5"/>
      <c r="O809" s="5"/>
      <c r="P809" s="5"/>
    </row>
    <row r="810" spans="5:16" ht="13" x14ac:dyDescent="0.15">
      <c r="E810" s="5"/>
      <c r="F810" s="5"/>
      <c r="G810" s="5"/>
      <c r="H810" s="143"/>
      <c r="I810" s="5"/>
      <c r="J810" s="5"/>
      <c r="K810" s="5"/>
      <c r="L810" s="5"/>
      <c r="M810" s="5"/>
      <c r="N810" s="5"/>
      <c r="O810" s="5"/>
      <c r="P810" s="5"/>
    </row>
    <row r="811" spans="5:16" ht="13" x14ac:dyDescent="0.15">
      <c r="E811" s="5"/>
      <c r="F811" s="5"/>
      <c r="G811" s="5"/>
      <c r="H811" s="143"/>
      <c r="I811" s="5"/>
      <c r="J811" s="5"/>
      <c r="K811" s="5"/>
      <c r="L811" s="5"/>
      <c r="M811" s="5"/>
      <c r="N811" s="5"/>
      <c r="O811" s="5"/>
      <c r="P811" s="5"/>
    </row>
    <row r="812" spans="5:16" ht="13" x14ac:dyDescent="0.15">
      <c r="E812" s="5"/>
      <c r="F812" s="5"/>
      <c r="G812" s="5"/>
      <c r="H812" s="143"/>
      <c r="I812" s="5"/>
      <c r="J812" s="5"/>
      <c r="K812" s="5"/>
      <c r="L812" s="5"/>
      <c r="M812" s="5"/>
      <c r="N812" s="5"/>
      <c r="O812" s="5"/>
      <c r="P812" s="5"/>
    </row>
    <row r="813" spans="5:16" ht="13" x14ac:dyDescent="0.15">
      <c r="E813" s="5"/>
      <c r="F813" s="5"/>
      <c r="G813" s="5"/>
      <c r="H813" s="143"/>
      <c r="I813" s="5"/>
      <c r="J813" s="5"/>
      <c r="K813" s="5"/>
      <c r="L813" s="5"/>
      <c r="M813" s="5"/>
      <c r="N813" s="5"/>
      <c r="O813" s="5"/>
      <c r="P813" s="5"/>
    </row>
    <row r="814" spans="5:16" ht="13" x14ac:dyDescent="0.15">
      <c r="E814" s="5"/>
      <c r="F814" s="5"/>
      <c r="G814" s="5"/>
      <c r="H814" s="143"/>
      <c r="I814" s="5"/>
      <c r="J814" s="5"/>
      <c r="K814" s="5"/>
      <c r="L814" s="5"/>
      <c r="M814" s="5"/>
      <c r="N814" s="5"/>
      <c r="O814" s="5"/>
      <c r="P814" s="5"/>
    </row>
    <row r="815" spans="5:16" ht="13" x14ac:dyDescent="0.15">
      <c r="E815" s="5"/>
      <c r="F815" s="5"/>
      <c r="G815" s="5"/>
      <c r="H815" s="143"/>
      <c r="I815" s="5"/>
      <c r="J815" s="5"/>
      <c r="K815" s="5"/>
      <c r="L815" s="5"/>
      <c r="M815" s="5"/>
      <c r="N815" s="5"/>
      <c r="O815" s="5"/>
      <c r="P815" s="5"/>
    </row>
    <row r="816" spans="5:16" ht="13" x14ac:dyDescent="0.15">
      <c r="E816" s="5"/>
      <c r="F816" s="5"/>
      <c r="G816" s="5"/>
      <c r="H816" s="143"/>
      <c r="I816" s="5"/>
      <c r="J816" s="5"/>
      <c r="K816" s="5"/>
      <c r="L816" s="5"/>
      <c r="M816" s="5"/>
      <c r="N816" s="5"/>
      <c r="O816" s="5"/>
      <c r="P816" s="5"/>
    </row>
    <row r="817" spans="5:16" ht="13" x14ac:dyDescent="0.15">
      <c r="E817" s="5"/>
      <c r="F817" s="5"/>
      <c r="G817" s="5"/>
      <c r="H817" s="143"/>
      <c r="I817" s="5"/>
      <c r="J817" s="5"/>
      <c r="K817" s="5"/>
      <c r="L817" s="5"/>
      <c r="M817" s="5"/>
      <c r="N817" s="5"/>
      <c r="O817" s="5"/>
      <c r="P817" s="5"/>
    </row>
    <row r="818" spans="5:16" ht="13" x14ac:dyDescent="0.15">
      <c r="E818" s="5"/>
      <c r="F818" s="5"/>
      <c r="G818" s="5"/>
      <c r="H818" s="143"/>
      <c r="I818" s="5"/>
      <c r="J818" s="5"/>
      <c r="K818" s="5"/>
      <c r="L818" s="5"/>
      <c r="M818" s="5"/>
      <c r="N818" s="5"/>
      <c r="O818" s="5"/>
      <c r="P818" s="5"/>
    </row>
    <row r="819" spans="5:16" ht="13" x14ac:dyDescent="0.15">
      <c r="E819" s="5"/>
      <c r="F819" s="5"/>
      <c r="G819" s="5"/>
      <c r="H819" s="143"/>
      <c r="I819" s="5"/>
      <c r="J819" s="5"/>
      <c r="K819" s="5"/>
      <c r="L819" s="5"/>
      <c r="M819" s="5"/>
      <c r="N819" s="5"/>
      <c r="O819" s="5"/>
      <c r="P819" s="5"/>
    </row>
    <row r="820" spans="5:16" ht="13" x14ac:dyDescent="0.15">
      <c r="E820" s="5"/>
      <c r="F820" s="5"/>
      <c r="G820" s="5"/>
      <c r="H820" s="143"/>
      <c r="I820" s="5"/>
      <c r="J820" s="5"/>
      <c r="K820" s="5"/>
      <c r="L820" s="5"/>
      <c r="M820" s="5"/>
      <c r="N820" s="5"/>
      <c r="O820" s="5"/>
      <c r="P820" s="5"/>
    </row>
    <row r="821" spans="5:16" ht="13" x14ac:dyDescent="0.15">
      <c r="E821" s="5"/>
      <c r="F821" s="5"/>
      <c r="G821" s="5"/>
      <c r="H821" s="143"/>
      <c r="I821" s="5"/>
      <c r="J821" s="5"/>
      <c r="K821" s="5"/>
      <c r="L821" s="5"/>
      <c r="M821" s="5"/>
      <c r="N821" s="5"/>
      <c r="O821" s="5"/>
      <c r="P821" s="5"/>
    </row>
    <row r="822" spans="5:16" ht="13" x14ac:dyDescent="0.15">
      <c r="E822" s="5"/>
      <c r="F822" s="5"/>
      <c r="G822" s="5"/>
      <c r="H822" s="143"/>
      <c r="I822" s="5"/>
      <c r="J822" s="5"/>
      <c r="K822" s="5"/>
      <c r="L822" s="5"/>
      <c r="M822" s="5"/>
      <c r="N822" s="5"/>
      <c r="O822" s="5"/>
      <c r="P822" s="5"/>
    </row>
    <row r="823" spans="5:16" ht="13" x14ac:dyDescent="0.15">
      <c r="E823" s="5"/>
      <c r="F823" s="5"/>
      <c r="G823" s="5"/>
      <c r="H823" s="143"/>
      <c r="I823" s="5"/>
      <c r="J823" s="5"/>
      <c r="K823" s="5"/>
      <c r="L823" s="5"/>
      <c r="M823" s="5"/>
      <c r="N823" s="5"/>
      <c r="O823" s="5"/>
      <c r="P823" s="5"/>
    </row>
    <row r="824" spans="5:16" ht="13" x14ac:dyDescent="0.15">
      <c r="E824" s="5"/>
      <c r="F824" s="5"/>
      <c r="G824" s="5"/>
      <c r="H824" s="143"/>
      <c r="I824" s="5"/>
      <c r="J824" s="5"/>
      <c r="K824" s="5"/>
      <c r="L824" s="5"/>
      <c r="M824" s="5"/>
      <c r="N824" s="5"/>
      <c r="O824" s="5"/>
      <c r="P824" s="5"/>
    </row>
    <row r="825" spans="5:16" ht="13" x14ac:dyDescent="0.15">
      <c r="E825" s="5"/>
      <c r="F825" s="5"/>
      <c r="G825" s="5"/>
      <c r="H825" s="143"/>
      <c r="I825" s="5"/>
      <c r="J825" s="5"/>
      <c r="K825" s="5"/>
      <c r="L825" s="5"/>
      <c r="M825" s="5"/>
      <c r="N825" s="5"/>
      <c r="O825" s="5"/>
      <c r="P825" s="5"/>
    </row>
    <row r="826" spans="5:16" ht="13" x14ac:dyDescent="0.15">
      <c r="E826" s="5"/>
      <c r="F826" s="5"/>
      <c r="G826" s="5"/>
      <c r="H826" s="143"/>
      <c r="I826" s="5"/>
      <c r="J826" s="5"/>
      <c r="K826" s="5"/>
      <c r="L826" s="5"/>
      <c r="M826" s="5"/>
      <c r="N826" s="5"/>
      <c r="O826" s="5"/>
      <c r="P826" s="5"/>
    </row>
    <row r="827" spans="5:16" ht="13" x14ac:dyDescent="0.15">
      <c r="E827" s="5"/>
      <c r="F827" s="5"/>
      <c r="G827" s="5"/>
      <c r="H827" s="143"/>
      <c r="I827" s="5"/>
      <c r="J827" s="5"/>
      <c r="K827" s="5"/>
      <c r="L827" s="5"/>
      <c r="M827" s="5"/>
      <c r="N827" s="5"/>
      <c r="O827" s="5"/>
      <c r="P827" s="5"/>
    </row>
    <row r="828" spans="5:16" ht="13" x14ac:dyDescent="0.15">
      <c r="E828" s="5"/>
      <c r="F828" s="5"/>
      <c r="G828" s="5"/>
      <c r="H828" s="143"/>
      <c r="I828" s="5"/>
      <c r="J828" s="5"/>
      <c r="K828" s="5"/>
      <c r="L828" s="5"/>
      <c r="M828" s="5"/>
      <c r="N828" s="5"/>
      <c r="O828" s="5"/>
      <c r="P828" s="5"/>
    </row>
    <row r="829" spans="5:16" ht="13" x14ac:dyDescent="0.15">
      <c r="E829" s="5"/>
      <c r="F829" s="5"/>
      <c r="G829" s="5"/>
      <c r="H829" s="143"/>
      <c r="I829" s="5"/>
      <c r="J829" s="5"/>
      <c r="K829" s="5"/>
      <c r="L829" s="5"/>
      <c r="M829" s="5"/>
      <c r="N829" s="5"/>
      <c r="O829" s="5"/>
      <c r="P829" s="5"/>
    </row>
    <row r="830" spans="5:16" ht="13" x14ac:dyDescent="0.15">
      <c r="E830" s="5"/>
      <c r="F830" s="5"/>
      <c r="G830" s="5"/>
      <c r="H830" s="143"/>
      <c r="I830" s="5"/>
      <c r="J830" s="5"/>
      <c r="K830" s="5"/>
      <c r="L830" s="5"/>
      <c r="M830" s="5"/>
      <c r="N830" s="5"/>
      <c r="O830" s="5"/>
      <c r="P830" s="5"/>
    </row>
    <row r="831" spans="5:16" ht="13" x14ac:dyDescent="0.15">
      <c r="E831" s="5"/>
      <c r="F831" s="5"/>
      <c r="G831" s="5"/>
      <c r="H831" s="143"/>
      <c r="I831" s="5"/>
      <c r="J831" s="5"/>
      <c r="K831" s="5"/>
      <c r="L831" s="5"/>
      <c r="M831" s="5"/>
      <c r="N831" s="5"/>
      <c r="O831" s="5"/>
      <c r="P831" s="5"/>
    </row>
    <row r="832" spans="5:16" ht="13" x14ac:dyDescent="0.15">
      <c r="E832" s="5"/>
      <c r="F832" s="5"/>
      <c r="G832" s="5"/>
      <c r="H832" s="143"/>
      <c r="I832" s="5"/>
      <c r="J832" s="5"/>
      <c r="K832" s="5"/>
      <c r="L832" s="5"/>
      <c r="M832" s="5"/>
      <c r="N832" s="5"/>
      <c r="O832" s="5"/>
      <c r="P832" s="5"/>
    </row>
    <row r="833" spans="5:16" ht="13" x14ac:dyDescent="0.15">
      <c r="E833" s="5"/>
      <c r="F833" s="5"/>
      <c r="G833" s="5"/>
      <c r="H833" s="143"/>
      <c r="I833" s="5"/>
      <c r="J833" s="5"/>
      <c r="K833" s="5"/>
      <c r="L833" s="5"/>
      <c r="M833" s="5"/>
      <c r="N833" s="5"/>
      <c r="O833" s="5"/>
      <c r="P833" s="5"/>
    </row>
    <row r="834" spans="5:16" ht="13" x14ac:dyDescent="0.15">
      <c r="E834" s="5"/>
      <c r="F834" s="5"/>
      <c r="G834" s="5"/>
      <c r="H834" s="143"/>
      <c r="I834" s="5"/>
      <c r="J834" s="5"/>
      <c r="K834" s="5"/>
      <c r="L834" s="5"/>
      <c r="M834" s="5"/>
      <c r="N834" s="5"/>
      <c r="O834" s="5"/>
      <c r="P834" s="5"/>
    </row>
    <row r="835" spans="5:16" ht="13" x14ac:dyDescent="0.15">
      <c r="E835" s="5"/>
      <c r="F835" s="5"/>
      <c r="G835" s="5"/>
      <c r="H835" s="143"/>
      <c r="I835" s="5"/>
      <c r="J835" s="5"/>
      <c r="K835" s="5"/>
      <c r="L835" s="5"/>
      <c r="M835" s="5"/>
      <c r="N835" s="5"/>
      <c r="O835" s="5"/>
      <c r="P835" s="5"/>
    </row>
    <row r="836" spans="5:16" ht="13" x14ac:dyDescent="0.15">
      <c r="E836" s="5"/>
      <c r="F836" s="5"/>
      <c r="G836" s="5"/>
      <c r="H836" s="143"/>
      <c r="I836" s="5"/>
      <c r="J836" s="5"/>
      <c r="K836" s="5"/>
      <c r="L836" s="5"/>
      <c r="M836" s="5"/>
      <c r="N836" s="5"/>
      <c r="O836" s="5"/>
      <c r="P836" s="5"/>
    </row>
    <row r="837" spans="5:16" ht="13" x14ac:dyDescent="0.15">
      <c r="E837" s="5"/>
      <c r="F837" s="5"/>
      <c r="G837" s="5"/>
      <c r="H837" s="143"/>
      <c r="I837" s="5"/>
      <c r="J837" s="5"/>
      <c r="K837" s="5"/>
      <c r="L837" s="5"/>
      <c r="M837" s="5"/>
      <c r="N837" s="5"/>
      <c r="O837" s="5"/>
      <c r="P837" s="5"/>
    </row>
    <row r="838" spans="5:16" ht="13" x14ac:dyDescent="0.15">
      <c r="E838" s="5"/>
      <c r="F838" s="5"/>
      <c r="G838" s="5"/>
      <c r="H838" s="143"/>
      <c r="I838" s="5"/>
      <c r="J838" s="5"/>
      <c r="K838" s="5"/>
      <c r="L838" s="5"/>
      <c r="M838" s="5"/>
      <c r="N838" s="5"/>
      <c r="O838" s="5"/>
      <c r="P838" s="5"/>
    </row>
    <row r="839" spans="5:16" ht="13" x14ac:dyDescent="0.15">
      <c r="E839" s="5"/>
      <c r="F839" s="5"/>
      <c r="G839" s="5"/>
      <c r="H839" s="143"/>
      <c r="I839" s="5"/>
      <c r="J839" s="5"/>
      <c r="K839" s="5"/>
      <c r="L839" s="5"/>
      <c r="M839" s="5"/>
      <c r="N839" s="5"/>
      <c r="O839" s="5"/>
      <c r="P839" s="5"/>
    </row>
    <row r="840" spans="5:16" ht="13" x14ac:dyDescent="0.15">
      <c r="E840" s="5"/>
      <c r="F840" s="5"/>
      <c r="G840" s="5"/>
      <c r="H840" s="143"/>
      <c r="I840" s="5"/>
      <c r="J840" s="5"/>
      <c r="K840" s="5"/>
      <c r="L840" s="5"/>
      <c r="M840" s="5"/>
      <c r="N840" s="5"/>
      <c r="O840" s="5"/>
      <c r="P840" s="5"/>
    </row>
    <row r="841" spans="5:16" ht="13" x14ac:dyDescent="0.15">
      <c r="E841" s="5"/>
      <c r="F841" s="5"/>
      <c r="G841" s="5"/>
      <c r="H841" s="143"/>
      <c r="I841" s="5"/>
      <c r="J841" s="5"/>
      <c r="K841" s="5"/>
      <c r="L841" s="5"/>
      <c r="M841" s="5"/>
      <c r="N841" s="5"/>
      <c r="O841" s="5"/>
      <c r="P841" s="5"/>
    </row>
    <row r="842" spans="5:16" ht="13" x14ac:dyDescent="0.15">
      <c r="E842" s="5"/>
      <c r="F842" s="5"/>
      <c r="G842" s="5"/>
      <c r="H842" s="143"/>
      <c r="I842" s="5"/>
      <c r="J842" s="5"/>
      <c r="K842" s="5"/>
      <c r="L842" s="5"/>
      <c r="M842" s="5"/>
      <c r="N842" s="5"/>
      <c r="O842" s="5"/>
      <c r="P842" s="5"/>
    </row>
    <row r="843" spans="5:16" ht="13" x14ac:dyDescent="0.15">
      <c r="E843" s="5"/>
      <c r="F843" s="5"/>
      <c r="G843" s="5"/>
      <c r="H843" s="143"/>
      <c r="I843" s="5"/>
      <c r="J843" s="5"/>
      <c r="K843" s="5"/>
      <c r="L843" s="5"/>
      <c r="M843" s="5"/>
      <c r="N843" s="5"/>
      <c r="O843" s="5"/>
      <c r="P843" s="5"/>
    </row>
    <row r="844" spans="5:16" ht="13" x14ac:dyDescent="0.15">
      <c r="E844" s="5"/>
      <c r="F844" s="5"/>
      <c r="G844" s="5"/>
      <c r="H844" s="143"/>
      <c r="I844" s="5"/>
      <c r="J844" s="5"/>
      <c r="K844" s="5"/>
      <c r="L844" s="5"/>
      <c r="M844" s="5"/>
      <c r="N844" s="5"/>
      <c r="O844" s="5"/>
      <c r="P844" s="5"/>
    </row>
    <row r="845" spans="5:16" ht="13" x14ac:dyDescent="0.15">
      <c r="E845" s="5"/>
      <c r="F845" s="5"/>
      <c r="G845" s="5"/>
      <c r="H845" s="143"/>
      <c r="I845" s="5"/>
      <c r="J845" s="5"/>
      <c r="K845" s="5"/>
      <c r="L845" s="5"/>
      <c r="M845" s="5"/>
      <c r="N845" s="5"/>
      <c r="O845" s="5"/>
      <c r="P845" s="5"/>
    </row>
    <row r="846" spans="5:16" ht="13" x14ac:dyDescent="0.15">
      <c r="E846" s="5"/>
      <c r="F846" s="5"/>
      <c r="G846" s="5"/>
      <c r="H846" s="143"/>
      <c r="I846" s="5"/>
      <c r="J846" s="5"/>
      <c r="K846" s="5"/>
      <c r="L846" s="5"/>
      <c r="M846" s="5"/>
      <c r="N846" s="5"/>
      <c r="O846" s="5"/>
      <c r="P846" s="5"/>
    </row>
    <row r="847" spans="5:16" ht="13" x14ac:dyDescent="0.15">
      <c r="E847" s="5"/>
      <c r="F847" s="5"/>
      <c r="G847" s="5"/>
      <c r="H847" s="143"/>
      <c r="I847" s="5"/>
      <c r="J847" s="5"/>
      <c r="K847" s="5"/>
      <c r="L847" s="5"/>
      <c r="M847" s="5"/>
      <c r="N847" s="5"/>
      <c r="O847" s="5"/>
      <c r="P847" s="5"/>
    </row>
    <row r="848" spans="5:16" ht="13" x14ac:dyDescent="0.15">
      <c r="E848" s="5"/>
      <c r="F848" s="5"/>
      <c r="G848" s="5"/>
      <c r="H848" s="143"/>
      <c r="I848" s="5"/>
      <c r="J848" s="5"/>
      <c r="K848" s="5"/>
      <c r="L848" s="5"/>
      <c r="M848" s="5"/>
      <c r="N848" s="5"/>
      <c r="O848" s="5"/>
      <c r="P848" s="5"/>
    </row>
    <row r="849" spans="5:16" ht="13" x14ac:dyDescent="0.15">
      <c r="E849" s="5"/>
      <c r="F849" s="5"/>
      <c r="G849" s="5"/>
      <c r="H849" s="143"/>
      <c r="I849" s="5"/>
      <c r="J849" s="5"/>
      <c r="K849" s="5"/>
      <c r="L849" s="5"/>
      <c r="M849" s="5"/>
      <c r="N849" s="5"/>
      <c r="O849" s="5"/>
      <c r="P849" s="5"/>
    </row>
    <row r="850" spans="5:16" ht="13" x14ac:dyDescent="0.15">
      <c r="E850" s="5"/>
      <c r="F850" s="5"/>
      <c r="G850" s="5"/>
      <c r="H850" s="143"/>
      <c r="I850" s="5"/>
      <c r="J850" s="5"/>
      <c r="K850" s="5"/>
      <c r="L850" s="5"/>
      <c r="M850" s="5"/>
      <c r="N850" s="5"/>
      <c r="O850" s="5"/>
      <c r="P850" s="5"/>
    </row>
    <row r="851" spans="5:16" ht="13" x14ac:dyDescent="0.15">
      <c r="E851" s="5"/>
      <c r="F851" s="5"/>
      <c r="G851" s="5"/>
      <c r="H851" s="143"/>
      <c r="I851" s="5"/>
      <c r="J851" s="5"/>
      <c r="K851" s="5"/>
      <c r="L851" s="5"/>
      <c r="M851" s="5"/>
      <c r="N851" s="5"/>
      <c r="O851" s="5"/>
      <c r="P851" s="5"/>
    </row>
    <row r="852" spans="5:16" ht="13" x14ac:dyDescent="0.15">
      <c r="E852" s="5"/>
      <c r="F852" s="5"/>
      <c r="G852" s="5"/>
      <c r="H852" s="143"/>
      <c r="I852" s="5"/>
      <c r="J852" s="5"/>
      <c r="K852" s="5"/>
      <c r="L852" s="5"/>
      <c r="M852" s="5"/>
      <c r="N852" s="5"/>
      <c r="O852" s="5"/>
      <c r="P852" s="5"/>
    </row>
    <row r="853" spans="5:16" ht="13" x14ac:dyDescent="0.15">
      <c r="E853" s="5"/>
      <c r="F853" s="5"/>
      <c r="G853" s="5"/>
      <c r="H853" s="143"/>
      <c r="I853" s="5"/>
      <c r="J853" s="5"/>
      <c r="K853" s="5"/>
      <c r="L853" s="5"/>
      <c r="M853" s="5"/>
      <c r="N853" s="5"/>
      <c r="O853" s="5"/>
      <c r="P853" s="5"/>
    </row>
    <row r="854" spans="5:16" ht="13" x14ac:dyDescent="0.15">
      <c r="E854" s="5"/>
      <c r="F854" s="5"/>
      <c r="G854" s="5"/>
      <c r="H854" s="143"/>
      <c r="I854" s="5"/>
      <c r="J854" s="5"/>
      <c r="K854" s="5"/>
      <c r="L854" s="5"/>
      <c r="M854" s="5"/>
      <c r="N854" s="5"/>
      <c r="O854" s="5"/>
      <c r="P854" s="5"/>
    </row>
    <row r="855" spans="5:16" ht="13" x14ac:dyDescent="0.15">
      <c r="E855" s="5"/>
      <c r="F855" s="5"/>
      <c r="G855" s="5"/>
      <c r="H855" s="143"/>
      <c r="I855" s="5"/>
      <c r="J855" s="5"/>
      <c r="K855" s="5"/>
      <c r="L855" s="5"/>
      <c r="M855" s="5"/>
      <c r="N855" s="5"/>
      <c r="O855" s="5"/>
      <c r="P855" s="5"/>
    </row>
    <row r="856" spans="5:16" ht="13" x14ac:dyDescent="0.15">
      <c r="E856" s="5"/>
      <c r="F856" s="5"/>
      <c r="G856" s="5"/>
      <c r="H856" s="143"/>
      <c r="I856" s="5"/>
      <c r="J856" s="5"/>
      <c r="K856" s="5"/>
      <c r="L856" s="5"/>
      <c r="M856" s="5"/>
      <c r="N856" s="5"/>
      <c r="O856" s="5"/>
      <c r="P856" s="5"/>
    </row>
    <row r="857" spans="5:16" ht="13" x14ac:dyDescent="0.15">
      <c r="E857" s="5"/>
      <c r="F857" s="5"/>
      <c r="G857" s="5"/>
      <c r="H857" s="143"/>
      <c r="I857" s="5"/>
      <c r="J857" s="5"/>
      <c r="K857" s="5"/>
      <c r="L857" s="5"/>
      <c r="M857" s="5"/>
      <c r="N857" s="5"/>
      <c r="O857" s="5"/>
      <c r="P857" s="5"/>
    </row>
    <row r="858" spans="5:16" ht="13" x14ac:dyDescent="0.15">
      <c r="E858" s="5"/>
      <c r="F858" s="5"/>
      <c r="G858" s="5"/>
      <c r="H858" s="143"/>
      <c r="I858" s="5"/>
      <c r="J858" s="5"/>
      <c r="K858" s="5"/>
      <c r="L858" s="5"/>
      <c r="M858" s="5"/>
      <c r="N858" s="5"/>
      <c r="O858" s="5"/>
      <c r="P858" s="5"/>
    </row>
    <row r="859" spans="5:16" ht="13" x14ac:dyDescent="0.15">
      <c r="E859" s="5"/>
      <c r="F859" s="5"/>
      <c r="G859" s="5"/>
      <c r="H859" s="143"/>
      <c r="I859" s="5"/>
      <c r="J859" s="5"/>
      <c r="K859" s="5"/>
      <c r="L859" s="5"/>
      <c r="M859" s="5"/>
      <c r="N859" s="5"/>
      <c r="O859" s="5"/>
      <c r="P859" s="5"/>
    </row>
    <row r="860" spans="5:16" ht="13" x14ac:dyDescent="0.15">
      <c r="E860" s="5"/>
      <c r="F860" s="5"/>
      <c r="G860" s="5"/>
      <c r="H860" s="143"/>
      <c r="I860" s="5"/>
      <c r="J860" s="5"/>
      <c r="K860" s="5"/>
      <c r="L860" s="5"/>
      <c r="M860" s="5"/>
      <c r="N860" s="5"/>
      <c r="O860" s="5"/>
      <c r="P860" s="5"/>
    </row>
    <row r="861" spans="5:16" ht="13" x14ac:dyDescent="0.15">
      <c r="E861" s="5"/>
      <c r="F861" s="5"/>
      <c r="G861" s="5"/>
      <c r="H861" s="143"/>
      <c r="I861" s="5"/>
      <c r="J861" s="5"/>
      <c r="K861" s="5"/>
      <c r="L861" s="5"/>
      <c r="M861" s="5"/>
      <c r="N861" s="5"/>
      <c r="O861" s="5"/>
      <c r="P861" s="5"/>
    </row>
    <row r="862" spans="5:16" ht="13" x14ac:dyDescent="0.15">
      <c r="E862" s="5"/>
      <c r="F862" s="5"/>
      <c r="G862" s="5"/>
      <c r="H862" s="143"/>
      <c r="I862" s="5"/>
      <c r="J862" s="5"/>
      <c r="K862" s="5"/>
      <c r="L862" s="5"/>
      <c r="M862" s="5"/>
      <c r="N862" s="5"/>
      <c r="O862" s="5"/>
      <c r="P862" s="5"/>
    </row>
    <row r="863" spans="5:16" ht="13" x14ac:dyDescent="0.15">
      <c r="E863" s="5"/>
      <c r="F863" s="5"/>
      <c r="G863" s="5"/>
      <c r="H863" s="143"/>
      <c r="I863" s="5"/>
      <c r="J863" s="5"/>
      <c r="K863" s="5"/>
      <c r="L863" s="5"/>
      <c r="M863" s="5"/>
      <c r="N863" s="5"/>
      <c r="O863" s="5"/>
      <c r="P863" s="5"/>
    </row>
    <row r="864" spans="5:16" ht="13" x14ac:dyDescent="0.15">
      <c r="E864" s="5"/>
      <c r="F864" s="5"/>
      <c r="G864" s="5"/>
      <c r="H864" s="143"/>
      <c r="I864" s="5"/>
      <c r="J864" s="5"/>
      <c r="K864" s="5"/>
      <c r="L864" s="5"/>
      <c r="M864" s="5"/>
      <c r="N864" s="5"/>
      <c r="O864" s="5"/>
      <c r="P864" s="5"/>
    </row>
    <row r="865" spans="5:16" ht="13" x14ac:dyDescent="0.15">
      <c r="E865" s="5"/>
      <c r="F865" s="5"/>
      <c r="G865" s="5"/>
      <c r="H865" s="143"/>
      <c r="I865" s="5"/>
      <c r="J865" s="5"/>
      <c r="K865" s="5"/>
      <c r="L865" s="5"/>
      <c r="M865" s="5"/>
      <c r="N865" s="5"/>
      <c r="O865" s="5"/>
      <c r="P865" s="5"/>
    </row>
    <row r="866" spans="5:16" ht="13" x14ac:dyDescent="0.15">
      <c r="E866" s="5"/>
      <c r="F866" s="5"/>
      <c r="G866" s="5"/>
      <c r="H866" s="143"/>
      <c r="I866" s="5"/>
      <c r="J866" s="5"/>
      <c r="K866" s="5"/>
      <c r="L866" s="5"/>
      <c r="M866" s="5"/>
      <c r="N866" s="5"/>
      <c r="O866" s="5"/>
      <c r="P866" s="5"/>
    </row>
    <row r="867" spans="5:16" ht="13" x14ac:dyDescent="0.15">
      <c r="E867" s="5"/>
      <c r="F867" s="5"/>
      <c r="G867" s="5"/>
      <c r="H867" s="143"/>
      <c r="I867" s="5"/>
      <c r="J867" s="5"/>
      <c r="K867" s="5"/>
      <c r="L867" s="5"/>
      <c r="M867" s="5"/>
      <c r="N867" s="5"/>
      <c r="O867" s="5"/>
      <c r="P867" s="5"/>
    </row>
    <row r="868" spans="5:16" ht="13" x14ac:dyDescent="0.15">
      <c r="E868" s="5"/>
      <c r="F868" s="5"/>
      <c r="G868" s="5"/>
      <c r="H868" s="143"/>
      <c r="I868" s="5"/>
      <c r="J868" s="5"/>
      <c r="K868" s="5"/>
      <c r="L868" s="5"/>
      <c r="M868" s="5"/>
      <c r="N868" s="5"/>
      <c r="O868" s="5"/>
      <c r="P868" s="5"/>
    </row>
    <row r="869" spans="5:16" ht="13" x14ac:dyDescent="0.15">
      <c r="E869" s="5"/>
      <c r="F869" s="5"/>
      <c r="G869" s="5"/>
      <c r="H869" s="143"/>
      <c r="I869" s="5"/>
      <c r="J869" s="5"/>
      <c r="K869" s="5"/>
      <c r="L869" s="5"/>
      <c r="M869" s="5"/>
      <c r="N869" s="5"/>
      <c r="O869" s="5"/>
      <c r="P869" s="5"/>
    </row>
    <row r="870" spans="5:16" ht="13" x14ac:dyDescent="0.15">
      <c r="E870" s="5"/>
      <c r="F870" s="5"/>
      <c r="G870" s="5"/>
      <c r="H870" s="143"/>
      <c r="I870" s="5"/>
      <c r="J870" s="5"/>
      <c r="K870" s="5"/>
      <c r="L870" s="5"/>
      <c r="M870" s="5"/>
      <c r="N870" s="5"/>
      <c r="O870" s="5"/>
      <c r="P870" s="5"/>
    </row>
    <row r="871" spans="5:16" ht="13" x14ac:dyDescent="0.15">
      <c r="E871" s="5"/>
      <c r="F871" s="5"/>
      <c r="G871" s="5"/>
      <c r="H871" s="143"/>
      <c r="I871" s="5"/>
      <c r="J871" s="5"/>
      <c r="K871" s="5"/>
      <c r="L871" s="5"/>
      <c r="M871" s="5"/>
      <c r="N871" s="5"/>
      <c r="O871" s="5"/>
      <c r="P871" s="5"/>
    </row>
    <row r="872" spans="5:16" ht="13" x14ac:dyDescent="0.15">
      <c r="E872" s="5"/>
      <c r="F872" s="5"/>
      <c r="G872" s="5"/>
      <c r="H872" s="143"/>
      <c r="I872" s="5"/>
      <c r="J872" s="5"/>
      <c r="K872" s="5"/>
      <c r="L872" s="5"/>
      <c r="M872" s="5"/>
      <c r="N872" s="5"/>
      <c r="O872" s="5"/>
      <c r="P872" s="5"/>
    </row>
    <row r="873" spans="5:16" ht="13" x14ac:dyDescent="0.15">
      <c r="E873" s="5"/>
      <c r="F873" s="5"/>
      <c r="G873" s="5"/>
      <c r="H873" s="143"/>
      <c r="I873" s="5"/>
      <c r="J873" s="5"/>
      <c r="K873" s="5"/>
      <c r="L873" s="5"/>
      <c r="M873" s="5"/>
      <c r="N873" s="5"/>
      <c r="O873" s="5"/>
      <c r="P873" s="5"/>
    </row>
    <row r="874" spans="5:16" ht="13" x14ac:dyDescent="0.15">
      <c r="E874" s="5"/>
      <c r="F874" s="5"/>
      <c r="G874" s="5"/>
      <c r="H874" s="143"/>
      <c r="I874" s="5"/>
      <c r="J874" s="5"/>
      <c r="K874" s="5"/>
      <c r="L874" s="5"/>
      <c r="M874" s="5"/>
      <c r="N874" s="5"/>
      <c r="O874" s="5"/>
      <c r="P874" s="5"/>
    </row>
    <row r="875" spans="5:16" ht="13" x14ac:dyDescent="0.15">
      <c r="E875" s="5"/>
      <c r="F875" s="5"/>
      <c r="G875" s="5"/>
      <c r="H875" s="143"/>
      <c r="I875" s="5"/>
      <c r="J875" s="5"/>
      <c r="K875" s="5"/>
      <c r="L875" s="5"/>
      <c r="M875" s="5"/>
      <c r="N875" s="5"/>
      <c r="O875" s="5"/>
      <c r="P875" s="5"/>
    </row>
    <row r="876" spans="5:16" ht="13" x14ac:dyDescent="0.15">
      <c r="E876" s="5"/>
      <c r="F876" s="5"/>
      <c r="G876" s="5"/>
      <c r="H876" s="143"/>
      <c r="I876" s="5"/>
      <c r="J876" s="5"/>
      <c r="K876" s="5"/>
      <c r="L876" s="5"/>
      <c r="M876" s="5"/>
      <c r="N876" s="5"/>
      <c r="O876" s="5"/>
      <c r="P876" s="5"/>
    </row>
    <row r="877" spans="5:16" ht="13" x14ac:dyDescent="0.15">
      <c r="E877" s="5"/>
      <c r="F877" s="5"/>
      <c r="G877" s="5"/>
      <c r="H877" s="143"/>
      <c r="I877" s="5"/>
      <c r="J877" s="5"/>
      <c r="K877" s="5"/>
      <c r="L877" s="5"/>
      <c r="M877" s="5"/>
      <c r="N877" s="5"/>
      <c r="O877" s="5"/>
      <c r="P877" s="5"/>
    </row>
    <row r="878" spans="5:16" ht="13" x14ac:dyDescent="0.15">
      <c r="E878" s="5"/>
      <c r="F878" s="5"/>
      <c r="G878" s="5"/>
      <c r="H878" s="143"/>
      <c r="I878" s="5"/>
      <c r="J878" s="5"/>
      <c r="K878" s="5"/>
      <c r="L878" s="5"/>
      <c r="M878" s="5"/>
      <c r="N878" s="5"/>
      <c r="O878" s="5"/>
      <c r="P878" s="5"/>
    </row>
    <row r="879" spans="5:16" ht="13" x14ac:dyDescent="0.15">
      <c r="E879" s="5"/>
      <c r="F879" s="5"/>
      <c r="G879" s="5"/>
      <c r="H879" s="143"/>
      <c r="I879" s="5"/>
      <c r="J879" s="5"/>
      <c r="K879" s="5"/>
      <c r="L879" s="5"/>
      <c r="M879" s="5"/>
      <c r="N879" s="5"/>
      <c r="O879" s="5"/>
      <c r="P879" s="5"/>
    </row>
    <row r="880" spans="5:16" ht="13" x14ac:dyDescent="0.15">
      <c r="E880" s="5"/>
      <c r="F880" s="5"/>
      <c r="G880" s="5"/>
      <c r="H880" s="143"/>
      <c r="I880" s="5"/>
      <c r="J880" s="5"/>
      <c r="K880" s="5"/>
      <c r="L880" s="5"/>
      <c r="M880" s="5"/>
      <c r="N880" s="5"/>
      <c r="O880" s="5"/>
      <c r="P880" s="5"/>
    </row>
    <row r="881" spans="5:16" ht="13" x14ac:dyDescent="0.15">
      <c r="E881" s="5"/>
      <c r="F881" s="5"/>
      <c r="G881" s="5"/>
      <c r="H881" s="143"/>
      <c r="I881" s="5"/>
      <c r="J881" s="5"/>
      <c r="K881" s="5"/>
      <c r="L881" s="5"/>
      <c r="M881" s="5"/>
      <c r="N881" s="5"/>
      <c r="O881" s="5"/>
      <c r="P881" s="5"/>
    </row>
    <row r="882" spans="5:16" ht="13" x14ac:dyDescent="0.15">
      <c r="E882" s="5"/>
      <c r="F882" s="5"/>
      <c r="G882" s="5"/>
      <c r="H882" s="143"/>
      <c r="I882" s="5"/>
      <c r="J882" s="5"/>
      <c r="K882" s="5"/>
      <c r="L882" s="5"/>
      <c r="M882" s="5"/>
      <c r="N882" s="5"/>
      <c r="O882" s="5"/>
      <c r="P882" s="5"/>
    </row>
    <row r="883" spans="5:16" ht="13" x14ac:dyDescent="0.15">
      <c r="E883" s="5"/>
      <c r="F883" s="5"/>
      <c r="G883" s="5"/>
      <c r="H883" s="143"/>
      <c r="I883" s="5"/>
      <c r="J883" s="5"/>
      <c r="K883" s="5"/>
      <c r="L883" s="5"/>
      <c r="M883" s="5"/>
      <c r="N883" s="5"/>
      <c r="O883" s="5"/>
      <c r="P883" s="5"/>
    </row>
    <row r="884" spans="5:16" ht="13" x14ac:dyDescent="0.15">
      <c r="E884" s="5"/>
      <c r="F884" s="5"/>
      <c r="G884" s="5"/>
      <c r="H884" s="143"/>
      <c r="I884" s="5"/>
      <c r="J884" s="5"/>
      <c r="K884" s="5"/>
      <c r="L884" s="5"/>
      <c r="M884" s="5"/>
      <c r="N884" s="5"/>
      <c r="O884" s="5"/>
      <c r="P884" s="5"/>
    </row>
    <row r="885" spans="5:16" ht="13" x14ac:dyDescent="0.15">
      <c r="E885" s="5"/>
      <c r="F885" s="5"/>
      <c r="G885" s="5"/>
      <c r="H885" s="143"/>
      <c r="I885" s="5"/>
      <c r="J885" s="5"/>
      <c r="K885" s="5"/>
      <c r="L885" s="5"/>
      <c r="M885" s="5"/>
      <c r="N885" s="5"/>
      <c r="O885" s="5"/>
      <c r="P885" s="5"/>
    </row>
    <row r="886" spans="5:16" ht="13" x14ac:dyDescent="0.15">
      <c r="E886" s="5"/>
      <c r="F886" s="5"/>
      <c r="G886" s="5"/>
      <c r="H886" s="143"/>
      <c r="I886" s="5"/>
      <c r="J886" s="5"/>
      <c r="K886" s="5"/>
      <c r="L886" s="5"/>
      <c r="M886" s="5"/>
      <c r="N886" s="5"/>
      <c r="O886" s="5"/>
      <c r="P886" s="5"/>
    </row>
    <row r="887" spans="5:16" ht="13" x14ac:dyDescent="0.15">
      <c r="E887" s="5"/>
      <c r="F887" s="5"/>
      <c r="G887" s="5"/>
      <c r="H887" s="143"/>
      <c r="I887" s="5"/>
      <c r="J887" s="5"/>
      <c r="K887" s="5"/>
      <c r="L887" s="5"/>
      <c r="M887" s="5"/>
      <c r="N887" s="5"/>
      <c r="O887" s="5"/>
      <c r="P887" s="5"/>
    </row>
    <row r="888" spans="5:16" ht="13" x14ac:dyDescent="0.15">
      <c r="E888" s="5"/>
      <c r="F888" s="5"/>
      <c r="G888" s="5"/>
      <c r="H888" s="143"/>
      <c r="I888" s="5"/>
      <c r="J888" s="5"/>
      <c r="K888" s="5"/>
      <c r="L888" s="5"/>
      <c r="M888" s="5"/>
      <c r="N888" s="5"/>
      <c r="O888" s="5"/>
      <c r="P888" s="5"/>
    </row>
    <row r="889" spans="5:16" ht="13" x14ac:dyDescent="0.15">
      <c r="E889" s="5"/>
      <c r="F889" s="5"/>
      <c r="G889" s="5"/>
      <c r="H889" s="143"/>
      <c r="I889" s="5"/>
      <c r="J889" s="5"/>
      <c r="K889" s="5"/>
      <c r="L889" s="5"/>
      <c r="M889" s="5"/>
      <c r="N889" s="5"/>
      <c r="O889" s="5"/>
      <c r="P889" s="5"/>
    </row>
    <row r="890" spans="5:16" ht="13" x14ac:dyDescent="0.15">
      <c r="E890" s="5"/>
      <c r="F890" s="5"/>
      <c r="G890" s="5"/>
      <c r="H890" s="143"/>
      <c r="I890" s="5"/>
      <c r="J890" s="5"/>
      <c r="K890" s="5"/>
      <c r="L890" s="5"/>
      <c r="M890" s="5"/>
      <c r="N890" s="5"/>
      <c r="O890" s="5"/>
      <c r="P890" s="5"/>
    </row>
    <row r="891" spans="5:16" ht="13" x14ac:dyDescent="0.15">
      <c r="E891" s="5"/>
      <c r="F891" s="5"/>
      <c r="G891" s="5"/>
      <c r="H891" s="143"/>
      <c r="I891" s="5"/>
      <c r="J891" s="5"/>
      <c r="K891" s="5"/>
      <c r="L891" s="5"/>
      <c r="M891" s="5"/>
      <c r="N891" s="5"/>
      <c r="O891" s="5"/>
      <c r="P891" s="5"/>
    </row>
    <row r="892" spans="5:16" ht="13" x14ac:dyDescent="0.15">
      <c r="E892" s="5"/>
      <c r="F892" s="5"/>
      <c r="G892" s="5"/>
      <c r="H892" s="143"/>
      <c r="I892" s="5"/>
      <c r="J892" s="5"/>
      <c r="K892" s="5"/>
      <c r="L892" s="5"/>
      <c r="M892" s="5"/>
      <c r="N892" s="5"/>
      <c r="O892" s="5"/>
      <c r="P892" s="5"/>
    </row>
    <row r="893" spans="5:16" ht="13" x14ac:dyDescent="0.15">
      <c r="E893" s="5"/>
      <c r="F893" s="5"/>
      <c r="G893" s="5"/>
      <c r="H893" s="143"/>
      <c r="I893" s="5"/>
      <c r="J893" s="5"/>
      <c r="K893" s="5"/>
      <c r="L893" s="5"/>
      <c r="M893" s="5"/>
      <c r="N893" s="5"/>
      <c r="O893" s="5"/>
      <c r="P893" s="5"/>
    </row>
    <row r="894" spans="5:16" ht="13" x14ac:dyDescent="0.15">
      <c r="E894" s="5"/>
      <c r="F894" s="5"/>
      <c r="G894" s="5"/>
      <c r="H894" s="143"/>
      <c r="I894" s="5"/>
      <c r="J894" s="5"/>
      <c r="K894" s="5"/>
      <c r="L894" s="5"/>
      <c r="M894" s="5"/>
      <c r="N894" s="5"/>
      <c r="O894" s="5"/>
      <c r="P894" s="5"/>
    </row>
    <row r="895" spans="5:16" ht="13" x14ac:dyDescent="0.15">
      <c r="E895" s="5"/>
      <c r="F895" s="5"/>
      <c r="G895" s="5"/>
      <c r="H895" s="143"/>
      <c r="I895" s="5"/>
      <c r="J895" s="5"/>
      <c r="K895" s="5"/>
      <c r="L895" s="5"/>
      <c r="M895" s="5"/>
      <c r="N895" s="5"/>
      <c r="O895" s="5"/>
      <c r="P895" s="5"/>
    </row>
    <row r="896" spans="5:16" ht="13" x14ac:dyDescent="0.15">
      <c r="E896" s="5"/>
      <c r="F896" s="5"/>
      <c r="G896" s="5"/>
      <c r="H896" s="143"/>
      <c r="I896" s="5"/>
      <c r="J896" s="5"/>
      <c r="K896" s="5"/>
      <c r="L896" s="5"/>
      <c r="M896" s="5"/>
      <c r="N896" s="5"/>
      <c r="O896" s="5"/>
      <c r="P896" s="5"/>
    </row>
    <row r="897" spans="5:16" ht="13" x14ac:dyDescent="0.15">
      <c r="E897" s="5"/>
      <c r="F897" s="5"/>
      <c r="G897" s="5"/>
      <c r="H897" s="143"/>
      <c r="I897" s="5"/>
      <c r="J897" s="5"/>
      <c r="K897" s="5"/>
      <c r="L897" s="5"/>
      <c r="M897" s="5"/>
      <c r="N897" s="5"/>
      <c r="O897" s="5"/>
      <c r="P897" s="5"/>
    </row>
    <row r="898" spans="5:16" ht="13" x14ac:dyDescent="0.15">
      <c r="E898" s="5"/>
      <c r="F898" s="5"/>
      <c r="G898" s="5"/>
      <c r="H898" s="143"/>
      <c r="I898" s="5"/>
      <c r="J898" s="5"/>
      <c r="K898" s="5"/>
      <c r="L898" s="5"/>
      <c r="M898" s="5"/>
      <c r="N898" s="5"/>
      <c r="O898" s="5"/>
      <c r="P898" s="5"/>
    </row>
    <row r="899" spans="5:16" ht="13" x14ac:dyDescent="0.15">
      <c r="E899" s="5"/>
      <c r="F899" s="5"/>
      <c r="G899" s="5"/>
      <c r="H899" s="143"/>
      <c r="I899" s="5"/>
      <c r="J899" s="5"/>
      <c r="K899" s="5"/>
      <c r="L899" s="5"/>
      <c r="M899" s="5"/>
      <c r="N899" s="5"/>
      <c r="O899" s="5"/>
      <c r="P899" s="5"/>
    </row>
    <row r="900" spans="5:16" ht="13" x14ac:dyDescent="0.15">
      <c r="E900" s="5"/>
      <c r="F900" s="5"/>
      <c r="G900" s="5"/>
      <c r="H900" s="143"/>
      <c r="I900" s="5"/>
      <c r="J900" s="5"/>
      <c r="K900" s="5"/>
      <c r="L900" s="5"/>
      <c r="M900" s="5"/>
      <c r="N900" s="5"/>
      <c r="O900" s="5"/>
      <c r="P900" s="5"/>
    </row>
    <row r="901" spans="5:16" ht="13" x14ac:dyDescent="0.15">
      <c r="E901" s="5"/>
      <c r="F901" s="5"/>
      <c r="G901" s="5"/>
      <c r="H901" s="143"/>
      <c r="I901" s="5"/>
      <c r="J901" s="5"/>
      <c r="K901" s="5"/>
      <c r="L901" s="5"/>
      <c r="M901" s="5"/>
      <c r="N901" s="5"/>
      <c r="O901" s="5"/>
      <c r="P901" s="5"/>
    </row>
    <row r="902" spans="5:16" ht="13" x14ac:dyDescent="0.15">
      <c r="E902" s="5"/>
      <c r="F902" s="5"/>
      <c r="G902" s="5"/>
      <c r="H902" s="143"/>
      <c r="I902" s="5"/>
      <c r="J902" s="5"/>
      <c r="K902" s="5"/>
      <c r="L902" s="5"/>
      <c r="M902" s="5"/>
      <c r="N902" s="5"/>
      <c r="O902" s="5"/>
      <c r="P902" s="5"/>
    </row>
    <row r="903" spans="5:16" ht="13" x14ac:dyDescent="0.15">
      <c r="E903" s="5"/>
      <c r="F903" s="5"/>
      <c r="G903" s="5"/>
      <c r="H903" s="143"/>
      <c r="I903" s="5"/>
      <c r="J903" s="5"/>
      <c r="K903" s="5"/>
      <c r="L903" s="5"/>
      <c r="M903" s="5"/>
      <c r="N903" s="5"/>
      <c r="O903" s="5"/>
      <c r="P903" s="5"/>
    </row>
    <row r="904" spans="5:16" ht="13" x14ac:dyDescent="0.15">
      <c r="E904" s="5"/>
      <c r="F904" s="5"/>
      <c r="G904" s="5"/>
      <c r="H904" s="143"/>
      <c r="I904" s="5"/>
      <c r="J904" s="5"/>
      <c r="K904" s="5"/>
      <c r="L904" s="5"/>
      <c r="M904" s="5"/>
      <c r="N904" s="5"/>
      <c r="O904" s="5"/>
      <c r="P904" s="5"/>
    </row>
    <row r="905" spans="5:16" ht="13" x14ac:dyDescent="0.15">
      <c r="E905" s="5"/>
      <c r="F905" s="5"/>
      <c r="G905" s="5"/>
      <c r="H905" s="143"/>
      <c r="I905" s="5"/>
      <c r="J905" s="5"/>
      <c r="K905" s="5"/>
      <c r="L905" s="5"/>
      <c r="M905" s="5"/>
      <c r="N905" s="5"/>
      <c r="O905" s="5"/>
      <c r="P905" s="5"/>
    </row>
    <row r="906" spans="5:16" ht="13" x14ac:dyDescent="0.15">
      <c r="E906" s="5"/>
      <c r="F906" s="5"/>
      <c r="G906" s="5"/>
      <c r="H906" s="143"/>
      <c r="I906" s="5"/>
      <c r="J906" s="5"/>
      <c r="K906" s="5"/>
      <c r="L906" s="5"/>
      <c r="M906" s="5"/>
      <c r="N906" s="5"/>
      <c r="O906" s="5"/>
      <c r="P906" s="5"/>
    </row>
    <row r="907" spans="5:16" ht="13" x14ac:dyDescent="0.15">
      <c r="E907" s="5"/>
      <c r="F907" s="5"/>
      <c r="G907" s="5"/>
      <c r="H907" s="143"/>
      <c r="I907" s="5"/>
      <c r="J907" s="5"/>
      <c r="K907" s="5"/>
      <c r="L907" s="5"/>
      <c r="M907" s="5"/>
      <c r="N907" s="5"/>
      <c r="O907" s="5"/>
      <c r="P907" s="5"/>
    </row>
    <row r="908" spans="5:16" ht="13" x14ac:dyDescent="0.15">
      <c r="E908" s="5"/>
      <c r="F908" s="5"/>
      <c r="G908" s="5"/>
      <c r="H908" s="143"/>
      <c r="I908" s="5"/>
      <c r="J908" s="5"/>
      <c r="K908" s="5"/>
      <c r="L908" s="5"/>
      <c r="M908" s="5"/>
      <c r="N908" s="5"/>
      <c r="O908" s="5"/>
      <c r="P908" s="5"/>
    </row>
    <row r="909" spans="5:16" ht="13" x14ac:dyDescent="0.15">
      <c r="E909" s="5"/>
      <c r="F909" s="5"/>
      <c r="G909" s="5"/>
      <c r="H909" s="143"/>
      <c r="I909" s="5"/>
      <c r="J909" s="5"/>
      <c r="K909" s="5"/>
      <c r="L909" s="5"/>
      <c r="M909" s="5"/>
      <c r="N909" s="5"/>
      <c r="O909" s="5"/>
      <c r="P909" s="5"/>
    </row>
    <row r="910" spans="5:16" ht="13" x14ac:dyDescent="0.15">
      <c r="E910" s="5"/>
      <c r="F910" s="5"/>
      <c r="G910" s="5"/>
      <c r="H910" s="143"/>
      <c r="I910" s="5"/>
      <c r="J910" s="5"/>
      <c r="K910" s="5"/>
      <c r="L910" s="5"/>
      <c r="M910" s="5"/>
      <c r="N910" s="5"/>
      <c r="O910" s="5"/>
      <c r="P910" s="5"/>
    </row>
    <row r="911" spans="5:16" ht="13" x14ac:dyDescent="0.15">
      <c r="E911" s="5"/>
      <c r="F911" s="5"/>
      <c r="G911" s="5"/>
      <c r="H911" s="143"/>
      <c r="I911" s="5"/>
      <c r="J911" s="5"/>
      <c r="K911" s="5"/>
      <c r="L911" s="5"/>
      <c r="M911" s="5"/>
      <c r="N911" s="5"/>
      <c r="O911" s="5"/>
      <c r="P911" s="5"/>
    </row>
    <row r="912" spans="5:16" ht="13" x14ac:dyDescent="0.15">
      <c r="E912" s="5"/>
      <c r="F912" s="5"/>
      <c r="G912" s="5"/>
      <c r="H912" s="143"/>
      <c r="I912" s="5"/>
      <c r="J912" s="5"/>
      <c r="K912" s="5"/>
      <c r="L912" s="5"/>
      <c r="M912" s="5"/>
      <c r="N912" s="5"/>
      <c r="O912" s="5"/>
      <c r="P912" s="5"/>
    </row>
    <row r="913" spans="5:16" ht="13" x14ac:dyDescent="0.15">
      <c r="E913" s="5"/>
      <c r="F913" s="5"/>
      <c r="G913" s="5"/>
      <c r="H913" s="143"/>
      <c r="I913" s="5"/>
      <c r="J913" s="5"/>
      <c r="K913" s="5"/>
      <c r="L913" s="5"/>
      <c r="M913" s="5"/>
      <c r="N913" s="5"/>
      <c r="O913" s="5"/>
      <c r="P913" s="5"/>
    </row>
    <row r="914" spans="5:16" ht="13" x14ac:dyDescent="0.15">
      <c r="E914" s="5"/>
      <c r="F914" s="5"/>
      <c r="G914" s="5"/>
      <c r="H914" s="143"/>
      <c r="I914" s="5"/>
      <c r="J914" s="5"/>
      <c r="K914" s="5"/>
      <c r="L914" s="5"/>
      <c r="M914" s="5"/>
      <c r="N914" s="5"/>
      <c r="O914" s="5"/>
      <c r="P914" s="5"/>
    </row>
    <row r="915" spans="5:16" ht="13" x14ac:dyDescent="0.15">
      <c r="E915" s="5"/>
      <c r="F915" s="5"/>
      <c r="G915" s="5"/>
      <c r="H915" s="143"/>
      <c r="I915" s="5"/>
      <c r="J915" s="5"/>
      <c r="K915" s="5"/>
      <c r="L915" s="5"/>
      <c r="M915" s="5"/>
      <c r="N915" s="5"/>
      <c r="O915" s="5"/>
      <c r="P915" s="5"/>
    </row>
    <row r="916" spans="5:16" ht="13" x14ac:dyDescent="0.15">
      <c r="E916" s="5"/>
      <c r="F916" s="5"/>
      <c r="G916" s="5"/>
      <c r="H916" s="143"/>
      <c r="I916" s="5"/>
      <c r="J916" s="5"/>
      <c r="K916" s="5"/>
      <c r="L916" s="5"/>
      <c r="M916" s="5"/>
      <c r="N916" s="5"/>
      <c r="O916" s="5"/>
      <c r="P916" s="5"/>
    </row>
    <row r="917" spans="5:16" ht="13" x14ac:dyDescent="0.15">
      <c r="E917" s="5"/>
      <c r="F917" s="5"/>
      <c r="G917" s="5"/>
      <c r="H917" s="143"/>
      <c r="I917" s="5"/>
      <c r="J917" s="5"/>
      <c r="K917" s="5"/>
      <c r="L917" s="5"/>
      <c r="M917" s="5"/>
      <c r="N917" s="5"/>
      <c r="O917" s="5"/>
      <c r="P917" s="5"/>
    </row>
    <row r="918" spans="5:16" ht="13" x14ac:dyDescent="0.15">
      <c r="E918" s="5"/>
      <c r="F918" s="5"/>
      <c r="G918" s="5"/>
      <c r="H918" s="143"/>
      <c r="I918" s="5"/>
      <c r="J918" s="5"/>
      <c r="K918" s="5"/>
      <c r="L918" s="5"/>
      <c r="M918" s="5"/>
      <c r="N918" s="5"/>
      <c r="O918" s="5"/>
      <c r="P918" s="5"/>
    </row>
    <row r="919" spans="5:16" ht="13" x14ac:dyDescent="0.15">
      <c r="E919" s="5"/>
      <c r="F919" s="5"/>
      <c r="G919" s="5"/>
      <c r="H919" s="143"/>
      <c r="I919" s="5"/>
      <c r="J919" s="5"/>
      <c r="K919" s="5"/>
      <c r="L919" s="5"/>
      <c r="M919" s="5"/>
      <c r="N919" s="5"/>
      <c r="O919" s="5"/>
      <c r="P919" s="5"/>
    </row>
    <row r="920" spans="5:16" ht="13" x14ac:dyDescent="0.15">
      <c r="E920" s="5"/>
      <c r="F920" s="5"/>
      <c r="G920" s="5"/>
      <c r="H920" s="143"/>
      <c r="I920" s="5"/>
      <c r="J920" s="5"/>
      <c r="K920" s="5"/>
      <c r="L920" s="5"/>
      <c r="M920" s="5"/>
      <c r="N920" s="5"/>
      <c r="O920" s="5"/>
      <c r="P920" s="5"/>
    </row>
    <row r="921" spans="5:16" ht="13" x14ac:dyDescent="0.15">
      <c r="E921" s="5"/>
      <c r="F921" s="5"/>
      <c r="G921" s="5"/>
      <c r="H921" s="143"/>
      <c r="I921" s="5"/>
      <c r="J921" s="5"/>
      <c r="K921" s="5"/>
      <c r="L921" s="5"/>
      <c r="M921" s="5"/>
      <c r="N921" s="5"/>
      <c r="O921" s="5"/>
      <c r="P921" s="5"/>
    </row>
    <row r="922" spans="5:16" ht="13" x14ac:dyDescent="0.15">
      <c r="E922" s="5"/>
      <c r="F922" s="5"/>
      <c r="G922" s="5"/>
      <c r="H922" s="143"/>
      <c r="I922" s="5"/>
      <c r="J922" s="5"/>
      <c r="K922" s="5"/>
      <c r="L922" s="5"/>
      <c r="M922" s="5"/>
      <c r="N922" s="5"/>
      <c r="O922" s="5"/>
      <c r="P922" s="5"/>
    </row>
    <row r="923" spans="5:16" ht="13" x14ac:dyDescent="0.15">
      <c r="E923" s="5"/>
      <c r="F923" s="5"/>
      <c r="G923" s="5"/>
      <c r="H923" s="143"/>
      <c r="I923" s="5"/>
      <c r="J923" s="5"/>
      <c r="K923" s="5"/>
      <c r="L923" s="5"/>
      <c r="M923" s="5"/>
      <c r="N923" s="5"/>
      <c r="O923" s="5"/>
      <c r="P923" s="5"/>
    </row>
    <row r="924" spans="5:16" ht="13" x14ac:dyDescent="0.15">
      <c r="E924" s="5"/>
      <c r="F924" s="5"/>
      <c r="G924" s="5"/>
      <c r="H924" s="143"/>
      <c r="I924" s="5"/>
      <c r="J924" s="5"/>
      <c r="K924" s="5"/>
      <c r="L924" s="5"/>
      <c r="M924" s="5"/>
      <c r="N924" s="5"/>
      <c r="O924" s="5"/>
      <c r="P924" s="5"/>
    </row>
    <row r="925" spans="5:16" ht="13" x14ac:dyDescent="0.15">
      <c r="E925" s="5"/>
      <c r="F925" s="5"/>
      <c r="G925" s="5"/>
      <c r="H925" s="143"/>
      <c r="I925" s="5"/>
      <c r="J925" s="5"/>
      <c r="K925" s="5"/>
      <c r="L925" s="5"/>
      <c r="M925" s="5"/>
      <c r="N925" s="5"/>
      <c r="O925" s="5"/>
      <c r="P925" s="5"/>
    </row>
    <row r="926" spans="5:16" ht="13" x14ac:dyDescent="0.15">
      <c r="E926" s="5"/>
      <c r="F926" s="5"/>
      <c r="G926" s="5"/>
      <c r="H926" s="143"/>
      <c r="I926" s="5"/>
      <c r="J926" s="5"/>
      <c r="K926" s="5"/>
      <c r="L926" s="5"/>
      <c r="M926" s="5"/>
      <c r="N926" s="5"/>
      <c r="O926" s="5"/>
      <c r="P926" s="5"/>
    </row>
    <row r="927" spans="5:16" ht="13" x14ac:dyDescent="0.15">
      <c r="E927" s="5"/>
      <c r="F927" s="5"/>
      <c r="G927" s="5"/>
      <c r="H927" s="143"/>
      <c r="I927" s="5"/>
      <c r="J927" s="5"/>
      <c r="K927" s="5"/>
      <c r="L927" s="5"/>
      <c r="M927" s="5"/>
      <c r="N927" s="5"/>
      <c r="O927" s="5"/>
      <c r="P927" s="5"/>
    </row>
    <row r="928" spans="5:16" ht="13" x14ac:dyDescent="0.15">
      <c r="E928" s="5"/>
      <c r="F928" s="5"/>
      <c r="G928" s="5"/>
      <c r="H928" s="143"/>
      <c r="I928" s="5"/>
      <c r="J928" s="5"/>
      <c r="K928" s="5"/>
      <c r="L928" s="5"/>
      <c r="M928" s="5"/>
      <c r="N928" s="5"/>
      <c r="O928" s="5"/>
      <c r="P928" s="5"/>
    </row>
    <row r="929" spans="5:16" ht="13" x14ac:dyDescent="0.15">
      <c r="E929" s="5"/>
      <c r="F929" s="5"/>
      <c r="G929" s="5"/>
      <c r="H929" s="143"/>
      <c r="I929" s="5"/>
      <c r="J929" s="5"/>
      <c r="K929" s="5"/>
      <c r="L929" s="5"/>
      <c r="M929" s="5"/>
      <c r="N929" s="5"/>
      <c r="O929" s="5"/>
      <c r="P929" s="5"/>
    </row>
    <row r="930" spans="5:16" ht="13" x14ac:dyDescent="0.15">
      <c r="E930" s="5"/>
      <c r="F930" s="5"/>
      <c r="G930" s="5"/>
      <c r="H930" s="143"/>
      <c r="I930" s="5"/>
      <c r="J930" s="5"/>
      <c r="K930" s="5"/>
      <c r="L930" s="5"/>
      <c r="M930" s="5"/>
      <c r="N930" s="5"/>
      <c r="O930" s="5"/>
      <c r="P930" s="5"/>
    </row>
    <row r="931" spans="5:16" ht="13" x14ac:dyDescent="0.15">
      <c r="E931" s="5"/>
      <c r="F931" s="5"/>
      <c r="G931" s="5"/>
      <c r="H931" s="143"/>
      <c r="I931" s="5"/>
      <c r="J931" s="5"/>
      <c r="K931" s="5"/>
      <c r="L931" s="5"/>
      <c r="M931" s="5"/>
      <c r="N931" s="5"/>
      <c r="O931" s="5"/>
      <c r="P931" s="5"/>
    </row>
    <row r="932" spans="5:16" ht="13" x14ac:dyDescent="0.15">
      <c r="E932" s="5"/>
      <c r="F932" s="5"/>
      <c r="G932" s="5"/>
      <c r="H932" s="143"/>
      <c r="I932" s="5"/>
      <c r="J932" s="5"/>
      <c r="K932" s="5"/>
      <c r="L932" s="5"/>
      <c r="M932" s="5"/>
      <c r="N932" s="5"/>
      <c r="O932" s="5"/>
      <c r="P932" s="5"/>
    </row>
    <row r="933" spans="5:16" ht="13" x14ac:dyDescent="0.15">
      <c r="E933" s="5"/>
      <c r="F933" s="5"/>
      <c r="G933" s="5"/>
      <c r="H933" s="143"/>
      <c r="I933" s="5"/>
      <c r="J933" s="5"/>
      <c r="K933" s="5"/>
      <c r="L933" s="5"/>
      <c r="M933" s="5"/>
      <c r="N933" s="5"/>
      <c r="O933" s="5"/>
      <c r="P933" s="5"/>
    </row>
    <row r="934" spans="5:16" ht="13" x14ac:dyDescent="0.15">
      <c r="E934" s="5"/>
      <c r="F934" s="5"/>
      <c r="G934" s="5"/>
      <c r="H934" s="143"/>
      <c r="I934" s="5"/>
      <c r="J934" s="5"/>
      <c r="K934" s="5"/>
      <c r="L934" s="5"/>
      <c r="M934" s="5"/>
      <c r="N934" s="5"/>
      <c r="O934" s="5"/>
      <c r="P934" s="5"/>
    </row>
    <row r="935" spans="5:16" ht="13" x14ac:dyDescent="0.15">
      <c r="E935" s="5"/>
      <c r="F935" s="5"/>
      <c r="G935" s="5"/>
      <c r="H935" s="143"/>
      <c r="I935" s="5"/>
      <c r="J935" s="5"/>
      <c r="K935" s="5"/>
      <c r="L935" s="5"/>
      <c r="M935" s="5"/>
      <c r="N935" s="5"/>
      <c r="O935" s="5"/>
      <c r="P935" s="5"/>
    </row>
    <row r="936" spans="5:16" ht="13" x14ac:dyDescent="0.15">
      <c r="E936" s="5"/>
      <c r="F936" s="5"/>
      <c r="G936" s="5"/>
      <c r="H936" s="143"/>
      <c r="I936" s="5"/>
      <c r="J936" s="5"/>
      <c r="K936" s="5"/>
      <c r="L936" s="5"/>
      <c r="M936" s="5"/>
      <c r="N936" s="5"/>
      <c r="O936" s="5"/>
      <c r="P936" s="5"/>
    </row>
    <row r="937" spans="5:16" ht="13" x14ac:dyDescent="0.15">
      <c r="E937" s="5"/>
      <c r="F937" s="5"/>
      <c r="G937" s="5"/>
      <c r="H937" s="143"/>
      <c r="I937" s="5"/>
      <c r="J937" s="5"/>
      <c r="K937" s="5"/>
      <c r="L937" s="5"/>
      <c r="M937" s="5"/>
      <c r="N937" s="5"/>
      <c r="O937" s="5"/>
      <c r="P937" s="5"/>
    </row>
    <row r="938" spans="5:16" ht="13" x14ac:dyDescent="0.15">
      <c r="E938" s="5"/>
      <c r="F938" s="5"/>
      <c r="G938" s="5"/>
      <c r="H938" s="143"/>
      <c r="I938" s="5"/>
      <c r="J938" s="5"/>
      <c r="K938" s="5"/>
      <c r="L938" s="5"/>
      <c r="M938" s="5"/>
      <c r="N938" s="5"/>
      <c r="O938" s="5"/>
      <c r="P938" s="5"/>
    </row>
    <row r="939" spans="5:16" ht="13" x14ac:dyDescent="0.15">
      <c r="E939" s="5"/>
      <c r="F939" s="5"/>
      <c r="G939" s="5"/>
      <c r="H939" s="143"/>
      <c r="I939" s="5"/>
      <c r="J939" s="5"/>
      <c r="K939" s="5"/>
      <c r="L939" s="5"/>
      <c r="M939" s="5"/>
      <c r="N939" s="5"/>
      <c r="O939" s="5"/>
      <c r="P939" s="5"/>
    </row>
    <row r="940" spans="5:16" ht="13" x14ac:dyDescent="0.15">
      <c r="E940" s="5"/>
      <c r="F940" s="5"/>
      <c r="G940" s="5"/>
      <c r="H940" s="143"/>
      <c r="I940" s="5"/>
      <c r="J940" s="5"/>
      <c r="K940" s="5"/>
      <c r="L940" s="5"/>
      <c r="M940" s="5"/>
      <c r="N940" s="5"/>
      <c r="O940" s="5"/>
      <c r="P940" s="5"/>
    </row>
    <row r="941" spans="5:16" ht="13" x14ac:dyDescent="0.15">
      <c r="E941" s="5"/>
      <c r="F941" s="5"/>
      <c r="G941" s="5"/>
      <c r="H941" s="143"/>
      <c r="I941" s="5"/>
      <c r="J941" s="5"/>
      <c r="K941" s="5"/>
      <c r="L941" s="5"/>
      <c r="M941" s="5"/>
      <c r="N941" s="5"/>
      <c r="O941" s="5"/>
      <c r="P941" s="5"/>
    </row>
    <row r="942" spans="5:16" ht="13" x14ac:dyDescent="0.15">
      <c r="E942" s="5"/>
      <c r="F942" s="5"/>
      <c r="G942" s="5"/>
      <c r="H942" s="143"/>
      <c r="I942" s="5"/>
      <c r="J942" s="5"/>
      <c r="K942" s="5"/>
      <c r="L942" s="5"/>
      <c r="M942" s="5"/>
      <c r="N942" s="5"/>
      <c r="O942" s="5"/>
      <c r="P942" s="5"/>
    </row>
    <row r="943" spans="5:16" ht="13" x14ac:dyDescent="0.15">
      <c r="E943" s="5"/>
      <c r="F943" s="5"/>
      <c r="G943" s="5"/>
      <c r="H943" s="143"/>
      <c r="I943" s="5"/>
      <c r="J943" s="5"/>
      <c r="K943" s="5"/>
      <c r="L943" s="5"/>
      <c r="M943" s="5"/>
      <c r="N943" s="5"/>
      <c r="O943" s="5"/>
      <c r="P943" s="5"/>
    </row>
    <row r="944" spans="5:16" ht="13" x14ac:dyDescent="0.15">
      <c r="E944" s="5"/>
      <c r="F944" s="5"/>
      <c r="G944" s="5"/>
      <c r="H944" s="143"/>
      <c r="I944" s="5"/>
      <c r="J944" s="5"/>
      <c r="K944" s="5"/>
      <c r="L944" s="5"/>
      <c r="M944" s="5"/>
      <c r="N944" s="5"/>
      <c r="O944" s="5"/>
      <c r="P944" s="5"/>
    </row>
    <row r="945" spans="5:16" ht="13" x14ac:dyDescent="0.15">
      <c r="E945" s="5"/>
      <c r="F945" s="5"/>
      <c r="G945" s="5"/>
      <c r="H945" s="143"/>
      <c r="I945" s="5"/>
      <c r="J945" s="5"/>
      <c r="K945" s="5"/>
      <c r="L945" s="5"/>
      <c r="M945" s="5"/>
      <c r="N945" s="5"/>
      <c r="O945" s="5"/>
      <c r="P945" s="5"/>
    </row>
    <row r="946" spans="5:16" ht="13" x14ac:dyDescent="0.15">
      <c r="E946" s="5"/>
      <c r="F946" s="5"/>
      <c r="G946" s="5"/>
      <c r="H946" s="143"/>
      <c r="I946" s="5"/>
      <c r="J946" s="5"/>
      <c r="K946" s="5"/>
      <c r="L946" s="5"/>
      <c r="M946" s="5"/>
      <c r="N946" s="5"/>
      <c r="O946" s="5"/>
      <c r="P946" s="5"/>
    </row>
    <row r="947" spans="5:16" ht="13" x14ac:dyDescent="0.15">
      <c r="E947" s="5"/>
      <c r="F947" s="5"/>
      <c r="G947" s="5"/>
      <c r="H947" s="143"/>
      <c r="I947" s="5"/>
      <c r="J947" s="5"/>
      <c r="K947" s="5"/>
      <c r="L947" s="5"/>
      <c r="M947" s="5"/>
      <c r="N947" s="5"/>
      <c r="O947" s="5"/>
      <c r="P947" s="5"/>
    </row>
    <row r="948" spans="5:16" ht="13" x14ac:dyDescent="0.15">
      <c r="E948" s="5"/>
      <c r="F948" s="5"/>
      <c r="G948" s="5"/>
      <c r="H948" s="143"/>
      <c r="I948" s="5"/>
      <c r="J948" s="5"/>
      <c r="K948" s="5"/>
      <c r="L948" s="5"/>
      <c r="M948" s="5"/>
      <c r="N948" s="5"/>
      <c r="O948" s="5"/>
      <c r="P948" s="5"/>
    </row>
    <row r="949" spans="5:16" ht="13" x14ac:dyDescent="0.15">
      <c r="E949" s="5"/>
      <c r="F949" s="5"/>
      <c r="G949" s="5"/>
      <c r="H949" s="143"/>
      <c r="I949" s="5"/>
      <c r="J949" s="5"/>
      <c r="K949" s="5"/>
      <c r="L949" s="5"/>
      <c r="M949" s="5"/>
      <c r="N949" s="5"/>
      <c r="O949" s="5"/>
      <c r="P949" s="5"/>
    </row>
    <row r="950" spans="5:16" ht="13" x14ac:dyDescent="0.15">
      <c r="E950" s="5"/>
      <c r="F950" s="5"/>
      <c r="G950" s="5"/>
      <c r="H950" s="143"/>
      <c r="I950" s="5"/>
      <c r="J950" s="5"/>
      <c r="K950" s="5"/>
      <c r="L950" s="5"/>
      <c r="M950" s="5"/>
      <c r="N950" s="5"/>
      <c r="O950" s="5"/>
      <c r="P950" s="5"/>
    </row>
    <row r="951" spans="5:16" ht="13" x14ac:dyDescent="0.15">
      <c r="E951" s="5"/>
      <c r="F951" s="5"/>
      <c r="G951" s="5"/>
      <c r="H951" s="143"/>
      <c r="I951" s="5"/>
      <c r="J951" s="5"/>
      <c r="K951" s="5"/>
      <c r="L951" s="5"/>
      <c r="M951" s="5"/>
      <c r="N951" s="5"/>
      <c r="O951" s="5"/>
      <c r="P951" s="5"/>
    </row>
    <row r="952" spans="5:16" ht="13" x14ac:dyDescent="0.15">
      <c r="E952" s="5"/>
      <c r="F952" s="5"/>
      <c r="G952" s="5"/>
      <c r="H952" s="143"/>
      <c r="I952" s="5"/>
      <c r="J952" s="5"/>
      <c r="K952" s="5"/>
      <c r="L952" s="5"/>
      <c r="M952" s="5"/>
      <c r="N952" s="5"/>
      <c r="O952" s="5"/>
      <c r="P952" s="5"/>
    </row>
    <row r="953" spans="5:16" ht="13" x14ac:dyDescent="0.15">
      <c r="E953" s="5"/>
      <c r="F953" s="5"/>
      <c r="G953" s="5"/>
      <c r="H953" s="143"/>
      <c r="I953" s="5"/>
      <c r="J953" s="5"/>
      <c r="K953" s="5"/>
      <c r="L953" s="5"/>
      <c r="M953" s="5"/>
      <c r="N953" s="5"/>
      <c r="O953" s="5"/>
      <c r="P953" s="5"/>
    </row>
    <row r="954" spans="5:16" ht="13" x14ac:dyDescent="0.15">
      <c r="E954" s="5"/>
      <c r="F954" s="5"/>
      <c r="G954" s="5"/>
      <c r="H954" s="143"/>
      <c r="I954" s="5"/>
      <c r="J954" s="5"/>
      <c r="K954" s="5"/>
      <c r="L954" s="5"/>
      <c r="M954" s="5"/>
      <c r="N954" s="5"/>
      <c r="O954" s="5"/>
      <c r="P954" s="5"/>
    </row>
    <row r="955" spans="5:16" ht="13" x14ac:dyDescent="0.15">
      <c r="E955" s="5"/>
      <c r="F955" s="5"/>
      <c r="G955" s="5"/>
      <c r="H955" s="143"/>
      <c r="I955" s="5"/>
      <c r="J955" s="5"/>
      <c r="K955" s="5"/>
      <c r="L955" s="5"/>
      <c r="M955" s="5"/>
      <c r="N955" s="5"/>
      <c r="O955" s="5"/>
      <c r="P955" s="5"/>
    </row>
    <row r="956" spans="5:16" ht="13" x14ac:dyDescent="0.15">
      <c r="E956" s="5"/>
      <c r="F956" s="5"/>
      <c r="G956" s="5"/>
      <c r="H956" s="143"/>
      <c r="I956" s="5"/>
      <c r="J956" s="5"/>
      <c r="K956" s="5"/>
      <c r="L956" s="5"/>
      <c r="M956" s="5"/>
      <c r="N956" s="5"/>
      <c r="O956" s="5"/>
      <c r="P956" s="5"/>
    </row>
    <row r="957" spans="5:16" ht="13" x14ac:dyDescent="0.15">
      <c r="E957" s="5"/>
      <c r="F957" s="5"/>
      <c r="G957" s="5"/>
      <c r="H957" s="143"/>
      <c r="I957" s="5"/>
      <c r="J957" s="5"/>
      <c r="K957" s="5"/>
      <c r="L957" s="5"/>
      <c r="M957" s="5"/>
      <c r="N957" s="5"/>
      <c r="O957" s="5"/>
      <c r="P957" s="5"/>
    </row>
    <row r="958" spans="5:16" ht="13" x14ac:dyDescent="0.15">
      <c r="E958" s="5"/>
      <c r="F958" s="5"/>
      <c r="G958" s="5"/>
      <c r="H958" s="143"/>
      <c r="I958" s="5"/>
      <c r="J958" s="5"/>
      <c r="K958" s="5"/>
      <c r="L958" s="5"/>
      <c r="M958" s="5"/>
      <c r="N958" s="5"/>
      <c r="O958" s="5"/>
      <c r="P958" s="5"/>
    </row>
    <row r="959" spans="5:16" ht="13" x14ac:dyDescent="0.15">
      <c r="E959" s="5"/>
      <c r="F959" s="5"/>
      <c r="G959" s="5"/>
      <c r="H959" s="143"/>
      <c r="I959" s="5"/>
      <c r="J959" s="5"/>
      <c r="K959" s="5"/>
      <c r="L959" s="5"/>
      <c r="M959" s="5"/>
      <c r="N959" s="5"/>
      <c r="O959" s="5"/>
      <c r="P959" s="5"/>
    </row>
    <row r="960" spans="5:16" ht="13" x14ac:dyDescent="0.15">
      <c r="E960" s="5"/>
      <c r="F960" s="5"/>
      <c r="G960" s="5"/>
      <c r="H960" s="143"/>
      <c r="I960" s="5"/>
      <c r="J960" s="5"/>
      <c r="K960" s="5"/>
      <c r="L960" s="5"/>
      <c r="M960" s="5"/>
      <c r="N960" s="5"/>
      <c r="O960" s="5"/>
      <c r="P960" s="5"/>
    </row>
    <row r="961" spans="5:16" ht="13" x14ac:dyDescent="0.15">
      <c r="E961" s="5"/>
      <c r="F961" s="5"/>
      <c r="G961" s="5"/>
      <c r="H961" s="143"/>
      <c r="I961" s="5"/>
      <c r="J961" s="5"/>
      <c r="K961" s="5"/>
      <c r="L961" s="5"/>
      <c r="M961" s="5"/>
      <c r="N961" s="5"/>
      <c r="O961" s="5"/>
      <c r="P961" s="5"/>
    </row>
    <row r="962" spans="5:16" ht="13" x14ac:dyDescent="0.15">
      <c r="E962" s="5"/>
      <c r="F962" s="5"/>
      <c r="G962" s="5"/>
      <c r="H962" s="143"/>
      <c r="I962" s="5"/>
      <c r="J962" s="5"/>
      <c r="K962" s="5"/>
      <c r="L962" s="5"/>
      <c r="M962" s="5"/>
      <c r="N962" s="5"/>
      <c r="O962" s="5"/>
      <c r="P962" s="5"/>
    </row>
    <row r="963" spans="5:16" ht="13" x14ac:dyDescent="0.15">
      <c r="E963" s="5"/>
      <c r="F963" s="5"/>
      <c r="G963" s="5"/>
      <c r="H963" s="143"/>
      <c r="I963" s="5"/>
      <c r="J963" s="5"/>
      <c r="K963" s="5"/>
      <c r="L963" s="5"/>
      <c r="M963" s="5"/>
      <c r="N963" s="5"/>
      <c r="O963" s="5"/>
      <c r="P963" s="5"/>
    </row>
    <row r="964" spans="5:16" ht="13" x14ac:dyDescent="0.15">
      <c r="E964" s="5"/>
      <c r="F964" s="5"/>
      <c r="G964" s="5"/>
      <c r="H964" s="143"/>
      <c r="I964" s="5"/>
      <c r="J964" s="5"/>
      <c r="K964" s="5"/>
      <c r="L964" s="5"/>
      <c r="M964" s="5"/>
      <c r="N964" s="5"/>
      <c r="O964" s="5"/>
      <c r="P964" s="5"/>
    </row>
    <row r="965" spans="5:16" ht="13" x14ac:dyDescent="0.15">
      <c r="E965" s="5"/>
      <c r="F965" s="5"/>
      <c r="G965" s="5"/>
      <c r="H965" s="143"/>
      <c r="I965" s="5"/>
      <c r="J965" s="5"/>
      <c r="K965" s="5"/>
      <c r="L965" s="5"/>
      <c r="M965" s="5"/>
      <c r="N965" s="5"/>
      <c r="O965" s="5"/>
      <c r="P965" s="5"/>
    </row>
    <row r="966" spans="5:16" ht="13" x14ac:dyDescent="0.15">
      <c r="E966" s="5"/>
      <c r="F966" s="5"/>
      <c r="G966" s="5"/>
      <c r="H966" s="143"/>
      <c r="I966" s="5"/>
      <c r="J966" s="5"/>
      <c r="K966" s="5"/>
      <c r="L966" s="5"/>
      <c r="M966" s="5"/>
      <c r="N966" s="5"/>
      <c r="O966" s="5"/>
      <c r="P966" s="5"/>
    </row>
    <row r="967" spans="5:16" ht="13" x14ac:dyDescent="0.15">
      <c r="E967" s="5"/>
      <c r="F967" s="5"/>
      <c r="G967" s="5"/>
      <c r="H967" s="143"/>
      <c r="I967" s="5"/>
      <c r="J967" s="5"/>
      <c r="K967" s="5"/>
      <c r="L967" s="5"/>
      <c r="M967" s="5"/>
      <c r="N967" s="5"/>
      <c r="O967" s="5"/>
      <c r="P967" s="5"/>
    </row>
    <row r="968" spans="5:16" ht="13" x14ac:dyDescent="0.15">
      <c r="E968" s="5"/>
      <c r="F968" s="5"/>
      <c r="G968" s="5"/>
      <c r="H968" s="143"/>
      <c r="I968" s="5"/>
      <c r="J968" s="5"/>
      <c r="K968" s="5"/>
      <c r="L968" s="5"/>
      <c r="M968" s="5"/>
      <c r="N968" s="5"/>
      <c r="O968" s="5"/>
      <c r="P968" s="5"/>
    </row>
    <row r="969" spans="5:16" ht="13" x14ac:dyDescent="0.15">
      <c r="E969" s="5"/>
      <c r="F969" s="5"/>
      <c r="G969" s="5"/>
      <c r="H969" s="143"/>
      <c r="I969" s="5"/>
      <c r="J969" s="5"/>
      <c r="K969" s="5"/>
      <c r="L969" s="5"/>
      <c r="M969" s="5"/>
      <c r="N969" s="5"/>
      <c r="O969" s="5"/>
      <c r="P969" s="5"/>
    </row>
    <row r="970" spans="5:16" ht="13" x14ac:dyDescent="0.15">
      <c r="E970" s="5"/>
      <c r="F970" s="5"/>
      <c r="G970" s="5"/>
      <c r="H970" s="143"/>
      <c r="I970" s="5"/>
      <c r="J970" s="5"/>
      <c r="K970" s="5"/>
      <c r="L970" s="5"/>
      <c r="M970" s="5"/>
      <c r="N970" s="5"/>
      <c r="O970" s="5"/>
      <c r="P970" s="5"/>
    </row>
    <row r="971" spans="5:16" ht="13" x14ac:dyDescent="0.15">
      <c r="E971" s="5"/>
      <c r="F971" s="5"/>
      <c r="G971" s="5"/>
      <c r="H971" s="143"/>
      <c r="I971" s="5"/>
      <c r="J971" s="5"/>
      <c r="K971" s="5"/>
      <c r="L971" s="5"/>
      <c r="M971" s="5"/>
      <c r="N971" s="5"/>
      <c r="O971" s="5"/>
      <c r="P971" s="5"/>
    </row>
    <row r="972" spans="5:16" ht="13" x14ac:dyDescent="0.15">
      <c r="E972" s="5"/>
      <c r="F972" s="5"/>
      <c r="G972" s="5"/>
      <c r="H972" s="143"/>
      <c r="I972" s="5"/>
      <c r="J972" s="5"/>
      <c r="K972" s="5"/>
      <c r="L972" s="5"/>
      <c r="M972" s="5"/>
      <c r="N972" s="5"/>
      <c r="O972" s="5"/>
      <c r="P972" s="5"/>
    </row>
    <row r="973" spans="5:16" ht="13" x14ac:dyDescent="0.15">
      <c r="E973" s="5"/>
      <c r="F973" s="5"/>
      <c r="G973" s="5"/>
      <c r="H973" s="143"/>
      <c r="I973" s="5"/>
      <c r="J973" s="5"/>
      <c r="K973" s="5"/>
      <c r="L973" s="5"/>
      <c r="M973" s="5"/>
      <c r="N973" s="5"/>
      <c r="O973" s="5"/>
      <c r="P973" s="5"/>
    </row>
    <row r="974" spans="5:16" ht="13" x14ac:dyDescent="0.15">
      <c r="E974" s="5"/>
      <c r="F974" s="5"/>
      <c r="G974" s="5"/>
      <c r="H974" s="143"/>
      <c r="I974" s="5"/>
      <c r="J974" s="5"/>
      <c r="K974" s="5"/>
      <c r="L974" s="5"/>
      <c r="M974" s="5"/>
      <c r="N974" s="5"/>
      <c r="O974" s="5"/>
      <c r="P974" s="5"/>
    </row>
    <row r="975" spans="5:16" ht="13" x14ac:dyDescent="0.15">
      <c r="E975" s="5"/>
      <c r="F975" s="5"/>
      <c r="G975" s="5"/>
      <c r="H975" s="143"/>
      <c r="I975" s="5"/>
      <c r="J975" s="5"/>
      <c r="K975" s="5"/>
      <c r="L975" s="5"/>
      <c r="M975" s="5"/>
      <c r="N975" s="5"/>
      <c r="O975" s="5"/>
      <c r="P975" s="5"/>
    </row>
    <row r="976" spans="5:16" ht="13" x14ac:dyDescent="0.15">
      <c r="E976" s="5"/>
      <c r="F976" s="5"/>
      <c r="G976" s="5"/>
      <c r="H976" s="143"/>
      <c r="I976" s="5"/>
      <c r="J976" s="5"/>
      <c r="K976" s="5"/>
      <c r="L976" s="5"/>
      <c r="M976" s="5"/>
      <c r="N976" s="5"/>
      <c r="O976" s="5"/>
      <c r="P976" s="5"/>
    </row>
    <row r="977" spans="10:10" ht="15.75" customHeight="1" x14ac:dyDescent="0.15">
      <c r="J977" s="5"/>
    </row>
  </sheetData>
  <autoFilter ref="A1:P246" xr:uid="{00000000-0001-0000-0200-000000000000}"/>
  <sortState xmlns:xlrd2="http://schemas.microsoft.com/office/spreadsheetml/2017/richdata2" ref="A2:N246">
    <sortCondition ref="E2:E246"/>
  </sortState>
  <dataValidations disablePrompts="1" count="1">
    <dataValidation allowBlank="1" showInputMessage="1" showErrorMessage="1" sqref="O1:P1048576" xr:uid="{00000000-0002-0000-0200-000000000000}"/>
  </dataValidations>
  <pageMargins left="0" right="0" top="0" bottom="0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ErrorMessage="1" xr:uid="{00000000-0002-0000-0200-000001000000}">
          <x14:formula1>
            <xm:f>validation!$B$12:$B$18</xm:f>
          </x14:formula1>
          <xm:sqref>G2:G970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15"/>
  <sheetViews>
    <sheetView zoomScale="125" zoomScaleNormal="120" workbookViewId="0">
      <pane ySplit="1" topLeftCell="A66" activePane="bottomLeft" state="frozen"/>
      <selection activeCell="D3" sqref="D3"/>
      <selection pane="bottomLeft" activeCell="E12" sqref="E12"/>
    </sheetView>
  </sheetViews>
  <sheetFormatPr baseColWidth="10" defaultColWidth="14.5" defaultRowHeight="15.75" customHeight="1" x14ac:dyDescent="0.15"/>
  <cols>
    <col min="1" max="1" width="32.83203125" customWidth="1"/>
    <col min="2" max="2" width="19.1640625" customWidth="1"/>
    <col min="3" max="3" width="51" bestFit="1" customWidth="1"/>
    <col min="6" max="6" width="47.1640625" customWidth="1"/>
  </cols>
  <sheetData>
    <row r="1" spans="1:6" ht="13" x14ac:dyDescent="0.15">
      <c r="A1" s="19" t="s">
        <v>11</v>
      </c>
      <c r="B1" s="19" t="s">
        <v>367</v>
      </c>
      <c r="C1" s="12" t="s">
        <v>368</v>
      </c>
      <c r="D1" s="21" t="s">
        <v>369</v>
      </c>
      <c r="E1" s="15" t="s">
        <v>189</v>
      </c>
      <c r="F1" s="15" t="s">
        <v>370</v>
      </c>
    </row>
    <row r="2" spans="1:6" ht="13" x14ac:dyDescent="0.15">
      <c r="A2" s="19" t="s">
        <v>32</v>
      </c>
      <c r="B2" s="19" t="s">
        <v>371</v>
      </c>
      <c r="C2" s="161" t="str">
        <f t="shared" ref="C2:C65" si="0">CONCATENATE(A2,"-",B2)</f>
        <v>Brevitest Technologies-tnvc_main_cash</v>
      </c>
      <c r="D2" s="21">
        <v>15000</v>
      </c>
      <c r="E2" s="15">
        <v>2015</v>
      </c>
      <c r="F2" s="15" t="s">
        <v>372</v>
      </c>
    </row>
    <row r="3" spans="1:6" ht="13" x14ac:dyDescent="0.15">
      <c r="A3" s="19" t="s">
        <v>34</v>
      </c>
      <c r="B3" s="19" t="s">
        <v>373</v>
      </c>
      <c r="C3" s="161" t="str">
        <f t="shared" si="0"/>
        <v>ECM Technologies-tnvc_elpit_cash</v>
      </c>
      <c r="D3" s="21">
        <v>5000</v>
      </c>
      <c r="E3" s="15">
        <v>2015</v>
      </c>
      <c r="F3" s="15" t="s">
        <v>374</v>
      </c>
    </row>
    <row r="4" spans="1:6" ht="13" x14ac:dyDescent="0.15">
      <c r="A4" s="19" t="s">
        <v>35</v>
      </c>
      <c r="B4" s="19" t="s">
        <v>373</v>
      </c>
      <c r="C4" s="161" t="str">
        <f t="shared" si="0"/>
        <v>Guardian Sensors-tnvc_elpit_cash</v>
      </c>
      <c r="D4" s="21">
        <v>10000</v>
      </c>
      <c r="E4" s="15">
        <v>2015</v>
      </c>
      <c r="F4" s="15" t="s">
        <v>375</v>
      </c>
    </row>
    <row r="5" spans="1:6" ht="13" x14ac:dyDescent="0.15">
      <c r="A5" s="19" t="s">
        <v>37</v>
      </c>
      <c r="B5" s="19" t="s">
        <v>371</v>
      </c>
      <c r="C5" s="161" t="str">
        <f t="shared" si="0"/>
        <v>Noninvasix-tnvc_main_cash</v>
      </c>
      <c r="D5" s="21">
        <v>50000</v>
      </c>
      <c r="E5" s="15">
        <v>2015</v>
      </c>
      <c r="F5" s="15" t="s">
        <v>376</v>
      </c>
    </row>
    <row r="6" spans="1:6" ht="13" x14ac:dyDescent="0.15">
      <c r="A6" s="19" t="s">
        <v>37</v>
      </c>
      <c r="B6" s="19" t="s">
        <v>377</v>
      </c>
      <c r="C6" s="161" t="str">
        <f t="shared" si="0"/>
        <v>Noninvasix-others_cash</v>
      </c>
      <c r="D6" s="21">
        <v>50000</v>
      </c>
      <c r="E6" s="15">
        <v>2015</v>
      </c>
      <c r="F6" s="15" t="s">
        <v>378</v>
      </c>
    </row>
    <row r="7" spans="1:6" ht="13" x14ac:dyDescent="0.15">
      <c r="A7" s="19" t="s">
        <v>39</v>
      </c>
      <c r="B7" s="19" t="s">
        <v>371</v>
      </c>
      <c r="C7" s="161" t="str">
        <f t="shared" si="0"/>
        <v>Sano Chemicals-tnvc_main_cash</v>
      </c>
      <c r="D7" s="21">
        <v>10000</v>
      </c>
      <c r="E7" s="15">
        <v>2015</v>
      </c>
      <c r="F7" s="15" t="s">
        <v>379</v>
      </c>
    </row>
    <row r="8" spans="1:6" ht="13" x14ac:dyDescent="0.15">
      <c r="A8" s="19" t="s">
        <v>40</v>
      </c>
      <c r="B8" s="19" t="s">
        <v>371</v>
      </c>
      <c r="C8" s="161" t="str">
        <f t="shared" si="0"/>
        <v>Scribesense-tnvc_main_cash</v>
      </c>
      <c r="D8" s="21">
        <v>30000</v>
      </c>
      <c r="E8" s="15">
        <v>2015</v>
      </c>
      <c r="F8" s="15" t="s">
        <v>380</v>
      </c>
    </row>
    <row r="9" spans="1:6" ht="13" x14ac:dyDescent="0.15">
      <c r="A9" s="19" t="s">
        <v>43</v>
      </c>
      <c r="B9" s="19" t="s">
        <v>371</v>
      </c>
      <c r="C9" s="161" t="str">
        <f t="shared" si="0"/>
        <v>TeVido-tnvc_main_cash</v>
      </c>
      <c r="D9" s="21">
        <v>10000</v>
      </c>
      <c r="E9" s="15">
        <v>2015</v>
      </c>
      <c r="F9" s="15" t="s">
        <v>381</v>
      </c>
    </row>
    <row r="10" spans="1:6" ht="13" x14ac:dyDescent="0.15">
      <c r="A10" s="19" t="s">
        <v>43</v>
      </c>
      <c r="B10" s="19" t="s">
        <v>377</v>
      </c>
      <c r="C10" s="161" t="str">
        <f t="shared" si="0"/>
        <v>TeVido-others_cash</v>
      </c>
      <c r="D10" s="21">
        <v>15000</v>
      </c>
      <c r="E10" s="15">
        <v>2015</v>
      </c>
      <c r="F10" s="15" t="s">
        <v>378</v>
      </c>
    </row>
    <row r="11" spans="1:6" ht="13" x14ac:dyDescent="0.15">
      <c r="A11" s="19" t="s">
        <v>44</v>
      </c>
      <c r="B11" s="19" t="s">
        <v>371</v>
      </c>
      <c r="C11" s="161" t="str">
        <f t="shared" si="0"/>
        <v>Thermal Expansion Solutions (Allvar)-tnvc_main_cash</v>
      </c>
      <c r="D11" s="21">
        <v>20000</v>
      </c>
      <c r="E11" s="15">
        <v>2015</v>
      </c>
      <c r="F11" s="15" t="s">
        <v>382</v>
      </c>
    </row>
    <row r="12" spans="1:6" ht="13" x14ac:dyDescent="0.15">
      <c r="A12" s="19" t="s">
        <v>44</v>
      </c>
      <c r="B12" s="19" t="s">
        <v>377</v>
      </c>
      <c r="C12" s="161" t="str">
        <f t="shared" si="0"/>
        <v>Thermal Expansion Solutions (Allvar)-others_cash</v>
      </c>
      <c r="D12" s="21">
        <v>30000</v>
      </c>
      <c r="E12" s="15">
        <v>2015</v>
      </c>
      <c r="F12" s="15" t="s">
        <v>378</v>
      </c>
    </row>
    <row r="13" spans="1:6" ht="13" x14ac:dyDescent="0.15">
      <c r="A13" s="19" t="s">
        <v>49</v>
      </c>
      <c r="B13" s="19" t="s">
        <v>373</v>
      </c>
      <c r="C13" s="161" t="str">
        <f t="shared" si="0"/>
        <v>Acoustic Shield-tnvc_elpit_cash</v>
      </c>
      <c r="D13" s="21">
        <v>3000</v>
      </c>
      <c r="E13" s="15">
        <v>2016</v>
      </c>
      <c r="F13" s="15" t="s">
        <v>374</v>
      </c>
    </row>
    <row r="14" spans="1:6" ht="13" x14ac:dyDescent="0.15">
      <c r="A14" s="19" t="s">
        <v>50</v>
      </c>
      <c r="B14" s="19" t="s">
        <v>373</v>
      </c>
      <c r="C14" s="161" t="str">
        <f t="shared" si="0"/>
        <v>Astrapi-tnvc_elpit_cash</v>
      </c>
      <c r="D14" s="21">
        <v>2000</v>
      </c>
      <c r="E14" s="15">
        <v>2016</v>
      </c>
      <c r="F14" s="15" t="s">
        <v>383</v>
      </c>
    </row>
    <row r="15" spans="1:6" ht="13" x14ac:dyDescent="0.15">
      <c r="A15" s="19" t="s">
        <v>51</v>
      </c>
      <c r="B15" s="19" t="s">
        <v>371</v>
      </c>
      <c r="C15" s="161" t="str">
        <f t="shared" si="0"/>
        <v>Cartofusion Technologies-tnvc_main_cash</v>
      </c>
      <c r="D15" s="21">
        <v>5000</v>
      </c>
      <c r="E15" s="15">
        <v>2016</v>
      </c>
      <c r="F15" s="15" t="s">
        <v>379</v>
      </c>
    </row>
    <row r="16" spans="1:6" ht="13" x14ac:dyDescent="0.15">
      <c r="A16" s="19" t="s">
        <v>34</v>
      </c>
      <c r="B16" s="19" t="s">
        <v>373</v>
      </c>
      <c r="C16" s="162" t="str">
        <f t="shared" si="0"/>
        <v>ECM Technologies-tnvc_elpit_cash</v>
      </c>
      <c r="D16" s="21">
        <v>5000</v>
      </c>
      <c r="E16" s="15">
        <v>2016</v>
      </c>
      <c r="F16" s="15" t="s">
        <v>375</v>
      </c>
    </row>
    <row r="17" spans="1:6" ht="13" x14ac:dyDescent="0.15">
      <c r="A17" s="19" t="s">
        <v>56</v>
      </c>
      <c r="B17" s="19" t="s">
        <v>371</v>
      </c>
      <c r="C17" s="162" t="str">
        <f t="shared" si="0"/>
        <v>NuPark-tnvc_main_cash</v>
      </c>
      <c r="D17" s="21">
        <v>15000</v>
      </c>
      <c r="E17" s="15">
        <v>2016</v>
      </c>
      <c r="F17" s="15" t="s">
        <v>372</v>
      </c>
    </row>
    <row r="18" spans="1:6" ht="13" x14ac:dyDescent="0.15">
      <c r="A18" s="19" t="s">
        <v>57</v>
      </c>
      <c r="B18" s="19" t="s">
        <v>371</v>
      </c>
      <c r="C18" s="162" t="str">
        <f>CONCATENATE(A18,"-",B18)</f>
        <v>REEcycle-tnvc_main_cash</v>
      </c>
      <c r="D18" s="21">
        <v>50000</v>
      </c>
      <c r="E18" s="15">
        <v>2016</v>
      </c>
      <c r="F18" s="15" t="s">
        <v>376</v>
      </c>
    </row>
    <row r="19" spans="1:6" ht="13" x14ac:dyDescent="0.15">
      <c r="A19" s="19" t="s">
        <v>58</v>
      </c>
      <c r="B19" s="19" t="s">
        <v>371</v>
      </c>
      <c r="C19" s="162" t="str">
        <f t="shared" si="0"/>
        <v>Siva Therapeutics-tnvc_main_cash</v>
      </c>
      <c r="D19" s="21">
        <v>10000</v>
      </c>
      <c r="E19" s="15">
        <v>2016</v>
      </c>
      <c r="F19" s="15" t="s">
        <v>381</v>
      </c>
    </row>
    <row r="20" spans="1:6" ht="13" x14ac:dyDescent="0.15">
      <c r="A20" s="43" t="s">
        <v>60</v>
      </c>
      <c r="B20" s="19" t="s">
        <v>371</v>
      </c>
      <c r="C20" s="162" t="str">
        <f t="shared" si="0"/>
        <v>Trifusion/Essentium-tnvc_main_cash</v>
      </c>
      <c r="D20" s="21">
        <v>35000</v>
      </c>
      <c r="E20" s="15">
        <v>2016</v>
      </c>
      <c r="F20" s="15" t="s">
        <v>380</v>
      </c>
    </row>
    <row r="21" spans="1:6" ht="13" x14ac:dyDescent="0.15">
      <c r="A21" s="19" t="s">
        <v>61</v>
      </c>
      <c r="B21" s="19" t="s">
        <v>371</v>
      </c>
      <c r="C21" s="162" t="str">
        <f t="shared" si="0"/>
        <v>Voyager Biomedical (Scepter Medical Devices)-tnvc_main_cash</v>
      </c>
      <c r="D21" s="21">
        <v>25000</v>
      </c>
      <c r="E21" s="15">
        <v>2016</v>
      </c>
      <c r="F21" s="15" t="s">
        <v>382</v>
      </c>
    </row>
    <row r="22" spans="1:6" ht="13" x14ac:dyDescent="0.15">
      <c r="A22" s="19" t="s">
        <v>64</v>
      </c>
      <c r="B22" s="19" t="s">
        <v>377</v>
      </c>
      <c r="C22" s="162" t="str">
        <f t="shared" si="0"/>
        <v>Claridge-Culp-others_cash</v>
      </c>
      <c r="D22" s="21">
        <v>5000</v>
      </c>
      <c r="E22" s="15">
        <v>2017</v>
      </c>
      <c r="F22" s="15" t="s">
        <v>384</v>
      </c>
    </row>
    <row r="23" spans="1:6" ht="13" x14ac:dyDescent="0.15">
      <c r="A23" s="19" t="s">
        <v>64</v>
      </c>
      <c r="B23" s="19" t="s">
        <v>385</v>
      </c>
      <c r="C23" s="162" t="str">
        <f t="shared" si="0"/>
        <v>Claridge-Culp-others_inkind</v>
      </c>
      <c r="D23" s="21">
        <v>5000</v>
      </c>
      <c r="E23" s="15">
        <v>2017</v>
      </c>
      <c r="F23" s="15" t="s">
        <v>384</v>
      </c>
    </row>
    <row r="24" spans="1:6" ht="13" x14ac:dyDescent="0.15">
      <c r="A24" s="19" t="s">
        <v>65</v>
      </c>
      <c r="B24" s="19" t="s">
        <v>371</v>
      </c>
      <c r="C24" s="162" t="str">
        <f t="shared" si="0"/>
        <v>Clear River Enviro-tnvc_main_cash</v>
      </c>
      <c r="D24" s="21">
        <v>15000</v>
      </c>
      <c r="E24" s="15">
        <v>2017</v>
      </c>
      <c r="F24" s="15" t="s">
        <v>372</v>
      </c>
    </row>
    <row r="25" spans="1:6" ht="13" x14ac:dyDescent="0.15">
      <c r="A25" s="19" t="s">
        <v>66</v>
      </c>
      <c r="B25" s="19" t="s">
        <v>371</v>
      </c>
      <c r="C25" s="162" t="str">
        <f t="shared" si="0"/>
        <v>Fortis Biosciences-tnvc_main_cash</v>
      </c>
      <c r="D25" s="21">
        <v>5000</v>
      </c>
      <c r="E25" s="15">
        <v>2017</v>
      </c>
      <c r="F25" s="15" t="s">
        <v>379</v>
      </c>
    </row>
    <row r="26" spans="1:6" ht="13" x14ac:dyDescent="0.15">
      <c r="A26" s="19" t="s">
        <v>66</v>
      </c>
      <c r="B26" s="19" t="s">
        <v>385</v>
      </c>
      <c r="C26" s="162" t="str">
        <f t="shared" si="0"/>
        <v>Fortis Biosciences-others_inkind</v>
      </c>
      <c r="D26" s="21">
        <v>5000</v>
      </c>
      <c r="E26" s="15">
        <v>2017</v>
      </c>
      <c r="F26" s="15" t="s">
        <v>386</v>
      </c>
    </row>
    <row r="27" spans="1:6" ht="13" x14ac:dyDescent="0.15">
      <c r="A27" s="19" t="s">
        <v>67</v>
      </c>
      <c r="B27" s="19" t="s">
        <v>373</v>
      </c>
      <c r="C27" s="162" t="str">
        <f t="shared" si="0"/>
        <v>GuidaBot-tnvc_elpit_cash</v>
      </c>
      <c r="D27" s="21">
        <v>5000</v>
      </c>
      <c r="E27" s="15">
        <v>2017</v>
      </c>
      <c r="F27" s="15" t="s">
        <v>375</v>
      </c>
    </row>
    <row r="28" spans="1:6" ht="13" x14ac:dyDescent="0.15">
      <c r="A28" s="19" t="s">
        <v>67</v>
      </c>
      <c r="B28" s="19" t="s">
        <v>385</v>
      </c>
      <c r="C28" s="162" t="str">
        <f t="shared" si="0"/>
        <v>GuidaBot-others_inkind</v>
      </c>
      <c r="D28" s="21">
        <v>20000</v>
      </c>
      <c r="E28" s="15">
        <v>2017</v>
      </c>
      <c r="F28" s="15" t="s">
        <v>387</v>
      </c>
    </row>
    <row r="29" spans="1:6" ht="13" x14ac:dyDescent="0.15">
      <c r="A29" s="19" t="s">
        <v>68</v>
      </c>
      <c r="B29" s="19" t="s">
        <v>371</v>
      </c>
      <c r="C29" s="162" t="str">
        <f t="shared" si="0"/>
        <v>IntuiTap Medical-tnvc_main_cash</v>
      </c>
      <c r="D29" s="21">
        <v>50000</v>
      </c>
      <c r="E29" s="15">
        <v>2017</v>
      </c>
      <c r="F29" s="15" t="s">
        <v>376</v>
      </c>
    </row>
    <row r="30" spans="1:6" ht="13" x14ac:dyDescent="0.15">
      <c r="A30" s="19" t="s">
        <v>68</v>
      </c>
      <c r="B30" s="19" t="s">
        <v>385</v>
      </c>
      <c r="C30" s="162" t="str">
        <f t="shared" si="0"/>
        <v>IntuiTap Medical-others_inkind</v>
      </c>
      <c r="D30" s="21">
        <v>10000</v>
      </c>
      <c r="E30" s="15">
        <v>2017</v>
      </c>
      <c r="F30" s="15" t="s">
        <v>388</v>
      </c>
    </row>
    <row r="31" spans="1:6" ht="13" x14ac:dyDescent="0.15">
      <c r="A31" s="19" t="s">
        <v>71</v>
      </c>
      <c r="B31" s="19" t="s">
        <v>371</v>
      </c>
      <c r="C31" s="162" t="str">
        <f t="shared" si="0"/>
        <v>NHC-tnvc_main_cash</v>
      </c>
      <c r="D31" s="21">
        <v>35000</v>
      </c>
      <c r="E31" s="15">
        <v>2017</v>
      </c>
      <c r="F31" s="15" t="s">
        <v>380</v>
      </c>
    </row>
    <row r="32" spans="1:6" ht="13" x14ac:dyDescent="0.15">
      <c r="A32" s="19" t="s">
        <v>74</v>
      </c>
      <c r="B32" s="19" t="s">
        <v>373</v>
      </c>
      <c r="C32" s="162" t="str">
        <f t="shared" si="0"/>
        <v>Resthetics-tnvc_elpit_cash</v>
      </c>
      <c r="D32" s="21">
        <v>2000</v>
      </c>
      <c r="E32" s="15">
        <v>2017</v>
      </c>
      <c r="F32" s="15" t="s">
        <v>383</v>
      </c>
    </row>
    <row r="33" spans="1:6" ht="13" x14ac:dyDescent="0.15">
      <c r="A33" s="19" t="s">
        <v>74</v>
      </c>
      <c r="B33" s="19" t="s">
        <v>389</v>
      </c>
      <c r="C33" s="162" t="str">
        <f t="shared" si="0"/>
        <v>Resthetics-others_invest</v>
      </c>
      <c r="D33" s="21">
        <v>25000</v>
      </c>
      <c r="E33" s="15">
        <v>2017</v>
      </c>
      <c r="F33" s="15" t="s">
        <v>390</v>
      </c>
    </row>
    <row r="34" spans="1:6" ht="13" x14ac:dyDescent="0.15">
      <c r="A34" s="19" t="s">
        <v>74</v>
      </c>
      <c r="B34" s="19" t="s">
        <v>385</v>
      </c>
      <c r="C34" s="162" t="str">
        <f t="shared" si="0"/>
        <v>Resthetics-others_inkind</v>
      </c>
      <c r="D34" s="21">
        <v>20000</v>
      </c>
      <c r="E34" s="15">
        <v>2017</v>
      </c>
      <c r="F34" s="15" t="s">
        <v>387</v>
      </c>
    </row>
    <row r="35" spans="1:6" ht="13" x14ac:dyDescent="0.15">
      <c r="A35" s="19" t="s">
        <v>76</v>
      </c>
      <c r="B35" s="19" t="s">
        <v>373</v>
      </c>
      <c r="C35" s="162" t="str">
        <f t="shared" si="0"/>
        <v>Sensytec-tnvc_elpit_cash</v>
      </c>
      <c r="D35" s="21">
        <v>3000</v>
      </c>
      <c r="E35" s="15">
        <v>2017</v>
      </c>
      <c r="F35" s="15" t="s">
        <v>374</v>
      </c>
    </row>
    <row r="36" spans="1:6" ht="13" x14ac:dyDescent="0.15">
      <c r="A36" s="19" t="s">
        <v>78</v>
      </c>
      <c r="B36" s="19" t="s">
        <v>371</v>
      </c>
      <c r="C36" s="162" t="str">
        <f t="shared" si="0"/>
        <v>Shower Stream-tnvc_main_cash</v>
      </c>
      <c r="D36" s="21">
        <v>35000</v>
      </c>
      <c r="E36" s="15">
        <v>2017</v>
      </c>
      <c r="F36" s="15" t="s">
        <v>380</v>
      </c>
    </row>
    <row r="37" spans="1:6" ht="13" x14ac:dyDescent="0.15">
      <c r="A37" s="19" t="s">
        <v>78</v>
      </c>
      <c r="B37" s="19" t="s">
        <v>385</v>
      </c>
      <c r="C37" s="162" t="str">
        <f t="shared" si="0"/>
        <v>Shower Stream-others_inkind</v>
      </c>
      <c r="D37" s="21">
        <v>12500</v>
      </c>
      <c r="E37" s="15">
        <v>2017</v>
      </c>
      <c r="F37" s="15" t="s">
        <v>391</v>
      </c>
    </row>
    <row r="38" spans="1:6" ht="13" x14ac:dyDescent="0.15">
      <c r="A38" s="19" t="s">
        <v>78</v>
      </c>
      <c r="B38" s="19" t="s">
        <v>389</v>
      </c>
      <c r="C38" s="162" t="str">
        <f t="shared" si="0"/>
        <v>Shower Stream-others_invest</v>
      </c>
      <c r="D38" s="21">
        <v>12500</v>
      </c>
      <c r="E38" s="15">
        <v>2017</v>
      </c>
      <c r="F38" s="15" t="s">
        <v>391</v>
      </c>
    </row>
    <row r="39" spans="1:6" ht="13" x14ac:dyDescent="0.15">
      <c r="A39" s="19" t="s">
        <v>82</v>
      </c>
      <c r="B39" s="19" t="s">
        <v>371</v>
      </c>
      <c r="C39" s="162" t="str">
        <f t="shared" si="0"/>
        <v>Thermascape Technologies-tnvc_main_cash</v>
      </c>
      <c r="D39" s="21">
        <v>10000</v>
      </c>
      <c r="E39" s="15">
        <v>2017</v>
      </c>
      <c r="F39" s="15" t="s">
        <v>381</v>
      </c>
    </row>
    <row r="40" spans="1:6" ht="13" x14ac:dyDescent="0.15">
      <c r="A40" s="19" t="s">
        <v>82</v>
      </c>
      <c r="B40" s="19" t="s">
        <v>385</v>
      </c>
      <c r="C40" s="162" t="str">
        <f t="shared" si="0"/>
        <v>Thermascape Technologies-others_inkind</v>
      </c>
      <c r="D40" s="21">
        <v>5000</v>
      </c>
      <c r="E40" s="15">
        <v>2017</v>
      </c>
      <c r="F40" s="15" t="s">
        <v>392</v>
      </c>
    </row>
    <row r="41" spans="1:6" ht="13" x14ac:dyDescent="0.15">
      <c r="A41" s="19" t="s">
        <v>82</v>
      </c>
      <c r="B41" s="19" t="s">
        <v>385</v>
      </c>
      <c r="C41" s="162" t="str">
        <f t="shared" si="0"/>
        <v>Thermascape Technologies-others_inkind</v>
      </c>
      <c r="D41" s="21">
        <v>10000</v>
      </c>
      <c r="E41" s="15">
        <v>2017</v>
      </c>
      <c r="F41" s="15" t="s">
        <v>393</v>
      </c>
    </row>
    <row r="42" spans="1:6" ht="13" x14ac:dyDescent="0.15">
      <c r="A42" s="19" t="s">
        <v>83</v>
      </c>
      <c r="B42" s="19" t="s">
        <v>371</v>
      </c>
      <c r="C42" s="162" t="str">
        <f t="shared" si="0"/>
        <v>Admetsys-tnvc_main_cash</v>
      </c>
      <c r="D42" s="21">
        <v>35000</v>
      </c>
      <c r="E42" s="15">
        <v>2018</v>
      </c>
      <c r="F42" s="15" t="s">
        <v>380</v>
      </c>
    </row>
    <row r="43" spans="1:6" ht="13" x14ac:dyDescent="0.15">
      <c r="A43" s="19" t="s">
        <v>394</v>
      </c>
      <c r="B43" s="19" t="s">
        <v>371</v>
      </c>
      <c r="C43" s="162" t="str">
        <f t="shared" si="0"/>
        <v>Advanced Scanners-tnvc_main_cash</v>
      </c>
      <c r="D43" s="21">
        <v>10000</v>
      </c>
      <c r="E43" s="15">
        <v>2018</v>
      </c>
      <c r="F43" s="15" t="s">
        <v>381</v>
      </c>
    </row>
    <row r="44" spans="1:6" ht="13" x14ac:dyDescent="0.15">
      <c r="A44" s="19" t="s">
        <v>394</v>
      </c>
      <c r="B44" s="19" t="s">
        <v>385</v>
      </c>
      <c r="C44" s="162" t="str">
        <f t="shared" si="0"/>
        <v>Advanced Scanners-others_inkind</v>
      </c>
      <c r="D44" s="21">
        <v>10000</v>
      </c>
      <c r="E44" s="15">
        <v>2018</v>
      </c>
      <c r="F44" s="15" t="s">
        <v>395</v>
      </c>
    </row>
    <row r="45" spans="1:6" ht="13" x14ac:dyDescent="0.15">
      <c r="A45" s="19" t="s">
        <v>63</v>
      </c>
      <c r="B45" s="19" t="s">
        <v>385</v>
      </c>
      <c r="C45" s="162" t="str">
        <f t="shared" si="0"/>
        <v>Alleviant Medical-others_inkind</v>
      </c>
      <c r="D45" s="21">
        <v>7500</v>
      </c>
      <c r="E45" s="15">
        <v>2018</v>
      </c>
      <c r="F45" s="15" t="s">
        <v>396</v>
      </c>
    </row>
    <row r="46" spans="1:6" ht="13" x14ac:dyDescent="0.15">
      <c r="A46" s="19" t="s">
        <v>85</v>
      </c>
      <c r="B46" s="19" t="s">
        <v>371</v>
      </c>
      <c r="C46" s="162" t="str">
        <f t="shared" si="0"/>
        <v>Arovia-tnvc_main_cash</v>
      </c>
      <c r="D46" s="21">
        <v>50000</v>
      </c>
      <c r="E46" s="15">
        <v>2018</v>
      </c>
      <c r="F46" s="15" t="s">
        <v>376</v>
      </c>
    </row>
    <row r="47" spans="1:6" ht="13" x14ac:dyDescent="0.15">
      <c r="A47" s="19" t="s">
        <v>85</v>
      </c>
      <c r="B47" s="19" t="s">
        <v>385</v>
      </c>
      <c r="C47" s="162" t="str">
        <f t="shared" si="0"/>
        <v>Arovia-others_inkind</v>
      </c>
      <c r="D47" s="21">
        <v>5000</v>
      </c>
      <c r="E47" s="15">
        <v>2018</v>
      </c>
      <c r="F47" s="15" t="s">
        <v>397</v>
      </c>
    </row>
    <row r="48" spans="1:6" ht="13" x14ac:dyDescent="0.15">
      <c r="A48" s="19" t="s">
        <v>85</v>
      </c>
      <c r="B48" s="19" t="s">
        <v>389</v>
      </c>
      <c r="C48" s="162" t="str">
        <f t="shared" si="0"/>
        <v>Arovia-others_invest</v>
      </c>
      <c r="D48" s="21">
        <v>25000</v>
      </c>
      <c r="E48" s="15">
        <v>2018</v>
      </c>
      <c r="F48" s="15" t="s">
        <v>398</v>
      </c>
    </row>
    <row r="49" spans="1:6" ht="13" x14ac:dyDescent="0.15">
      <c r="A49" s="19" t="s">
        <v>85</v>
      </c>
      <c r="B49" s="19" t="s">
        <v>389</v>
      </c>
      <c r="C49" s="12" t="str">
        <f t="shared" si="0"/>
        <v>Arovia-others_invest</v>
      </c>
      <c r="D49" s="21">
        <v>30000</v>
      </c>
      <c r="E49" s="15">
        <v>2018</v>
      </c>
      <c r="F49" s="15" t="s">
        <v>399</v>
      </c>
    </row>
    <row r="50" spans="1:6" ht="13" x14ac:dyDescent="0.15">
      <c r="A50" s="19" t="s">
        <v>86</v>
      </c>
      <c r="B50" s="19" t="s">
        <v>371</v>
      </c>
      <c r="C50" s="12" t="str">
        <f t="shared" si="0"/>
        <v>AtmoSpark-tnvc_main_cash</v>
      </c>
      <c r="D50" s="21">
        <v>5000</v>
      </c>
      <c r="E50" s="15">
        <v>2018</v>
      </c>
      <c r="F50" s="15" t="s">
        <v>379</v>
      </c>
    </row>
    <row r="51" spans="1:6" ht="13" x14ac:dyDescent="0.15">
      <c r="A51" s="19" t="s">
        <v>87</v>
      </c>
      <c r="B51" s="19" t="s">
        <v>371</v>
      </c>
      <c r="C51" s="12" t="str">
        <f t="shared" si="0"/>
        <v>M&amp;S Biotics-tnvc_main_cash</v>
      </c>
      <c r="D51" s="21">
        <v>25000</v>
      </c>
      <c r="E51" s="15">
        <v>2018</v>
      </c>
      <c r="F51" s="15" t="s">
        <v>382</v>
      </c>
    </row>
    <row r="52" spans="1:6" ht="13" x14ac:dyDescent="0.15">
      <c r="A52" s="19" t="s">
        <v>87</v>
      </c>
      <c r="B52" s="19" t="s">
        <v>385</v>
      </c>
      <c r="C52" s="12" t="str">
        <f t="shared" si="0"/>
        <v>M&amp;S Biotics-others_inkind</v>
      </c>
      <c r="D52" s="21">
        <v>10000</v>
      </c>
      <c r="E52" s="15">
        <v>2018</v>
      </c>
      <c r="F52" s="15" t="s">
        <v>400</v>
      </c>
    </row>
    <row r="53" spans="1:6" ht="13" x14ac:dyDescent="0.15">
      <c r="A53" s="19" t="s">
        <v>87</v>
      </c>
      <c r="B53" s="19" t="s">
        <v>389</v>
      </c>
      <c r="C53" s="12" t="str">
        <f t="shared" si="0"/>
        <v>M&amp;S Biotics-others_invest</v>
      </c>
      <c r="D53" s="21">
        <v>30000</v>
      </c>
      <c r="E53" s="15">
        <v>2018</v>
      </c>
      <c r="F53" s="15" t="s">
        <v>399</v>
      </c>
    </row>
    <row r="54" spans="1:6" ht="13" x14ac:dyDescent="0.15">
      <c r="A54" s="19" t="s">
        <v>88</v>
      </c>
      <c r="B54" s="19" t="s">
        <v>373</v>
      </c>
      <c r="C54" s="12" t="str">
        <f t="shared" si="0"/>
        <v>Polar Panel-tnvc_elpit_cash</v>
      </c>
      <c r="D54" s="21">
        <v>2000</v>
      </c>
      <c r="E54" s="15">
        <v>2018</v>
      </c>
      <c r="F54" s="15" t="s">
        <v>383</v>
      </c>
    </row>
    <row r="55" spans="1:6" ht="13" x14ac:dyDescent="0.15">
      <c r="A55" s="19" t="s">
        <v>89</v>
      </c>
      <c r="B55" s="19" t="s">
        <v>373</v>
      </c>
      <c r="C55" s="12" t="str">
        <f t="shared" si="0"/>
        <v>ResponderX-tnvc_elpit_cash</v>
      </c>
      <c r="D55" s="21">
        <v>5000</v>
      </c>
      <c r="E55" s="15">
        <v>2018</v>
      </c>
      <c r="F55" s="15" t="s">
        <v>375</v>
      </c>
    </row>
    <row r="56" spans="1:6" ht="13" x14ac:dyDescent="0.15">
      <c r="A56" s="19" t="s">
        <v>89</v>
      </c>
      <c r="B56" s="19" t="s">
        <v>377</v>
      </c>
      <c r="C56" s="12" t="str">
        <f t="shared" si="0"/>
        <v>ResponderX-others_cash</v>
      </c>
      <c r="D56" s="21">
        <v>10000</v>
      </c>
      <c r="E56" s="15">
        <v>2018</v>
      </c>
      <c r="F56" s="15" t="s">
        <v>401</v>
      </c>
    </row>
    <row r="57" spans="1:6" ht="13" x14ac:dyDescent="0.15">
      <c r="A57" s="19" t="s">
        <v>93</v>
      </c>
      <c r="B57" s="19" t="s">
        <v>371</v>
      </c>
      <c r="C57" s="12" t="str">
        <f t="shared" si="0"/>
        <v>VastBiome-tnvc_main_cash</v>
      </c>
      <c r="D57" s="21">
        <v>15000</v>
      </c>
      <c r="E57" s="15">
        <v>2018</v>
      </c>
      <c r="F57" s="15" t="s">
        <v>372</v>
      </c>
    </row>
    <row r="58" spans="1:6" ht="13" x14ac:dyDescent="0.15">
      <c r="A58" s="19" t="s">
        <v>94</v>
      </c>
      <c r="B58" s="19" t="s">
        <v>385</v>
      </c>
      <c r="C58" s="12" t="str">
        <f t="shared" si="0"/>
        <v>VenoStent-others_inkind</v>
      </c>
      <c r="D58" s="21">
        <v>7500</v>
      </c>
      <c r="E58" s="15">
        <v>2018</v>
      </c>
      <c r="F58" s="15" t="s">
        <v>396</v>
      </c>
    </row>
    <row r="59" spans="1:6" ht="13" x14ac:dyDescent="0.15">
      <c r="A59" s="19" t="s">
        <v>94</v>
      </c>
      <c r="B59" s="19" t="s">
        <v>385</v>
      </c>
      <c r="C59" s="12" t="str">
        <f t="shared" si="0"/>
        <v>VenoStent-others_inkind</v>
      </c>
      <c r="D59" s="21">
        <v>20000</v>
      </c>
      <c r="E59" s="15">
        <v>2018</v>
      </c>
      <c r="F59" s="15" t="s">
        <v>402</v>
      </c>
    </row>
    <row r="60" spans="1:6" ht="13" x14ac:dyDescent="0.15">
      <c r="A60" s="19" t="s">
        <v>98</v>
      </c>
      <c r="B60" s="19" t="s">
        <v>385</v>
      </c>
      <c r="C60" s="12" t="str">
        <f t="shared" si="0"/>
        <v>Vitls-others_inkind</v>
      </c>
      <c r="D60" s="21">
        <v>10000</v>
      </c>
      <c r="E60" s="15">
        <v>2018</v>
      </c>
      <c r="F60" s="15" t="s">
        <v>403</v>
      </c>
    </row>
    <row r="61" spans="1:6" ht="13" x14ac:dyDescent="0.15">
      <c r="A61" s="19" t="s">
        <v>98</v>
      </c>
      <c r="B61" s="19" t="s">
        <v>389</v>
      </c>
      <c r="C61" s="12" t="str">
        <f t="shared" si="0"/>
        <v>Vitls-others_invest</v>
      </c>
      <c r="D61" s="21">
        <v>25000</v>
      </c>
      <c r="E61" s="15">
        <v>2018</v>
      </c>
      <c r="F61" s="15" t="s">
        <v>402</v>
      </c>
    </row>
    <row r="62" spans="1:6" ht="13" x14ac:dyDescent="0.15">
      <c r="A62" s="19" t="s">
        <v>97</v>
      </c>
      <c r="B62" s="19" t="s">
        <v>373</v>
      </c>
      <c r="C62" s="12" t="str">
        <f t="shared" si="0"/>
        <v>Yotta Solar-tnvc_elpit_cash</v>
      </c>
      <c r="D62" s="21">
        <v>3000</v>
      </c>
      <c r="E62" s="15">
        <v>2018</v>
      </c>
      <c r="F62" s="15" t="s">
        <v>374</v>
      </c>
    </row>
    <row r="63" spans="1:6" ht="13" x14ac:dyDescent="0.15">
      <c r="A63" s="19" t="s">
        <v>97</v>
      </c>
      <c r="B63" s="19" t="s">
        <v>377</v>
      </c>
      <c r="C63" s="12" t="str">
        <f t="shared" si="0"/>
        <v>Yotta Solar-others_cash</v>
      </c>
      <c r="D63" s="21">
        <v>5000</v>
      </c>
      <c r="E63" s="15">
        <v>2018</v>
      </c>
      <c r="F63" s="15" t="s">
        <v>404</v>
      </c>
    </row>
    <row r="64" spans="1:6" ht="13" x14ac:dyDescent="0.15">
      <c r="A64" s="19" t="s">
        <v>97</v>
      </c>
      <c r="B64" s="19" t="s">
        <v>385</v>
      </c>
      <c r="C64" s="12" t="str">
        <f t="shared" si="0"/>
        <v>Yotta Solar-others_inkind</v>
      </c>
      <c r="D64" s="21">
        <v>5000</v>
      </c>
      <c r="E64" s="15">
        <v>2018</v>
      </c>
      <c r="F64" s="15" t="s">
        <v>404</v>
      </c>
    </row>
    <row r="65" spans="1:6" ht="13" x14ac:dyDescent="0.15">
      <c r="A65" s="19" t="s">
        <v>101</v>
      </c>
      <c r="B65" s="19" t="s">
        <v>377</v>
      </c>
      <c r="C65" s="12" t="str">
        <f t="shared" si="0"/>
        <v>Carbonwire-others_cash</v>
      </c>
      <c r="D65" s="21">
        <v>5000</v>
      </c>
      <c r="E65" s="15">
        <v>2019</v>
      </c>
      <c r="F65" s="15" t="s">
        <v>404</v>
      </c>
    </row>
    <row r="66" spans="1:6" ht="13" x14ac:dyDescent="0.15">
      <c r="A66" s="19" t="s">
        <v>101</v>
      </c>
      <c r="B66" s="19" t="s">
        <v>385</v>
      </c>
      <c r="C66" s="12" t="str">
        <f t="shared" ref="C66:C129" si="1">CONCATENATE(A66,"-",B66)</f>
        <v>Carbonwire-others_inkind</v>
      </c>
      <c r="D66" s="21">
        <v>5000</v>
      </c>
      <c r="E66" s="15">
        <v>2019</v>
      </c>
      <c r="F66" s="15" t="s">
        <v>404</v>
      </c>
    </row>
    <row r="67" spans="1:6" ht="13" x14ac:dyDescent="0.15">
      <c r="A67" s="19" t="s">
        <v>102</v>
      </c>
      <c r="B67" s="19" t="s">
        <v>373</v>
      </c>
      <c r="C67" s="12" t="str">
        <f t="shared" si="1"/>
        <v>EM Device Lab-tnvc_elpit_cash</v>
      </c>
      <c r="D67" s="21">
        <v>1000</v>
      </c>
      <c r="E67" s="15">
        <v>2019</v>
      </c>
      <c r="F67" s="15" t="s">
        <v>405</v>
      </c>
    </row>
    <row r="68" spans="1:6" ht="13" x14ac:dyDescent="0.15">
      <c r="A68" s="19" t="s">
        <v>102</v>
      </c>
      <c r="B68" s="19" t="s">
        <v>377</v>
      </c>
      <c r="C68" s="12" t="str">
        <f t="shared" si="1"/>
        <v>EM Device Lab-others_cash</v>
      </c>
      <c r="D68" s="21">
        <v>25000</v>
      </c>
      <c r="E68" s="15">
        <v>2019</v>
      </c>
      <c r="F68" s="15" t="s">
        <v>406</v>
      </c>
    </row>
    <row r="69" spans="1:6" ht="13" x14ac:dyDescent="0.15">
      <c r="A69" s="19" t="s">
        <v>103</v>
      </c>
      <c r="B69" s="19" t="s">
        <v>385</v>
      </c>
      <c r="C69" s="12" t="str">
        <f t="shared" si="1"/>
        <v>GaitIQ-others_inkind</v>
      </c>
      <c r="D69" s="21">
        <v>25000</v>
      </c>
      <c r="E69" s="15">
        <v>2019</v>
      </c>
      <c r="F69" s="15" t="s">
        <v>407</v>
      </c>
    </row>
    <row r="70" spans="1:6" ht="13" x14ac:dyDescent="0.15">
      <c r="A70" s="19" t="s">
        <v>103</v>
      </c>
      <c r="B70" s="19" t="s">
        <v>385</v>
      </c>
      <c r="C70" s="12" t="str">
        <f t="shared" si="1"/>
        <v>GaitIQ-others_inkind</v>
      </c>
      <c r="D70" s="21">
        <v>10000</v>
      </c>
      <c r="E70" s="15">
        <v>2019</v>
      </c>
      <c r="F70" s="15" t="s">
        <v>408</v>
      </c>
    </row>
    <row r="71" spans="1:6" ht="13" x14ac:dyDescent="0.15">
      <c r="A71" s="19" t="s">
        <v>103</v>
      </c>
      <c r="B71" s="19" t="s">
        <v>385</v>
      </c>
      <c r="C71" s="12" t="str">
        <f t="shared" si="1"/>
        <v>GaitIQ-others_inkind</v>
      </c>
      <c r="D71" s="21">
        <v>10000</v>
      </c>
      <c r="E71" s="15">
        <v>2019</v>
      </c>
      <c r="F71" s="15" t="s">
        <v>409</v>
      </c>
    </row>
    <row r="72" spans="1:6" ht="13" x14ac:dyDescent="0.15">
      <c r="A72" s="19" t="s">
        <v>103</v>
      </c>
      <c r="B72" s="19" t="s">
        <v>377</v>
      </c>
      <c r="C72" s="12" t="str">
        <f t="shared" si="1"/>
        <v>GaitIQ-others_cash</v>
      </c>
      <c r="D72" s="21">
        <v>10000</v>
      </c>
      <c r="E72" s="15">
        <v>2019</v>
      </c>
      <c r="F72" s="15" t="s">
        <v>410</v>
      </c>
    </row>
    <row r="73" spans="1:6" ht="13" x14ac:dyDescent="0.15">
      <c r="A73" s="19" t="s">
        <v>103</v>
      </c>
      <c r="B73" s="19" t="s">
        <v>371</v>
      </c>
      <c r="C73" s="12" t="str">
        <f t="shared" si="1"/>
        <v>GaitIQ-tnvc_main_cash</v>
      </c>
      <c r="D73" s="21">
        <v>5000</v>
      </c>
      <c r="E73" s="15">
        <v>2019</v>
      </c>
      <c r="F73" s="15" t="s">
        <v>379</v>
      </c>
    </row>
    <row r="74" spans="1:6" ht="13" x14ac:dyDescent="0.15">
      <c r="A74" s="19" t="s">
        <v>106</v>
      </c>
      <c r="B74" s="19" t="s">
        <v>389</v>
      </c>
      <c r="C74" s="12" t="str">
        <f t="shared" si="1"/>
        <v>Ictero Medical-others_invest</v>
      </c>
      <c r="D74" s="21">
        <v>25000</v>
      </c>
      <c r="E74" s="15">
        <v>2019</v>
      </c>
      <c r="F74" s="15" t="s">
        <v>411</v>
      </c>
    </row>
    <row r="75" spans="1:6" ht="13" x14ac:dyDescent="0.15">
      <c r="A75" s="19" t="s">
        <v>106</v>
      </c>
      <c r="B75" s="19" t="s">
        <v>385</v>
      </c>
      <c r="C75" s="12" t="str">
        <f t="shared" si="1"/>
        <v>Ictero Medical-others_inkind</v>
      </c>
      <c r="D75" s="21">
        <v>10000</v>
      </c>
      <c r="E75" s="15">
        <v>2019</v>
      </c>
      <c r="F75" s="15" t="s">
        <v>412</v>
      </c>
    </row>
    <row r="76" spans="1:6" ht="13" x14ac:dyDescent="0.15">
      <c r="A76" s="19" t="s">
        <v>106</v>
      </c>
      <c r="B76" s="19" t="s">
        <v>385</v>
      </c>
      <c r="C76" s="12" t="str">
        <f t="shared" si="1"/>
        <v>Ictero Medical-others_inkind</v>
      </c>
      <c r="D76" s="21">
        <v>10000</v>
      </c>
      <c r="E76" s="15">
        <v>2019</v>
      </c>
      <c r="F76" s="15" t="s">
        <v>413</v>
      </c>
    </row>
    <row r="77" spans="1:6" ht="13" x14ac:dyDescent="0.15">
      <c r="A77" s="19" t="s">
        <v>107</v>
      </c>
      <c r="B77" s="19" t="s">
        <v>373</v>
      </c>
      <c r="C77" s="12" t="str">
        <f t="shared" si="1"/>
        <v>Immosis-tnvc_elpit_cash</v>
      </c>
      <c r="D77" s="21">
        <v>2000</v>
      </c>
      <c r="E77" s="15">
        <v>2019</v>
      </c>
      <c r="F77" s="15" t="s">
        <v>414</v>
      </c>
    </row>
    <row r="78" spans="1:6" ht="13" x14ac:dyDescent="0.15">
      <c r="A78" s="19" t="s">
        <v>108</v>
      </c>
      <c r="B78" s="19" t="s">
        <v>371</v>
      </c>
      <c r="C78" s="12" t="str">
        <f t="shared" si="1"/>
        <v>Intelligent Implants-tnvc_main_cash</v>
      </c>
      <c r="D78" s="21">
        <v>25000</v>
      </c>
      <c r="E78" s="15">
        <v>2019</v>
      </c>
      <c r="F78" s="15" t="s">
        <v>382</v>
      </c>
    </row>
    <row r="79" spans="1:6" ht="13" x14ac:dyDescent="0.15">
      <c r="A79" s="19" t="s">
        <v>109</v>
      </c>
      <c r="B79" s="19" t="s">
        <v>373</v>
      </c>
      <c r="C79" s="12" t="str">
        <f t="shared" si="1"/>
        <v>NovoThelium-tnvc_elpit_cash</v>
      </c>
      <c r="D79" s="21">
        <v>3000</v>
      </c>
      <c r="E79" s="15">
        <v>2019</v>
      </c>
      <c r="F79" s="15" t="s">
        <v>383</v>
      </c>
    </row>
    <row r="80" spans="1:6" ht="13" x14ac:dyDescent="0.15">
      <c r="A80" s="19" t="s">
        <v>110</v>
      </c>
      <c r="B80" s="19" t="s">
        <v>373</v>
      </c>
      <c r="C80" s="12" t="str">
        <f t="shared" si="1"/>
        <v>PolyVascular-tnvc_elpit_cash</v>
      </c>
      <c r="D80" s="21">
        <v>5000</v>
      </c>
      <c r="E80" s="15">
        <v>2019</v>
      </c>
      <c r="F80" s="15" t="s">
        <v>375</v>
      </c>
    </row>
    <row r="81" spans="1:6" ht="13" x14ac:dyDescent="0.15">
      <c r="A81" s="19" t="s">
        <v>110</v>
      </c>
      <c r="B81" s="19" t="s">
        <v>389</v>
      </c>
      <c r="C81" s="12" t="str">
        <f t="shared" si="1"/>
        <v>PolyVascular-others_invest</v>
      </c>
      <c r="D81" s="21">
        <v>25000</v>
      </c>
      <c r="E81" s="15">
        <v>2019</v>
      </c>
      <c r="F81" s="15" t="s">
        <v>415</v>
      </c>
    </row>
    <row r="82" spans="1:6" ht="13" x14ac:dyDescent="0.15">
      <c r="A82" s="19" t="s">
        <v>110</v>
      </c>
      <c r="B82" s="19" t="s">
        <v>385</v>
      </c>
      <c r="C82" s="12" t="str">
        <f t="shared" si="1"/>
        <v>PolyVascular-others_inkind</v>
      </c>
      <c r="D82" s="21">
        <v>10000</v>
      </c>
      <c r="E82" s="15">
        <v>2019</v>
      </c>
      <c r="F82" s="15" t="s">
        <v>397</v>
      </c>
    </row>
    <row r="83" spans="1:6" ht="13" x14ac:dyDescent="0.15">
      <c r="A83" s="19" t="s">
        <v>110</v>
      </c>
      <c r="B83" s="19" t="s">
        <v>385</v>
      </c>
      <c r="C83" s="12" t="str">
        <f t="shared" si="1"/>
        <v>PolyVascular-others_inkind</v>
      </c>
      <c r="D83" s="21">
        <v>10000</v>
      </c>
      <c r="E83" s="15">
        <v>2019</v>
      </c>
      <c r="F83" s="15" t="s">
        <v>400</v>
      </c>
    </row>
    <row r="84" spans="1:6" ht="13" x14ac:dyDescent="0.15">
      <c r="A84" s="19" t="s">
        <v>91</v>
      </c>
      <c r="B84" s="19" t="s">
        <v>373</v>
      </c>
      <c r="C84" s="12" t="str">
        <f t="shared" si="1"/>
        <v>SABER Corportation-tnvc_elpit_cash</v>
      </c>
      <c r="D84" s="21">
        <v>4000</v>
      </c>
      <c r="E84" s="15">
        <v>2019</v>
      </c>
      <c r="F84" s="15" t="s">
        <v>374</v>
      </c>
    </row>
    <row r="85" spans="1:6" ht="13" x14ac:dyDescent="0.15">
      <c r="A85" s="19" t="s">
        <v>91</v>
      </c>
      <c r="B85" s="19" t="s">
        <v>377</v>
      </c>
      <c r="C85" s="12" t="str">
        <f t="shared" si="1"/>
        <v>SABER Corportation-others_cash</v>
      </c>
      <c r="D85" s="21">
        <v>10000</v>
      </c>
      <c r="E85" s="15">
        <v>2019</v>
      </c>
      <c r="F85" s="15" t="s">
        <v>416</v>
      </c>
    </row>
    <row r="86" spans="1:6" ht="13" x14ac:dyDescent="0.15">
      <c r="A86" s="19" t="s">
        <v>111</v>
      </c>
      <c r="B86" s="19" t="s">
        <v>371</v>
      </c>
      <c r="C86" s="12" t="str">
        <f t="shared" si="1"/>
        <v>Spark Biomedical-tnvc_main_cash</v>
      </c>
      <c r="D86" s="21">
        <v>50000</v>
      </c>
      <c r="E86" s="15">
        <v>2019</v>
      </c>
      <c r="F86" s="15" t="s">
        <v>376</v>
      </c>
    </row>
    <row r="87" spans="1:6" ht="13" x14ac:dyDescent="0.15">
      <c r="A87" s="19" t="s">
        <v>111</v>
      </c>
      <c r="B87" s="19" t="s">
        <v>377</v>
      </c>
      <c r="C87" s="12" t="str">
        <f t="shared" si="1"/>
        <v>Spark Biomedical-others_cash</v>
      </c>
      <c r="D87" s="21">
        <v>25000</v>
      </c>
      <c r="E87" s="15">
        <v>2019</v>
      </c>
      <c r="F87" s="15" t="s">
        <v>406</v>
      </c>
    </row>
    <row r="88" spans="1:6" ht="13" x14ac:dyDescent="0.15">
      <c r="A88" s="19" t="s">
        <v>111</v>
      </c>
      <c r="B88" s="19" t="s">
        <v>389</v>
      </c>
      <c r="C88" s="12" t="str">
        <f t="shared" si="1"/>
        <v>Spark Biomedical-others_invest</v>
      </c>
      <c r="D88" s="21">
        <v>30000</v>
      </c>
      <c r="E88" s="15">
        <v>2019</v>
      </c>
      <c r="F88" s="15" t="s">
        <v>398</v>
      </c>
    </row>
    <row r="89" spans="1:6" ht="13" x14ac:dyDescent="0.15">
      <c r="A89" s="19" t="s">
        <v>112</v>
      </c>
      <c r="B89" s="19" t="s">
        <v>385</v>
      </c>
      <c r="C89" s="12" t="str">
        <f t="shared" si="1"/>
        <v>Sun Co. Tracking-others_inkind</v>
      </c>
      <c r="D89" s="21">
        <v>10000</v>
      </c>
      <c r="E89" s="15">
        <v>2019</v>
      </c>
      <c r="F89" s="15" t="s">
        <v>412</v>
      </c>
    </row>
    <row r="90" spans="1:6" ht="13" x14ac:dyDescent="0.15">
      <c r="A90" s="19" t="s">
        <v>113</v>
      </c>
      <c r="B90" s="19" t="s">
        <v>371</v>
      </c>
      <c r="C90" s="12" t="str">
        <f t="shared" si="1"/>
        <v>SurfEllent-tnvc_main_cash</v>
      </c>
      <c r="D90" s="21">
        <v>35000</v>
      </c>
      <c r="E90" s="15">
        <v>2019</v>
      </c>
      <c r="F90" s="15" t="s">
        <v>380</v>
      </c>
    </row>
    <row r="91" spans="1:6" ht="13" x14ac:dyDescent="0.15">
      <c r="A91" s="19" t="s">
        <v>113</v>
      </c>
      <c r="B91" s="19" t="s">
        <v>385</v>
      </c>
      <c r="C91" s="12" t="str">
        <f t="shared" si="1"/>
        <v>SurfEllent-others_inkind</v>
      </c>
      <c r="D91" s="21">
        <v>10000</v>
      </c>
      <c r="E91" s="15">
        <v>2019</v>
      </c>
      <c r="F91" s="15" t="s">
        <v>417</v>
      </c>
    </row>
    <row r="92" spans="1:6" ht="13" x14ac:dyDescent="0.15">
      <c r="A92" s="19" t="s">
        <v>114</v>
      </c>
      <c r="B92" s="19" t="s">
        <v>371</v>
      </c>
      <c r="C92" s="12" t="str">
        <f t="shared" si="1"/>
        <v>Teysha Technologies-tnvc_main_cash</v>
      </c>
      <c r="D92" s="21">
        <v>15000</v>
      </c>
      <c r="E92" s="15">
        <v>2019</v>
      </c>
      <c r="F92" s="15" t="s">
        <v>372</v>
      </c>
    </row>
    <row r="93" spans="1:6" ht="13" x14ac:dyDescent="0.15">
      <c r="A93" s="19" t="s">
        <v>114</v>
      </c>
      <c r="B93" s="19" t="s">
        <v>385</v>
      </c>
      <c r="C93" s="12" t="str">
        <f t="shared" si="1"/>
        <v>Teysha Technologies-others_inkind</v>
      </c>
      <c r="D93" s="21">
        <v>10000</v>
      </c>
      <c r="E93" s="15">
        <v>2019</v>
      </c>
      <c r="F93" s="15" t="s">
        <v>413</v>
      </c>
    </row>
    <row r="94" spans="1:6" ht="13" x14ac:dyDescent="0.15">
      <c r="A94" s="19" t="s">
        <v>115</v>
      </c>
      <c r="B94" s="19" t="s">
        <v>385</v>
      </c>
      <c r="C94" s="12" t="str">
        <f t="shared" si="1"/>
        <v>Toggle Health-others_inkind</v>
      </c>
      <c r="D94" s="21">
        <v>10000</v>
      </c>
      <c r="E94" s="15">
        <v>2019</v>
      </c>
      <c r="F94" s="15" t="s">
        <v>418</v>
      </c>
    </row>
    <row r="95" spans="1:6" ht="13" x14ac:dyDescent="0.15">
      <c r="A95" s="19" t="s">
        <v>94</v>
      </c>
      <c r="B95" s="19" t="s">
        <v>371</v>
      </c>
      <c r="C95" s="12" t="str">
        <f t="shared" si="1"/>
        <v>VenoStent-tnvc_main_cash</v>
      </c>
      <c r="D95" s="21">
        <v>10000</v>
      </c>
      <c r="E95" s="15">
        <v>2019</v>
      </c>
      <c r="F95" s="15" t="s">
        <v>381</v>
      </c>
    </row>
    <row r="96" spans="1:6" ht="13" x14ac:dyDescent="0.15">
      <c r="A96" s="19" t="s">
        <v>94</v>
      </c>
      <c r="B96" s="19" t="s">
        <v>385</v>
      </c>
      <c r="C96" s="12" t="str">
        <f t="shared" si="1"/>
        <v>VenoStent-others_inkind</v>
      </c>
      <c r="D96" s="21">
        <v>10000</v>
      </c>
      <c r="E96" s="15">
        <v>2019</v>
      </c>
      <c r="F96" s="15" t="s">
        <v>419</v>
      </c>
    </row>
    <row r="97" spans="1:6" ht="13" x14ac:dyDescent="0.15">
      <c r="A97" s="19" t="s">
        <v>116</v>
      </c>
      <c r="B97" s="19" t="s">
        <v>373</v>
      </c>
      <c r="C97" s="12" t="str">
        <f t="shared" si="1"/>
        <v>Allosense-tnvc_elpit_cash</v>
      </c>
      <c r="D97" s="21">
        <v>3000</v>
      </c>
      <c r="E97" s="15">
        <v>2020</v>
      </c>
      <c r="F97" s="15" t="s">
        <v>420</v>
      </c>
    </row>
    <row r="98" spans="1:6" ht="13" x14ac:dyDescent="0.15">
      <c r="A98" s="19" t="s">
        <v>116</v>
      </c>
      <c r="B98" s="19" t="s">
        <v>385</v>
      </c>
      <c r="C98" s="12" t="str">
        <f t="shared" si="1"/>
        <v>Allosense-others_inkind</v>
      </c>
      <c r="D98" s="21">
        <v>10000</v>
      </c>
      <c r="E98" s="15">
        <v>2020</v>
      </c>
      <c r="F98" s="15" t="s">
        <v>418</v>
      </c>
    </row>
    <row r="99" spans="1:6" ht="13" x14ac:dyDescent="0.15">
      <c r="A99" s="19" t="s">
        <v>117</v>
      </c>
      <c r="B99" s="19" t="s">
        <v>371</v>
      </c>
      <c r="C99" s="12" t="str">
        <f t="shared" si="1"/>
        <v>Allotrope Medical-tnvc_main_cash</v>
      </c>
      <c r="D99" s="21">
        <v>50000</v>
      </c>
      <c r="E99" s="15">
        <v>2020</v>
      </c>
      <c r="F99" s="15" t="s">
        <v>376</v>
      </c>
    </row>
    <row r="100" spans="1:6" ht="13" x14ac:dyDescent="0.15">
      <c r="A100" s="19" t="s">
        <v>117</v>
      </c>
      <c r="B100" s="19" t="s">
        <v>389</v>
      </c>
      <c r="C100" s="12" t="str">
        <f t="shared" si="1"/>
        <v>Allotrope Medical-others_invest</v>
      </c>
      <c r="D100" s="21">
        <v>80000</v>
      </c>
      <c r="E100" s="15">
        <v>2020</v>
      </c>
      <c r="F100" s="15" t="s">
        <v>398</v>
      </c>
    </row>
    <row r="101" spans="1:6" ht="13" x14ac:dyDescent="0.15">
      <c r="A101" s="19" t="s">
        <v>421</v>
      </c>
      <c r="B101" s="19" t="s">
        <v>371</v>
      </c>
      <c r="C101" s="12" t="str">
        <f t="shared" si="1"/>
        <v>Bezoar Laboratories-tnvc_main_cash</v>
      </c>
      <c r="D101" s="21">
        <v>15000</v>
      </c>
      <c r="E101" s="15">
        <v>2020</v>
      </c>
      <c r="F101" s="15" t="s">
        <v>372</v>
      </c>
    </row>
    <row r="102" spans="1:6" ht="13" x14ac:dyDescent="0.15">
      <c r="A102" s="19" t="s">
        <v>421</v>
      </c>
      <c r="B102" s="19" t="s">
        <v>377</v>
      </c>
      <c r="C102" s="12" t="str">
        <f t="shared" si="1"/>
        <v>Bezoar Laboratories-others_cash</v>
      </c>
      <c r="D102" s="21">
        <v>10000</v>
      </c>
      <c r="E102" s="15">
        <v>2020</v>
      </c>
      <c r="F102" s="15" t="s">
        <v>416</v>
      </c>
    </row>
    <row r="103" spans="1:6" ht="13" x14ac:dyDescent="0.15">
      <c r="A103" s="19" t="s">
        <v>421</v>
      </c>
      <c r="B103" s="19" t="s">
        <v>385</v>
      </c>
      <c r="C103" s="12" t="str">
        <f t="shared" si="1"/>
        <v>Bezoar Laboratories-others_inkind</v>
      </c>
      <c r="D103" s="21">
        <v>10000</v>
      </c>
      <c r="E103" s="15">
        <v>2020</v>
      </c>
      <c r="F103" s="15" t="s">
        <v>422</v>
      </c>
    </row>
    <row r="104" spans="1:6" ht="13" x14ac:dyDescent="0.15">
      <c r="A104" s="19" t="s">
        <v>119</v>
      </c>
      <c r="B104" s="19" t="s">
        <v>371</v>
      </c>
      <c r="C104" s="12" t="str">
        <f t="shared" si="1"/>
        <v>Bondwell Technologies-tnvc_main_cash</v>
      </c>
      <c r="D104" s="21">
        <v>10000</v>
      </c>
      <c r="E104" s="15">
        <v>2020</v>
      </c>
      <c r="F104" s="15" t="s">
        <v>381</v>
      </c>
    </row>
    <row r="105" spans="1:6" ht="13" x14ac:dyDescent="0.15">
      <c r="A105" s="19" t="s">
        <v>102</v>
      </c>
      <c r="B105" s="19" t="s">
        <v>385</v>
      </c>
      <c r="C105" s="12" t="str">
        <f t="shared" si="1"/>
        <v>EM Device Lab-others_inkind</v>
      </c>
      <c r="D105" s="21">
        <v>10000</v>
      </c>
      <c r="E105" s="15">
        <v>2020</v>
      </c>
      <c r="F105" s="15" t="s">
        <v>423</v>
      </c>
    </row>
    <row r="106" spans="1:6" ht="13" x14ac:dyDescent="0.15">
      <c r="A106" s="19" t="s">
        <v>102</v>
      </c>
      <c r="B106" s="19" t="s">
        <v>385</v>
      </c>
      <c r="C106" s="12" t="str">
        <f t="shared" si="1"/>
        <v>EM Device Lab-others_inkind</v>
      </c>
      <c r="D106" s="21">
        <v>10000</v>
      </c>
      <c r="E106" s="15">
        <v>2020</v>
      </c>
      <c r="F106" s="15" t="s">
        <v>400</v>
      </c>
    </row>
    <row r="107" spans="1:6" ht="13" x14ac:dyDescent="0.15">
      <c r="A107" s="19" t="s">
        <v>120</v>
      </c>
      <c r="B107" s="19" t="s">
        <v>385</v>
      </c>
      <c r="C107" s="12" t="str">
        <f t="shared" si="1"/>
        <v>Endpoint Security-others_inkind</v>
      </c>
      <c r="D107" s="21">
        <v>10000</v>
      </c>
      <c r="E107" s="15">
        <v>2020</v>
      </c>
      <c r="F107" s="15" t="s">
        <v>424</v>
      </c>
    </row>
    <row r="108" spans="1:6" ht="13" x14ac:dyDescent="0.15">
      <c r="A108" s="13" t="s">
        <v>123</v>
      </c>
      <c r="B108" s="19" t="s">
        <v>373</v>
      </c>
      <c r="C108" s="12" t="str">
        <f t="shared" si="1"/>
        <v>Feel the Color-tnvc_elpit_cash</v>
      </c>
      <c r="D108" s="21">
        <v>2000</v>
      </c>
      <c r="E108" s="15">
        <v>2020</v>
      </c>
      <c r="F108" s="15" t="s">
        <v>425</v>
      </c>
    </row>
    <row r="109" spans="1:6" ht="13" x14ac:dyDescent="0.15">
      <c r="A109" s="19" t="s">
        <v>124</v>
      </c>
      <c r="B109" s="19" t="s">
        <v>373</v>
      </c>
      <c r="C109" s="12" t="str">
        <f t="shared" si="1"/>
        <v>HiPR Innovation-tnvc_elpit_cash</v>
      </c>
      <c r="D109" s="21">
        <v>1000</v>
      </c>
      <c r="E109" s="15">
        <v>2020</v>
      </c>
      <c r="F109" s="15" t="s">
        <v>426</v>
      </c>
    </row>
    <row r="110" spans="1:6" ht="13" x14ac:dyDescent="0.15">
      <c r="A110" s="19" t="s">
        <v>124</v>
      </c>
      <c r="B110" s="19" t="s">
        <v>377</v>
      </c>
      <c r="C110" s="12" t="str">
        <f t="shared" si="1"/>
        <v>HiPR Innovation-others_cash</v>
      </c>
      <c r="D110" s="21">
        <v>25000</v>
      </c>
      <c r="E110" s="15">
        <v>2020</v>
      </c>
      <c r="F110" s="15" t="s">
        <v>406</v>
      </c>
    </row>
    <row r="111" spans="1:6" ht="13" x14ac:dyDescent="0.15">
      <c r="A111" s="19" t="s">
        <v>125</v>
      </c>
      <c r="B111" s="19" t="s">
        <v>371</v>
      </c>
      <c r="C111" s="12" t="str">
        <f t="shared" si="1"/>
        <v>Intelligent Nanofiber-tnvc_main_cash</v>
      </c>
      <c r="D111" s="21">
        <v>5000</v>
      </c>
      <c r="E111" s="15">
        <v>2020</v>
      </c>
      <c r="F111" s="15" t="s">
        <v>379</v>
      </c>
    </row>
    <row r="112" spans="1:6" ht="13" x14ac:dyDescent="0.15">
      <c r="A112" s="19" t="s">
        <v>109</v>
      </c>
      <c r="B112" s="19" t="s">
        <v>373</v>
      </c>
      <c r="C112" s="12" t="str">
        <f t="shared" si="1"/>
        <v>NovoThelium-tnvc_elpit_cash</v>
      </c>
      <c r="D112" s="21">
        <v>4000</v>
      </c>
      <c r="E112" s="15">
        <v>2020</v>
      </c>
      <c r="F112" s="15" t="s">
        <v>427</v>
      </c>
    </row>
    <row r="113" spans="1:6" ht="13" x14ac:dyDescent="0.15">
      <c r="A113" s="19" t="s">
        <v>109</v>
      </c>
      <c r="B113" s="19" t="s">
        <v>385</v>
      </c>
      <c r="C113" s="12" t="str">
        <f t="shared" si="1"/>
        <v>NovoThelium-others_inkind</v>
      </c>
      <c r="D113" s="21">
        <v>10000</v>
      </c>
      <c r="E113" s="15">
        <v>2020</v>
      </c>
      <c r="F113" s="15" t="s">
        <v>409</v>
      </c>
    </row>
    <row r="114" spans="1:6" ht="13" x14ac:dyDescent="0.15">
      <c r="A114" s="19" t="s">
        <v>110</v>
      </c>
      <c r="B114" s="19" t="s">
        <v>371</v>
      </c>
      <c r="C114" s="12" t="str">
        <f t="shared" si="1"/>
        <v>PolyVascular-tnvc_main_cash</v>
      </c>
      <c r="D114" s="21">
        <v>25000</v>
      </c>
      <c r="E114" s="15">
        <v>2020</v>
      </c>
      <c r="F114" s="15" t="s">
        <v>382</v>
      </c>
    </row>
    <row r="115" spans="1:6" ht="13" x14ac:dyDescent="0.15">
      <c r="A115" s="19" t="s">
        <v>110</v>
      </c>
      <c r="B115" s="19" t="s">
        <v>385</v>
      </c>
      <c r="C115" s="12" t="str">
        <f t="shared" si="1"/>
        <v>PolyVascular-others_inkind</v>
      </c>
      <c r="D115" s="21">
        <v>10000</v>
      </c>
      <c r="E115" s="15">
        <v>2020</v>
      </c>
      <c r="F115" s="15" t="s">
        <v>409</v>
      </c>
    </row>
    <row r="116" spans="1:6" ht="13" x14ac:dyDescent="0.15">
      <c r="A116" s="19" t="s">
        <v>110</v>
      </c>
      <c r="B116" s="19" t="s">
        <v>385</v>
      </c>
      <c r="C116" s="12" t="str">
        <f t="shared" si="1"/>
        <v>PolyVascular-others_inkind</v>
      </c>
      <c r="D116" s="21">
        <v>10000</v>
      </c>
      <c r="E116" s="15">
        <v>2020</v>
      </c>
      <c r="F116" s="15" t="s">
        <v>424</v>
      </c>
    </row>
    <row r="117" spans="1:6" ht="13" x14ac:dyDescent="0.15">
      <c r="A117" s="19" t="s">
        <v>76</v>
      </c>
      <c r="B117" s="19" t="s">
        <v>371</v>
      </c>
      <c r="C117" s="12" t="str">
        <f t="shared" si="1"/>
        <v>Sensytec-tnvc_main_cash</v>
      </c>
      <c r="D117" s="21">
        <v>35000</v>
      </c>
      <c r="E117" s="15">
        <v>2020</v>
      </c>
      <c r="F117" s="15" t="s">
        <v>380</v>
      </c>
    </row>
    <row r="118" spans="1:6" ht="13" x14ac:dyDescent="0.15">
      <c r="A118" s="19" t="s">
        <v>76</v>
      </c>
      <c r="B118" s="19" t="s">
        <v>385</v>
      </c>
      <c r="C118" s="12" t="str">
        <f t="shared" si="1"/>
        <v>Sensytec-others_inkind</v>
      </c>
      <c r="D118" s="21">
        <v>10000</v>
      </c>
      <c r="E118" s="15">
        <v>2020</v>
      </c>
      <c r="F118" s="15" t="s">
        <v>422</v>
      </c>
    </row>
    <row r="119" spans="1:6" ht="13" x14ac:dyDescent="0.15">
      <c r="A119" s="19" t="s">
        <v>76</v>
      </c>
      <c r="B119" s="19" t="s">
        <v>385</v>
      </c>
      <c r="C119" s="12" t="str">
        <f t="shared" si="1"/>
        <v>Sensytec-others_inkind</v>
      </c>
      <c r="D119" s="21">
        <v>10000</v>
      </c>
      <c r="E119" s="15">
        <v>2020</v>
      </c>
      <c r="F119" s="15" t="s">
        <v>396</v>
      </c>
    </row>
    <row r="120" spans="1:6" ht="13" x14ac:dyDescent="0.15">
      <c r="A120" s="19" t="s">
        <v>130</v>
      </c>
      <c r="B120" s="19" t="s">
        <v>385</v>
      </c>
      <c r="C120" s="12" t="str">
        <f t="shared" si="1"/>
        <v>TexPower-others_inkind</v>
      </c>
      <c r="D120" s="21">
        <v>10000</v>
      </c>
      <c r="E120" s="15">
        <v>2020</v>
      </c>
      <c r="F120" s="15" t="s">
        <v>408</v>
      </c>
    </row>
    <row r="121" spans="1:6" ht="13" x14ac:dyDescent="0.15">
      <c r="A121" s="19" t="s">
        <v>132</v>
      </c>
      <c r="B121" s="19" t="s">
        <v>373</v>
      </c>
      <c r="C121" s="12" t="str">
        <f t="shared" si="1"/>
        <v>VeraDermics Incorporated-tnvc_elpit_cash</v>
      </c>
      <c r="D121" s="21">
        <v>5000</v>
      </c>
      <c r="E121" s="15">
        <v>2020</v>
      </c>
      <c r="F121" s="15" t="s">
        <v>428</v>
      </c>
    </row>
    <row r="122" spans="1:6" ht="13" x14ac:dyDescent="0.15">
      <c r="A122" s="19" t="s">
        <v>132</v>
      </c>
      <c r="B122" s="19" t="s">
        <v>377</v>
      </c>
      <c r="C122" s="12" t="str">
        <f t="shared" si="1"/>
        <v>VeraDermics Incorporated-others_cash</v>
      </c>
      <c r="D122" s="21">
        <v>25000</v>
      </c>
      <c r="E122" s="15">
        <v>2020</v>
      </c>
      <c r="F122" s="15" t="s">
        <v>406</v>
      </c>
    </row>
    <row r="123" spans="1:6" ht="13" x14ac:dyDescent="0.15">
      <c r="A123" s="19" t="s">
        <v>133</v>
      </c>
      <c r="B123" s="19" t="s">
        <v>385</v>
      </c>
      <c r="C123" s="12" t="str">
        <f t="shared" si="1"/>
        <v>Xebec-others_inkind</v>
      </c>
      <c r="D123" s="21">
        <v>10000</v>
      </c>
      <c r="E123" s="15">
        <v>2020</v>
      </c>
      <c r="F123" s="15" t="s">
        <v>396</v>
      </c>
    </row>
    <row r="124" spans="1:6" ht="13" x14ac:dyDescent="0.15">
      <c r="A124" s="19" t="s">
        <v>149</v>
      </c>
      <c r="B124" t="s">
        <v>371</v>
      </c>
      <c r="C124" s="12" t="str">
        <f t="shared" si="1"/>
        <v>Starling Medical-tnvc_main_cash</v>
      </c>
      <c r="D124" s="21">
        <v>50000</v>
      </c>
      <c r="E124" s="15">
        <v>2021</v>
      </c>
      <c r="F124" s="15" t="s">
        <v>376</v>
      </c>
    </row>
    <row r="125" spans="1:6" ht="13" x14ac:dyDescent="0.15">
      <c r="A125" t="s">
        <v>106</v>
      </c>
      <c r="B125" t="s">
        <v>371</v>
      </c>
      <c r="C125" s="12" t="str">
        <f t="shared" si="1"/>
        <v>Ictero Medical-tnvc_main_cash</v>
      </c>
      <c r="D125" s="21">
        <v>35000</v>
      </c>
      <c r="E125" s="15">
        <v>2021</v>
      </c>
      <c r="F125" s="15" t="s">
        <v>380</v>
      </c>
    </row>
    <row r="126" spans="1:6" ht="13" x14ac:dyDescent="0.15">
      <c r="A126" t="s">
        <v>143</v>
      </c>
      <c r="B126" t="s">
        <v>371</v>
      </c>
      <c r="C126" s="12" t="str">
        <f t="shared" si="1"/>
        <v>Koda Health-tnvc_main_cash</v>
      </c>
      <c r="D126" s="21">
        <v>25000</v>
      </c>
      <c r="E126" s="15">
        <v>2021</v>
      </c>
      <c r="F126" s="15" t="s">
        <v>382</v>
      </c>
    </row>
    <row r="127" spans="1:6" ht="13" x14ac:dyDescent="0.15">
      <c r="A127" t="s">
        <v>429</v>
      </c>
      <c r="B127" t="s">
        <v>371</v>
      </c>
      <c r="C127" s="12" t="str">
        <f t="shared" si="1"/>
        <v>Microsilicon-tnvc_main_cash</v>
      </c>
      <c r="D127" s="21">
        <v>15000</v>
      </c>
      <c r="E127" s="15">
        <v>2021</v>
      </c>
      <c r="F127" s="15" t="s">
        <v>372</v>
      </c>
    </row>
    <row r="128" spans="1:6" ht="13" x14ac:dyDescent="0.15">
      <c r="A128" t="s">
        <v>152</v>
      </c>
      <c r="B128" t="s">
        <v>371</v>
      </c>
      <c r="C128" s="12" t="str">
        <f t="shared" si="1"/>
        <v>Vitanova Biomedical-tnvc_main_cash</v>
      </c>
      <c r="D128" s="21">
        <v>10000</v>
      </c>
      <c r="E128" s="15">
        <v>2021</v>
      </c>
      <c r="F128" s="15" t="s">
        <v>381</v>
      </c>
    </row>
    <row r="129" spans="1:6" ht="13" x14ac:dyDescent="0.15">
      <c r="A129" t="s">
        <v>430</v>
      </c>
      <c r="B129" t="s">
        <v>371</v>
      </c>
      <c r="C129" s="12" t="str">
        <f t="shared" si="1"/>
        <v>CodeWalker-tnvc_main_cash</v>
      </c>
      <c r="D129" s="21">
        <v>5000</v>
      </c>
      <c r="E129" s="15">
        <v>2021</v>
      </c>
      <c r="F129" s="15" t="s">
        <v>379</v>
      </c>
    </row>
    <row r="130" spans="1:6" ht="13" x14ac:dyDescent="0.15">
      <c r="A130" t="s">
        <v>431</v>
      </c>
      <c r="B130" t="s">
        <v>373</v>
      </c>
      <c r="C130" s="12" t="str">
        <f t="shared" ref="C130:C197" si="2">CONCATENATE(A130,"-",B130)</f>
        <v>EmGenysis-tnvc_elpit_cash</v>
      </c>
      <c r="D130" s="21">
        <v>5000</v>
      </c>
      <c r="E130" s="15">
        <v>2021</v>
      </c>
      <c r="F130" s="15" t="s">
        <v>375</v>
      </c>
    </row>
    <row r="131" spans="1:6" ht="13" x14ac:dyDescent="0.15">
      <c r="A131" t="s">
        <v>432</v>
      </c>
      <c r="B131" t="s">
        <v>373</v>
      </c>
      <c r="C131" s="12" t="str">
        <f t="shared" si="2"/>
        <v>SkyPaws-tnvc_elpit_cash</v>
      </c>
      <c r="D131" s="21">
        <v>3000</v>
      </c>
      <c r="E131" s="15">
        <v>2021</v>
      </c>
      <c r="F131" s="15" t="s">
        <v>374</v>
      </c>
    </row>
    <row r="132" spans="1:6" ht="13" x14ac:dyDescent="0.15">
      <c r="A132" t="s">
        <v>129</v>
      </c>
      <c r="B132" t="s">
        <v>373</v>
      </c>
      <c r="C132" s="12" t="str">
        <f t="shared" si="2"/>
        <v>Solenic Medical-tnvc_elpit_cash</v>
      </c>
      <c r="D132" s="21">
        <v>2000</v>
      </c>
      <c r="E132" s="15">
        <v>2021</v>
      </c>
      <c r="F132" s="15" t="s">
        <v>383</v>
      </c>
    </row>
    <row r="133" spans="1:6" ht="13" x14ac:dyDescent="0.15">
      <c r="A133" t="s">
        <v>151</v>
      </c>
      <c r="B133" t="s">
        <v>373</v>
      </c>
      <c r="C133" s="12" t="str">
        <f t="shared" si="2"/>
        <v>TYBR Health-tnvc_elpit_cash</v>
      </c>
      <c r="D133" s="21">
        <v>1000</v>
      </c>
      <c r="E133" s="15">
        <v>2021</v>
      </c>
      <c r="F133" s="15" t="s">
        <v>414</v>
      </c>
    </row>
    <row r="134" spans="1:6" ht="13" x14ac:dyDescent="0.15">
      <c r="A134" t="s">
        <v>433</v>
      </c>
      <c r="B134" t="s">
        <v>377</v>
      </c>
      <c r="C134" s="12" t="str">
        <f t="shared" si="2"/>
        <v>HERO Medical-others_cash</v>
      </c>
      <c r="D134" s="21">
        <v>25000</v>
      </c>
      <c r="E134" s="15">
        <v>2021</v>
      </c>
      <c r="F134" s="15" t="s">
        <v>434</v>
      </c>
    </row>
    <row r="135" spans="1:6" ht="13" x14ac:dyDescent="0.15">
      <c r="A135" t="s">
        <v>129</v>
      </c>
      <c r="B135" t="s">
        <v>377</v>
      </c>
      <c r="C135" s="12" t="str">
        <f t="shared" si="2"/>
        <v>Solenic Medical-others_cash</v>
      </c>
      <c r="D135" s="21">
        <v>25000</v>
      </c>
      <c r="E135" s="15">
        <v>2021</v>
      </c>
      <c r="F135" s="15" t="s">
        <v>434</v>
      </c>
    </row>
    <row r="136" spans="1:6" ht="13" x14ac:dyDescent="0.15">
      <c r="A136" t="s">
        <v>152</v>
      </c>
      <c r="B136" t="s">
        <v>389</v>
      </c>
      <c r="C136" s="12" t="str">
        <f t="shared" si="2"/>
        <v>Vitanova Biomedical-others_invest</v>
      </c>
      <c r="D136" s="21">
        <v>125000</v>
      </c>
      <c r="E136" s="15">
        <v>2021</v>
      </c>
      <c r="F136" s="15" t="s">
        <v>435</v>
      </c>
    </row>
    <row r="137" spans="1:6" ht="13" x14ac:dyDescent="0.15">
      <c r="A137" t="s">
        <v>429</v>
      </c>
      <c r="B137" t="s">
        <v>385</v>
      </c>
      <c r="C137" s="12" t="str">
        <f t="shared" si="2"/>
        <v>Microsilicon-others_inkind</v>
      </c>
      <c r="D137" s="21">
        <v>10000</v>
      </c>
      <c r="E137" s="15">
        <v>2021</v>
      </c>
      <c r="F137" s="15" t="s">
        <v>436</v>
      </c>
    </row>
    <row r="138" spans="1:6" ht="13" x14ac:dyDescent="0.15">
      <c r="A138" t="s">
        <v>152</v>
      </c>
      <c r="B138" t="s">
        <v>385</v>
      </c>
      <c r="C138" s="12" t="str">
        <f t="shared" si="2"/>
        <v>Vitanova Biomedical-others_inkind</v>
      </c>
      <c r="D138" s="21">
        <v>10000</v>
      </c>
      <c r="E138" s="15">
        <v>2021</v>
      </c>
      <c r="F138" s="15" t="s">
        <v>436</v>
      </c>
    </row>
    <row r="139" spans="1:6" ht="13" x14ac:dyDescent="0.15">
      <c r="A139" t="s">
        <v>361</v>
      </c>
      <c r="B139" t="s">
        <v>385</v>
      </c>
      <c r="C139" s="12" t="str">
        <f t="shared" si="2"/>
        <v>DrillDocs-others_inkind</v>
      </c>
      <c r="D139" s="21">
        <v>10000</v>
      </c>
      <c r="E139" s="15">
        <v>2021</v>
      </c>
      <c r="F139" s="15" t="s">
        <v>437</v>
      </c>
    </row>
    <row r="140" spans="1:6" ht="13" x14ac:dyDescent="0.15">
      <c r="A140" t="s">
        <v>129</v>
      </c>
      <c r="B140" t="s">
        <v>385</v>
      </c>
      <c r="C140" s="12" t="str">
        <f t="shared" si="2"/>
        <v>Solenic Medical-others_inkind</v>
      </c>
      <c r="D140" s="21">
        <v>10000</v>
      </c>
      <c r="E140" s="15">
        <v>2021</v>
      </c>
      <c r="F140" s="15" t="s">
        <v>437</v>
      </c>
    </row>
    <row r="141" spans="1:6" ht="13" x14ac:dyDescent="0.15">
      <c r="A141" t="s">
        <v>151</v>
      </c>
      <c r="B141" t="s">
        <v>385</v>
      </c>
      <c r="C141" s="12" t="str">
        <f t="shared" si="2"/>
        <v>TYBR Health-others_inkind</v>
      </c>
      <c r="D141" s="21">
        <v>10000</v>
      </c>
      <c r="E141" s="15">
        <v>2021</v>
      </c>
      <c r="F141" s="15" t="s">
        <v>438</v>
      </c>
    </row>
    <row r="142" spans="1:6" ht="13" x14ac:dyDescent="0.15">
      <c r="A142" t="s">
        <v>150</v>
      </c>
      <c r="B142" t="s">
        <v>385</v>
      </c>
      <c r="C142" s="12" t="str">
        <f t="shared" si="2"/>
        <v>TEZCAT Laboratories-others_inkind</v>
      </c>
      <c r="D142" s="21">
        <v>10000</v>
      </c>
      <c r="E142" s="15">
        <v>2021</v>
      </c>
      <c r="F142" s="15" t="s">
        <v>439</v>
      </c>
    </row>
    <row r="143" spans="1:6" ht="13" x14ac:dyDescent="0.15">
      <c r="A143" t="s">
        <v>151</v>
      </c>
      <c r="B143" t="s">
        <v>385</v>
      </c>
      <c r="C143" s="12" t="str">
        <f t="shared" si="2"/>
        <v>TYBR Health-others_inkind</v>
      </c>
      <c r="D143" s="21">
        <v>10000</v>
      </c>
      <c r="E143" s="15">
        <v>2021</v>
      </c>
      <c r="F143" s="15" t="s">
        <v>440</v>
      </c>
    </row>
    <row r="144" spans="1:6" ht="13" x14ac:dyDescent="0.15">
      <c r="A144" t="s">
        <v>106</v>
      </c>
      <c r="B144" t="s">
        <v>385</v>
      </c>
      <c r="C144" s="12" t="str">
        <f t="shared" si="2"/>
        <v>Ictero Medical-others_inkind</v>
      </c>
      <c r="D144" s="21">
        <v>10000</v>
      </c>
      <c r="E144" s="15">
        <v>2021</v>
      </c>
      <c r="F144" s="15" t="s">
        <v>441</v>
      </c>
    </row>
    <row r="145" spans="1:6" ht="13" x14ac:dyDescent="0.15">
      <c r="A145" t="s">
        <v>135</v>
      </c>
      <c r="B145" t="s">
        <v>385</v>
      </c>
      <c r="C145" s="12" t="str">
        <f t="shared" si="2"/>
        <v>AVA Propulsion-others_inkind</v>
      </c>
      <c r="D145" s="21">
        <v>10000</v>
      </c>
      <c r="E145" s="15">
        <v>2021</v>
      </c>
      <c r="F145" s="15" t="s">
        <v>442</v>
      </c>
    </row>
    <row r="146" spans="1:6" ht="13" x14ac:dyDescent="0.15">
      <c r="A146" t="s">
        <v>432</v>
      </c>
      <c r="B146" t="s">
        <v>385</v>
      </c>
      <c r="C146" s="12" t="str">
        <f t="shared" si="2"/>
        <v>SkyPaws-others_inkind</v>
      </c>
      <c r="D146" s="21">
        <v>10000</v>
      </c>
      <c r="E146" s="15">
        <v>2021</v>
      </c>
      <c r="F146" s="15" t="s">
        <v>442</v>
      </c>
    </row>
    <row r="147" spans="1:6" ht="13" x14ac:dyDescent="0.15">
      <c r="A147" t="s">
        <v>443</v>
      </c>
      <c r="B147" t="s">
        <v>377</v>
      </c>
      <c r="C147" s="12" t="str">
        <f t="shared" si="2"/>
        <v>HelioWAVE Technologies-others_cash</v>
      </c>
      <c r="D147" s="21">
        <v>10000</v>
      </c>
      <c r="E147" s="15">
        <v>2021</v>
      </c>
      <c r="F147" s="15" t="s">
        <v>444</v>
      </c>
    </row>
    <row r="148" spans="1:6" ht="13" x14ac:dyDescent="0.15">
      <c r="A148" t="s">
        <v>143</v>
      </c>
      <c r="B148" t="s">
        <v>385</v>
      </c>
      <c r="C148" s="12" t="str">
        <f t="shared" si="2"/>
        <v>Koda Health-others_inkind</v>
      </c>
      <c r="D148" s="21">
        <v>25000</v>
      </c>
      <c r="E148" s="15">
        <v>2021</v>
      </c>
      <c r="F148" s="15" t="s">
        <v>445</v>
      </c>
    </row>
    <row r="149" spans="1:6" ht="13" x14ac:dyDescent="0.15">
      <c r="A149" t="s">
        <v>149</v>
      </c>
      <c r="B149" t="s">
        <v>385</v>
      </c>
      <c r="C149" s="12" t="str">
        <f t="shared" si="2"/>
        <v>Starling Medical-others_inkind</v>
      </c>
      <c r="D149" s="21">
        <v>25000</v>
      </c>
      <c r="E149" s="15">
        <v>2021</v>
      </c>
      <c r="F149" s="15" t="s">
        <v>445</v>
      </c>
    </row>
    <row r="150" spans="1:6" ht="13" x14ac:dyDescent="0.15">
      <c r="A150" t="s">
        <v>146</v>
      </c>
      <c r="B150" t="s">
        <v>385</v>
      </c>
      <c r="C150" s="12" t="str">
        <f t="shared" si="2"/>
        <v>RiverWalk Therapeutics-others_inkind</v>
      </c>
      <c r="D150" s="21">
        <v>10000</v>
      </c>
      <c r="E150" s="15">
        <v>2021</v>
      </c>
      <c r="F150" s="15" t="s">
        <v>446</v>
      </c>
    </row>
    <row r="151" spans="1:6" ht="13" x14ac:dyDescent="0.15">
      <c r="A151" s="52" t="s">
        <v>160</v>
      </c>
      <c r="B151" t="s">
        <v>371</v>
      </c>
      <c r="C151" s="12" t="str">
        <f t="shared" si="2"/>
        <v>FluxWorks-tnvc_main_cash</v>
      </c>
      <c r="D151" s="21">
        <v>35000</v>
      </c>
      <c r="E151" s="15">
        <v>2022</v>
      </c>
      <c r="F151" s="15" t="s">
        <v>376</v>
      </c>
    </row>
    <row r="152" spans="1:6" ht="13" x14ac:dyDescent="0.15">
      <c r="A152" t="s">
        <v>163</v>
      </c>
      <c r="B152" t="s">
        <v>371</v>
      </c>
      <c r="C152" s="12" t="str">
        <f t="shared" si="2"/>
        <v>SolGro, Inc.-tnvc_main_cash</v>
      </c>
      <c r="D152" s="21">
        <v>20000</v>
      </c>
      <c r="E152" s="15">
        <v>2022</v>
      </c>
      <c r="F152" s="15" t="s">
        <v>380</v>
      </c>
    </row>
    <row r="153" spans="1:6" ht="13" x14ac:dyDescent="0.15">
      <c r="A153" t="s">
        <v>166</v>
      </c>
      <c r="B153" t="s">
        <v>371</v>
      </c>
      <c r="C153" s="12" t="str">
        <f t="shared" si="2"/>
        <v>XN Health Inc-tnvc_main_cash</v>
      </c>
      <c r="D153" s="21">
        <v>15000</v>
      </c>
      <c r="E153" s="15">
        <v>2022</v>
      </c>
      <c r="F153" s="15" t="s">
        <v>382</v>
      </c>
    </row>
    <row r="154" spans="1:6" ht="13" x14ac:dyDescent="0.15">
      <c r="A154" t="s">
        <v>157</v>
      </c>
      <c r="B154" t="s">
        <v>371</v>
      </c>
      <c r="C154" s="12" t="str">
        <f t="shared" si="2"/>
        <v>Dynamic Light-tnvc_main_cash</v>
      </c>
      <c r="D154" s="21">
        <v>10000</v>
      </c>
      <c r="E154" s="15">
        <v>2022</v>
      </c>
      <c r="F154" s="15" t="s">
        <v>372</v>
      </c>
    </row>
    <row r="155" spans="1:6" ht="13" x14ac:dyDescent="0.15">
      <c r="A155" t="s">
        <v>162</v>
      </c>
      <c r="B155" t="s">
        <v>371</v>
      </c>
      <c r="C155" s="12" t="str">
        <f t="shared" si="2"/>
        <v>Revolution Turbine Technologies-tnvc_main_cash</v>
      </c>
      <c r="D155" s="21">
        <v>8000</v>
      </c>
      <c r="E155" s="15">
        <v>2022</v>
      </c>
      <c r="F155" s="15" t="s">
        <v>381</v>
      </c>
    </row>
    <row r="156" spans="1:6" ht="13" x14ac:dyDescent="0.15">
      <c r="A156" t="s">
        <v>138</v>
      </c>
      <c r="B156" t="s">
        <v>371</v>
      </c>
      <c r="C156" s="12" t="str">
        <f t="shared" si="2"/>
        <v>EmGenisys-tnvc_main_cash</v>
      </c>
      <c r="D156" s="21">
        <v>4000</v>
      </c>
      <c r="E156" s="15">
        <v>2022</v>
      </c>
      <c r="F156" s="15" t="s">
        <v>379</v>
      </c>
    </row>
    <row r="157" spans="1:6" ht="13" x14ac:dyDescent="0.15">
      <c r="A157" t="s">
        <v>169</v>
      </c>
      <c r="B157" t="s">
        <v>373</v>
      </c>
      <c r="C157" s="12" t="str">
        <f t="shared" si="2"/>
        <v>Longhorn Life Sciences-tnvc_elpit_cash</v>
      </c>
      <c r="D157" s="21">
        <v>5000</v>
      </c>
      <c r="E157" s="15">
        <v>2022</v>
      </c>
      <c r="F157" s="15" t="s">
        <v>375</v>
      </c>
    </row>
    <row r="158" spans="1:6" ht="13" x14ac:dyDescent="0.15">
      <c r="A158" t="s">
        <v>140</v>
      </c>
      <c r="B158" t="s">
        <v>373</v>
      </c>
      <c r="C158" s="12" t="str">
        <f t="shared" si="2"/>
        <v>HERO Medical Technologies-tnvc_elpit_cash</v>
      </c>
      <c r="D158" s="21">
        <v>4000</v>
      </c>
      <c r="E158" s="15">
        <v>2022</v>
      </c>
      <c r="F158" s="15" t="s">
        <v>374</v>
      </c>
    </row>
    <row r="159" spans="1:6" ht="13" x14ac:dyDescent="0.15">
      <c r="A159" t="s">
        <v>159</v>
      </c>
      <c r="B159" t="s">
        <v>373</v>
      </c>
      <c r="C159" s="12" t="str">
        <f t="shared" si="2"/>
        <v>Endpoint Security Inc-tnvc_elpit_cash</v>
      </c>
      <c r="D159" s="21">
        <v>3000</v>
      </c>
      <c r="E159" s="15">
        <v>2022</v>
      </c>
      <c r="F159" s="15" t="s">
        <v>383</v>
      </c>
    </row>
    <row r="160" spans="1:6" ht="13" x14ac:dyDescent="0.15">
      <c r="A160" t="s">
        <v>165</v>
      </c>
      <c r="B160" t="s">
        <v>373</v>
      </c>
      <c r="C160" s="12" t="str">
        <f t="shared" si="2"/>
        <v>Vaccine Systems, LLC-tnvc_elpit_cash</v>
      </c>
      <c r="D160" s="21">
        <v>1500</v>
      </c>
      <c r="E160" s="15">
        <v>2022</v>
      </c>
      <c r="F160" s="15" t="s">
        <v>414</v>
      </c>
    </row>
    <row r="161" spans="1:6" ht="13" x14ac:dyDescent="0.15">
      <c r="A161" t="s">
        <v>151</v>
      </c>
      <c r="B161" t="s">
        <v>373</v>
      </c>
      <c r="C161" s="12" t="str">
        <f t="shared" si="2"/>
        <v>TYBR Health-tnvc_elpit_cash</v>
      </c>
      <c r="D161" s="21">
        <v>500</v>
      </c>
      <c r="E161" s="15">
        <v>2022</v>
      </c>
      <c r="F161" s="15" t="s">
        <v>405</v>
      </c>
    </row>
    <row r="162" spans="1:6" ht="13" x14ac:dyDescent="0.15">
      <c r="A162" t="s">
        <v>166</v>
      </c>
      <c r="B162" t="s">
        <v>389</v>
      </c>
      <c r="C162" s="12" t="str">
        <f t="shared" si="2"/>
        <v>XN Health Inc-others_invest</v>
      </c>
      <c r="D162" s="21">
        <v>50000</v>
      </c>
      <c r="E162" s="15">
        <v>2022</v>
      </c>
      <c r="F162" s="15" t="s">
        <v>435</v>
      </c>
    </row>
    <row r="163" spans="1:6" ht="13" x14ac:dyDescent="0.15">
      <c r="A163" t="s">
        <v>157</v>
      </c>
      <c r="B163" t="s">
        <v>389</v>
      </c>
      <c r="C163" s="12"/>
      <c r="D163" s="21">
        <v>50000</v>
      </c>
      <c r="E163" s="15">
        <v>2022</v>
      </c>
      <c r="F163" s="15" t="s">
        <v>435</v>
      </c>
    </row>
    <row r="164" spans="1:6" ht="13" x14ac:dyDescent="0.15">
      <c r="A164" t="s">
        <v>160</v>
      </c>
      <c r="B164" t="s">
        <v>377</v>
      </c>
      <c r="C164" s="12" t="str">
        <f t="shared" si="2"/>
        <v>FluxWorks-others_cash</v>
      </c>
      <c r="D164" s="21">
        <v>10000</v>
      </c>
      <c r="E164" s="15">
        <v>2022</v>
      </c>
      <c r="F164" s="15" t="s">
        <v>416</v>
      </c>
    </row>
    <row r="165" spans="1:6" ht="13" x14ac:dyDescent="0.15">
      <c r="A165" t="s">
        <v>160</v>
      </c>
      <c r="B165" t="s">
        <v>385</v>
      </c>
      <c r="C165" s="12" t="str">
        <f t="shared" si="2"/>
        <v>FluxWorks-others_inkind</v>
      </c>
      <c r="D165" s="21">
        <v>10000</v>
      </c>
      <c r="E165" s="15">
        <v>2022</v>
      </c>
      <c r="F165" s="15" t="s">
        <v>447</v>
      </c>
    </row>
    <row r="166" spans="1:6" ht="13" x14ac:dyDescent="0.15">
      <c r="A166" t="s">
        <v>166</v>
      </c>
      <c r="B166" t="s">
        <v>385</v>
      </c>
      <c r="C166" s="12" t="str">
        <f t="shared" si="2"/>
        <v>XN Health Inc-others_inkind</v>
      </c>
      <c r="D166" s="21">
        <v>50000</v>
      </c>
      <c r="E166" s="15">
        <v>2022</v>
      </c>
      <c r="F166" s="15" t="s">
        <v>448</v>
      </c>
    </row>
    <row r="167" spans="1:6" ht="13" x14ac:dyDescent="0.15">
      <c r="A167" t="s">
        <v>166</v>
      </c>
      <c r="B167" t="s">
        <v>377</v>
      </c>
      <c r="C167" s="12" t="str">
        <f t="shared" si="2"/>
        <v>XN Health Inc-others_cash</v>
      </c>
      <c r="D167" s="21">
        <v>25000</v>
      </c>
      <c r="E167" s="15">
        <v>2022</v>
      </c>
      <c r="F167" s="15" t="s">
        <v>434</v>
      </c>
    </row>
    <row r="168" spans="1:6" ht="13" x14ac:dyDescent="0.15">
      <c r="A168" t="s">
        <v>168</v>
      </c>
      <c r="B168" t="s">
        <v>377</v>
      </c>
      <c r="C168" s="12"/>
      <c r="D168" s="21">
        <v>25000</v>
      </c>
      <c r="E168" s="15">
        <v>2022</v>
      </c>
      <c r="F168" s="15" t="s">
        <v>434</v>
      </c>
    </row>
    <row r="169" spans="1:6" ht="13" x14ac:dyDescent="0.15">
      <c r="A169" t="s">
        <v>169</v>
      </c>
      <c r="B169" t="s">
        <v>385</v>
      </c>
      <c r="C169" s="12" t="str">
        <f t="shared" si="2"/>
        <v>Longhorn Life Sciences-others_inkind</v>
      </c>
      <c r="D169" s="21">
        <v>10000</v>
      </c>
      <c r="E169" s="15">
        <v>2022</v>
      </c>
      <c r="F169" s="15" t="s">
        <v>438</v>
      </c>
    </row>
    <row r="170" spans="1:6" ht="13" x14ac:dyDescent="0.15">
      <c r="A170" t="s">
        <v>157</v>
      </c>
      <c r="B170" t="s">
        <v>385</v>
      </c>
      <c r="C170" s="12" t="str">
        <f t="shared" si="2"/>
        <v>Dynamic Light-others_inkind</v>
      </c>
      <c r="D170" s="21">
        <v>10000</v>
      </c>
      <c r="E170" s="15">
        <v>2022</v>
      </c>
      <c r="F170" s="15" t="s">
        <v>449</v>
      </c>
    </row>
    <row r="171" spans="1:6" ht="13" x14ac:dyDescent="0.15">
      <c r="A171" t="s">
        <v>169</v>
      </c>
      <c r="B171" t="s">
        <v>385</v>
      </c>
      <c r="C171" s="12" t="str">
        <f t="shared" si="2"/>
        <v>Longhorn Life Sciences-others_inkind</v>
      </c>
      <c r="D171" s="21">
        <v>10000</v>
      </c>
      <c r="E171" s="15">
        <v>2022</v>
      </c>
      <c r="F171" s="15" t="s">
        <v>450</v>
      </c>
    </row>
    <row r="172" spans="1:6" ht="13" x14ac:dyDescent="0.15">
      <c r="A172" t="s">
        <v>160</v>
      </c>
      <c r="B172" t="s">
        <v>385</v>
      </c>
      <c r="C172" s="12" t="str">
        <f t="shared" si="2"/>
        <v>FluxWorks-others_inkind</v>
      </c>
      <c r="D172" s="21">
        <v>10000</v>
      </c>
      <c r="E172" s="15">
        <v>2022</v>
      </c>
      <c r="F172" s="15" t="s">
        <v>451</v>
      </c>
    </row>
    <row r="173" spans="1:6" ht="13" x14ac:dyDescent="0.15">
      <c r="A173" t="s">
        <v>166</v>
      </c>
      <c r="B173" t="s">
        <v>385</v>
      </c>
      <c r="C173" s="12" t="str">
        <f t="shared" si="2"/>
        <v>XN Health Inc-others_inkind</v>
      </c>
      <c r="D173" s="21">
        <v>10000</v>
      </c>
      <c r="E173" s="15">
        <v>2022</v>
      </c>
      <c r="F173" s="15" t="s">
        <v>418</v>
      </c>
    </row>
    <row r="174" spans="1:6" ht="13" x14ac:dyDescent="0.15">
      <c r="A174" t="s">
        <v>166</v>
      </c>
      <c r="B174" t="s">
        <v>385</v>
      </c>
      <c r="C174" s="12" t="str">
        <f t="shared" si="2"/>
        <v>XN Health Inc-others_inkind</v>
      </c>
      <c r="D174" s="21">
        <v>10000</v>
      </c>
      <c r="E174" s="15">
        <v>2022</v>
      </c>
      <c r="F174" s="15" t="s">
        <v>452</v>
      </c>
    </row>
    <row r="175" spans="1:6" ht="13" x14ac:dyDescent="0.15">
      <c r="A175" t="s">
        <v>153</v>
      </c>
      <c r="B175" t="s">
        <v>385</v>
      </c>
      <c r="C175" s="12" t="str">
        <f t="shared" si="2"/>
        <v>Alt-Bionics, Inc-others_inkind</v>
      </c>
      <c r="D175" s="21">
        <v>10000</v>
      </c>
      <c r="E175" s="15">
        <v>2022</v>
      </c>
      <c r="F175" s="15" t="s">
        <v>453</v>
      </c>
    </row>
    <row r="176" spans="1:6" ht="13" x14ac:dyDescent="0.15">
      <c r="A176" t="s">
        <v>166</v>
      </c>
      <c r="B176" t="s">
        <v>385</v>
      </c>
      <c r="C176" s="12"/>
      <c r="D176" s="21">
        <v>10000</v>
      </c>
      <c r="E176" s="15">
        <v>2022</v>
      </c>
      <c r="F176" s="15" t="s">
        <v>453</v>
      </c>
    </row>
    <row r="177" spans="1:6" ht="13" x14ac:dyDescent="0.15">
      <c r="A177" t="s">
        <v>160</v>
      </c>
      <c r="B177" t="s">
        <v>385</v>
      </c>
      <c r="C177" s="12" t="str">
        <f t="shared" si="2"/>
        <v>FluxWorks-others_inkind</v>
      </c>
      <c r="D177" s="21">
        <v>10000</v>
      </c>
      <c r="E177" s="15">
        <v>2022</v>
      </c>
      <c r="F177" s="15" t="s">
        <v>454</v>
      </c>
    </row>
    <row r="178" spans="1:6" ht="13" x14ac:dyDescent="0.15">
      <c r="A178" t="s">
        <v>166</v>
      </c>
      <c r="B178" t="s">
        <v>377</v>
      </c>
      <c r="C178" s="12" t="str">
        <f t="shared" si="2"/>
        <v>XN Health Inc-others_cash</v>
      </c>
      <c r="D178" s="21">
        <v>18000</v>
      </c>
      <c r="E178" s="15">
        <v>2022</v>
      </c>
      <c r="F178" s="15" t="s">
        <v>455</v>
      </c>
    </row>
    <row r="179" spans="1:6" ht="13" x14ac:dyDescent="0.15">
      <c r="A179" t="s">
        <v>160</v>
      </c>
      <c r="B179" t="s">
        <v>385</v>
      </c>
      <c r="C179" s="12" t="str">
        <f t="shared" si="2"/>
        <v>FluxWorks-others_inkind</v>
      </c>
      <c r="D179" s="21">
        <v>18000</v>
      </c>
      <c r="E179" s="15">
        <v>2022</v>
      </c>
      <c r="F179" s="15" t="s">
        <v>456</v>
      </c>
    </row>
    <row r="180" spans="1:6" ht="13" x14ac:dyDescent="0.15">
      <c r="A180" t="s">
        <v>157</v>
      </c>
      <c r="B180" t="s">
        <v>385</v>
      </c>
      <c r="C180" s="12" t="str">
        <f t="shared" si="2"/>
        <v>Dynamic Light-others_inkind</v>
      </c>
      <c r="D180" s="21">
        <v>12000</v>
      </c>
      <c r="E180" s="15">
        <v>2022</v>
      </c>
      <c r="F180" s="15" t="s">
        <v>456</v>
      </c>
    </row>
    <row r="181" spans="1:6" ht="13" x14ac:dyDescent="0.15">
      <c r="A181" t="s">
        <v>138</v>
      </c>
      <c r="B181" t="s">
        <v>385</v>
      </c>
      <c r="C181" s="12" t="str">
        <f t="shared" si="2"/>
        <v>EmGenisys-others_inkind</v>
      </c>
      <c r="D181" s="21">
        <v>10000</v>
      </c>
      <c r="E181" s="15">
        <v>2022</v>
      </c>
      <c r="F181" s="15" t="s">
        <v>457</v>
      </c>
    </row>
    <row r="182" spans="1:6" ht="13" x14ac:dyDescent="0.15">
      <c r="A182" t="s">
        <v>170</v>
      </c>
      <c r="B182" t="s">
        <v>371</v>
      </c>
      <c r="C182" s="12" t="str">
        <f t="shared" si="2"/>
        <v>Corveus Medical-tnvc_main_cash</v>
      </c>
      <c r="D182" s="21">
        <v>35000</v>
      </c>
      <c r="E182" s="15">
        <v>2023</v>
      </c>
      <c r="F182" s="15" t="s">
        <v>376</v>
      </c>
    </row>
    <row r="183" spans="1:6" ht="13" x14ac:dyDescent="0.15">
      <c r="A183" t="s">
        <v>137</v>
      </c>
      <c r="B183" t="s">
        <v>371</v>
      </c>
      <c r="C183" s="12" t="str">
        <f t="shared" si="2"/>
        <v>DrillDocs Company-tnvc_main_cash</v>
      </c>
      <c r="D183" s="21">
        <v>20000</v>
      </c>
      <c r="E183" s="15">
        <v>2023</v>
      </c>
      <c r="F183" s="15" t="s">
        <v>380</v>
      </c>
    </row>
    <row r="184" spans="1:6" ht="13" x14ac:dyDescent="0.15">
      <c r="A184" t="s">
        <v>366</v>
      </c>
      <c r="B184" t="s">
        <v>371</v>
      </c>
      <c r="C184" s="12" t="str">
        <f t="shared" si="2"/>
        <v>Waltech International, Inc. -tnvc_main_cash</v>
      </c>
      <c r="D184" s="21">
        <v>15000</v>
      </c>
      <c r="E184" s="15">
        <v>2023</v>
      </c>
      <c r="F184" s="15" t="s">
        <v>382</v>
      </c>
    </row>
    <row r="185" spans="1:6" ht="13" x14ac:dyDescent="0.15">
      <c r="A185" t="s">
        <v>174</v>
      </c>
      <c r="B185" t="s">
        <v>371</v>
      </c>
      <c r="C185" s="12" t="str">
        <f t="shared" si="2"/>
        <v>Ember Sleep-tnvc_main_cash</v>
      </c>
      <c r="D185" s="21">
        <v>10000</v>
      </c>
      <c r="E185" s="15">
        <v>2023</v>
      </c>
      <c r="F185" s="15" t="s">
        <v>372</v>
      </c>
    </row>
    <row r="186" spans="1:6" ht="13" x14ac:dyDescent="0.15">
      <c r="A186" t="s">
        <v>458</v>
      </c>
      <c r="B186" t="s">
        <v>371</v>
      </c>
      <c r="C186" s="12" t="str">
        <f t="shared" si="2"/>
        <v>NeuraStasis-tnvc_main_cash</v>
      </c>
      <c r="D186" s="21">
        <v>8000</v>
      </c>
      <c r="E186" s="15">
        <v>2023</v>
      </c>
      <c r="F186" s="15" t="s">
        <v>381</v>
      </c>
    </row>
    <row r="187" spans="1:6" ht="13" x14ac:dyDescent="0.15">
      <c r="A187" t="s">
        <v>459</v>
      </c>
      <c r="B187" t="s">
        <v>371</v>
      </c>
      <c r="C187" s="12" t="str">
        <f t="shared" si="2"/>
        <v>Opsin Biopharmaceuticals, Inc-tnvc_main_cash</v>
      </c>
      <c r="D187" s="21">
        <v>4000</v>
      </c>
      <c r="E187" s="15">
        <v>2023</v>
      </c>
      <c r="F187" s="15" t="s">
        <v>379</v>
      </c>
    </row>
    <row r="188" spans="1:6" ht="13" x14ac:dyDescent="0.15">
      <c r="A188" t="s">
        <v>183</v>
      </c>
      <c r="B188" t="s">
        <v>373</v>
      </c>
      <c r="C188" s="12" t="str">
        <f t="shared" si="2"/>
        <v>SageSpectra, Inc.-tnvc_elpit_cash</v>
      </c>
      <c r="D188" s="21">
        <v>5000</v>
      </c>
      <c r="E188" s="15">
        <v>2023</v>
      </c>
      <c r="F188" s="15" t="s">
        <v>375</v>
      </c>
    </row>
    <row r="189" spans="1:6" ht="13" x14ac:dyDescent="0.15">
      <c r="A189" t="s">
        <v>161</v>
      </c>
      <c r="B189" t="s">
        <v>373</v>
      </c>
      <c r="C189" s="12" t="str">
        <f t="shared" si="2"/>
        <v>Pike Robotics-tnvc_elpit_cash</v>
      </c>
      <c r="D189" s="21">
        <v>4000</v>
      </c>
      <c r="E189" s="15">
        <v>2023</v>
      </c>
      <c r="F189" s="15" t="s">
        <v>374</v>
      </c>
    </row>
    <row r="190" spans="1:6" ht="13" x14ac:dyDescent="0.15">
      <c r="A190" t="s">
        <v>184</v>
      </c>
      <c r="B190" t="s">
        <v>373</v>
      </c>
      <c r="C190" s="12" t="str">
        <f t="shared" si="2"/>
        <v>Taurus Vascular-tnvc_elpit_cash</v>
      </c>
      <c r="D190" s="21">
        <v>3000</v>
      </c>
      <c r="E190" s="15">
        <v>2023</v>
      </c>
      <c r="F190" s="15" t="s">
        <v>383</v>
      </c>
    </row>
    <row r="191" spans="1:6" ht="13" x14ac:dyDescent="0.15">
      <c r="A191" t="s">
        <v>181</v>
      </c>
      <c r="B191" t="s">
        <v>373</v>
      </c>
      <c r="C191" s="12" t="str">
        <f t="shared" si="2"/>
        <v>Predyct, Inc.-tnvc_elpit_cash</v>
      </c>
      <c r="D191" s="21">
        <v>1500</v>
      </c>
      <c r="E191" s="15">
        <v>2023</v>
      </c>
      <c r="F191" s="15" t="s">
        <v>414</v>
      </c>
    </row>
    <row r="192" spans="1:6" ht="13" x14ac:dyDescent="0.15">
      <c r="A192" t="s">
        <v>360</v>
      </c>
      <c r="B192" t="s">
        <v>373</v>
      </c>
      <c r="C192" s="12" t="str">
        <f t="shared" si="2"/>
        <v>CryoDesalination LLC-tnvc_elpit_cash</v>
      </c>
      <c r="D192" s="21">
        <v>500</v>
      </c>
      <c r="E192" s="15">
        <v>2023</v>
      </c>
      <c r="F192" s="15" t="s">
        <v>405</v>
      </c>
    </row>
    <row r="193" spans="1:6" ht="13" x14ac:dyDescent="0.15">
      <c r="A193" t="s">
        <v>458</v>
      </c>
      <c r="B193" t="s">
        <v>389</v>
      </c>
      <c r="C193" s="12" t="str">
        <f t="shared" si="2"/>
        <v>NeuraStasis-others_invest</v>
      </c>
      <c r="D193" s="21">
        <v>50000</v>
      </c>
      <c r="E193" s="15">
        <v>2023</v>
      </c>
      <c r="F193" s="15" t="s">
        <v>435</v>
      </c>
    </row>
    <row r="194" spans="1:6" ht="13" x14ac:dyDescent="0.15">
      <c r="A194" t="s">
        <v>459</v>
      </c>
      <c r="B194" t="s">
        <v>377</v>
      </c>
      <c r="C194" s="12" t="str">
        <f t="shared" si="2"/>
        <v>Opsin Biopharmaceuticals, Inc-others_cash</v>
      </c>
      <c r="D194" s="21">
        <v>15000</v>
      </c>
      <c r="E194" s="15">
        <v>2023</v>
      </c>
      <c r="F194" s="15" t="s">
        <v>460</v>
      </c>
    </row>
    <row r="195" spans="1:6" ht="13" x14ac:dyDescent="0.15">
      <c r="A195" t="s">
        <v>363</v>
      </c>
      <c r="B195" t="s">
        <v>377</v>
      </c>
      <c r="C195" s="12" t="str">
        <f t="shared" si="2"/>
        <v>HPTechAi LLC-others_cash</v>
      </c>
      <c r="D195" s="21">
        <v>15000</v>
      </c>
      <c r="E195" s="15">
        <v>2023</v>
      </c>
      <c r="F195" s="15" t="s">
        <v>416</v>
      </c>
    </row>
    <row r="196" spans="1:6" ht="13" x14ac:dyDescent="0.15">
      <c r="A196" t="s">
        <v>181</v>
      </c>
      <c r="B196" t="s">
        <v>389</v>
      </c>
      <c r="C196" s="12"/>
      <c r="D196" s="21">
        <v>150000</v>
      </c>
      <c r="E196" s="15">
        <v>2023</v>
      </c>
      <c r="F196" s="15" t="s">
        <v>461</v>
      </c>
    </row>
    <row r="197" spans="1:6" ht="13" x14ac:dyDescent="0.15">
      <c r="A197" t="s">
        <v>366</v>
      </c>
      <c r="B197" t="s">
        <v>377</v>
      </c>
      <c r="C197" s="12" t="str">
        <f t="shared" si="2"/>
        <v>Waltech International, Inc. -others_cash</v>
      </c>
      <c r="D197" s="21">
        <v>25000</v>
      </c>
      <c r="E197" s="15">
        <v>2023</v>
      </c>
      <c r="F197" s="15" t="s">
        <v>462</v>
      </c>
    </row>
    <row r="198" spans="1:6" ht="13" x14ac:dyDescent="0.15">
      <c r="A198" t="s">
        <v>174</v>
      </c>
      <c r="B198" t="s">
        <v>377</v>
      </c>
      <c r="C198" s="12" t="str">
        <f t="shared" ref="C198:C251" si="3">CONCATENATE(A198,"-",B198)</f>
        <v>Ember Sleep-others_cash</v>
      </c>
      <c r="D198" s="21">
        <v>50000</v>
      </c>
      <c r="E198" s="15">
        <v>2023</v>
      </c>
      <c r="F198" s="15" t="s">
        <v>434</v>
      </c>
    </row>
    <row r="199" spans="1:6" ht="13" x14ac:dyDescent="0.15">
      <c r="A199" t="s">
        <v>458</v>
      </c>
      <c r="B199" t="s">
        <v>377</v>
      </c>
      <c r="C199" s="12" t="str">
        <f t="shared" si="3"/>
        <v>NeuraStasis-others_cash</v>
      </c>
      <c r="D199" s="21">
        <v>50000</v>
      </c>
      <c r="E199" s="15">
        <v>2023</v>
      </c>
      <c r="F199" s="15" t="s">
        <v>434</v>
      </c>
    </row>
    <row r="200" spans="1:6" ht="13" x14ac:dyDescent="0.15">
      <c r="A200" t="s">
        <v>459</v>
      </c>
      <c r="B200" t="s">
        <v>385</v>
      </c>
      <c r="C200" s="12" t="str">
        <f t="shared" si="3"/>
        <v>Opsin Biopharmaceuticals, Inc-others_inkind</v>
      </c>
      <c r="D200" s="21">
        <v>15000</v>
      </c>
      <c r="E200" s="15">
        <v>2023</v>
      </c>
      <c r="F200" s="15" t="s">
        <v>438</v>
      </c>
    </row>
    <row r="201" spans="1:6" ht="13" x14ac:dyDescent="0.15">
      <c r="A201" t="s">
        <v>184</v>
      </c>
      <c r="B201" t="s">
        <v>385</v>
      </c>
      <c r="C201" s="12" t="str">
        <f t="shared" si="3"/>
        <v>Taurus Vascular-others_inkind</v>
      </c>
      <c r="D201" s="21">
        <v>10000</v>
      </c>
      <c r="E201" s="15">
        <v>2023</v>
      </c>
      <c r="F201" s="15" t="s">
        <v>449</v>
      </c>
    </row>
    <row r="202" spans="1:6" ht="13" x14ac:dyDescent="0.15">
      <c r="A202" t="s">
        <v>184</v>
      </c>
      <c r="B202" t="s">
        <v>385</v>
      </c>
      <c r="C202" s="12" t="str">
        <f t="shared" si="3"/>
        <v>Taurus Vascular-others_inkind</v>
      </c>
      <c r="D202" s="21">
        <v>10000</v>
      </c>
      <c r="E202" s="15">
        <v>2023</v>
      </c>
      <c r="F202" s="15" t="s">
        <v>451</v>
      </c>
    </row>
    <row r="203" spans="1:6" ht="13" x14ac:dyDescent="0.15">
      <c r="A203" t="s">
        <v>183</v>
      </c>
      <c r="B203" t="s">
        <v>385</v>
      </c>
      <c r="C203" s="12" t="str">
        <f t="shared" si="3"/>
        <v>SageSpectra, Inc.-others_inkind</v>
      </c>
      <c r="D203" s="21">
        <v>10000</v>
      </c>
      <c r="E203" s="15">
        <v>2023</v>
      </c>
      <c r="F203" s="15" t="s">
        <v>418</v>
      </c>
    </row>
    <row r="204" spans="1:6" ht="13" x14ac:dyDescent="0.15">
      <c r="A204" t="s">
        <v>174</v>
      </c>
      <c r="B204" t="s">
        <v>385</v>
      </c>
      <c r="C204" s="12" t="str">
        <f t="shared" si="3"/>
        <v>Ember Sleep-others_inkind</v>
      </c>
      <c r="D204" s="21">
        <v>10000</v>
      </c>
      <c r="E204" s="15">
        <v>2023</v>
      </c>
      <c r="F204" s="15" t="s">
        <v>453</v>
      </c>
    </row>
    <row r="205" spans="1:6" ht="13" x14ac:dyDescent="0.15">
      <c r="A205" t="s">
        <v>458</v>
      </c>
      <c r="B205" t="s">
        <v>385</v>
      </c>
      <c r="C205" s="12" t="str">
        <f t="shared" si="3"/>
        <v>NeuraStasis-others_inkind</v>
      </c>
      <c r="D205" s="21">
        <v>10000</v>
      </c>
      <c r="E205" s="15">
        <v>2023</v>
      </c>
      <c r="F205" s="15" t="s">
        <v>453</v>
      </c>
    </row>
    <row r="206" spans="1:6" ht="13" x14ac:dyDescent="0.15">
      <c r="A206" t="s">
        <v>363</v>
      </c>
      <c r="B206" t="s">
        <v>385</v>
      </c>
      <c r="C206" s="12" t="str">
        <f t="shared" si="3"/>
        <v>HPTechAi LLC-others_inkind</v>
      </c>
      <c r="D206" s="21">
        <v>10000</v>
      </c>
      <c r="E206" s="15">
        <v>2023</v>
      </c>
      <c r="F206" s="15" t="s">
        <v>454</v>
      </c>
    </row>
    <row r="207" spans="1:6" ht="13" x14ac:dyDescent="0.15">
      <c r="A207" t="s">
        <v>177</v>
      </c>
      <c r="B207" t="s">
        <v>377</v>
      </c>
      <c r="C207" s="12" t="str">
        <f t="shared" si="3"/>
        <v>Luci-others_cash</v>
      </c>
      <c r="D207" s="21">
        <v>11500</v>
      </c>
      <c r="E207" s="15">
        <v>2023</v>
      </c>
      <c r="F207" s="15" t="s">
        <v>455</v>
      </c>
    </row>
    <row r="208" spans="1:6" ht="13" x14ac:dyDescent="0.15">
      <c r="A208" t="s">
        <v>161</v>
      </c>
      <c r="B208" t="s">
        <v>385</v>
      </c>
      <c r="C208" s="12" t="str">
        <f t="shared" si="3"/>
        <v>Pike Robotics-others_inkind</v>
      </c>
      <c r="D208" s="21">
        <v>20000</v>
      </c>
      <c r="E208" s="15">
        <v>2023</v>
      </c>
      <c r="F208" s="15" t="s">
        <v>456</v>
      </c>
    </row>
    <row r="209" spans="1:6" ht="13" x14ac:dyDescent="0.15">
      <c r="A209" t="s">
        <v>183</v>
      </c>
      <c r="B209" t="s">
        <v>385</v>
      </c>
      <c r="C209" s="12" t="str">
        <f t="shared" si="3"/>
        <v>SageSpectra, Inc.-others_inkind</v>
      </c>
      <c r="D209" s="21">
        <v>10000</v>
      </c>
      <c r="E209" s="15">
        <v>2023</v>
      </c>
      <c r="F209" s="15" t="s">
        <v>463</v>
      </c>
    </row>
    <row r="210" spans="1:6" ht="13" x14ac:dyDescent="0.15">
      <c r="A210" t="s">
        <v>170</v>
      </c>
      <c r="B210" t="s">
        <v>385</v>
      </c>
      <c r="C210" s="12" t="str">
        <f t="shared" si="3"/>
        <v>Corveus Medical-others_inkind</v>
      </c>
      <c r="D210" s="21">
        <v>10000</v>
      </c>
      <c r="E210" s="15">
        <v>2023</v>
      </c>
      <c r="F210" s="15" t="s">
        <v>457</v>
      </c>
    </row>
    <row r="211" spans="1:6" ht="13" x14ac:dyDescent="0.15">
      <c r="C211" s="12" t="str">
        <f t="shared" si="3"/>
        <v>-</v>
      </c>
      <c r="D211" s="21"/>
      <c r="E211" s="15"/>
      <c r="F211" s="15"/>
    </row>
    <row r="212" spans="1:6" ht="13" x14ac:dyDescent="0.15">
      <c r="C212" s="12" t="str">
        <f t="shared" si="3"/>
        <v>-</v>
      </c>
      <c r="D212" s="21"/>
      <c r="E212" s="15"/>
      <c r="F212" s="15"/>
    </row>
    <row r="213" spans="1:6" ht="13" x14ac:dyDescent="0.15">
      <c r="C213" s="12" t="str">
        <f t="shared" si="3"/>
        <v>-</v>
      </c>
      <c r="D213" s="21"/>
      <c r="E213" s="15"/>
      <c r="F213" s="15"/>
    </row>
    <row r="214" spans="1:6" ht="13" x14ac:dyDescent="0.15">
      <c r="C214" s="12" t="str">
        <f t="shared" si="3"/>
        <v>-</v>
      </c>
      <c r="D214" s="21"/>
      <c r="E214" s="15"/>
      <c r="F214" s="15"/>
    </row>
    <row r="215" spans="1:6" ht="13" x14ac:dyDescent="0.15">
      <c r="C215" s="12" t="str">
        <f t="shared" si="3"/>
        <v>-</v>
      </c>
      <c r="D215" s="21"/>
      <c r="E215" s="15"/>
      <c r="F215" s="15"/>
    </row>
    <row r="216" spans="1:6" ht="13" x14ac:dyDescent="0.15">
      <c r="C216" s="12" t="str">
        <f t="shared" si="3"/>
        <v>-</v>
      </c>
      <c r="D216" s="21"/>
      <c r="E216" s="15"/>
      <c r="F216" s="15"/>
    </row>
    <row r="217" spans="1:6" ht="13" x14ac:dyDescent="0.15">
      <c r="C217" s="12" t="str">
        <f t="shared" si="3"/>
        <v>-</v>
      </c>
      <c r="D217" s="21"/>
      <c r="E217" s="15"/>
      <c r="F217" s="15"/>
    </row>
    <row r="218" spans="1:6" ht="13" x14ac:dyDescent="0.15">
      <c r="C218" s="12" t="str">
        <f t="shared" si="3"/>
        <v>-</v>
      </c>
      <c r="D218" s="21"/>
      <c r="E218" s="15"/>
      <c r="F218" s="15"/>
    </row>
    <row r="219" spans="1:6" ht="13" x14ac:dyDescent="0.15">
      <c r="C219" s="12" t="str">
        <f t="shared" si="3"/>
        <v>-</v>
      </c>
      <c r="D219" s="21"/>
      <c r="E219" s="15"/>
      <c r="F219" s="15"/>
    </row>
    <row r="220" spans="1:6" ht="13" x14ac:dyDescent="0.15">
      <c r="C220" s="12" t="str">
        <f t="shared" si="3"/>
        <v>-</v>
      </c>
      <c r="D220" s="21"/>
      <c r="E220" s="15"/>
      <c r="F220" s="15"/>
    </row>
    <row r="221" spans="1:6" ht="13" x14ac:dyDescent="0.15">
      <c r="C221" s="12" t="str">
        <f t="shared" si="3"/>
        <v>-</v>
      </c>
      <c r="D221" s="21"/>
      <c r="E221" s="15"/>
      <c r="F221" s="15"/>
    </row>
    <row r="222" spans="1:6" ht="13" x14ac:dyDescent="0.15">
      <c r="C222" s="12" t="str">
        <f t="shared" si="3"/>
        <v>-</v>
      </c>
      <c r="D222" s="21"/>
      <c r="E222" s="15"/>
      <c r="F222" s="15"/>
    </row>
    <row r="223" spans="1:6" ht="13" x14ac:dyDescent="0.15">
      <c r="C223" s="12" t="str">
        <f t="shared" si="3"/>
        <v>-</v>
      </c>
      <c r="D223" s="21"/>
      <c r="E223" s="15"/>
      <c r="F223" s="15"/>
    </row>
    <row r="224" spans="1:6" ht="13" x14ac:dyDescent="0.15">
      <c r="C224" s="12" t="str">
        <f t="shared" si="3"/>
        <v>-</v>
      </c>
      <c r="D224" s="21"/>
      <c r="E224" s="15"/>
      <c r="F224" s="15"/>
    </row>
    <row r="225" spans="3:6" ht="13" x14ac:dyDescent="0.15">
      <c r="C225" s="12" t="str">
        <f t="shared" si="3"/>
        <v>-</v>
      </c>
      <c r="D225" s="21"/>
      <c r="E225" s="15"/>
      <c r="F225" s="15"/>
    </row>
    <row r="226" spans="3:6" ht="13" x14ac:dyDescent="0.15">
      <c r="C226" s="12" t="str">
        <f t="shared" si="3"/>
        <v>-</v>
      </c>
      <c r="D226" s="21"/>
      <c r="E226" s="15"/>
      <c r="F226" s="15"/>
    </row>
    <row r="227" spans="3:6" ht="13" x14ac:dyDescent="0.15">
      <c r="C227" s="12" t="str">
        <f t="shared" si="3"/>
        <v>-</v>
      </c>
      <c r="D227" s="21"/>
      <c r="E227" s="15"/>
      <c r="F227" s="15"/>
    </row>
    <row r="228" spans="3:6" ht="13" x14ac:dyDescent="0.15">
      <c r="C228" s="12" t="str">
        <f t="shared" si="3"/>
        <v>-</v>
      </c>
      <c r="D228" s="21"/>
      <c r="E228" s="15"/>
      <c r="F228" s="15"/>
    </row>
    <row r="229" spans="3:6" ht="13" x14ac:dyDescent="0.15">
      <c r="C229" s="12" t="str">
        <f t="shared" si="3"/>
        <v>-</v>
      </c>
      <c r="D229" s="21"/>
      <c r="E229" s="15"/>
      <c r="F229" s="15"/>
    </row>
    <row r="230" spans="3:6" ht="13" x14ac:dyDescent="0.15">
      <c r="C230" s="12" t="str">
        <f t="shared" si="3"/>
        <v>-</v>
      </c>
      <c r="D230" s="21"/>
      <c r="E230" s="15"/>
      <c r="F230" s="15"/>
    </row>
    <row r="231" spans="3:6" ht="13" x14ac:dyDescent="0.15">
      <c r="C231" s="12" t="str">
        <f t="shared" si="3"/>
        <v>-</v>
      </c>
      <c r="D231" s="21"/>
      <c r="E231" s="15"/>
      <c r="F231" s="15"/>
    </row>
    <row r="232" spans="3:6" ht="13" x14ac:dyDescent="0.15">
      <c r="C232" s="12" t="str">
        <f t="shared" si="3"/>
        <v>-</v>
      </c>
      <c r="D232" s="21"/>
      <c r="E232" s="15"/>
      <c r="F232" s="15"/>
    </row>
    <row r="233" spans="3:6" ht="13" x14ac:dyDescent="0.15">
      <c r="C233" s="12" t="str">
        <f t="shared" si="3"/>
        <v>-</v>
      </c>
      <c r="D233" s="21"/>
      <c r="E233" s="15"/>
      <c r="F233" s="15"/>
    </row>
    <row r="234" spans="3:6" ht="13" x14ac:dyDescent="0.15">
      <c r="C234" s="12" t="str">
        <f t="shared" si="3"/>
        <v>-</v>
      </c>
      <c r="D234" s="21"/>
      <c r="E234" s="15"/>
      <c r="F234" s="15"/>
    </row>
    <row r="235" spans="3:6" ht="13" x14ac:dyDescent="0.15">
      <c r="C235" s="12" t="str">
        <f t="shared" si="3"/>
        <v>-</v>
      </c>
      <c r="D235" s="21"/>
      <c r="E235" s="15"/>
      <c r="F235" s="15"/>
    </row>
    <row r="236" spans="3:6" ht="13" x14ac:dyDescent="0.15">
      <c r="C236" s="12" t="str">
        <f t="shared" si="3"/>
        <v>-</v>
      </c>
      <c r="D236" s="21"/>
      <c r="E236" s="15"/>
      <c r="F236" s="15"/>
    </row>
    <row r="237" spans="3:6" ht="13" x14ac:dyDescent="0.15">
      <c r="C237" s="12" t="str">
        <f t="shared" si="3"/>
        <v>-</v>
      </c>
      <c r="D237" s="21"/>
      <c r="E237" s="15"/>
      <c r="F237" s="15"/>
    </row>
    <row r="238" spans="3:6" ht="13" x14ac:dyDescent="0.15">
      <c r="C238" s="12" t="str">
        <f t="shared" si="3"/>
        <v>-</v>
      </c>
      <c r="D238" s="21"/>
      <c r="E238" s="15"/>
      <c r="F238" s="15"/>
    </row>
    <row r="239" spans="3:6" ht="13" x14ac:dyDescent="0.15">
      <c r="C239" s="12" t="str">
        <f t="shared" si="3"/>
        <v>-</v>
      </c>
      <c r="D239" s="21"/>
      <c r="E239" s="15"/>
      <c r="F239" s="15"/>
    </row>
    <row r="240" spans="3:6" ht="13" x14ac:dyDescent="0.15">
      <c r="C240" s="12" t="str">
        <f t="shared" si="3"/>
        <v>-</v>
      </c>
      <c r="D240" s="21"/>
      <c r="E240" s="15"/>
      <c r="F240" s="15"/>
    </row>
    <row r="241" spans="3:6" ht="13" x14ac:dyDescent="0.15">
      <c r="C241" s="12" t="str">
        <f t="shared" si="3"/>
        <v>-</v>
      </c>
      <c r="D241" s="21"/>
      <c r="E241" s="15"/>
      <c r="F241" s="15"/>
    </row>
    <row r="242" spans="3:6" ht="13" x14ac:dyDescent="0.15">
      <c r="C242" s="12" t="str">
        <f t="shared" si="3"/>
        <v>-</v>
      </c>
      <c r="D242" s="21"/>
      <c r="E242" s="15"/>
      <c r="F242" s="15"/>
    </row>
    <row r="243" spans="3:6" ht="13" x14ac:dyDescent="0.15">
      <c r="C243" s="12" t="str">
        <f t="shared" si="3"/>
        <v>-</v>
      </c>
      <c r="D243" s="21"/>
      <c r="E243" s="15"/>
      <c r="F243" s="15"/>
    </row>
    <row r="244" spans="3:6" ht="13" x14ac:dyDescent="0.15">
      <c r="C244" s="12" t="str">
        <f t="shared" si="3"/>
        <v>-</v>
      </c>
      <c r="D244" s="21"/>
      <c r="E244" s="15"/>
      <c r="F244" s="15"/>
    </row>
    <row r="245" spans="3:6" ht="13" x14ac:dyDescent="0.15">
      <c r="C245" s="12" t="str">
        <f t="shared" si="3"/>
        <v>-</v>
      </c>
      <c r="D245" s="21"/>
      <c r="E245" s="15"/>
      <c r="F245" s="15"/>
    </row>
    <row r="246" spans="3:6" ht="13" x14ac:dyDescent="0.15">
      <c r="C246" s="12" t="str">
        <f t="shared" si="3"/>
        <v>-</v>
      </c>
      <c r="D246" s="21"/>
      <c r="E246" s="15"/>
      <c r="F246" s="15"/>
    </row>
    <row r="247" spans="3:6" ht="13" x14ac:dyDescent="0.15">
      <c r="C247" s="12" t="str">
        <f t="shared" si="3"/>
        <v>-</v>
      </c>
      <c r="D247" s="21"/>
      <c r="E247" s="15"/>
      <c r="F247" s="15"/>
    </row>
    <row r="248" spans="3:6" ht="13" x14ac:dyDescent="0.15">
      <c r="C248" s="12" t="str">
        <f t="shared" si="3"/>
        <v>-</v>
      </c>
      <c r="D248" s="21"/>
      <c r="E248" s="15"/>
      <c r="F248" s="15"/>
    </row>
    <row r="249" spans="3:6" ht="13" x14ac:dyDescent="0.15">
      <c r="C249" s="12" t="str">
        <f t="shared" si="3"/>
        <v>-</v>
      </c>
      <c r="D249" s="21"/>
      <c r="E249" s="15"/>
      <c r="F249" s="15"/>
    </row>
    <row r="250" spans="3:6" ht="13" x14ac:dyDescent="0.15">
      <c r="C250" s="12" t="str">
        <f t="shared" si="3"/>
        <v>-</v>
      </c>
      <c r="D250" s="21"/>
      <c r="E250" s="15"/>
      <c r="F250" s="15"/>
    </row>
    <row r="251" spans="3:6" ht="13" x14ac:dyDescent="0.15">
      <c r="C251" s="12" t="str">
        <f t="shared" si="3"/>
        <v>-</v>
      </c>
      <c r="D251" s="21"/>
      <c r="E251" s="15"/>
      <c r="F251" s="15"/>
    </row>
    <row r="252" spans="3:6" ht="13" x14ac:dyDescent="0.15">
      <c r="C252" s="12" t="str">
        <f t="shared" ref="C252:C259" si="4">CONCATENATE(A252,"-",B252)</f>
        <v>-</v>
      </c>
      <c r="D252" s="21"/>
      <c r="E252" s="15"/>
      <c r="F252" s="15"/>
    </row>
    <row r="253" spans="3:6" ht="13" x14ac:dyDescent="0.15">
      <c r="C253" s="12" t="str">
        <f t="shared" si="4"/>
        <v>-</v>
      </c>
      <c r="D253" s="21"/>
      <c r="E253" s="15"/>
      <c r="F253" s="15"/>
    </row>
    <row r="254" spans="3:6" ht="13" x14ac:dyDescent="0.15">
      <c r="C254" s="12" t="str">
        <f t="shared" si="4"/>
        <v>-</v>
      </c>
      <c r="D254" s="21"/>
      <c r="E254" s="15"/>
      <c r="F254" s="15"/>
    </row>
    <row r="255" spans="3:6" ht="13" x14ac:dyDescent="0.15">
      <c r="C255" s="12" t="str">
        <f t="shared" si="4"/>
        <v>-</v>
      </c>
      <c r="D255" s="21"/>
      <c r="E255" s="15"/>
      <c r="F255" s="15"/>
    </row>
    <row r="256" spans="3:6" ht="13" x14ac:dyDescent="0.15">
      <c r="C256" s="12" t="str">
        <f t="shared" si="4"/>
        <v>-</v>
      </c>
      <c r="D256" s="21"/>
      <c r="E256" s="15"/>
      <c r="F256" s="15"/>
    </row>
    <row r="257" spans="3:6" ht="13" x14ac:dyDescent="0.15">
      <c r="C257" s="12" t="str">
        <f t="shared" si="4"/>
        <v>-</v>
      </c>
      <c r="D257" s="21"/>
      <c r="E257" s="15"/>
      <c r="F257" s="15"/>
    </row>
    <row r="258" spans="3:6" ht="13" x14ac:dyDescent="0.15">
      <c r="C258" s="12" t="str">
        <f t="shared" si="4"/>
        <v>-</v>
      </c>
      <c r="D258" s="21"/>
      <c r="E258" s="15"/>
      <c r="F258" s="15"/>
    </row>
    <row r="259" spans="3:6" ht="13" x14ac:dyDescent="0.15">
      <c r="C259" s="12" t="str">
        <f t="shared" si="4"/>
        <v>-</v>
      </c>
      <c r="D259" s="21"/>
      <c r="E259" s="15"/>
      <c r="F259" s="15"/>
    </row>
    <row r="260" spans="3:6" ht="13" x14ac:dyDescent="0.15">
      <c r="C260" s="12" t="str">
        <f t="shared" ref="C260:C323" si="5">CONCATENATE(A260,"-",B260)</f>
        <v>-</v>
      </c>
      <c r="D260" s="21"/>
      <c r="E260" s="15"/>
      <c r="F260" s="15"/>
    </row>
    <row r="261" spans="3:6" ht="13" x14ac:dyDescent="0.15">
      <c r="C261" s="12" t="str">
        <f t="shared" si="5"/>
        <v>-</v>
      </c>
      <c r="D261" s="21"/>
      <c r="E261" s="15"/>
      <c r="F261" s="15"/>
    </row>
    <row r="262" spans="3:6" ht="13" x14ac:dyDescent="0.15">
      <c r="C262" s="12" t="str">
        <f t="shared" si="5"/>
        <v>-</v>
      </c>
      <c r="D262" s="21"/>
      <c r="E262" s="15"/>
      <c r="F262" s="15"/>
    </row>
    <row r="263" spans="3:6" ht="13" x14ac:dyDescent="0.15">
      <c r="C263" s="12" t="str">
        <f t="shared" si="5"/>
        <v>-</v>
      </c>
      <c r="D263" s="21"/>
      <c r="E263" s="15"/>
      <c r="F263" s="15"/>
    </row>
    <row r="264" spans="3:6" ht="13" x14ac:dyDescent="0.15">
      <c r="C264" s="12" t="str">
        <f t="shared" si="5"/>
        <v>-</v>
      </c>
      <c r="D264" s="21"/>
      <c r="E264" s="15"/>
      <c r="F264" s="15"/>
    </row>
    <row r="265" spans="3:6" ht="13" x14ac:dyDescent="0.15">
      <c r="C265" s="12" t="str">
        <f t="shared" si="5"/>
        <v>-</v>
      </c>
      <c r="D265" s="21"/>
      <c r="E265" s="15"/>
      <c r="F265" s="15"/>
    </row>
    <row r="266" spans="3:6" ht="13" x14ac:dyDescent="0.15">
      <c r="C266" s="12" t="str">
        <f t="shared" si="5"/>
        <v>-</v>
      </c>
      <c r="D266" s="21"/>
      <c r="E266" s="15"/>
      <c r="F266" s="15"/>
    </row>
    <row r="267" spans="3:6" ht="13" x14ac:dyDescent="0.15">
      <c r="C267" s="12" t="str">
        <f t="shared" si="5"/>
        <v>-</v>
      </c>
      <c r="D267" s="21"/>
      <c r="E267" s="15"/>
      <c r="F267" s="15"/>
    </row>
    <row r="268" spans="3:6" ht="13" x14ac:dyDescent="0.15">
      <c r="C268" s="12" t="str">
        <f t="shared" si="5"/>
        <v>-</v>
      </c>
      <c r="D268" s="21"/>
      <c r="E268" s="15"/>
      <c r="F268" s="15"/>
    </row>
    <row r="269" spans="3:6" ht="13" x14ac:dyDescent="0.15">
      <c r="C269" s="12" t="str">
        <f t="shared" si="5"/>
        <v>-</v>
      </c>
      <c r="D269" s="21"/>
      <c r="E269" s="15"/>
      <c r="F269" s="15"/>
    </row>
    <row r="270" spans="3:6" ht="13" x14ac:dyDescent="0.15">
      <c r="C270" s="12" t="str">
        <f t="shared" si="5"/>
        <v>-</v>
      </c>
      <c r="D270" s="21"/>
      <c r="E270" s="15"/>
      <c r="F270" s="15"/>
    </row>
    <row r="271" spans="3:6" ht="13" x14ac:dyDescent="0.15">
      <c r="C271" s="12" t="str">
        <f t="shared" si="5"/>
        <v>-</v>
      </c>
      <c r="D271" s="21"/>
      <c r="E271" s="15"/>
      <c r="F271" s="15"/>
    </row>
    <row r="272" spans="3:6" ht="13" x14ac:dyDescent="0.15">
      <c r="C272" s="12" t="str">
        <f t="shared" si="5"/>
        <v>-</v>
      </c>
      <c r="D272" s="21"/>
      <c r="E272" s="15"/>
      <c r="F272" s="15"/>
    </row>
    <row r="273" spans="3:6" ht="13" x14ac:dyDescent="0.15">
      <c r="C273" s="12" t="str">
        <f t="shared" si="5"/>
        <v>-</v>
      </c>
      <c r="D273" s="21"/>
      <c r="E273" s="15"/>
      <c r="F273" s="15"/>
    </row>
    <row r="274" spans="3:6" ht="13" x14ac:dyDescent="0.15">
      <c r="C274" s="12" t="str">
        <f t="shared" si="5"/>
        <v>-</v>
      </c>
      <c r="D274" s="21"/>
      <c r="E274" s="15"/>
      <c r="F274" s="15"/>
    </row>
    <row r="275" spans="3:6" ht="13" x14ac:dyDescent="0.15">
      <c r="C275" s="12" t="str">
        <f t="shared" si="5"/>
        <v>-</v>
      </c>
      <c r="D275" s="21"/>
      <c r="E275" s="15"/>
      <c r="F275" s="15"/>
    </row>
    <row r="276" spans="3:6" ht="13" x14ac:dyDescent="0.15">
      <c r="C276" s="12" t="str">
        <f t="shared" si="5"/>
        <v>-</v>
      </c>
      <c r="D276" s="21"/>
      <c r="E276" s="15"/>
      <c r="F276" s="15"/>
    </row>
    <row r="277" spans="3:6" ht="13" x14ac:dyDescent="0.15">
      <c r="C277" s="12" t="str">
        <f t="shared" si="5"/>
        <v>-</v>
      </c>
      <c r="D277" s="21"/>
      <c r="E277" s="15"/>
      <c r="F277" s="15"/>
    </row>
    <row r="278" spans="3:6" ht="13" x14ac:dyDescent="0.15">
      <c r="C278" s="12" t="str">
        <f t="shared" si="5"/>
        <v>-</v>
      </c>
      <c r="D278" s="21"/>
      <c r="E278" s="15"/>
      <c r="F278" s="15"/>
    </row>
    <row r="279" spans="3:6" ht="13" x14ac:dyDescent="0.15">
      <c r="C279" s="12" t="str">
        <f t="shared" si="5"/>
        <v>-</v>
      </c>
      <c r="D279" s="21"/>
      <c r="E279" s="15"/>
      <c r="F279" s="15"/>
    </row>
    <row r="280" spans="3:6" ht="13" x14ac:dyDescent="0.15">
      <c r="C280" s="12" t="str">
        <f t="shared" si="5"/>
        <v>-</v>
      </c>
      <c r="D280" s="21"/>
      <c r="E280" s="15"/>
      <c r="F280" s="15"/>
    </row>
    <row r="281" spans="3:6" ht="13" x14ac:dyDescent="0.15">
      <c r="C281" s="12" t="str">
        <f t="shared" si="5"/>
        <v>-</v>
      </c>
      <c r="D281" s="21"/>
      <c r="E281" s="15"/>
      <c r="F281" s="15"/>
    </row>
    <row r="282" spans="3:6" ht="13" x14ac:dyDescent="0.15">
      <c r="C282" s="12" t="str">
        <f t="shared" si="5"/>
        <v>-</v>
      </c>
      <c r="D282" s="21"/>
      <c r="E282" s="15"/>
      <c r="F282" s="15"/>
    </row>
    <row r="283" spans="3:6" ht="13" x14ac:dyDescent="0.15">
      <c r="C283" s="12" t="str">
        <f t="shared" si="5"/>
        <v>-</v>
      </c>
      <c r="D283" s="21"/>
      <c r="E283" s="15"/>
      <c r="F283" s="15"/>
    </row>
    <row r="284" spans="3:6" ht="13" x14ac:dyDescent="0.15">
      <c r="C284" s="12" t="str">
        <f t="shared" si="5"/>
        <v>-</v>
      </c>
      <c r="D284" s="21"/>
      <c r="E284" s="15"/>
      <c r="F284" s="15"/>
    </row>
    <row r="285" spans="3:6" ht="13" x14ac:dyDescent="0.15">
      <c r="C285" s="12" t="str">
        <f t="shared" si="5"/>
        <v>-</v>
      </c>
      <c r="D285" s="21"/>
      <c r="E285" s="15"/>
      <c r="F285" s="15"/>
    </row>
    <row r="286" spans="3:6" ht="13" x14ac:dyDescent="0.15">
      <c r="C286" s="12" t="str">
        <f t="shared" si="5"/>
        <v>-</v>
      </c>
      <c r="D286" s="21"/>
      <c r="E286" s="15"/>
      <c r="F286" s="15"/>
    </row>
    <row r="287" spans="3:6" ht="13" x14ac:dyDescent="0.15">
      <c r="C287" s="12" t="str">
        <f t="shared" si="5"/>
        <v>-</v>
      </c>
      <c r="D287" s="21"/>
      <c r="E287" s="15"/>
      <c r="F287" s="15"/>
    </row>
    <row r="288" spans="3:6" ht="13" x14ac:dyDescent="0.15">
      <c r="C288" s="12" t="str">
        <f t="shared" si="5"/>
        <v>-</v>
      </c>
      <c r="D288" s="21"/>
      <c r="E288" s="15"/>
      <c r="F288" s="15"/>
    </row>
    <row r="289" spans="3:6" ht="13" x14ac:dyDescent="0.15">
      <c r="C289" s="12" t="str">
        <f t="shared" si="5"/>
        <v>-</v>
      </c>
      <c r="D289" s="21"/>
      <c r="E289" s="15"/>
      <c r="F289" s="15"/>
    </row>
    <row r="290" spans="3:6" ht="13" x14ac:dyDescent="0.15">
      <c r="C290" s="12" t="str">
        <f t="shared" si="5"/>
        <v>-</v>
      </c>
      <c r="D290" s="21"/>
      <c r="E290" s="15"/>
      <c r="F290" s="15"/>
    </row>
    <row r="291" spans="3:6" ht="13" x14ac:dyDescent="0.15">
      <c r="C291" s="12" t="str">
        <f t="shared" si="5"/>
        <v>-</v>
      </c>
      <c r="D291" s="21"/>
      <c r="E291" s="15"/>
      <c r="F291" s="15"/>
    </row>
    <row r="292" spans="3:6" ht="13" x14ac:dyDescent="0.15">
      <c r="C292" s="12" t="str">
        <f t="shared" si="5"/>
        <v>-</v>
      </c>
      <c r="D292" s="21"/>
      <c r="E292" s="15"/>
      <c r="F292" s="15"/>
    </row>
    <row r="293" spans="3:6" ht="13" x14ac:dyDescent="0.15">
      <c r="C293" s="12" t="str">
        <f t="shared" si="5"/>
        <v>-</v>
      </c>
      <c r="D293" s="21"/>
      <c r="E293" s="15"/>
      <c r="F293" s="15"/>
    </row>
    <row r="294" spans="3:6" ht="13" x14ac:dyDescent="0.15">
      <c r="C294" s="12" t="str">
        <f t="shared" si="5"/>
        <v>-</v>
      </c>
      <c r="D294" s="21"/>
      <c r="E294" s="15"/>
      <c r="F294" s="15"/>
    </row>
    <row r="295" spans="3:6" ht="13" x14ac:dyDescent="0.15">
      <c r="C295" s="12" t="str">
        <f t="shared" si="5"/>
        <v>-</v>
      </c>
      <c r="D295" s="21"/>
      <c r="E295" s="15"/>
      <c r="F295" s="15"/>
    </row>
    <row r="296" spans="3:6" ht="13" x14ac:dyDescent="0.15">
      <c r="C296" s="12" t="str">
        <f t="shared" si="5"/>
        <v>-</v>
      </c>
      <c r="D296" s="21"/>
      <c r="E296" s="15"/>
      <c r="F296" s="15"/>
    </row>
    <row r="297" spans="3:6" ht="13" x14ac:dyDescent="0.15">
      <c r="C297" s="12" t="str">
        <f t="shared" si="5"/>
        <v>-</v>
      </c>
      <c r="D297" s="21"/>
      <c r="E297" s="15"/>
      <c r="F297" s="15"/>
    </row>
    <row r="298" spans="3:6" ht="13" x14ac:dyDescent="0.15">
      <c r="C298" s="12" t="str">
        <f t="shared" si="5"/>
        <v>-</v>
      </c>
      <c r="D298" s="21"/>
      <c r="E298" s="15"/>
      <c r="F298" s="15"/>
    </row>
    <row r="299" spans="3:6" ht="13" x14ac:dyDescent="0.15">
      <c r="C299" s="12" t="str">
        <f t="shared" si="5"/>
        <v>-</v>
      </c>
      <c r="D299" s="21"/>
      <c r="E299" s="15"/>
      <c r="F299" s="15"/>
    </row>
    <row r="300" spans="3:6" ht="13" x14ac:dyDescent="0.15">
      <c r="C300" s="12" t="str">
        <f t="shared" si="5"/>
        <v>-</v>
      </c>
      <c r="D300" s="21"/>
      <c r="E300" s="15"/>
      <c r="F300" s="15"/>
    </row>
    <row r="301" spans="3:6" ht="13" x14ac:dyDescent="0.15">
      <c r="C301" s="12" t="str">
        <f t="shared" si="5"/>
        <v>-</v>
      </c>
      <c r="D301" s="21"/>
      <c r="E301" s="15"/>
      <c r="F301" s="15"/>
    </row>
    <row r="302" spans="3:6" ht="13" x14ac:dyDescent="0.15">
      <c r="C302" s="12" t="str">
        <f t="shared" si="5"/>
        <v>-</v>
      </c>
      <c r="D302" s="21"/>
      <c r="E302" s="15"/>
      <c r="F302" s="15"/>
    </row>
    <row r="303" spans="3:6" ht="13" x14ac:dyDescent="0.15">
      <c r="C303" s="12" t="str">
        <f t="shared" si="5"/>
        <v>-</v>
      </c>
      <c r="D303" s="21"/>
      <c r="E303" s="15"/>
      <c r="F303" s="15"/>
    </row>
    <row r="304" spans="3:6" ht="13" x14ac:dyDescent="0.15">
      <c r="C304" s="12" t="str">
        <f t="shared" si="5"/>
        <v>-</v>
      </c>
      <c r="D304" s="21"/>
      <c r="E304" s="15"/>
      <c r="F304" s="15"/>
    </row>
    <row r="305" spans="3:6" ht="13" x14ac:dyDescent="0.15">
      <c r="C305" s="12" t="str">
        <f t="shared" si="5"/>
        <v>-</v>
      </c>
      <c r="D305" s="21"/>
      <c r="E305" s="15"/>
      <c r="F305" s="15"/>
    </row>
    <row r="306" spans="3:6" ht="13" x14ac:dyDescent="0.15">
      <c r="C306" s="12" t="str">
        <f t="shared" si="5"/>
        <v>-</v>
      </c>
      <c r="D306" s="21"/>
      <c r="E306" s="15"/>
      <c r="F306" s="15"/>
    </row>
    <row r="307" spans="3:6" ht="13" x14ac:dyDescent="0.15">
      <c r="C307" s="12" t="str">
        <f t="shared" si="5"/>
        <v>-</v>
      </c>
      <c r="D307" s="21"/>
      <c r="E307" s="15"/>
      <c r="F307" s="15"/>
    </row>
    <row r="308" spans="3:6" ht="13" x14ac:dyDescent="0.15">
      <c r="C308" s="12" t="str">
        <f t="shared" si="5"/>
        <v>-</v>
      </c>
      <c r="D308" s="21"/>
      <c r="E308" s="15"/>
      <c r="F308" s="15"/>
    </row>
    <row r="309" spans="3:6" ht="13" x14ac:dyDescent="0.15">
      <c r="C309" s="12" t="str">
        <f t="shared" si="5"/>
        <v>-</v>
      </c>
      <c r="D309" s="21"/>
      <c r="E309" s="15"/>
      <c r="F309" s="15"/>
    </row>
    <row r="310" spans="3:6" ht="13" x14ac:dyDescent="0.15">
      <c r="C310" s="12" t="str">
        <f t="shared" si="5"/>
        <v>-</v>
      </c>
      <c r="D310" s="21"/>
      <c r="E310" s="15"/>
      <c r="F310" s="15"/>
    </row>
    <row r="311" spans="3:6" ht="13" x14ac:dyDescent="0.15">
      <c r="C311" s="12" t="str">
        <f t="shared" si="5"/>
        <v>-</v>
      </c>
      <c r="D311" s="21"/>
      <c r="E311" s="15"/>
      <c r="F311" s="15"/>
    </row>
    <row r="312" spans="3:6" ht="13" x14ac:dyDescent="0.15">
      <c r="C312" s="12" t="str">
        <f t="shared" si="5"/>
        <v>-</v>
      </c>
      <c r="D312" s="21"/>
      <c r="E312" s="15"/>
      <c r="F312" s="15"/>
    </row>
    <row r="313" spans="3:6" ht="13" x14ac:dyDescent="0.15">
      <c r="C313" s="12" t="str">
        <f t="shared" si="5"/>
        <v>-</v>
      </c>
      <c r="D313" s="21"/>
      <c r="E313" s="15"/>
      <c r="F313" s="15"/>
    </row>
    <row r="314" spans="3:6" ht="13" x14ac:dyDescent="0.15">
      <c r="C314" s="12" t="str">
        <f t="shared" si="5"/>
        <v>-</v>
      </c>
      <c r="D314" s="21"/>
      <c r="E314" s="15"/>
      <c r="F314" s="15"/>
    </row>
    <row r="315" spans="3:6" ht="13" x14ac:dyDescent="0.15">
      <c r="C315" s="12" t="str">
        <f t="shared" si="5"/>
        <v>-</v>
      </c>
      <c r="D315" s="21"/>
      <c r="E315" s="15"/>
      <c r="F315" s="15"/>
    </row>
    <row r="316" spans="3:6" ht="13" x14ac:dyDescent="0.15">
      <c r="C316" s="12" t="str">
        <f t="shared" si="5"/>
        <v>-</v>
      </c>
      <c r="D316" s="21"/>
      <c r="E316" s="15"/>
      <c r="F316" s="15"/>
    </row>
    <row r="317" spans="3:6" ht="13" x14ac:dyDescent="0.15">
      <c r="C317" s="12" t="str">
        <f t="shared" si="5"/>
        <v>-</v>
      </c>
      <c r="D317" s="21"/>
      <c r="E317" s="15"/>
      <c r="F317" s="15"/>
    </row>
    <row r="318" spans="3:6" ht="13" x14ac:dyDescent="0.15">
      <c r="C318" s="12" t="str">
        <f t="shared" si="5"/>
        <v>-</v>
      </c>
      <c r="D318" s="21"/>
      <c r="E318" s="15"/>
      <c r="F318" s="15"/>
    </row>
    <row r="319" spans="3:6" ht="13" x14ac:dyDescent="0.15">
      <c r="C319" s="12" t="str">
        <f t="shared" si="5"/>
        <v>-</v>
      </c>
      <c r="D319" s="21"/>
      <c r="E319" s="15"/>
      <c r="F319" s="15"/>
    </row>
    <row r="320" spans="3:6" ht="13" x14ac:dyDescent="0.15">
      <c r="C320" s="12" t="str">
        <f t="shared" si="5"/>
        <v>-</v>
      </c>
      <c r="D320" s="21"/>
      <c r="E320" s="15"/>
      <c r="F320" s="15"/>
    </row>
    <row r="321" spans="3:6" ht="13" x14ac:dyDescent="0.15">
      <c r="C321" s="12" t="str">
        <f t="shared" si="5"/>
        <v>-</v>
      </c>
      <c r="D321" s="21"/>
      <c r="E321" s="15"/>
      <c r="F321" s="15"/>
    </row>
    <row r="322" spans="3:6" ht="13" x14ac:dyDescent="0.15">
      <c r="C322" s="12" t="str">
        <f t="shared" si="5"/>
        <v>-</v>
      </c>
      <c r="D322" s="21"/>
      <c r="E322" s="15"/>
      <c r="F322" s="15"/>
    </row>
    <row r="323" spans="3:6" ht="13" x14ac:dyDescent="0.15">
      <c r="C323" s="12" t="str">
        <f t="shared" si="5"/>
        <v>-</v>
      </c>
      <c r="D323" s="21"/>
      <c r="E323" s="15"/>
      <c r="F323" s="15"/>
    </row>
    <row r="324" spans="3:6" ht="13" x14ac:dyDescent="0.15">
      <c r="C324" s="12" t="str">
        <f t="shared" ref="C324:C387" si="6">CONCATENATE(A324,"-",B324)</f>
        <v>-</v>
      </c>
      <c r="D324" s="21"/>
      <c r="E324" s="15"/>
      <c r="F324" s="15"/>
    </row>
    <row r="325" spans="3:6" ht="13" x14ac:dyDescent="0.15">
      <c r="C325" s="12" t="str">
        <f t="shared" si="6"/>
        <v>-</v>
      </c>
      <c r="D325" s="21"/>
      <c r="E325" s="15"/>
      <c r="F325" s="15"/>
    </row>
    <row r="326" spans="3:6" ht="13" x14ac:dyDescent="0.15">
      <c r="C326" s="12" t="str">
        <f t="shared" si="6"/>
        <v>-</v>
      </c>
      <c r="D326" s="21"/>
      <c r="E326" s="15"/>
      <c r="F326" s="15"/>
    </row>
    <row r="327" spans="3:6" ht="13" x14ac:dyDescent="0.15">
      <c r="C327" s="12" t="str">
        <f t="shared" si="6"/>
        <v>-</v>
      </c>
      <c r="D327" s="21"/>
      <c r="E327" s="15"/>
      <c r="F327" s="15"/>
    </row>
    <row r="328" spans="3:6" ht="13" x14ac:dyDescent="0.15">
      <c r="C328" s="12" t="str">
        <f t="shared" si="6"/>
        <v>-</v>
      </c>
      <c r="D328" s="21"/>
      <c r="E328" s="15"/>
      <c r="F328" s="15"/>
    </row>
    <row r="329" spans="3:6" ht="13" x14ac:dyDescent="0.15">
      <c r="C329" s="12" t="str">
        <f t="shared" si="6"/>
        <v>-</v>
      </c>
      <c r="D329" s="21"/>
      <c r="E329" s="15"/>
      <c r="F329" s="15"/>
    </row>
    <row r="330" spans="3:6" ht="13" x14ac:dyDescent="0.15">
      <c r="C330" s="12" t="str">
        <f t="shared" si="6"/>
        <v>-</v>
      </c>
      <c r="D330" s="21"/>
      <c r="E330" s="15"/>
      <c r="F330" s="15"/>
    </row>
    <row r="331" spans="3:6" ht="13" x14ac:dyDescent="0.15">
      <c r="C331" s="12" t="str">
        <f t="shared" si="6"/>
        <v>-</v>
      </c>
      <c r="D331" s="21"/>
      <c r="E331" s="15"/>
      <c r="F331" s="15"/>
    </row>
    <row r="332" spans="3:6" ht="13" x14ac:dyDescent="0.15">
      <c r="C332" s="12" t="str">
        <f t="shared" si="6"/>
        <v>-</v>
      </c>
      <c r="D332" s="21"/>
      <c r="E332" s="15"/>
      <c r="F332" s="15"/>
    </row>
    <row r="333" spans="3:6" ht="13" x14ac:dyDescent="0.15">
      <c r="C333" s="12" t="str">
        <f t="shared" si="6"/>
        <v>-</v>
      </c>
      <c r="D333" s="21"/>
      <c r="E333" s="15"/>
      <c r="F333" s="15"/>
    </row>
    <row r="334" spans="3:6" ht="13" x14ac:dyDescent="0.15">
      <c r="C334" s="12" t="str">
        <f t="shared" si="6"/>
        <v>-</v>
      </c>
      <c r="D334" s="21"/>
      <c r="E334" s="15"/>
      <c r="F334" s="15"/>
    </row>
    <row r="335" spans="3:6" ht="13" x14ac:dyDescent="0.15">
      <c r="C335" s="12" t="str">
        <f t="shared" si="6"/>
        <v>-</v>
      </c>
      <c r="D335" s="21"/>
      <c r="E335" s="15"/>
      <c r="F335" s="15"/>
    </row>
    <row r="336" spans="3:6" ht="13" x14ac:dyDescent="0.15">
      <c r="C336" s="12" t="str">
        <f t="shared" si="6"/>
        <v>-</v>
      </c>
      <c r="D336" s="21"/>
      <c r="E336" s="15"/>
      <c r="F336" s="15"/>
    </row>
    <row r="337" spans="3:6" ht="13" x14ac:dyDescent="0.15">
      <c r="C337" s="12" t="str">
        <f t="shared" si="6"/>
        <v>-</v>
      </c>
      <c r="D337" s="21"/>
      <c r="E337" s="15"/>
      <c r="F337" s="15"/>
    </row>
    <row r="338" spans="3:6" ht="13" x14ac:dyDescent="0.15">
      <c r="C338" s="12" t="str">
        <f t="shared" si="6"/>
        <v>-</v>
      </c>
      <c r="D338" s="21"/>
      <c r="E338" s="15"/>
      <c r="F338" s="15"/>
    </row>
    <row r="339" spans="3:6" ht="13" x14ac:dyDescent="0.15">
      <c r="C339" s="12" t="str">
        <f t="shared" si="6"/>
        <v>-</v>
      </c>
      <c r="D339" s="21"/>
      <c r="E339" s="15"/>
      <c r="F339" s="15"/>
    </row>
    <row r="340" spans="3:6" ht="13" x14ac:dyDescent="0.15">
      <c r="C340" s="12" t="str">
        <f t="shared" si="6"/>
        <v>-</v>
      </c>
      <c r="D340" s="21"/>
      <c r="E340" s="15"/>
      <c r="F340" s="15"/>
    </row>
    <row r="341" spans="3:6" ht="13" x14ac:dyDescent="0.15">
      <c r="C341" s="12" t="str">
        <f t="shared" si="6"/>
        <v>-</v>
      </c>
      <c r="D341" s="21"/>
      <c r="E341" s="15"/>
      <c r="F341" s="15"/>
    </row>
    <row r="342" spans="3:6" ht="13" x14ac:dyDescent="0.15">
      <c r="C342" s="12" t="str">
        <f t="shared" si="6"/>
        <v>-</v>
      </c>
      <c r="D342" s="21"/>
      <c r="E342" s="15"/>
      <c r="F342" s="15"/>
    </row>
    <row r="343" spans="3:6" ht="13" x14ac:dyDescent="0.15">
      <c r="C343" s="12" t="str">
        <f t="shared" si="6"/>
        <v>-</v>
      </c>
      <c r="D343" s="21"/>
      <c r="E343" s="15"/>
      <c r="F343" s="15"/>
    </row>
    <row r="344" spans="3:6" ht="13" x14ac:dyDescent="0.15">
      <c r="C344" s="12" t="str">
        <f t="shared" si="6"/>
        <v>-</v>
      </c>
      <c r="D344" s="21"/>
      <c r="E344" s="15"/>
      <c r="F344" s="15"/>
    </row>
    <row r="345" spans="3:6" ht="13" x14ac:dyDescent="0.15">
      <c r="C345" s="12" t="str">
        <f t="shared" si="6"/>
        <v>-</v>
      </c>
      <c r="D345" s="21"/>
      <c r="E345" s="15"/>
      <c r="F345" s="15"/>
    </row>
    <row r="346" spans="3:6" ht="13" x14ac:dyDescent="0.15">
      <c r="C346" s="12" t="str">
        <f t="shared" si="6"/>
        <v>-</v>
      </c>
      <c r="D346" s="21"/>
      <c r="E346" s="15"/>
      <c r="F346" s="15"/>
    </row>
    <row r="347" spans="3:6" ht="13" x14ac:dyDescent="0.15">
      <c r="C347" s="12" t="str">
        <f t="shared" si="6"/>
        <v>-</v>
      </c>
      <c r="D347" s="21"/>
      <c r="E347" s="15"/>
      <c r="F347" s="15"/>
    </row>
    <row r="348" spans="3:6" ht="13" x14ac:dyDescent="0.15">
      <c r="C348" s="12" t="str">
        <f t="shared" si="6"/>
        <v>-</v>
      </c>
      <c r="D348" s="21"/>
      <c r="E348" s="15"/>
      <c r="F348" s="15"/>
    </row>
    <row r="349" spans="3:6" ht="13" x14ac:dyDescent="0.15">
      <c r="C349" s="12" t="str">
        <f t="shared" si="6"/>
        <v>-</v>
      </c>
      <c r="D349" s="21"/>
      <c r="E349" s="15"/>
      <c r="F349" s="15"/>
    </row>
    <row r="350" spans="3:6" ht="13" x14ac:dyDescent="0.15">
      <c r="C350" s="12" t="str">
        <f t="shared" si="6"/>
        <v>-</v>
      </c>
      <c r="D350" s="21"/>
      <c r="E350" s="15"/>
      <c r="F350" s="15"/>
    </row>
    <row r="351" spans="3:6" ht="13" x14ac:dyDescent="0.15">
      <c r="C351" s="12" t="str">
        <f t="shared" si="6"/>
        <v>-</v>
      </c>
      <c r="D351" s="21"/>
      <c r="E351" s="15"/>
      <c r="F351" s="15"/>
    </row>
    <row r="352" spans="3:6" ht="13" x14ac:dyDescent="0.15">
      <c r="C352" s="12" t="str">
        <f t="shared" si="6"/>
        <v>-</v>
      </c>
      <c r="D352" s="21"/>
      <c r="E352" s="15"/>
      <c r="F352" s="15"/>
    </row>
    <row r="353" spans="3:6" ht="13" x14ac:dyDescent="0.15">
      <c r="C353" s="12" t="str">
        <f t="shared" si="6"/>
        <v>-</v>
      </c>
      <c r="D353" s="21"/>
      <c r="E353" s="15"/>
      <c r="F353" s="15"/>
    </row>
    <row r="354" spans="3:6" ht="13" x14ac:dyDescent="0.15">
      <c r="C354" s="12" t="str">
        <f t="shared" si="6"/>
        <v>-</v>
      </c>
      <c r="D354" s="21"/>
      <c r="E354" s="15"/>
      <c r="F354" s="15"/>
    </row>
    <row r="355" spans="3:6" ht="13" x14ac:dyDescent="0.15">
      <c r="C355" s="12" t="str">
        <f t="shared" si="6"/>
        <v>-</v>
      </c>
      <c r="D355" s="21"/>
      <c r="E355" s="15"/>
      <c r="F355" s="15"/>
    </row>
    <row r="356" spans="3:6" ht="13" x14ac:dyDescent="0.15">
      <c r="C356" s="12" t="str">
        <f t="shared" si="6"/>
        <v>-</v>
      </c>
      <c r="D356" s="21"/>
      <c r="E356" s="15"/>
      <c r="F356" s="15"/>
    </row>
    <row r="357" spans="3:6" ht="13" x14ac:dyDescent="0.15">
      <c r="C357" s="12" t="str">
        <f t="shared" si="6"/>
        <v>-</v>
      </c>
      <c r="D357" s="21"/>
      <c r="E357" s="15"/>
      <c r="F357" s="15"/>
    </row>
    <row r="358" spans="3:6" ht="13" x14ac:dyDescent="0.15">
      <c r="C358" s="12" t="str">
        <f t="shared" si="6"/>
        <v>-</v>
      </c>
      <c r="D358" s="21"/>
      <c r="E358" s="15"/>
      <c r="F358" s="15"/>
    </row>
    <row r="359" spans="3:6" ht="13" x14ac:dyDescent="0.15">
      <c r="C359" s="12" t="str">
        <f t="shared" si="6"/>
        <v>-</v>
      </c>
      <c r="D359" s="21"/>
      <c r="E359" s="15"/>
      <c r="F359" s="15"/>
    </row>
    <row r="360" spans="3:6" ht="13" x14ac:dyDescent="0.15">
      <c r="C360" s="12" t="str">
        <f t="shared" si="6"/>
        <v>-</v>
      </c>
      <c r="D360" s="21"/>
      <c r="E360" s="15"/>
      <c r="F360" s="15"/>
    </row>
    <row r="361" spans="3:6" ht="13" x14ac:dyDescent="0.15">
      <c r="C361" s="12" t="str">
        <f t="shared" si="6"/>
        <v>-</v>
      </c>
      <c r="D361" s="21"/>
      <c r="E361" s="15"/>
      <c r="F361" s="15"/>
    </row>
    <row r="362" spans="3:6" ht="13" x14ac:dyDescent="0.15">
      <c r="C362" s="12" t="str">
        <f t="shared" si="6"/>
        <v>-</v>
      </c>
      <c r="D362" s="21"/>
      <c r="E362" s="15"/>
      <c r="F362" s="15"/>
    </row>
    <row r="363" spans="3:6" ht="13" x14ac:dyDescent="0.15">
      <c r="C363" s="12" t="str">
        <f t="shared" si="6"/>
        <v>-</v>
      </c>
      <c r="D363" s="21"/>
      <c r="E363" s="15"/>
      <c r="F363" s="15"/>
    </row>
    <row r="364" spans="3:6" ht="13" x14ac:dyDescent="0.15">
      <c r="C364" s="12" t="str">
        <f t="shared" si="6"/>
        <v>-</v>
      </c>
      <c r="D364" s="21"/>
      <c r="E364" s="15"/>
      <c r="F364" s="15"/>
    </row>
    <row r="365" spans="3:6" ht="13" x14ac:dyDescent="0.15">
      <c r="C365" s="12" t="str">
        <f t="shared" si="6"/>
        <v>-</v>
      </c>
      <c r="D365" s="21"/>
      <c r="E365" s="15"/>
      <c r="F365" s="15"/>
    </row>
    <row r="366" spans="3:6" ht="13" x14ac:dyDescent="0.15">
      <c r="C366" s="12" t="str">
        <f t="shared" si="6"/>
        <v>-</v>
      </c>
      <c r="D366" s="21"/>
      <c r="E366" s="15"/>
      <c r="F366" s="15"/>
    </row>
    <row r="367" spans="3:6" ht="13" x14ac:dyDescent="0.15">
      <c r="C367" s="12" t="str">
        <f t="shared" si="6"/>
        <v>-</v>
      </c>
      <c r="D367" s="21"/>
      <c r="E367" s="15"/>
      <c r="F367" s="15"/>
    </row>
    <row r="368" spans="3:6" ht="13" x14ac:dyDescent="0.15">
      <c r="C368" s="12" t="str">
        <f t="shared" si="6"/>
        <v>-</v>
      </c>
      <c r="D368" s="21"/>
      <c r="E368" s="15"/>
      <c r="F368" s="15"/>
    </row>
    <row r="369" spans="3:6" ht="13" x14ac:dyDescent="0.15">
      <c r="C369" s="12" t="str">
        <f t="shared" si="6"/>
        <v>-</v>
      </c>
      <c r="D369" s="21"/>
      <c r="E369" s="15"/>
      <c r="F369" s="15"/>
    </row>
    <row r="370" spans="3:6" ht="13" x14ac:dyDescent="0.15">
      <c r="C370" s="12" t="str">
        <f t="shared" si="6"/>
        <v>-</v>
      </c>
      <c r="D370" s="21"/>
      <c r="E370" s="15"/>
      <c r="F370" s="15"/>
    </row>
    <row r="371" spans="3:6" ht="13" x14ac:dyDescent="0.15">
      <c r="C371" s="12" t="str">
        <f t="shared" si="6"/>
        <v>-</v>
      </c>
      <c r="D371" s="21"/>
      <c r="E371" s="15"/>
      <c r="F371" s="15"/>
    </row>
    <row r="372" spans="3:6" ht="13" x14ac:dyDescent="0.15">
      <c r="C372" s="12" t="str">
        <f t="shared" si="6"/>
        <v>-</v>
      </c>
      <c r="D372" s="21"/>
      <c r="E372" s="15"/>
      <c r="F372" s="15"/>
    </row>
    <row r="373" spans="3:6" ht="13" x14ac:dyDescent="0.15">
      <c r="C373" s="12" t="str">
        <f t="shared" si="6"/>
        <v>-</v>
      </c>
      <c r="D373" s="21"/>
      <c r="E373" s="15"/>
      <c r="F373" s="15"/>
    </row>
    <row r="374" spans="3:6" ht="13" x14ac:dyDescent="0.15">
      <c r="C374" s="12" t="str">
        <f t="shared" si="6"/>
        <v>-</v>
      </c>
      <c r="D374" s="21"/>
      <c r="E374" s="15"/>
      <c r="F374" s="15"/>
    </row>
    <row r="375" spans="3:6" ht="13" x14ac:dyDescent="0.15">
      <c r="C375" s="12" t="str">
        <f t="shared" si="6"/>
        <v>-</v>
      </c>
      <c r="D375" s="21"/>
      <c r="E375" s="15"/>
      <c r="F375" s="15"/>
    </row>
    <row r="376" spans="3:6" ht="13" x14ac:dyDescent="0.15">
      <c r="C376" s="12" t="str">
        <f t="shared" si="6"/>
        <v>-</v>
      </c>
      <c r="D376" s="21"/>
      <c r="E376" s="15"/>
      <c r="F376" s="15"/>
    </row>
    <row r="377" spans="3:6" ht="13" x14ac:dyDescent="0.15">
      <c r="C377" s="12" t="str">
        <f t="shared" si="6"/>
        <v>-</v>
      </c>
      <c r="D377" s="21"/>
      <c r="E377" s="15"/>
      <c r="F377" s="15"/>
    </row>
    <row r="378" spans="3:6" ht="13" x14ac:dyDescent="0.15">
      <c r="C378" s="12" t="str">
        <f t="shared" si="6"/>
        <v>-</v>
      </c>
      <c r="D378" s="21"/>
      <c r="E378" s="15"/>
      <c r="F378" s="15"/>
    </row>
    <row r="379" spans="3:6" ht="13" x14ac:dyDescent="0.15">
      <c r="C379" s="12" t="str">
        <f t="shared" si="6"/>
        <v>-</v>
      </c>
      <c r="D379" s="21"/>
      <c r="E379" s="15"/>
      <c r="F379" s="15"/>
    </row>
    <row r="380" spans="3:6" ht="13" x14ac:dyDescent="0.15">
      <c r="C380" s="12" t="str">
        <f t="shared" si="6"/>
        <v>-</v>
      </c>
      <c r="D380" s="21"/>
      <c r="E380" s="15"/>
      <c r="F380" s="15"/>
    </row>
    <row r="381" spans="3:6" ht="13" x14ac:dyDescent="0.15">
      <c r="C381" s="12" t="str">
        <f t="shared" si="6"/>
        <v>-</v>
      </c>
      <c r="D381" s="21"/>
      <c r="E381" s="15"/>
      <c r="F381" s="15"/>
    </row>
    <row r="382" spans="3:6" ht="13" x14ac:dyDescent="0.15">
      <c r="C382" s="12" t="str">
        <f t="shared" si="6"/>
        <v>-</v>
      </c>
      <c r="D382" s="21"/>
      <c r="E382" s="15"/>
      <c r="F382" s="15"/>
    </row>
    <row r="383" spans="3:6" ht="13" x14ac:dyDescent="0.15">
      <c r="C383" s="12" t="str">
        <f t="shared" si="6"/>
        <v>-</v>
      </c>
      <c r="D383" s="21"/>
      <c r="E383" s="15"/>
      <c r="F383" s="15"/>
    </row>
    <row r="384" spans="3:6" ht="13" x14ac:dyDescent="0.15">
      <c r="C384" s="12" t="str">
        <f t="shared" si="6"/>
        <v>-</v>
      </c>
      <c r="D384" s="21"/>
      <c r="E384" s="15"/>
      <c r="F384" s="15"/>
    </row>
    <row r="385" spans="3:6" ht="13" x14ac:dyDescent="0.15">
      <c r="C385" s="12" t="str">
        <f t="shared" si="6"/>
        <v>-</v>
      </c>
      <c r="D385" s="21"/>
      <c r="E385" s="15"/>
      <c r="F385" s="15"/>
    </row>
    <row r="386" spans="3:6" ht="13" x14ac:dyDescent="0.15">
      <c r="C386" s="12" t="str">
        <f t="shared" si="6"/>
        <v>-</v>
      </c>
      <c r="D386" s="21"/>
      <c r="E386" s="15"/>
      <c r="F386" s="15"/>
    </row>
    <row r="387" spans="3:6" ht="13" x14ac:dyDescent="0.15">
      <c r="C387" s="12" t="str">
        <f t="shared" si="6"/>
        <v>-</v>
      </c>
      <c r="D387" s="21"/>
      <c r="E387" s="15"/>
      <c r="F387" s="15"/>
    </row>
    <row r="388" spans="3:6" ht="13" x14ac:dyDescent="0.15">
      <c r="C388" s="12" t="str">
        <f t="shared" ref="C388:C451" si="7">CONCATENATE(A388,"-",B388)</f>
        <v>-</v>
      </c>
      <c r="D388" s="21"/>
      <c r="E388" s="15"/>
      <c r="F388" s="15"/>
    </row>
    <row r="389" spans="3:6" ht="13" x14ac:dyDescent="0.15">
      <c r="C389" s="12" t="str">
        <f t="shared" si="7"/>
        <v>-</v>
      </c>
      <c r="D389" s="21"/>
      <c r="E389" s="15"/>
      <c r="F389" s="15"/>
    </row>
    <row r="390" spans="3:6" ht="13" x14ac:dyDescent="0.15">
      <c r="C390" s="12" t="str">
        <f t="shared" si="7"/>
        <v>-</v>
      </c>
      <c r="D390" s="21"/>
      <c r="E390" s="15"/>
      <c r="F390" s="15"/>
    </row>
    <row r="391" spans="3:6" ht="13" x14ac:dyDescent="0.15">
      <c r="C391" s="12" t="str">
        <f t="shared" si="7"/>
        <v>-</v>
      </c>
      <c r="D391" s="21"/>
      <c r="E391" s="15"/>
      <c r="F391" s="15"/>
    </row>
    <row r="392" spans="3:6" ht="13" x14ac:dyDescent="0.15">
      <c r="C392" s="12" t="str">
        <f t="shared" si="7"/>
        <v>-</v>
      </c>
      <c r="D392" s="21"/>
      <c r="E392" s="15"/>
      <c r="F392" s="15"/>
    </row>
    <row r="393" spans="3:6" ht="13" x14ac:dyDescent="0.15">
      <c r="C393" s="12" t="str">
        <f t="shared" si="7"/>
        <v>-</v>
      </c>
      <c r="D393" s="21"/>
      <c r="E393" s="15"/>
      <c r="F393" s="15"/>
    </row>
    <row r="394" spans="3:6" ht="13" x14ac:dyDescent="0.15">
      <c r="C394" s="12" t="str">
        <f t="shared" si="7"/>
        <v>-</v>
      </c>
      <c r="D394" s="21"/>
      <c r="E394" s="15"/>
      <c r="F394" s="15"/>
    </row>
    <row r="395" spans="3:6" ht="13" x14ac:dyDescent="0.15">
      <c r="C395" s="12" t="str">
        <f t="shared" si="7"/>
        <v>-</v>
      </c>
      <c r="D395" s="21"/>
      <c r="E395" s="15"/>
      <c r="F395" s="15"/>
    </row>
    <row r="396" spans="3:6" ht="13" x14ac:dyDescent="0.15">
      <c r="C396" s="12" t="str">
        <f t="shared" si="7"/>
        <v>-</v>
      </c>
      <c r="D396" s="21"/>
      <c r="E396" s="15"/>
      <c r="F396" s="15"/>
    </row>
    <row r="397" spans="3:6" ht="13" x14ac:dyDescent="0.15">
      <c r="C397" s="12" t="str">
        <f t="shared" si="7"/>
        <v>-</v>
      </c>
      <c r="D397" s="21"/>
      <c r="E397" s="15"/>
      <c r="F397" s="15"/>
    </row>
    <row r="398" spans="3:6" ht="13" x14ac:dyDescent="0.15">
      <c r="C398" s="12" t="str">
        <f t="shared" si="7"/>
        <v>-</v>
      </c>
      <c r="D398" s="21"/>
      <c r="E398" s="15"/>
      <c r="F398" s="15"/>
    </row>
    <row r="399" spans="3:6" ht="13" x14ac:dyDescent="0.15">
      <c r="C399" s="12" t="str">
        <f t="shared" si="7"/>
        <v>-</v>
      </c>
      <c r="D399" s="21"/>
      <c r="E399" s="15"/>
      <c r="F399" s="15"/>
    </row>
    <row r="400" spans="3:6" ht="13" x14ac:dyDescent="0.15">
      <c r="C400" s="12" t="str">
        <f t="shared" si="7"/>
        <v>-</v>
      </c>
      <c r="D400" s="21"/>
      <c r="E400" s="15"/>
      <c r="F400" s="15"/>
    </row>
    <row r="401" spans="3:6" ht="13" x14ac:dyDescent="0.15">
      <c r="C401" s="12" t="str">
        <f t="shared" si="7"/>
        <v>-</v>
      </c>
      <c r="D401" s="21"/>
      <c r="E401" s="15"/>
      <c r="F401" s="15"/>
    </row>
    <row r="402" spans="3:6" ht="13" x14ac:dyDescent="0.15">
      <c r="C402" s="12" t="str">
        <f t="shared" si="7"/>
        <v>-</v>
      </c>
      <c r="D402" s="21"/>
      <c r="E402" s="15"/>
      <c r="F402" s="15"/>
    </row>
    <row r="403" spans="3:6" ht="13" x14ac:dyDescent="0.15">
      <c r="C403" s="12" t="str">
        <f t="shared" si="7"/>
        <v>-</v>
      </c>
      <c r="D403" s="21"/>
      <c r="E403" s="15"/>
      <c r="F403" s="15"/>
    </row>
    <row r="404" spans="3:6" ht="13" x14ac:dyDescent="0.15">
      <c r="C404" s="12" t="str">
        <f t="shared" si="7"/>
        <v>-</v>
      </c>
      <c r="D404" s="21"/>
      <c r="E404" s="15"/>
      <c r="F404" s="15"/>
    </row>
    <row r="405" spans="3:6" ht="13" x14ac:dyDescent="0.15">
      <c r="C405" s="12" t="str">
        <f t="shared" si="7"/>
        <v>-</v>
      </c>
      <c r="D405" s="21"/>
      <c r="E405" s="15"/>
      <c r="F405" s="15"/>
    </row>
    <row r="406" spans="3:6" ht="13" x14ac:dyDescent="0.15">
      <c r="C406" s="12" t="str">
        <f t="shared" si="7"/>
        <v>-</v>
      </c>
      <c r="D406" s="21"/>
      <c r="E406" s="15"/>
      <c r="F406" s="15"/>
    </row>
    <row r="407" spans="3:6" ht="13" x14ac:dyDescent="0.15">
      <c r="C407" s="12" t="str">
        <f t="shared" si="7"/>
        <v>-</v>
      </c>
      <c r="D407" s="21"/>
      <c r="E407" s="15"/>
      <c r="F407" s="15"/>
    </row>
    <row r="408" spans="3:6" ht="13" x14ac:dyDescent="0.15">
      <c r="C408" s="12" t="str">
        <f t="shared" si="7"/>
        <v>-</v>
      </c>
      <c r="D408" s="21"/>
      <c r="E408" s="15"/>
      <c r="F408" s="15"/>
    </row>
    <row r="409" spans="3:6" ht="13" x14ac:dyDescent="0.15">
      <c r="C409" s="12" t="str">
        <f t="shared" si="7"/>
        <v>-</v>
      </c>
      <c r="D409" s="21"/>
      <c r="E409" s="15"/>
      <c r="F409" s="15"/>
    </row>
    <row r="410" spans="3:6" ht="13" x14ac:dyDescent="0.15">
      <c r="C410" s="12" t="str">
        <f t="shared" si="7"/>
        <v>-</v>
      </c>
      <c r="D410" s="21"/>
      <c r="E410" s="15"/>
      <c r="F410" s="15"/>
    </row>
    <row r="411" spans="3:6" ht="13" x14ac:dyDescent="0.15">
      <c r="C411" s="12" t="str">
        <f t="shared" si="7"/>
        <v>-</v>
      </c>
      <c r="D411" s="21"/>
      <c r="E411" s="15"/>
      <c r="F411" s="15"/>
    </row>
    <row r="412" spans="3:6" ht="13" x14ac:dyDescent="0.15">
      <c r="C412" s="12" t="str">
        <f t="shared" si="7"/>
        <v>-</v>
      </c>
      <c r="D412" s="21"/>
      <c r="E412" s="15"/>
      <c r="F412" s="15"/>
    </row>
    <row r="413" spans="3:6" ht="13" x14ac:dyDescent="0.15">
      <c r="C413" s="12" t="str">
        <f t="shared" si="7"/>
        <v>-</v>
      </c>
      <c r="D413" s="21"/>
      <c r="E413" s="15"/>
      <c r="F413" s="15"/>
    </row>
    <row r="414" spans="3:6" ht="13" x14ac:dyDescent="0.15">
      <c r="C414" s="12" t="str">
        <f t="shared" si="7"/>
        <v>-</v>
      </c>
      <c r="D414" s="21"/>
      <c r="E414" s="15"/>
      <c r="F414" s="15"/>
    </row>
    <row r="415" spans="3:6" ht="13" x14ac:dyDescent="0.15">
      <c r="C415" s="12" t="str">
        <f t="shared" si="7"/>
        <v>-</v>
      </c>
      <c r="D415" s="21"/>
      <c r="E415" s="15"/>
      <c r="F415" s="15"/>
    </row>
    <row r="416" spans="3:6" ht="13" x14ac:dyDescent="0.15">
      <c r="C416" s="12" t="str">
        <f t="shared" si="7"/>
        <v>-</v>
      </c>
      <c r="D416" s="21"/>
      <c r="E416" s="15"/>
      <c r="F416" s="15"/>
    </row>
    <row r="417" spans="3:6" ht="13" x14ac:dyDescent="0.15">
      <c r="C417" s="12" t="str">
        <f t="shared" si="7"/>
        <v>-</v>
      </c>
      <c r="D417" s="21"/>
      <c r="E417" s="15"/>
      <c r="F417" s="15"/>
    </row>
    <row r="418" spans="3:6" ht="13" x14ac:dyDescent="0.15">
      <c r="C418" s="12" t="str">
        <f t="shared" si="7"/>
        <v>-</v>
      </c>
      <c r="D418" s="21"/>
      <c r="E418" s="15"/>
      <c r="F418" s="15"/>
    </row>
    <row r="419" spans="3:6" ht="13" x14ac:dyDescent="0.15">
      <c r="C419" s="12" t="str">
        <f t="shared" si="7"/>
        <v>-</v>
      </c>
      <c r="D419" s="21"/>
      <c r="E419" s="15"/>
      <c r="F419" s="15"/>
    </row>
    <row r="420" spans="3:6" ht="13" x14ac:dyDescent="0.15">
      <c r="C420" s="12" t="str">
        <f t="shared" si="7"/>
        <v>-</v>
      </c>
      <c r="D420" s="21"/>
      <c r="E420" s="15"/>
      <c r="F420" s="15"/>
    </row>
    <row r="421" spans="3:6" ht="13" x14ac:dyDescent="0.15">
      <c r="C421" s="12" t="str">
        <f t="shared" si="7"/>
        <v>-</v>
      </c>
      <c r="D421" s="21"/>
      <c r="E421" s="15"/>
      <c r="F421" s="15"/>
    </row>
    <row r="422" spans="3:6" ht="13" x14ac:dyDescent="0.15">
      <c r="C422" s="12" t="str">
        <f t="shared" si="7"/>
        <v>-</v>
      </c>
      <c r="D422" s="21"/>
      <c r="E422" s="15"/>
      <c r="F422" s="15"/>
    </row>
    <row r="423" spans="3:6" ht="13" x14ac:dyDescent="0.15">
      <c r="C423" s="12" t="str">
        <f t="shared" si="7"/>
        <v>-</v>
      </c>
      <c r="D423" s="21"/>
      <c r="E423" s="15"/>
      <c r="F423" s="15"/>
    </row>
    <row r="424" spans="3:6" ht="13" x14ac:dyDescent="0.15">
      <c r="C424" s="12" t="str">
        <f t="shared" si="7"/>
        <v>-</v>
      </c>
      <c r="D424" s="21"/>
      <c r="E424" s="15"/>
      <c r="F424" s="15"/>
    </row>
    <row r="425" spans="3:6" ht="13" x14ac:dyDescent="0.15">
      <c r="C425" s="12" t="str">
        <f t="shared" si="7"/>
        <v>-</v>
      </c>
      <c r="D425" s="21"/>
      <c r="E425" s="15"/>
      <c r="F425" s="15"/>
    </row>
    <row r="426" spans="3:6" ht="13" x14ac:dyDescent="0.15">
      <c r="C426" s="12" t="str">
        <f t="shared" si="7"/>
        <v>-</v>
      </c>
      <c r="D426" s="21"/>
      <c r="E426" s="15"/>
      <c r="F426" s="15"/>
    </row>
    <row r="427" spans="3:6" ht="13" x14ac:dyDescent="0.15">
      <c r="C427" s="12" t="str">
        <f t="shared" si="7"/>
        <v>-</v>
      </c>
      <c r="D427" s="21"/>
      <c r="E427" s="15"/>
      <c r="F427" s="15"/>
    </row>
    <row r="428" spans="3:6" ht="13" x14ac:dyDescent="0.15">
      <c r="C428" s="12" t="str">
        <f t="shared" si="7"/>
        <v>-</v>
      </c>
      <c r="D428" s="21"/>
      <c r="E428" s="15"/>
      <c r="F428" s="15"/>
    </row>
    <row r="429" spans="3:6" ht="13" x14ac:dyDescent="0.15">
      <c r="C429" s="12" t="str">
        <f t="shared" si="7"/>
        <v>-</v>
      </c>
      <c r="D429" s="21"/>
      <c r="E429" s="15"/>
      <c r="F429" s="15"/>
    </row>
    <row r="430" spans="3:6" ht="13" x14ac:dyDescent="0.15">
      <c r="C430" s="12" t="str">
        <f t="shared" si="7"/>
        <v>-</v>
      </c>
      <c r="D430" s="21"/>
      <c r="E430" s="15"/>
      <c r="F430" s="15"/>
    </row>
    <row r="431" spans="3:6" ht="13" x14ac:dyDescent="0.15">
      <c r="C431" s="12" t="str">
        <f t="shared" si="7"/>
        <v>-</v>
      </c>
      <c r="D431" s="21"/>
      <c r="E431" s="15"/>
      <c r="F431" s="15"/>
    </row>
    <row r="432" spans="3:6" ht="13" x14ac:dyDescent="0.15">
      <c r="C432" s="12" t="str">
        <f t="shared" si="7"/>
        <v>-</v>
      </c>
      <c r="D432" s="21"/>
      <c r="E432" s="15"/>
      <c r="F432" s="15"/>
    </row>
    <row r="433" spans="3:6" ht="13" x14ac:dyDescent="0.15">
      <c r="C433" s="12" t="str">
        <f t="shared" si="7"/>
        <v>-</v>
      </c>
      <c r="D433" s="21"/>
      <c r="E433" s="15"/>
      <c r="F433" s="15"/>
    </row>
    <row r="434" spans="3:6" ht="13" x14ac:dyDescent="0.15">
      <c r="C434" s="12" t="str">
        <f t="shared" si="7"/>
        <v>-</v>
      </c>
      <c r="D434" s="21"/>
      <c r="E434" s="15"/>
      <c r="F434" s="15"/>
    </row>
    <row r="435" spans="3:6" ht="13" x14ac:dyDescent="0.15">
      <c r="C435" s="12" t="str">
        <f t="shared" si="7"/>
        <v>-</v>
      </c>
      <c r="D435" s="21"/>
      <c r="E435" s="15"/>
      <c r="F435" s="15"/>
    </row>
    <row r="436" spans="3:6" ht="13" x14ac:dyDescent="0.15">
      <c r="C436" s="12" t="str">
        <f t="shared" si="7"/>
        <v>-</v>
      </c>
      <c r="D436" s="21"/>
      <c r="E436" s="15"/>
      <c r="F436" s="15"/>
    </row>
    <row r="437" spans="3:6" ht="13" x14ac:dyDescent="0.15">
      <c r="C437" s="12" t="str">
        <f t="shared" si="7"/>
        <v>-</v>
      </c>
      <c r="D437" s="21"/>
      <c r="E437" s="15"/>
      <c r="F437" s="15"/>
    </row>
    <row r="438" spans="3:6" ht="13" x14ac:dyDescent="0.15">
      <c r="C438" s="12" t="str">
        <f t="shared" si="7"/>
        <v>-</v>
      </c>
      <c r="D438" s="21"/>
      <c r="E438" s="15"/>
      <c r="F438" s="15"/>
    </row>
    <row r="439" spans="3:6" ht="13" x14ac:dyDescent="0.15">
      <c r="C439" s="12" t="str">
        <f t="shared" si="7"/>
        <v>-</v>
      </c>
      <c r="D439" s="21"/>
      <c r="E439" s="15"/>
      <c r="F439" s="15"/>
    </row>
    <row r="440" spans="3:6" ht="13" x14ac:dyDescent="0.15">
      <c r="C440" s="12" t="str">
        <f t="shared" si="7"/>
        <v>-</v>
      </c>
      <c r="D440" s="21"/>
      <c r="E440" s="15"/>
      <c r="F440" s="15"/>
    </row>
    <row r="441" spans="3:6" ht="13" x14ac:dyDescent="0.15">
      <c r="C441" s="12" t="str">
        <f t="shared" si="7"/>
        <v>-</v>
      </c>
      <c r="D441" s="21"/>
      <c r="E441" s="15"/>
      <c r="F441" s="15"/>
    </row>
    <row r="442" spans="3:6" ht="13" x14ac:dyDescent="0.15">
      <c r="C442" s="12" t="str">
        <f t="shared" si="7"/>
        <v>-</v>
      </c>
      <c r="D442" s="21"/>
      <c r="E442" s="15"/>
      <c r="F442" s="15"/>
    </row>
    <row r="443" spans="3:6" ht="13" x14ac:dyDescent="0.15">
      <c r="C443" s="12" t="str">
        <f t="shared" si="7"/>
        <v>-</v>
      </c>
      <c r="D443" s="21"/>
      <c r="E443" s="15"/>
      <c r="F443" s="15"/>
    </row>
    <row r="444" spans="3:6" ht="13" x14ac:dyDescent="0.15">
      <c r="C444" s="12" t="str">
        <f t="shared" si="7"/>
        <v>-</v>
      </c>
      <c r="D444" s="21"/>
      <c r="E444" s="15"/>
      <c r="F444" s="15"/>
    </row>
    <row r="445" spans="3:6" ht="13" x14ac:dyDescent="0.15">
      <c r="C445" s="12" t="str">
        <f t="shared" si="7"/>
        <v>-</v>
      </c>
      <c r="D445" s="21"/>
      <c r="E445" s="15"/>
      <c r="F445" s="15"/>
    </row>
    <row r="446" spans="3:6" ht="13" x14ac:dyDescent="0.15">
      <c r="C446" s="12" t="str">
        <f t="shared" si="7"/>
        <v>-</v>
      </c>
      <c r="D446" s="21"/>
      <c r="E446" s="15"/>
      <c r="F446" s="15"/>
    </row>
    <row r="447" spans="3:6" ht="13" x14ac:dyDescent="0.15">
      <c r="C447" s="12" t="str">
        <f t="shared" si="7"/>
        <v>-</v>
      </c>
      <c r="D447" s="21"/>
      <c r="E447" s="15"/>
      <c r="F447" s="15"/>
    </row>
    <row r="448" spans="3:6" ht="13" x14ac:dyDescent="0.15">
      <c r="C448" s="12" t="str">
        <f t="shared" si="7"/>
        <v>-</v>
      </c>
      <c r="D448" s="21"/>
      <c r="E448" s="15"/>
      <c r="F448" s="15"/>
    </row>
    <row r="449" spans="3:6" ht="13" x14ac:dyDescent="0.15">
      <c r="C449" s="12" t="str">
        <f t="shared" si="7"/>
        <v>-</v>
      </c>
      <c r="D449" s="21"/>
      <c r="E449" s="15"/>
      <c r="F449" s="15"/>
    </row>
    <row r="450" spans="3:6" ht="13" x14ac:dyDescent="0.15">
      <c r="C450" s="12" t="str">
        <f t="shared" si="7"/>
        <v>-</v>
      </c>
      <c r="D450" s="21"/>
      <c r="E450" s="15"/>
      <c r="F450" s="15"/>
    </row>
    <row r="451" spans="3:6" ht="13" x14ac:dyDescent="0.15">
      <c r="C451" s="12" t="str">
        <f t="shared" si="7"/>
        <v>-</v>
      </c>
      <c r="D451" s="21"/>
      <c r="E451" s="15"/>
      <c r="F451" s="15"/>
    </row>
    <row r="452" spans="3:6" ht="13" x14ac:dyDescent="0.15">
      <c r="C452" s="12" t="str">
        <f t="shared" ref="C452:C515" si="8">CONCATENATE(A452,"-",B452)</f>
        <v>-</v>
      </c>
      <c r="D452" s="21"/>
      <c r="E452" s="15"/>
      <c r="F452" s="15"/>
    </row>
    <row r="453" spans="3:6" ht="13" x14ac:dyDescent="0.15">
      <c r="C453" s="12" t="str">
        <f t="shared" si="8"/>
        <v>-</v>
      </c>
      <c r="D453" s="21"/>
      <c r="E453" s="15"/>
      <c r="F453" s="15"/>
    </row>
    <row r="454" spans="3:6" ht="13" x14ac:dyDescent="0.15">
      <c r="C454" s="12" t="str">
        <f t="shared" si="8"/>
        <v>-</v>
      </c>
      <c r="D454" s="21"/>
      <c r="E454" s="15"/>
      <c r="F454" s="15"/>
    </row>
    <row r="455" spans="3:6" ht="13" x14ac:dyDescent="0.15">
      <c r="C455" s="12" t="str">
        <f t="shared" si="8"/>
        <v>-</v>
      </c>
      <c r="D455" s="21"/>
      <c r="E455" s="15"/>
      <c r="F455" s="15"/>
    </row>
    <row r="456" spans="3:6" ht="13" x14ac:dyDescent="0.15">
      <c r="C456" s="12" t="str">
        <f t="shared" si="8"/>
        <v>-</v>
      </c>
      <c r="D456" s="21"/>
      <c r="E456" s="15"/>
      <c r="F456" s="15"/>
    </row>
    <row r="457" spans="3:6" ht="13" x14ac:dyDescent="0.15">
      <c r="C457" s="12" t="str">
        <f t="shared" si="8"/>
        <v>-</v>
      </c>
      <c r="D457" s="21"/>
      <c r="E457" s="15"/>
      <c r="F457" s="15"/>
    </row>
    <row r="458" spans="3:6" ht="13" x14ac:dyDescent="0.15">
      <c r="C458" s="12" t="str">
        <f t="shared" si="8"/>
        <v>-</v>
      </c>
      <c r="D458" s="21"/>
      <c r="E458" s="15"/>
      <c r="F458" s="15"/>
    </row>
    <row r="459" spans="3:6" ht="13" x14ac:dyDescent="0.15">
      <c r="C459" s="12" t="str">
        <f t="shared" si="8"/>
        <v>-</v>
      </c>
      <c r="D459" s="21"/>
      <c r="E459" s="15"/>
      <c r="F459" s="15"/>
    </row>
    <row r="460" spans="3:6" ht="13" x14ac:dyDescent="0.15">
      <c r="C460" s="12" t="str">
        <f t="shared" si="8"/>
        <v>-</v>
      </c>
      <c r="D460" s="21"/>
      <c r="E460" s="15"/>
      <c r="F460" s="15"/>
    </row>
    <row r="461" spans="3:6" ht="13" x14ac:dyDescent="0.15">
      <c r="C461" s="12" t="str">
        <f t="shared" si="8"/>
        <v>-</v>
      </c>
      <c r="D461" s="21"/>
      <c r="E461" s="15"/>
      <c r="F461" s="15"/>
    </row>
    <row r="462" spans="3:6" ht="13" x14ac:dyDescent="0.15">
      <c r="C462" s="12" t="str">
        <f t="shared" si="8"/>
        <v>-</v>
      </c>
      <c r="D462" s="21"/>
      <c r="E462" s="15"/>
      <c r="F462" s="15"/>
    </row>
    <row r="463" spans="3:6" ht="13" x14ac:dyDescent="0.15">
      <c r="C463" s="12" t="str">
        <f t="shared" si="8"/>
        <v>-</v>
      </c>
      <c r="D463" s="21"/>
      <c r="E463" s="15"/>
      <c r="F463" s="15"/>
    </row>
    <row r="464" spans="3:6" ht="13" x14ac:dyDescent="0.15">
      <c r="C464" s="12" t="str">
        <f t="shared" si="8"/>
        <v>-</v>
      </c>
      <c r="D464" s="21"/>
      <c r="E464" s="15"/>
      <c r="F464" s="15"/>
    </row>
    <row r="465" spans="3:6" ht="13" x14ac:dyDescent="0.15">
      <c r="C465" s="12" t="str">
        <f t="shared" si="8"/>
        <v>-</v>
      </c>
      <c r="D465" s="21"/>
      <c r="E465" s="15"/>
      <c r="F465" s="15"/>
    </row>
    <row r="466" spans="3:6" ht="13" x14ac:dyDescent="0.15">
      <c r="C466" s="12" t="str">
        <f t="shared" si="8"/>
        <v>-</v>
      </c>
      <c r="D466" s="21"/>
      <c r="E466" s="15"/>
      <c r="F466" s="15"/>
    </row>
    <row r="467" spans="3:6" ht="13" x14ac:dyDescent="0.15">
      <c r="C467" s="12" t="str">
        <f t="shared" si="8"/>
        <v>-</v>
      </c>
      <c r="D467" s="21"/>
      <c r="E467" s="15"/>
      <c r="F467" s="15"/>
    </row>
    <row r="468" spans="3:6" ht="13" x14ac:dyDescent="0.15">
      <c r="C468" s="12" t="str">
        <f t="shared" si="8"/>
        <v>-</v>
      </c>
      <c r="D468" s="21"/>
      <c r="E468" s="15"/>
      <c r="F468" s="15"/>
    </row>
    <row r="469" spans="3:6" ht="13" x14ac:dyDescent="0.15">
      <c r="C469" s="12" t="str">
        <f t="shared" si="8"/>
        <v>-</v>
      </c>
      <c r="D469" s="21"/>
      <c r="E469" s="15"/>
      <c r="F469" s="15"/>
    </row>
    <row r="470" spans="3:6" ht="13" x14ac:dyDescent="0.15">
      <c r="C470" s="12" t="str">
        <f t="shared" si="8"/>
        <v>-</v>
      </c>
      <c r="D470" s="21"/>
      <c r="E470" s="15"/>
      <c r="F470" s="15"/>
    </row>
    <row r="471" spans="3:6" ht="13" x14ac:dyDescent="0.15">
      <c r="C471" s="12" t="str">
        <f t="shared" si="8"/>
        <v>-</v>
      </c>
      <c r="D471" s="21"/>
      <c r="E471" s="15"/>
      <c r="F471" s="15"/>
    </row>
    <row r="472" spans="3:6" ht="13" x14ac:dyDescent="0.15">
      <c r="C472" s="12" t="str">
        <f t="shared" si="8"/>
        <v>-</v>
      </c>
      <c r="D472" s="21"/>
      <c r="E472" s="15"/>
      <c r="F472" s="15"/>
    </row>
    <row r="473" spans="3:6" ht="13" x14ac:dyDescent="0.15">
      <c r="C473" s="12" t="str">
        <f t="shared" si="8"/>
        <v>-</v>
      </c>
      <c r="D473" s="21"/>
      <c r="E473" s="15"/>
      <c r="F473" s="15"/>
    </row>
    <row r="474" spans="3:6" ht="13" x14ac:dyDescent="0.15">
      <c r="C474" s="12" t="str">
        <f t="shared" si="8"/>
        <v>-</v>
      </c>
      <c r="D474" s="21"/>
      <c r="E474" s="15"/>
      <c r="F474" s="15"/>
    </row>
    <row r="475" spans="3:6" ht="13" x14ac:dyDescent="0.15">
      <c r="C475" s="12" t="str">
        <f t="shared" si="8"/>
        <v>-</v>
      </c>
      <c r="D475" s="21"/>
      <c r="E475" s="15"/>
      <c r="F475" s="15"/>
    </row>
    <row r="476" spans="3:6" ht="13" x14ac:dyDescent="0.15">
      <c r="C476" s="12" t="str">
        <f t="shared" si="8"/>
        <v>-</v>
      </c>
      <c r="D476" s="21"/>
      <c r="E476" s="15"/>
      <c r="F476" s="15"/>
    </row>
    <row r="477" spans="3:6" ht="13" x14ac:dyDescent="0.15">
      <c r="C477" s="12" t="str">
        <f t="shared" si="8"/>
        <v>-</v>
      </c>
      <c r="D477" s="21"/>
      <c r="E477" s="15"/>
      <c r="F477" s="15"/>
    </row>
    <row r="478" spans="3:6" ht="13" x14ac:dyDescent="0.15">
      <c r="C478" s="12" t="str">
        <f t="shared" si="8"/>
        <v>-</v>
      </c>
      <c r="D478" s="21"/>
      <c r="E478" s="15"/>
      <c r="F478" s="15"/>
    </row>
    <row r="479" spans="3:6" ht="13" x14ac:dyDescent="0.15">
      <c r="C479" s="12" t="str">
        <f t="shared" si="8"/>
        <v>-</v>
      </c>
      <c r="D479" s="21"/>
      <c r="E479" s="15"/>
      <c r="F479" s="15"/>
    </row>
    <row r="480" spans="3:6" ht="13" x14ac:dyDescent="0.15">
      <c r="C480" s="12" t="str">
        <f t="shared" si="8"/>
        <v>-</v>
      </c>
      <c r="D480" s="21"/>
      <c r="E480" s="15"/>
      <c r="F480" s="15"/>
    </row>
    <row r="481" spans="3:6" ht="13" x14ac:dyDescent="0.15">
      <c r="C481" s="12" t="str">
        <f t="shared" si="8"/>
        <v>-</v>
      </c>
      <c r="D481" s="21"/>
      <c r="E481" s="15"/>
      <c r="F481" s="15"/>
    </row>
    <row r="482" spans="3:6" ht="13" x14ac:dyDescent="0.15">
      <c r="C482" s="12" t="str">
        <f t="shared" si="8"/>
        <v>-</v>
      </c>
      <c r="D482" s="21"/>
      <c r="E482" s="15"/>
      <c r="F482" s="15"/>
    </row>
    <row r="483" spans="3:6" ht="13" x14ac:dyDescent="0.15">
      <c r="C483" s="12" t="str">
        <f t="shared" si="8"/>
        <v>-</v>
      </c>
      <c r="D483" s="21"/>
      <c r="E483" s="15"/>
      <c r="F483" s="15"/>
    </row>
    <row r="484" spans="3:6" ht="13" x14ac:dyDescent="0.15">
      <c r="C484" s="12" t="str">
        <f t="shared" si="8"/>
        <v>-</v>
      </c>
      <c r="D484" s="21"/>
      <c r="E484" s="15"/>
      <c r="F484" s="15"/>
    </row>
    <row r="485" spans="3:6" ht="13" x14ac:dyDescent="0.15">
      <c r="C485" s="12" t="str">
        <f t="shared" si="8"/>
        <v>-</v>
      </c>
      <c r="D485" s="21"/>
      <c r="E485" s="15"/>
      <c r="F485" s="15"/>
    </row>
    <row r="486" spans="3:6" ht="13" x14ac:dyDescent="0.15">
      <c r="C486" s="12" t="str">
        <f t="shared" si="8"/>
        <v>-</v>
      </c>
      <c r="D486" s="21"/>
      <c r="E486" s="15"/>
      <c r="F486" s="15"/>
    </row>
    <row r="487" spans="3:6" ht="13" x14ac:dyDescent="0.15">
      <c r="C487" s="12" t="str">
        <f t="shared" si="8"/>
        <v>-</v>
      </c>
      <c r="D487" s="21"/>
      <c r="E487" s="15"/>
      <c r="F487" s="15"/>
    </row>
    <row r="488" spans="3:6" ht="13" x14ac:dyDescent="0.15">
      <c r="C488" s="12" t="str">
        <f t="shared" si="8"/>
        <v>-</v>
      </c>
      <c r="D488" s="21"/>
      <c r="E488" s="15"/>
      <c r="F488" s="15"/>
    </row>
    <row r="489" spans="3:6" ht="13" x14ac:dyDescent="0.15">
      <c r="C489" s="12" t="str">
        <f t="shared" si="8"/>
        <v>-</v>
      </c>
      <c r="D489" s="21"/>
      <c r="E489" s="15"/>
      <c r="F489" s="15"/>
    </row>
    <row r="490" spans="3:6" ht="13" x14ac:dyDescent="0.15">
      <c r="C490" s="12" t="str">
        <f t="shared" si="8"/>
        <v>-</v>
      </c>
      <c r="D490" s="21"/>
      <c r="E490" s="15"/>
      <c r="F490" s="15"/>
    </row>
    <row r="491" spans="3:6" ht="13" x14ac:dyDescent="0.15">
      <c r="C491" s="12" t="str">
        <f t="shared" si="8"/>
        <v>-</v>
      </c>
      <c r="D491" s="21"/>
      <c r="E491" s="15"/>
      <c r="F491" s="15"/>
    </row>
    <row r="492" spans="3:6" ht="13" x14ac:dyDescent="0.15">
      <c r="C492" s="12" t="str">
        <f t="shared" si="8"/>
        <v>-</v>
      </c>
      <c r="D492" s="21"/>
      <c r="E492" s="15"/>
      <c r="F492" s="15"/>
    </row>
    <row r="493" spans="3:6" ht="13" x14ac:dyDescent="0.15">
      <c r="C493" s="12" t="str">
        <f t="shared" si="8"/>
        <v>-</v>
      </c>
      <c r="D493" s="21"/>
      <c r="E493" s="15"/>
      <c r="F493" s="15"/>
    </row>
    <row r="494" spans="3:6" ht="13" x14ac:dyDescent="0.15">
      <c r="C494" s="12" t="str">
        <f t="shared" si="8"/>
        <v>-</v>
      </c>
      <c r="D494" s="21"/>
      <c r="E494" s="15"/>
      <c r="F494" s="15"/>
    </row>
    <row r="495" spans="3:6" ht="13" x14ac:dyDescent="0.15">
      <c r="C495" s="12" t="str">
        <f t="shared" si="8"/>
        <v>-</v>
      </c>
      <c r="D495" s="21"/>
      <c r="E495" s="15"/>
      <c r="F495" s="15"/>
    </row>
    <row r="496" spans="3:6" ht="13" x14ac:dyDescent="0.15">
      <c r="C496" s="12" t="str">
        <f t="shared" si="8"/>
        <v>-</v>
      </c>
      <c r="D496" s="21"/>
      <c r="E496" s="15"/>
      <c r="F496" s="15"/>
    </row>
    <row r="497" spans="3:6" ht="13" x14ac:dyDescent="0.15">
      <c r="C497" s="12" t="str">
        <f t="shared" si="8"/>
        <v>-</v>
      </c>
      <c r="D497" s="21"/>
      <c r="E497" s="15"/>
      <c r="F497" s="15"/>
    </row>
    <row r="498" spans="3:6" ht="13" x14ac:dyDescent="0.15">
      <c r="C498" s="12" t="str">
        <f t="shared" si="8"/>
        <v>-</v>
      </c>
      <c r="D498" s="21"/>
      <c r="E498" s="15"/>
      <c r="F498" s="15"/>
    </row>
    <row r="499" spans="3:6" ht="13" x14ac:dyDescent="0.15">
      <c r="C499" s="12" t="str">
        <f t="shared" si="8"/>
        <v>-</v>
      </c>
      <c r="D499" s="21"/>
      <c r="E499" s="15"/>
      <c r="F499" s="15"/>
    </row>
    <row r="500" spans="3:6" ht="13" x14ac:dyDescent="0.15">
      <c r="C500" s="12" t="str">
        <f t="shared" si="8"/>
        <v>-</v>
      </c>
      <c r="D500" s="21"/>
      <c r="E500" s="15"/>
      <c r="F500" s="15"/>
    </row>
    <row r="501" spans="3:6" ht="13" x14ac:dyDescent="0.15">
      <c r="C501" s="12" t="str">
        <f t="shared" si="8"/>
        <v>-</v>
      </c>
      <c r="D501" s="21"/>
      <c r="E501" s="15"/>
      <c r="F501" s="15"/>
    </row>
    <row r="502" spans="3:6" ht="13" x14ac:dyDescent="0.15">
      <c r="C502" s="12" t="str">
        <f t="shared" si="8"/>
        <v>-</v>
      </c>
      <c r="D502" s="21"/>
      <c r="E502" s="15"/>
      <c r="F502" s="15"/>
    </row>
    <row r="503" spans="3:6" ht="13" x14ac:dyDescent="0.15">
      <c r="C503" s="12" t="str">
        <f t="shared" si="8"/>
        <v>-</v>
      </c>
      <c r="D503" s="21"/>
      <c r="E503" s="15"/>
      <c r="F503" s="15"/>
    </row>
    <row r="504" spans="3:6" ht="13" x14ac:dyDescent="0.15">
      <c r="C504" s="12" t="str">
        <f t="shared" si="8"/>
        <v>-</v>
      </c>
      <c r="D504" s="21"/>
      <c r="E504" s="15"/>
      <c r="F504" s="15"/>
    </row>
    <row r="505" spans="3:6" ht="13" x14ac:dyDescent="0.15">
      <c r="C505" s="12" t="str">
        <f t="shared" si="8"/>
        <v>-</v>
      </c>
      <c r="D505" s="21"/>
      <c r="E505" s="15"/>
      <c r="F505" s="15"/>
    </row>
    <row r="506" spans="3:6" ht="13" x14ac:dyDescent="0.15">
      <c r="C506" s="12" t="str">
        <f t="shared" si="8"/>
        <v>-</v>
      </c>
      <c r="D506" s="21"/>
      <c r="E506" s="15"/>
      <c r="F506" s="15"/>
    </row>
    <row r="507" spans="3:6" ht="13" x14ac:dyDescent="0.15">
      <c r="C507" s="12" t="str">
        <f t="shared" si="8"/>
        <v>-</v>
      </c>
      <c r="D507" s="21"/>
      <c r="E507" s="15"/>
      <c r="F507" s="15"/>
    </row>
    <row r="508" spans="3:6" ht="13" x14ac:dyDescent="0.15">
      <c r="C508" s="12" t="str">
        <f t="shared" si="8"/>
        <v>-</v>
      </c>
      <c r="D508" s="21"/>
      <c r="E508" s="15"/>
      <c r="F508" s="15"/>
    </row>
    <row r="509" spans="3:6" ht="13" x14ac:dyDescent="0.15">
      <c r="C509" s="12" t="str">
        <f t="shared" si="8"/>
        <v>-</v>
      </c>
      <c r="D509" s="21"/>
      <c r="E509" s="15"/>
      <c r="F509" s="15"/>
    </row>
    <row r="510" spans="3:6" ht="13" x14ac:dyDescent="0.15">
      <c r="C510" s="12" t="str">
        <f t="shared" si="8"/>
        <v>-</v>
      </c>
      <c r="D510" s="21"/>
      <c r="E510" s="15"/>
      <c r="F510" s="15"/>
    </row>
    <row r="511" spans="3:6" ht="13" x14ac:dyDescent="0.15">
      <c r="C511" s="12" t="str">
        <f t="shared" si="8"/>
        <v>-</v>
      </c>
      <c r="D511" s="21"/>
      <c r="E511" s="15"/>
      <c r="F511" s="15"/>
    </row>
    <row r="512" spans="3:6" ht="13" x14ac:dyDescent="0.15">
      <c r="C512" s="12" t="str">
        <f t="shared" si="8"/>
        <v>-</v>
      </c>
      <c r="D512" s="21"/>
      <c r="E512" s="15"/>
      <c r="F512" s="15"/>
    </row>
    <row r="513" spans="3:6" ht="13" x14ac:dyDescent="0.15">
      <c r="C513" s="12" t="str">
        <f t="shared" si="8"/>
        <v>-</v>
      </c>
      <c r="D513" s="21"/>
      <c r="E513" s="15"/>
      <c r="F513" s="15"/>
    </row>
    <row r="514" spans="3:6" ht="13" x14ac:dyDescent="0.15">
      <c r="C514" s="12" t="str">
        <f t="shared" si="8"/>
        <v>-</v>
      </c>
      <c r="D514" s="21"/>
      <c r="E514" s="15"/>
      <c r="F514" s="15"/>
    </row>
    <row r="515" spans="3:6" ht="13" x14ac:dyDescent="0.15">
      <c r="C515" s="12" t="str">
        <f t="shared" si="8"/>
        <v>-</v>
      </c>
      <c r="D515" s="21"/>
      <c r="E515" s="15"/>
      <c r="F515" s="15"/>
    </row>
    <row r="516" spans="3:6" ht="13" x14ac:dyDescent="0.15">
      <c r="C516" s="12" t="str">
        <f t="shared" ref="C516:C579" si="9">CONCATENATE(A516,"-",B516)</f>
        <v>-</v>
      </c>
      <c r="D516" s="21"/>
      <c r="E516" s="15"/>
      <c r="F516" s="15"/>
    </row>
    <row r="517" spans="3:6" ht="13" x14ac:dyDescent="0.15">
      <c r="C517" s="12" t="str">
        <f t="shared" si="9"/>
        <v>-</v>
      </c>
      <c r="D517" s="21"/>
      <c r="E517" s="15"/>
      <c r="F517" s="15"/>
    </row>
    <row r="518" spans="3:6" ht="13" x14ac:dyDescent="0.15">
      <c r="C518" s="12" t="str">
        <f t="shared" si="9"/>
        <v>-</v>
      </c>
      <c r="D518" s="21"/>
      <c r="E518" s="15"/>
      <c r="F518" s="15"/>
    </row>
    <row r="519" spans="3:6" ht="13" x14ac:dyDescent="0.15">
      <c r="C519" s="12" t="str">
        <f t="shared" si="9"/>
        <v>-</v>
      </c>
      <c r="D519" s="21"/>
      <c r="E519" s="15"/>
      <c r="F519" s="15"/>
    </row>
    <row r="520" spans="3:6" ht="13" x14ac:dyDescent="0.15">
      <c r="C520" s="12" t="str">
        <f t="shared" si="9"/>
        <v>-</v>
      </c>
      <c r="D520" s="21"/>
      <c r="E520" s="15"/>
      <c r="F520" s="15"/>
    </row>
    <row r="521" spans="3:6" ht="13" x14ac:dyDescent="0.15">
      <c r="C521" s="12" t="str">
        <f t="shared" si="9"/>
        <v>-</v>
      </c>
      <c r="D521" s="21"/>
      <c r="E521" s="15"/>
      <c r="F521" s="15"/>
    </row>
    <row r="522" spans="3:6" ht="13" x14ac:dyDescent="0.15">
      <c r="C522" s="12" t="str">
        <f t="shared" si="9"/>
        <v>-</v>
      </c>
      <c r="D522" s="21"/>
      <c r="E522" s="15"/>
      <c r="F522" s="15"/>
    </row>
    <row r="523" spans="3:6" ht="13" x14ac:dyDescent="0.15">
      <c r="C523" s="12" t="str">
        <f t="shared" si="9"/>
        <v>-</v>
      </c>
      <c r="D523" s="21"/>
      <c r="E523" s="15"/>
      <c r="F523" s="15"/>
    </row>
    <row r="524" spans="3:6" ht="13" x14ac:dyDescent="0.15">
      <c r="C524" s="12" t="str">
        <f t="shared" si="9"/>
        <v>-</v>
      </c>
      <c r="D524" s="21"/>
      <c r="E524" s="15"/>
      <c r="F524" s="15"/>
    </row>
    <row r="525" spans="3:6" ht="13" x14ac:dyDescent="0.15">
      <c r="C525" s="12" t="str">
        <f t="shared" si="9"/>
        <v>-</v>
      </c>
      <c r="D525" s="21"/>
      <c r="E525" s="15"/>
      <c r="F525" s="15"/>
    </row>
    <row r="526" spans="3:6" ht="13" x14ac:dyDescent="0.15">
      <c r="C526" s="12" t="str">
        <f t="shared" si="9"/>
        <v>-</v>
      </c>
      <c r="D526" s="21"/>
      <c r="E526" s="15"/>
      <c r="F526" s="15"/>
    </row>
    <row r="527" spans="3:6" ht="13" x14ac:dyDescent="0.15">
      <c r="C527" s="12" t="str">
        <f t="shared" si="9"/>
        <v>-</v>
      </c>
      <c r="D527" s="21"/>
      <c r="E527" s="15"/>
      <c r="F527" s="15"/>
    </row>
    <row r="528" spans="3:6" ht="13" x14ac:dyDescent="0.15">
      <c r="C528" s="12" t="str">
        <f t="shared" si="9"/>
        <v>-</v>
      </c>
      <c r="D528" s="21"/>
      <c r="E528" s="15"/>
      <c r="F528" s="15"/>
    </row>
    <row r="529" spans="3:6" ht="13" x14ac:dyDescent="0.15">
      <c r="C529" s="12" t="str">
        <f t="shared" si="9"/>
        <v>-</v>
      </c>
      <c r="D529" s="21"/>
      <c r="E529" s="15"/>
      <c r="F529" s="15"/>
    </row>
    <row r="530" spans="3:6" ht="13" x14ac:dyDescent="0.15">
      <c r="C530" s="12" t="str">
        <f t="shared" si="9"/>
        <v>-</v>
      </c>
      <c r="D530" s="21"/>
      <c r="E530" s="15"/>
      <c r="F530" s="15"/>
    </row>
    <row r="531" spans="3:6" ht="13" x14ac:dyDescent="0.15">
      <c r="C531" s="12" t="str">
        <f t="shared" si="9"/>
        <v>-</v>
      </c>
      <c r="D531" s="21"/>
      <c r="E531" s="15"/>
      <c r="F531" s="15"/>
    </row>
    <row r="532" spans="3:6" ht="13" x14ac:dyDescent="0.15">
      <c r="C532" s="12" t="str">
        <f t="shared" si="9"/>
        <v>-</v>
      </c>
      <c r="D532" s="21"/>
      <c r="E532" s="15"/>
      <c r="F532" s="15"/>
    </row>
    <row r="533" spans="3:6" ht="13" x14ac:dyDescent="0.15">
      <c r="C533" s="12" t="str">
        <f t="shared" si="9"/>
        <v>-</v>
      </c>
      <c r="D533" s="21"/>
      <c r="E533" s="15"/>
      <c r="F533" s="15"/>
    </row>
    <row r="534" spans="3:6" ht="13" x14ac:dyDescent="0.15">
      <c r="C534" s="12" t="str">
        <f t="shared" si="9"/>
        <v>-</v>
      </c>
      <c r="D534" s="21"/>
      <c r="E534" s="15"/>
      <c r="F534" s="15"/>
    </row>
    <row r="535" spans="3:6" ht="13" x14ac:dyDescent="0.15">
      <c r="C535" s="12" t="str">
        <f t="shared" si="9"/>
        <v>-</v>
      </c>
      <c r="D535" s="21"/>
      <c r="E535" s="15"/>
      <c r="F535" s="15"/>
    </row>
    <row r="536" spans="3:6" ht="13" x14ac:dyDescent="0.15">
      <c r="C536" s="12" t="str">
        <f t="shared" si="9"/>
        <v>-</v>
      </c>
      <c r="D536" s="21"/>
      <c r="E536" s="15"/>
      <c r="F536" s="15"/>
    </row>
    <row r="537" spans="3:6" ht="13" x14ac:dyDescent="0.15">
      <c r="C537" s="12" t="str">
        <f t="shared" si="9"/>
        <v>-</v>
      </c>
      <c r="D537" s="21"/>
      <c r="E537" s="15"/>
      <c r="F537" s="15"/>
    </row>
    <row r="538" spans="3:6" ht="13" x14ac:dyDescent="0.15">
      <c r="C538" s="12" t="str">
        <f t="shared" si="9"/>
        <v>-</v>
      </c>
      <c r="D538" s="21"/>
      <c r="E538" s="15"/>
      <c r="F538" s="15"/>
    </row>
    <row r="539" spans="3:6" ht="13" x14ac:dyDescent="0.15">
      <c r="C539" s="12" t="str">
        <f t="shared" si="9"/>
        <v>-</v>
      </c>
      <c r="D539" s="21"/>
      <c r="E539" s="15"/>
      <c r="F539" s="15"/>
    </row>
    <row r="540" spans="3:6" ht="13" x14ac:dyDescent="0.15">
      <c r="C540" s="12" t="str">
        <f t="shared" si="9"/>
        <v>-</v>
      </c>
      <c r="D540" s="21"/>
      <c r="E540" s="15"/>
      <c r="F540" s="15"/>
    </row>
    <row r="541" spans="3:6" ht="13" x14ac:dyDescent="0.15">
      <c r="C541" s="12" t="str">
        <f t="shared" si="9"/>
        <v>-</v>
      </c>
      <c r="D541" s="21"/>
      <c r="E541" s="15"/>
      <c r="F541" s="15"/>
    </row>
    <row r="542" spans="3:6" ht="13" x14ac:dyDescent="0.15">
      <c r="C542" s="12" t="str">
        <f t="shared" si="9"/>
        <v>-</v>
      </c>
      <c r="D542" s="21"/>
      <c r="E542" s="15"/>
      <c r="F542" s="15"/>
    </row>
    <row r="543" spans="3:6" ht="13" x14ac:dyDescent="0.15">
      <c r="C543" s="12" t="str">
        <f t="shared" si="9"/>
        <v>-</v>
      </c>
      <c r="D543" s="21"/>
      <c r="E543" s="15"/>
      <c r="F543" s="15"/>
    </row>
    <row r="544" spans="3:6" ht="13" x14ac:dyDescent="0.15">
      <c r="C544" s="12" t="str">
        <f t="shared" si="9"/>
        <v>-</v>
      </c>
      <c r="D544" s="21"/>
      <c r="E544" s="15"/>
      <c r="F544" s="15"/>
    </row>
    <row r="545" spans="3:6" ht="13" x14ac:dyDescent="0.15">
      <c r="C545" s="12" t="str">
        <f t="shared" si="9"/>
        <v>-</v>
      </c>
      <c r="D545" s="21"/>
      <c r="E545" s="15"/>
      <c r="F545" s="15"/>
    </row>
    <row r="546" spans="3:6" ht="13" x14ac:dyDescent="0.15">
      <c r="C546" s="12" t="str">
        <f t="shared" si="9"/>
        <v>-</v>
      </c>
      <c r="D546" s="21"/>
      <c r="E546" s="15"/>
      <c r="F546" s="15"/>
    </row>
    <row r="547" spans="3:6" ht="13" x14ac:dyDescent="0.15">
      <c r="C547" s="12" t="str">
        <f t="shared" si="9"/>
        <v>-</v>
      </c>
      <c r="D547" s="21"/>
      <c r="E547" s="15"/>
      <c r="F547" s="15"/>
    </row>
    <row r="548" spans="3:6" ht="13" x14ac:dyDescent="0.15">
      <c r="C548" s="12" t="str">
        <f t="shared" si="9"/>
        <v>-</v>
      </c>
      <c r="D548" s="21"/>
      <c r="E548" s="15"/>
      <c r="F548" s="15"/>
    </row>
    <row r="549" spans="3:6" ht="13" x14ac:dyDescent="0.15">
      <c r="C549" s="12" t="str">
        <f t="shared" si="9"/>
        <v>-</v>
      </c>
      <c r="D549" s="21"/>
      <c r="E549" s="15"/>
      <c r="F549" s="15"/>
    </row>
    <row r="550" spans="3:6" ht="13" x14ac:dyDescent="0.15">
      <c r="C550" s="12" t="str">
        <f t="shared" si="9"/>
        <v>-</v>
      </c>
      <c r="D550" s="21"/>
      <c r="E550" s="15"/>
      <c r="F550" s="15"/>
    </row>
    <row r="551" spans="3:6" ht="13" x14ac:dyDescent="0.15">
      <c r="C551" s="12" t="str">
        <f t="shared" si="9"/>
        <v>-</v>
      </c>
      <c r="D551" s="21"/>
      <c r="E551" s="15"/>
      <c r="F551" s="15"/>
    </row>
    <row r="552" spans="3:6" ht="13" x14ac:dyDescent="0.15">
      <c r="C552" s="12" t="str">
        <f t="shared" si="9"/>
        <v>-</v>
      </c>
      <c r="D552" s="21"/>
      <c r="E552" s="15"/>
      <c r="F552" s="15"/>
    </row>
    <row r="553" spans="3:6" ht="13" x14ac:dyDescent="0.15">
      <c r="C553" s="12" t="str">
        <f t="shared" si="9"/>
        <v>-</v>
      </c>
      <c r="D553" s="21"/>
      <c r="E553" s="15"/>
      <c r="F553" s="15"/>
    </row>
    <row r="554" spans="3:6" ht="13" x14ac:dyDescent="0.15">
      <c r="C554" s="12" t="str">
        <f t="shared" si="9"/>
        <v>-</v>
      </c>
      <c r="D554" s="21"/>
      <c r="E554" s="15"/>
      <c r="F554" s="15"/>
    </row>
    <row r="555" spans="3:6" ht="13" x14ac:dyDescent="0.15">
      <c r="C555" s="12" t="str">
        <f t="shared" si="9"/>
        <v>-</v>
      </c>
      <c r="D555" s="21"/>
      <c r="E555" s="15"/>
      <c r="F555" s="15"/>
    </row>
    <row r="556" spans="3:6" ht="13" x14ac:dyDescent="0.15">
      <c r="C556" s="12" t="str">
        <f t="shared" si="9"/>
        <v>-</v>
      </c>
      <c r="D556" s="21"/>
      <c r="E556" s="15"/>
      <c r="F556" s="15"/>
    </row>
    <row r="557" spans="3:6" ht="13" x14ac:dyDescent="0.15">
      <c r="C557" s="12" t="str">
        <f t="shared" si="9"/>
        <v>-</v>
      </c>
      <c r="D557" s="21"/>
      <c r="E557" s="15"/>
      <c r="F557" s="15"/>
    </row>
    <row r="558" spans="3:6" ht="13" x14ac:dyDescent="0.15">
      <c r="C558" s="12" t="str">
        <f t="shared" si="9"/>
        <v>-</v>
      </c>
      <c r="D558" s="21"/>
      <c r="E558" s="15"/>
      <c r="F558" s="15"/>
    </row>
    <row r="559" spans="3:6" ht="13" x14ac:dyDescent="0.15">
      <c r="C559" s="12" t="str">
        <f t="shared" si="9"/>
        <v>-</v>
      </c>
      <c r="D559" s="21"/>
      <c r="E559" s="15"/>
      <c r="F559" s="15"/>
    </row>
    <row r="560" spans="3:6" ht="13" x14ac:dyDescent="0.15">
      <c r="C560" s="12" t="str">
        <f t="shared" si="9"/>
        <v>-</v>
      </c>
      <c r="D560" s="21"/>
      <c r="E560" s="15"/>
      <c r="F560" s="15"/>
    </row>
    <row r="561" spans="3:6" ht="13" x14ac:dyDescent="0.15">
      <c r="C561" s="12" t="str">
        <f t="shared" si="9"/>
        <v>-</v>
      </c>
      <c r="D561" s="21"/>
      <c r="E561" s="15"/>
      <c r="F561" s="15"/>
    </row>
    <row r="562" spans="3:6" ht="13" x14ac:dyDescent="0.15">
      <c r="C562" s="12" t="str">
        <f t="shared" si="9"/>
        <v>-</v>
      </c>
      <c r="D562" s="21"/>
      <c r="E562" s="15"/>
      <c r="F562" s="15"/>
    </row>
    <row r="563" spans="3:6" ht="13" x14ac:dyDescent="0.15">
      <c r="C563" s="12" t="str">
        <f t="shared" si="9"/>
        <v>-</v>
      </c>
      <c r="D563" s="21"/>
      <c r="E563" s="15"/>
      <c r="F563" s="15"/>
    </row>
    <row r="564" spans="3:6" ht="13" x14ac:dyDescent="0.15">
      <c r="C564" s="12" t="str">
        <f t="shared" si="9"/>
        <v>-</v>
      </c>
      <c r="D564" s="21"/>
      <c r="E564" s="15"/>
      <c r="F564" s="15"/>
    </row>
    <row r="565" spans="3:6" ht="13" x14ac:dyDescent="0.15">
      <c r="C565" s="12" t="str">
        <f t="shared" si="9"/>
        <v>-</v>
      </c>
      <c r="D565" s="21"/>
      <c r="E565" s="15"/>
      <c r="F565" s="15"/>
    </row>
    <row r="566" spans="3:6" ht="13" x14ac:dyDescent="0.15">
      <c r="C566" s="12" t="str">
        <f t="shared" si="9"/>
        <v>-</v>
      </c>
      <c r="D566" s="21"/>
      <c r="E566" s="15"/>
      <c r="F566" s="15"/>
    </row>
    <row r="567" spans="3:6" ht="13" x14ac:dyDescent="0.15">
      <c r="C567" s="12" t="str">
        <f t="shared" si="9"/>
        <v>-</v>
      </c>
      <c r="D567" s="21"/>
      <c r="E567" s="15"/>
      <c r="F567" s="15"/>
    </row>
    <row r="568" spans="3:6" ht="13" x14ac:dyDescent="0.15">
      <c r="C568" s="12" t="str">
        <f t="shared" si="9"/>
        <v>-</v>
      </c>
      <c r="D568" s="21"/>
      <c r="E568" s="15"/>
      <c r="F568" s="15"/>
    </row>
    <row r="569" spans="3:6" ht="13" x14ac:dyDescent="0.15">
      <c r="C569" s="12" t="str">
        <f t="shared" si="9"/>
        <v>-</v>
      </c>
      <c r="D569" s="21"/>
      <c r="E569" s="15"/>
      <c r="F569" s="15"/>
    </row>
    <row r="570" spans="3:6" ht="13" x14ac:dyDescent="0.15">
      <c r="C570" s="12" t="str">
        <f t="shared" si="9"/>
        <v>-</v>
      </c>
      <c r="D570" s="21"/>
      <c r="E570" s="15"/>
      <c r="F570" s="15"/>
    </row>
    <row r="571" spans="3:6" ht="13" x14ac:dyDescent="0.15">
      <c r="C571" s="12" t="str">
        <f t="shared" si="9"/>
        <v>-</v>
      </c>
      <c r="D571" s="21"/>
      <c r="E571" s="15"/>
      <c r="F571" s="15"/>
    </row>
    <row r="572" spans="3:6" ht="13" x14ac:dyDescent="0.15">
      <c r="C572" s="12" t="str">
        <f t="shared" si="9"/>
        <v>-</v>
      </c>
      <c r="D572" s="21"/>
      <c r="E572" s="15"/>
      <c r="F572" s="15"/>
    </row>
    <row r="573" spans="3:6" ht="13" x14ac:dyDescent="0.15">
      <c r="C573" s="12" t="str">
        <f t="shared" si="9"/>
        <v>-</v>
      </c>
      <c r="D573" s="21"/>
      <c r="E573" s="15"/>
      <c r="F573" s="15"/>
    </row>
    <row r="574" spans="3:6" ht="13" x14ac:dyDescent="0.15">
      <c r="C574" s="12" t="str">
        <f t="shared" si="9"/>
        <v>-</v>
      </c>
      <c r="D574" s="21"/>
      <c r="E574" s="15"/>
      <c r="F574" s="15"/>
    </row>
    <row r="575" spans="3:6" ht="13" x14ac:dyDescent="0.15">
      <c r="C575" s="12" t="str">
        <f t="shared" si="9"/>
        <v>-</v>
      </c>
      <c r="D575" s="21"/>
      <c r="E575" s="15"/>
      <c r="F575" s="15"/>
    </row>
    <row r="576" spans="3:6" ht="13" x14ac:dyDescent="0.15">
      <c r="C576" s="12" t="str">
        <f t="shared" si="9"/>
        <v>-</v>
      </c>
      <c r="D576" s="21"/>
      <c r="E576" s="15"/>
      <c r="F576" s="15"/>
    </row>
    <row r="577" spans="3:6" ht="13" x14ac:dyDescent="0.15">
      <c r="C577" s="12" t="str">
        <f t="shared" si="9"/>
        <v>-</v>
      </c>
      <c r="D577" s="21"/>
      <c r="E577" s="15"/>
      <c r="F577" s="15"/>
    </row>
    <row r="578" spans="3:6" ht="13" x14ac:dyDescent="0.15">
      <c r="C578" s="12" t="str">
        <f t="shared" si="9"/>
        <v>-</v>
      </c>
      <c r="D578" s="21"/>
      <c r="E578" s="15"/>
      <c r="F578" s="15"/>
    </row>
    <row r="579" spans="3:6" ht="13" x14ac:dyDescent="0.15">
      <c r="C579" s="12" t="str">
        <f t="shared" si="9"/>
        <v>-</v>
      </c>
      <c r="D579" s="21"/>
      <c r="E579" s="15"/>
      <c r="F579" s="15"/>
    </row>
    <row r="580" spans="3:6" ht="13" x14ac:dyDescent="0.15">
      <c r="C580" s="12" t="str">
        <f t="shared" ref="C580:C643" si="10">CONCATENATE(A580,"-",B580)</f>
        <v>-</v>
      </c>
      <c r="D580" s="21"/>
      <c r="E580" s="15"/>
      <c r="F580" s="15"/>
    </row>
    <row r="581" spans="3:6" ht="13" x14ac:dyDescent="0.15">
      <c r="C581" s="12" t="str">
        <f t="shared" si="10"/>
        <v>-</v>
      </c>
      <c r="D581" s="21"/>
      <c r="E581" s="15"/>
      <c r="F581" s="15"/>
    </row>
    <row r="582" spans="3:6" ht="13" x14ac:dyDescent="0.15">
      <c r="C582" s="12" t="str">
        <f t="shared" si="10"/>
        <v>-</v>
      </c>
      <c r="D582" s="21"/>
      <c r="E582" s="15"/>
      <c r="F582" s="15"/>
    </row>
    <row r="583" spans="3:6" ht="13" x14ac:dyDescent="0.15">
      <c r="C583" s="12" t="str">
        <f t="shared" si="10"/>
        <v>-</v>
      </c>
      <c r="D583" s="21"/>
      <c r="E583" s="15"/>
      <c r="F583" s="15"/>
    </row>
    <row r="584" spans="3:6" ht="13" x14ac:dyDescent="0.15">
      <c r="C584" s="12" t="str">
        <f t="shared" si="10"/>
        <v>-</v>
      </c>
      <c r="D584" s="21"/>
      <c r="E584" s="15"/>
      <c r="F584" s="15"/>
    </row>
    <row r="585" spans="3:6" ht="13" x14ac:dyDescent="0.15">
      <c r="C585" s="12" t="str">
        <f t="shared" si="10"/>
        <v>-</v>
      </c>
      <c r="D585" s="21"/>
      <c r="E585" s="15"/>
      <c r="F585" s="15"/>
    </row>
    <row r="586" spans="3:6" ht="13" x14ac:dyDescent="0.15">
      <c r="C586" s="12" t="str">
        <f t="shared" si="10"/>
        <v>-</v>
      </c>
      <c r="D586" s="21"/>
      <c r="E586" s="15"/>
      <c r="F586" s="15"/>
    </row>
    <row r="587" spans="3:6" ht="13" x14ac:dyDescent="0.15">
      <c r="C587" s="12" t="str">
        <f t="shared" si="10"/>
        <v>-</v>
      </c>
      <c r="D587" s="21"/>
      <c r="E587" s="15"/>
      <c r="F587" s="15"/>
    </row>
    <row r="588" spans="3:6" ht="13" x14ac:dyDescent="0.15">
      <c r="C588" s="12" t="str">
        <f t="shared" si="10"/>
        <v>-</v>
      </c>
      <c r="D588" s="21"/>
      <c r="E588" s="15"/>
      <c r="F588" s="15"/>
    </row>
    <row r="589" spans="3:6" ht="13" x14ac:dyDescent="0.15">
      <c r="C589" s="12" t="str">
        <f t="shared" si="10"/>
        <v>-</v>
      </c>
      <c r="D589" s="21"/>
      <c r="E589" s="15"/>
      <c r="F589" s="15"/>
    </row>
    <row r="590" spans="3:6" ht="13" x14ac:dyDescent="0.15">
      <c r="C590" s="12" t="str">
        <f t="shared" si="10"/>
        <v>-</v>
      </c>
      <c r="D590" s="21"/>
      <c r="E590" s="15"/>
      <c r="F590" s="15"/>
    </row>
    <row r="591" spans="3:6" ht="13" x14ac:dyDescent="0.15">
      <c r="C591" s="12" t="str">
        <f t="shared" si="10"/>
        <v>-</v>
      </c>
      <c r="D591" s="21"/>
      <c r="E591" s="15"/>
      <c r="F591" s="15"/>
    </row>
    <row r="592" spans="3:6" ht="13" x14ac:dyDescent="0.15">
      <c r="C592" s="12" t="str">
        <f t="shared" si="10"/>
        <v>-</v>
      </c>
      <c r="D592" s="21"/>
      <c r="E592" s="15"/>
      <c r="F592" s="15"/>
    </row>
    <row r="593" spans="3:6" ht="13" x14ac:dyDescent="0.15">
      <c r="C593" s="12" t="str">
        <f t="shared" si="10"/>
        <v>-</v>
      </c>
      <c r="D593" s="21"/>
      <c r="E593" s="15"/>
      <c r="F593" s="15"/>
    </row>
    <row r="594" spans="3:6" ht="13" x14ac:dyDescent="0.15">
      <c r="C594" s="12" t="str">
        <f t="shared" si="10"/>
        <v>-</v>
      </c>
      <c r="D594" s="21"/>
      <c r="E594" s="15"/>
      <c r="F594" s="15"/>
    </row>
    <row r="595" spans="3:6" ht="13" x14ac:dyDescent="0.15">
      <c r="C595" s="12" t="str">
        <f t="shared" si="10"/>
        <v>-</v>
      </c>
      <c r="D595" s="21"/>
      <c r="E595" s="15"/>
      <c r="F595" s="15"/>
    </row>
    <row r="596" spans="3:6" ht="13" x14ac:dyDescent="0.15">
      <c r="C596" s="12" t="str">
        <f t="shared" si="10"/>
        <v>-</v>
      </c>
      <c r="D596" s="21"/>
      <c r="E596" s="15"/>
      <c r="F596" s="15"/>
    </row>
    <row r="597" spans="3:6" ht="13" x14ac:dyDescent="0.15">
      <c r="C597" s="12" t="str">
        <f t="shared" si="10"/>
        <v>-</v>
      </c>
      <c r="D597" s="21"/>
      <c r="E597" s="15"/>
      <c r="F597" s="15"/>
    </row>
    <row r="598" spans="3:6" ht="13" x14ac:dyDescent="0.15">
      <c r="C598" s="12" t="str">
        <f t="shared" si="10"/>
        <v>-</v>
      </c>
      <c r="D598" s="21"/>
      <c r="E598" s="15"/>
      <c r="F598" s="15"/>
    </row>
    <row r="599" spans="3:6" ht="13" x14ac:dyDescent="0.15">
      <c r="C599" s="12" t="str">
        <f t="shared" si="10"/>
        <v>-</v>
      </c>
      <c r="D599" s="21"/>
      <c r="E599" s="15"/>
      <c r="F599" s="15"/>
    </row>
    <row r="600" spans="3:6" ht="13" x14ac:dyDescent="0.15">
      <c r="C600" s="12" t="str">
        <f t="shared" si="10"/>
        <v>-</v>
      </c>
      <c r="D600" s="21"/>
      <c r="E600" s="15"/>
      <c r="F600" s="15"/>
    </row>
    <row r="601" spans="3:6" ht="13" x14ac:dyDescent="0.15">
      <c r="C601" s="12" t="str">
        <f t="shared" si="10"/>
        <v>-</v>
      </c>
      <c r="D601" s="21"/>
      <c r="E601" s="15"/>
      <c r="F601" s="15"/>
    </row>
    <row r="602" spans="3:6" ht="13" x14ac:dyDescent="0.15">
      <c r="C602" s="12" t="str">
        <f t="shared" si="10"/>
        <v>-</v>
      </c>
      <c r="D602" s="21"/>
      <c r="E602" s="15"/>
      <c r="F602" s="15"/>
    </row>
    <row r="603" spans="3:6" ht="13" x14ac:dyDescent="0.15">
      <c r="C603" s="12" t="str">
        <f t="shared" si="10"/>
        <v>-</v>
      </c>
      <c r="D603" s="21"/>
      <c r="E603" s="15"/>
      <c r="F603" s="15"/>
    </row>
    <row r="604" spans="3:6" ht="13" x14ac:dyDescent="0.15">
      <c r="C604" s="12" t="str">
        <f t="shared" si="10"/>
        <v>-</v>
      </c>
      <c r="D604" s="21"/>
      <c r="E604" s="15"/>
      <c r="F604" s="15"/>
    </row>
    <row r="605" spans="3:6" ht="13" x14ac:dyDescent="0.15">
      <c r="C605" s="12" t="str">
        <f t="shared" si="10"/>
        <v>-</v>
      </c>
      <c r="D605" s="21"/>
      <c r="E605" s="15"/>
      <c r="F605" s="15"/>
    </row>
    <row r="606" spans="3:6" ht="13" x14ac:dyDescent="0.15">
      <c r="C606" s="12" t="str">
        <f t="shared" si="10"/>
        <v>-</v>
      </c>
      <c r="D606" s="21"/>
      <c r="E606" s="15"/>
      <c r="F606" s="15"/>
    </row>
    <row r="607" spans="3:6" ht="13" x14ac:dyDescent="0.15">
      <c r="C607" s="12" t="str">
        <f t="shared" si="10"/>
        <v>-</v>
      </c>
      <c r="D607" s="21"/>
      <c r="E607" s="15"/>
      <c r="F607" s="15"/>
    </row>
    <row r="608" spans="3:6" ht="13" x14ac:dyDescent="0.15">
      <c r="C608" s="12" t="str">
        <f t="shared" si="10"/>
        <v>-</v>
      </c>
      <c r="D608" s="21"/>
      <c r="E608" s="15"/>
      <c r="F608" s="15"/>
    </row>
    <row r="609" spans="3:6" ht="13" x14ac:dyDescent="0.15">
      <c r="C609" s="12" t="str">
        <f t="shared" si="10"/>
        <v>-</v>
      </c>
      <c r="D609" s="21"/>
      <c r="E609" s="15"/>
      <c r="F609" s="15"/>
    </row>
    <row r="610" spans="3:6" ht="13" x14ac:dyDescent="0.15">
      <c r="C610" s="12" t="str">
        <f t="shared" si="10"/>
        <v>-</v>
      </c>
      <c r="D610" s="21"/>
      <c r="E610" s="15"/>
      <c r="F610" s="15"/>
    </row>
    <row r="611" spans="3:6" ht="13" x14ac:dyDescent="0.15">
      <c r="C611" s="12" t="str">
        <f t="shared" si="10"/>
        <v>-</v>
      </c>
      <c r="D611" s="21"/>
      <c r="E611" s="15"/>
      <c r="F611" s="15"/>
    </row>
    <row r="612" spans="3:6" ht="13" x14ac:dyDescent="0.15">
      <c r="C612" s="12" t="str">
        <f t="shared" si="10"/>
        <v>-</v>
      </c>
      <c r="D612" s="21"/>
      <c r="E612" s="15"/>
      <c r="F612" s="15"/>
    </row>
    <row r="613" spans="3:6" ht="13" x14ac:dyDescent="0.15">
      <c r="C613" s="12" t="str">
        <f t="shared" si="10"/>
        <v>-</v>
      </c>
      <c r="D613" s="21"/>
      <c r="E613" s="15"/>
      <c r="F613" s="15"/>
    </row>
    <row r="614" spans="3:6" ht="13" x14ac:dyDescent="0.15">
      <c r="C614" s="12" t="str">
        <f t="shared" si="10"/>
        <v>-</v>
      </c>
      <c r="D614" s="21"/>
      <c r="E614" s="15"/>
      <c r="F614" s="15"/>
    </row>
    <row r="615" spans="3:6" ht="13" x14ac:dyDescent="0.15">
      <c r="C615" s="12" t="str">
        <f t="shared" si="10"/>
        <v>-</v>
      </c>
      <c r="D615" s="21"/>
      <c r="E615" s="15"/>
      <c r="F615" s="15"/>
    </row>
    <row r="616" spans="3:6" ht="13" x14ac:dyDescent="0.15">
      <c r="C616" s="12" t="str">
        <f t="shared" si="10"/>
        <v>-</v>
      </c>
      <c r="D616" s="21"/>
      <c r="E616" s="15"/>
      <c r="F616" s="15"/>
    </row>
    <row r="617" spans="3:6" ht="13" x14ac:dyDescent="0.15">
      <c r="C617" s="12" t="str">
        <f t="shared" si="10"/>
        <v>-</v>
      </c>
      <c r="D617" s="21"/>
      <c r="E617" s="15"/>
      <c r="F617" s="15"/>
    </row>
    <row r="618" spans="3:6" ht="13" x14ac:dyDescent="0.15">
      <c r="C618" s="12" t="str">
        <f t="shared" si="10"/>
        <v>-</v>
      </c>
      <c r="D618" s="21"/>
      <c r="E618" s="15"/>
      <c r="F618" s="15"/>
    </row>
    <row r="619" spans="3:6" ht="13" x14ac:dyDescent="0.15">
      <c r="C619" s="12" t="str">
        <f t="shared" si="10"/>
        <v>-</v>
      </c>
      <c r="D619" s="21"/>
      <c r="E619" s="15"/>
      <c r="F619" s="15"/>
    </row>
    <row r="620" spans="3:6" ht="13" x14ac:dyDescent="0.15">
      <c r="C620" s="12" t="str">
        <f t="shared" si="10"/>
        <v>-</v>
      </c>
      <c r="D620" s="21"/>
      <c r="E620" s="15"/>
      <c r="F620" s="15"/>
    </row>
    <row r="621" spans="3:6" ht="13" x14ac:dyDescent="0.15">
      <c r="C621" s="12" t="str">
        <f t="shared" si="10"/>
        <v>-</v>
      </c>
      <c r="D621" s="21"/>
      <c r="E621" s="15"/>
      <c r="F621" s="15"/>
    </row>
    <row r="622" spans="3:6" ht="13" x14ac:dyDescent="0.15">
      <c r="C622" s="12" t="str">
        <f t="shared" si="10"/>
        <v>-</v>
      </c>
      <c r="D622" s="21"/>
      <c r="E622" s="15"/>
      <c r="F622" s="15"/>
    </row>
    <row r="623" spans="3:6" ht="13" x14ac:dyDescent="0.15">
      <c r="C623" s="12" t="str">
        <f t="shared" si="10"/>
        <v>-</v>
      </c>
      <c r="D623" s="21"/>
      <c r="E623" s="15"/>
      <c r="F623" s="15"/>
    </row>
    <row r="624" spans="3:6" ht="13" x14ac:dyDescent="0.15">
      <c r="C624" s="12" t="str">
        <f t="shared" si="10"/>
        <v>-</v>
      </c>
      <c r="D624" s="21"/>
      <c r="E624" s="15"/>
      <c r="F624" s="15"/>
    </row>
    <row r="625" spans="3:6" ht="13" x14ac:dyDescent="0.15">
      <c r="C625" s="12" t="str">
        <f t="shared" si="10"/>
        <v>-</v>
      </c>
      <c r="D625" s="21"/>
      <c r="E625" s="15"/>
      <c r="F625" s="15"/>
    </row>
    <row r="626" spans="3:6" ht="13" x14ac:dyDescent="0.15">
      <c r="C626" s="12" t="str">
        <f t="shared" si="10"/>
        <v>-</v>
      </c>
      <c r="D626" s="21"/>
      <c r="E626" s="15"/>
      <c r="F626" s="15"/>
    </row>
    <row r="627" spans="3:6" ht="13" x14ac:dyDescent="0.15">
      <c r="C627" s="12" t="str">
        <f t="shared" si="10"/>
        <v>-</v>
      </c>
      <c r="D627" s="21"/>
      <c r="E627" s="15"/>
      <c r="F627" s="15"/>
    </row>
    <row r="628" spans="3:6" ht="13" x14ac:dyDescent="0.15">
      <c r="C628" s="12" t="str">
        <f t="shared" si="10"/>
        <v>-</v>
      </c>
      <c r="D628" s="21"/>
      <c r="E628" s="15"/>
      <c r="F628" s="15"/>
    </row>
    <row r="629" spans="3:6" ht="13" x14ac:dyDescent="0.15">
      <c r="C629" s="12" t="str">
        <f t="shared" si="10"/>
        <v>-</v>
      </c>
      <c r="D629" s="21"/>
      <c r="E629" s="15"/>
      <c r="F629" s="15"/>
    </row>
    <row r="630" spans="3:6" ht="13" x14ac:dyDescent="0.15">
      <c r="C630" s="12" t="str">
        <f t="shared" si="10"/>
        <v>-</v>
      </c>
      <c r="D630" s="21"/>
      <c r="E630" s="15"/>
      <c r="F630" s="15"/>
    </row>
    <row r="631" spans="3:6" ht="13" x14ac:dyDescent="0.15">
      <c r="C631" s="12" t="str">
        <f t="shared" si="10"/>
        <v>-</v>
      </c>
      <c r="D631" s="21"/>
      <c r="E631" s="15"/>
      <c r="F631" s="15"/>
    </row>
    <row r="632" spans="3:6" ht="13" x14ac:dyDescent="0.15">
      <c r="C632" s="12" t="str">
        <f t="shared" si="10"/>
        <v>-</v>
      </c>
      <c r="D632" s="21"/>
      <c r="E632" s="15"/>
      <c r="F632" s="15"/>
    </row>
    <row r="633" spans="3:6" ht="13" x14ac:dyDescent="0.15">
      <c r="C633" s="12" t="str">
        <f t="shared" si="10"/>
        <v>-</v>
      </c>
      <c r="D633" s="21"/>
      <c r="E633" s="15"/>
      <c r="F633" s="15"/>
    </row>
    <row r="634" spans="3:6" ht="13" x14ac:dyDescent="0.15">
      <c r="C634" s="12" t="str">
        <f t="shared" si="10"/>
        <v>-</v>
      </c>
      <c r="D634" s="21"/>
      <c r="E634" s="15"/>
      <c r="F634" s="15"/>
    </row>
    <row r="635" spans="3:6" ht="13" x14ac:dyDescent="0.15">
      <c r="C635" s="12" t="str">
        <f t="shared" si="10"/>
        <v>-</v>
      </c>
      <c r="D635" s="21"/>
      <c r="E635" s="15"/>
      <c r="F635" s="15"/>
    </row>
    <row r="636" spans="3:6" ht="13" x14ac:dyDescent="0.15">
      <c r="C636" s="12" t="str">
        <f t="shared" si="10"/>
        <v>-</v>
      </c>
      <c r="D636" s="21"/>
      <c r="E636" s="15"/>
      <c r="F636" s="15"/>
    </row>
    <row r="637" spans="3:6" ht="13" x14ac:dyDescent="0.15">
      <c r="C637" s="12" t="str">
        <f t="shared" si="10"/>
        <v>-</v>
      </c>
      <c r="D637" s="21"/>
      <c r="E637" s="15"/>
      <c r="F637" s="15"/>
    </row>
    <row r="638" spans="3:6" ht="13" x14ac:dyDescent="0.15">
      <c r="C638" s="12" t="str">
        <f t="shared" si="10"/>
        <v>-</v>
      </c>
      <c r="D638" s="21"/>
      <c r="E638" s="15"/>
      <c r="F638" s="15"/>
    </row>
    <row r="639" spans="3:6" ht="13" x14ac:dyDescent="0.15">
      <c r="C639" s="12" t="str">
        <f t="shared" si="10"/>
        <v>-</v>
      </c>
      <c r="D639" s="21"/>
      <c r="E639" s="15"/>
      <c r="F639" s="15"/>
    </row>
    <row r="640" spans="3:6" ht="13" x14ac:dyDescent="0.15">
      <c r="C640" s="12" t="str">
        <f t="shared" si="10"/>
        <v>-</v>
      </c>
      <c r="D640" s="21"/>
      <c r="E640" s="15"/>
      <c r="F640" s="15"/>
    </row>
    <row r="641" spans="3:6" ht="13" x14ac:dyDescent="0.15">
      <c r="C641" s="12" t="str">
        <f t="shared" si="10"/>
        <v>-</v>
      </c>
      <c r="D641" s="21"/>
      <c r="E641" s="15"/>
      <c r="F641" s="15"/>
    </row>
    <row r="642" spans="3:6" ht="13" x14ac:dyDescent="0.15">
      <c r="C642" s="12" t="str">
        <f t="shared" si="10"/>
        <v>-</v>
      </c>
      <c r="D642" s="21"/>
      <c r="E642" s="15"/>
      <c r="F642" s="15"/>
    </row>
    <row r="643" spans="3:6" ht="13" x14ac:dyDescent="0.15">
      <c r="C643" s="12" t="str">
        <f t="shared" si="10"/>
        <v>-</v>
      </c>
      <c r="D643" s="21"/>
      <c r="E643" s="15"/>
      <c r="F643" s="15"/>
    </row>
    <row r="644" spans="3:6" ht="13" x14ac:dyDescent="0.15">
      <c r="C644" s="12" t="str">
        <f t="shared" ref="C644:C707" si="11">CONCATENATE(A644,"-",B644)</f>
        <v>-</v>
      </c>
      <c r="D644" s="21"/>
      <c r="E644" s="15"/>
      <c r="F644" s="15"/>
    </row>
    <row r="645" spans="3:6" ht="13" x14ac:dyDescent="0.15">
      <c r="C645" s="12" t="str">
        <f t="shared" si="11"/>
        <v>-</v>
      </c>
      <c r="D645" s="21"/>
      <c r="E645" s="15"/>
      <c r="F645" s="15"/>
    </row>
    <row r="646" spans="3:6" ht="13" x14ac:dyDescent="0.15">
      <c r="C646" s="12" t="str">
        <f t="shared" si="11"/>
        <v>-</v>
      </c>
      <c r="D646" s="21"/>
      <c r="E646" s="15"/>
      <c r="F646" s="15"/>
    </row>
    <row r="647" spans="3:6" ht="13" x14ac:dyDescent="0.15">
      <c r="C647" s="12" t="str">
        <f t="shared" si="11"/>
        <v>-</v>
      </c>
      <c r="D647" s="21"/>
      <c r="E647" s="15"/>
      <c r="F647" s="15"/>
    </row>
    <row r="648" spans="3:6" ht="13" x14ac:dyDescent="0.15">
      <c r="C648" s="12" t="str">
        <f t="shared" si="11"/>
        <v>-</v>
      </c>
      <c r="D648" s="21"/>
      <c r="E648" s="15"/>
      <c r="F648" s="15"/>
    </row>
    <row r="649" spans="3:6" ht="13" x14ac:dyDescent="0.15">
      <c r="C649" s="12" t="str">
        <f t="shared" si="11"/>
        <v>-</v>
      </c>
      <c r="D649" s="21"/>
      <c r="E649" s="15"/>
      <c r="F649" s="15"/>
    </row>
    <row r="650" spans="3:6" ht="13" x14ac:dyDescent="0.15">
      <c r="C650" s="12" t="str">
        <f t="shared" si="11"/>
        <v>-</v>
      </c>
      <c r="D650" s="21"/>
      <c r="E650" s="15"/>
      <c r="F650" s="15"/>
    </row>
    <row r="651" spans="3:6" ht="13" x14ac:dyDescent="0.15">
      <c r="C651" s="12" t="str">
        <f t="shared" si="11"/>
        <v>-</v>
      </c>
      <c r="D651" s="21"/>
      <c r="E651" s="15"/>
      <c r="F651" s="15"/>
    </row>
    <row r="652" spans="3:6" ht="13" x14ac:dyDescent="0.15">
      <c r="C652" s="12" t="str">
        <f t="shared" si="11"/>
        <v>-</v>
      </c>
      <c r="D652" s="21"/>
      <c r="E652" s="15"/>
      <c r="F652" s="15"/>
    </row>
    <row r="653" spans="3:6" ht="13" x14ac:dyDescent="0.15">
      <c r="C653" s="12" t="str">
        <f t="shared" si="11"/>
        <v>-</v>
      </c>
      <c r="D653" s="21"/>
      <c r="E653" s="15"/>
      <c r="F653" s="15"/>
    </row>
    <row r="654" spans="3:6" ht="13" x14ac:dyDescent="0.15">
      <c r="C654" s="12" t="str">
        <f t="shared" si="11"/>
        <v>-</v>
      </c>
      <c r="D654" s="21"/>
      <c r="E654" s="15"/>
      <c r="F654" s="15"/>
    </row>
    <row r="655" spans="3:6" ht="13" x14ac:dyDescent="0.15">
      <c r="C655" s="12" t="str">
        <f t="shared" si="11"/>
        <v>-</v>
      </c>
      <c r="D655" s="21"/>
      <c r="E655" s="15"/>
      <c r="F655" s="15"/>
    </row>
    <row r="656" spans="3:6" ht="13" x14ac:dyDescent="0.15">
      <c r="C656" s="12" t="str">
        <f t="shared" si="11"/>
        <v>-</v>
      </c>
      <c r="D656" s="21"/>
      <c r="E656" s="15"/>
      <c r="F656" s="15"/>
    </row>
    <row r="657" spans="3:6" ht="13" x14ac:dyDescent="0.15">
      <c r="C657" s="12" t="str">
        <f t="shared" si="11"/>
        <v>-</v>
      </c>
      <c r="D657" s="21"/>
      <c r="E657" s="15"/>
      <c r="F657" s="15"/>
    </row>
    <row r="658" spans="3:6" ht="13" x14ac:dyDescent="0.15">
      <c r="C658" s="12" t="str">
        <f t="shared" si="11"/>
        <v>-</v>
      </c>
      <c r="D658" s="21"/>
      <c r="E658" s="15"/>
      <c r="F658" s="15"/>
    </row>
    <row r="659" spans="3:6" ht="13" x14ac:dyDescent="0.15">
      <c r="C659" s="12" t="str">
        <f t="shared" si="11"/>
        <v>-</v>
      </c>
      <c r="D659" s="21"/>
      <c r="E659" s="15"/>
      <c r="F659" s="15"/>
    </row>
    <row r="660" spans="3:6" ht="13" x14ac:dyDescent="0.15">
      <c r="C660" s="12" t="str">
        <f t="shared" si="11"/>
        <v>-</v>
      </c>
      <c r="D660" s="21"/>
      <c r="E660" s="15"/>
      <c r="F660" s="15"/>
    </row>
    <row r="661" spans="3:6" ht="13" x14ac:dyDescent="0.15">
      <c r="C661" s="12" t="str">
        <f t="shared" si="11"/>
        <v>-</v>
      </c>
      <c r="D661" s="21"/>
      <c r="E661" s="15"/>
      <c r="F661" s="15"/>
    </row>
    <row r="662" spans="3:6" ht="13" x14ac:dyDescent="0.15">
      <c r="C662" s="12" t="str">
        <f t="shared" si="11"/>
        <v>-</v>
      </c>
      <c r="D662" s="21"/>
      <c r="E662" s="15"/>
      <c r="F662" s="15"/>
    </row>
    <row r="663" spans="3:6" ht="13" x14ac:dyDescent="0.15">
      <c r="C663" s="12" t="str">
        <f t="shared" si="11"/>
        <v>-</v>
      </c>
      <c r="D663" s="21"/>
      <c r="E663" s="15"/>
      <c r="F663" s="15"/>
    </row>
    <row r="664" spans="3:6" ht="13" x14ac:dyDescent="0.15">
      <c r="C664" s="12" t="str">
        <f t="shared" si="11"/>
        <v>-</v>
      </c>
      <c r="D664" s="21"/>
      <c r="E664" s="15"/>
      <c r="F664" s="15"/>
    </row>
    <row r="665" spans="3:6" ht="13" x14ac:dyDescent="0.15">
      <c r="C665" s="12" t="str">
        <f t="shared" si="11"/>
        <v>-</v>
      </c>
      <c r="D665" s="21"/>
      <c r="E665" s="15"/>
      <c r="F665" s="15"/>
    </row>
    <row r="666" spans="3:6" ht="13" x14ac:dyDescent="0.15">
      <c r="C666" s="12" t="str">
        <f t="shared" si="11"/>
        <v>-</v>
      </c>
      <c r="D666" s="21"/>
      <c r="E666" s="15"/>
      <c r="F666" s="15"/>
    </row>
    <row r="667" spans="3:6" ht="13" x14ac:dyDescent="0.15">
      <c r="C667" s="12" t="str">
        <f t="shared" si="11"/>
        <v>-</v>
      </c>
      <c r="D667" s="21"/>
      <c r="E667" s="15"/>
      <c r="F667" s="15"/>
    </row>
    <row r="668" spans="3:6" ht="13" x14ac:dyDescent="0.15">
      <c r="C668" s="12" t="str">
        <f t="shared" si="11"/>
        <v>-</v>
      </c>
      <c r="D668" s="21"/>
      <c r="E668" s="15"/>
      <c r="F668" s="15"/>
    </row>
    <row r="669" spans="3:6" ht="13" x14ac:dyDescent="0.15">
      <c r="C669" s="12" t="str">
        <f t="shared" si="11"/>
        <v>-</v>
      </c>
      <c r="D669" s="21"/>
      <c r="E669" s="15"/>
      <c r="F669" s="15"/>
    </row>
    <row r="670" spans="3:6" ht="13" x14ac:dyDescent="0.15">
      <c r="C670" s="12" t="str">
        <f t="shared" si="11"/>
        <v>-</v>
      </c>
      <c r="D670" s="21"/>
      <c r="E670" s="15"/>
      <c r="F670" s="15"/>
    </row>
    <row r="671" spans="3:6" ht="13" x14ac:dyDescent="0.15">
      <c r="C671" s="12" t="str">
        <f t="shared" si="11"/>
        <v>-</v>
      </c>
      <c r="D671" s="21"/>
      <c r="E671" s="15"/>
      <c r="F671" s="15"/>
    </row>
    <row r="672" spans="3:6" ht="13" x14ac:dyDescent="0.15">
      <c r="C672" s="12" t="str">
        <f t="shared" si="11"/>
        <v>-</v>
      </c>
      <c r="D672" s="21"/>
      <c r="E672" s="15"/>
      <c r="F672" s="15"/>
    </row>
    <row r="673" spans="3:6" ht="13" x14ac:dyDescent="0.15">
      <c r="C673" s="12" t="str">
        <f t="shared" si="11"/>
        <v>-</v>
      </c>
      <c r="D673" s="21"/>
      <c r="E673" s="15"/>
      <c r="F673" s="15"/>
    </row>
    <row r="674" spans="3:6" ht="13" x14ac:dyDescent="0.15">
      <c r="C674" s="12" t="str">
        <f t="shared" si="11"/>
        <v>-</v>
      </c>
      <c r="D674" s="21"/>
      <c r="E674" s="15"/>
      <c r="F674" s="15"/>
    </row>
    <row r="675" spans="3:6" ht="13" x14ac:dyDescent="0.15">
      <c r="C675" s="12" t="str">
        <f t="shared" si="11"/>
        <v>-</v>
      </c>
      <c r="D675" s="21"/>
      <c r="E675" s="15"/>
      <c r="F675" s="15"/>
    </row>
    <row r="676" spans="3:6" ht="13" x14ac:dyDescent="0.15">
      <c r="C676" s="12" t="str">
        <f t="shared" si="11"/>
        <v>-</v>
      </c>
      <c r="D676" s="21"/>
      <c r="E676" s="15"/>
      <c r="F676" s="15"/>
    </row>
    <row r="677" spans="3:6" ht="13" x14ac:dyDescent="0.15">
      <c r="C677" s="12" t="str">
        <f t="shared" si="11"/>
        <v>-</v>
      </c>
      <c r="D677" s="21"/>
      <c r="E677" s="15"/>
      <c r="F677" s="15"/>
    </row>
    <row r="678" spans="3:6" ht="13" x14ac:dyDescent="0.15">
      <c r="C678" s="12" t="str">
        <f t="shared" si="11"/>
        <v>-</v>
      </c>
      <c r="D678" s="21"/>
      <c r="E678" s="15"/>
      <c r="F678" s="15"/>
    </row>
    <row r="679" spans="3:6" ht="13" x14ac:dyDescent="0.15">
      <c r="C679" s="12" t="str">
        <f t="shared" si="11"/>
        <v>-</v>
      </c>
      <c r="D679" s="21"/>
      <c r="E679" s="15"/>
      <c r="F679" s="15"/>
    </row>
    <row r="680" spans="3:6" ht="13" x14ac:dyDescent="0.15">
      <c r="C680" s="12" t="str">
        <f t="shared" si="11"/>
        <v>-</v>
      </c>
      <c r="D680" s="21"/>
      <c r="E680" s="15"/>
      <c r="F680" s="15"/>
    </row>
    <row r="681" spans="3:6" ht="13" x14ac:dyDescent="0.15">
      <c r="C681" s="12" t="str">
        <f t="shared" si="11"/>
        <v>-</v>
      </c>
      <c r="D681" s="21"/>
      <c r="E681" s="15"/>
      <c r="F681" s="15"/>
    </row>
    <row r="682" spans="3:6" ht="13" x14ac:dyDescent="0.15">
      <c r="C682" s="12" t="str">
        <f t="shared" si="11"/>
        <v>-</v>
      </c>
      <c r="D682" s="21"/>
      <c r="E682" s="15"/>
      <c r="F682" s="15"/>
    </row>
    <row r="683" spans="3:6" ht="13" x14ac:dyDescent="0.15">
      <c r="C683" s="12" t="str">
        <f t="shared" si="11"/>
        <v>-</v>
      </c>
      <c r="D683" s="21"/>
      <c r="E683" s="15"/>
      <c r="F683" s="15"/>
    </row>
    <row r="684" spans="3:6" ht="13" x14ac:dyDescent="0.15">
      <c r="C684" s="12" t="str">
        <f t="shared" si="11"/>
        <v>-</v>
      </c>
      <c r="D684" s="21"/>
      <c r="E684" s="15"/>
      <c r="F684" s="15"/>
    </row>
    <row r="685" spans="3:6" ht="13" x14ac:dyDescent="0.15">
      <c r="C685" s="12" t="str">
        <f t="shared" si="11"/>
        <v>-</v>
      </c>
      <c r="D685" s="21"/>
      <c r="E685" s="15"/>
      <c r="F685" s="15"/>
    </row>
    <row r="686" spans="3:6" ht="13" x14ac:dyDescent="0.15">
      <c r="C686" s="12" t="str">
        <f t="shared" si="11"/>
        <v>-</v>
      </c>
      <c r="D686" s="21"/>
      <c r="E686" s="15"/>
      <c r="F686" s="15"/>
    </row>
    <row r="687" spans="3:6" ht="13" x14ac:dyDescent="0.15">
      <c r="C687" s="12" t="str">
        <f t="shared" si="11"/>
        <v>-</v>
      </c>
      <c r="D687" s="21"/>
      <c r="E687" s="15"/>
      <c r="F687" s="15"/>
    </row>
    <row r="688" spans="3:6" ht="13" x14ac:dyDescent="0.15">
      <c r="C688" s="12" t="str">
        <f t="shared" si="11"/>
        <v>-</v>
      </c>
      <c r="D688" s="21"/>
      <c r="E688" s="15"/>
      <c r="F688" s="15"/>
    </row>
    <row r="689" spans="3:6" ht="13" x14ac:dyDescent="0.15">
      <c r="C689" s="12" t="str">
        <f t="shared" si="11"/>
        <v>-</v>
      </c>
      <c r="D689" s="21"/>
      <c r="E689" s="15"/>
      <c r="F689" s="15"/>
    </row>
    <row r="690" spans="3:6" ht="13" x14ac:dyDescent="0.15">
      <c r="C690" s="12" t="str">
        <f t="shared" si="11"/>
        <v>-</v>
      </c>
      <c r="D690" s="21"/>
      <c r="E690" s="15"/>
      <c r="F690" s="15"/>
    </row>
    <row r="691" spans="3:6" ht="13" x14ac:dyDescent="0.15">
      <c r="C691" s="12" t="str">
        <f t="shared" si="11"/>
        <v>-</v>
      </c>
      <c r="D691" s="21"/>
      <c r="E691" s="15"/>
      <c r="F691" s="15"/>
    </row>
    <row r="692" spans="3:6" ht="13" x14ac:dyDescent="0.15">
      <c r="C692" s="12" t="str">
        <f t="shared" si="11"/>
        <v>-</v>
      </c>
      <c r="D692" s="21"/>
      <c r="E692" s="15"/>
      <c r="F692" s="15"/>
    </row>
    <row r="693" spans="3:6" ht="13" x14ac:dyDescent="0.15">
      <c r="C693" s="12" t="str">
        <f t="shared" si="11"/>
        <v>-</v>
      </c>
      <c r="D693" s="21"/>
      <c r="E693" s="15"/>
      <c r="F693" s="15"/>
    </row>
    <row r="694" spans="3:6" ht="13" x14ac:dyDescent="0.15">
      <c r="C694" s="12" t="str">
        <f t="shared" si="11"/>
        <v>-</v>
      </c>
      <c r="D694" s="21"/>
      <c r="E694" s="15"/>
      <c r="F694" s="15"/>
    </row>
    <row r="695" spans="3:6" ht="13" x14ac:dyDescent="0.15">
      <c r="C695" s="12" t="str">
        <f t="shared" si="11"/>
        <v>-</v>
      </c>
      <c r="D695" s="21"/>
      <c r="E695" s="15"/>
      <c r="F695" s="15"/>
    </row>
    <row r="696" spans="3:6" ht="13" x14ac:dyDescent="0.15">
      <c r="C696" s="12" t="str">
        <f t="shared" si="11"/>
        <v>-</v>
      </c>
      <c r="D696" s="21"/>
      <c r="E696" s="15"/>
      <c r="F696" s="15"/>
    </row>
    <row r="697" spans="3:6" ht="13" x14ac:dyDescent="0.15">
      <c r="C697" s="12" t="str">
        <f t="shared" si="11"/>
        <v>-</v>
      </c>
      <c r="D697" s="21"/>
      <c r="E697" s="15"/>
      <c r="F697" s="15"/>
    </row>
    <row r="698" spans="3:6" ht="13" x14ac:dyDescent="0.15">
      <c r="C698" s="12" t="str">
        <f t="shared" si="11"/>
        <v>-</v>
      </c>
      <c r="D698" s="21"/>
      <c r="E698" s="15"/>
      <c r="F698" s="15"/>
    </row>
    <row r="699" spans="3:6" ht="13" x14ac:dyDescent="0.15">
      <c r="C699" s="12" t="str">
        <f t="shared" si="11"/>
        <v>-</v>
      </c>
      <c r="D699" s="21"/>
      <c r="E699" s="15"/>
      <c r="F699" s="15"/>
    </row>
    <row r="700" spans="3:6" ht="13" x14ac:dyDescent="0.15">
      <c r="C700" s="12" t="str">
        <f t="shared" si="11"/>
        <v>-</v>
      </c>
      <c r="D700" s="21"/>
      <c r="E700" s="15"/>
      <c r="F700" s="15"/>
    </row>
    <row r="701" spans="3:6" ht="13" x14ac:dyDescent="0.15">
      <c r="C701" s="12" t="str">
        <f t="shared" si="11"/>
        <v>-</v>
      </c>
      <c r="D701" s="21"/>
      <c r="E701" s="15"/>
      <c r="F701" s="15"/>
    </row>
    <row r="702" spans="3:6" ht="13" x14ac:dyDescent="0.15">
      <c r="C702" s="12" t="str">
        <f t="shared" si="11"/>
        <v>-</v>
      </c>
      <c r="D702" s="21"/>
      <c r="E702" s="15"/>
      <c r="F702" s="15"/>
    </row>
    <row r="703" spans="3:6" ht="13" x14ac:dyDescent="0.15">
      <c r="C703" s="12" t="str">
        <f t="shared" si="11"/>
        <v>-</v>
      </c>
      <c r="D703" s="21"/>
      <c r="E703" s="15"/>
      <c r="F703" s="15"/>
    </row>
    <row r="704" spans="3:6" ht="13" x14ac:dyDescent="0.15">
      <c r="C704" s="12" t="str">
        <f t="shared" si="11"/>
        <v>-</v>
      </c>
      <c r="D704" s="21"/>
      <c r="E704" s="15"/>
      <c r="F704" s="15"/>
    </row>
    <row r="705" spans="3:6" ht="13" x14ac:dyDescent="0.15">
      <c r="C705" s="12" t="str">
        <f t="shared" si="11"/>
        <v>-</v>
      </c>
      <c r="D705" s="21"/>
      <c r="E705" s="15"/>
      <c r="F705" s="15"/>
    </row>
    <row r="706" spans="3:6" ht="13" x14ac:dyDescent="0.15">
      <c r="C706" s="12" t="str">
        <f t="shared" si="11"/>
        <v>-</v>
      </c>
      <c r="D706" s="21"/>
      <c r="E706" s="15"/>
      <c r="F706" s="15"/>
    </row>
    <row r="707" spans="3:6" ht="13" x14ac:dyDescent="0.15">
      <c r="C707" s="12" t="str">
        <f t="shared" si="11"/>
        <v>-</v>
      </c>
      <c r="D707" s="21"/>
      <c r="E707" s="15"/>
      <c r="F707" s="15"/>
    </row>
    <row r="708" spans="3:6" ht="13" x14ac:dyDescent="0.15">
      <c r="C708" s="12" t="str">
        <f t="shared" ref="C708:C771" si="12">CONCATENATE(A708,"-",B708)</f>
        <v>-</v>
      </c>
      <c r="D708" s="21"/>
      <c r="E708" s="15"/>
      <c r="F708" s="15"/>
    </row>
    <row r="709" spans="3:6" ht="13" x14ac:dyDescent="0.15">
      <c r="C709" s="12" t="str">
        <f t="shared" si="12"/>
        <v>-</v>
      </c>
      <c r="D709" s="21"/>
      <c r="E709" s="15"/>
      <c r="F709" s="15"/>
    </row>
    <row r="710" spans="3:6" ht="13" x14ac:dyDescent="0.15">
      <c r="C710" s="12" t="str">
        <f t="shared" si="12"/>
        <v>-</v>
      </c>
      <c r="D710" s="21"/>
      <c r="E710" s="15"/>
      <c r="F710" s="15"/>
    </row>
    <row r="711" spans="3:6" ht="13" x14ac:dyDescent="0.15">
      <c r="C711" s="12" t="str">
        <f t="shared" si="12"/>
        <v>-</v>
      </c>
      <c r="D711" s="21"/>
      <c r="E711" s="15"/>
      <c r="F711" s="15"/>
    </row>
    <row r="712" spans="3:6" ht="13" x14ac:dyDescent="0.15">
      <c r="C712" s="12" t="str">
        <f t="shared" si="12"/>
        <v>-</v>
      </c>
      <c r="D712" s="21"/>
      <c r="E712" s="15"/>
      <c r="F712" s="15"/>
    </row>
    <row r="713" spans="3:6" ht="13" x14ac:dyDescent="0.15">
      <c r="C713" s="12" t="str">
        <f t="shared" si="12"/>
        <v>-</v>
      </c>
      <c r="D713" s="21"/>
      <c r="E713" s="15"/>
      <c r="F713" s="15"/>
    </row>
    <row r="714" spans="3:6" ht="13" x14ac:dyDescent="0.15">
      <c r="C714" s="12" t="str">
        <f t="shared" si="12"/>
        <v>-</v>
      </c>
      <c r="D714" s="21"/>
      <c r="E714" s="15"/>
      <c r="F714" s="15"/>
    </row>
    <row r="715" spans="3:6" ht="13" x14ac:dyDescent="0.15">
      <c r="C715" s="12" t="str">
        <f t="shared" si="12"/>
        <v>-</v>
      </c>
      <c r="D715" s="21"/>
      <c r="E715" s="15"/>
      <c r="F715" s="15"/>
    </row>
    <row r="716" spans="3:6" ht="13" x14ac:dyDescent="0.15">
      <c r="C716" s="12" t="str">
        <f t="shared" si="12"/>
        <v>-</v>
      </c>
      <c r="D716" s="21"/>
      <c r="E716" s="15"/>
      <c r="F716" s="15"/>
    </row>
    <row r="717" spans="3:6" ht="13" x14ac:dyDescent="0.15">
      <c r="C717" s="12" t="str">
        <f t="shared" si="12"/>
        <v>-</v>
      </c>
      <c r="D717" s="21"/>
      <c r="E717" s="15"/>
      <c r="F717" s="15"/>
    </row>
    <row r="718" spans="3:6" ht="13" x14ac:dyDescent="0.15">
      <c r="C718" s="12" t="str">
        <f t="shared" si="12"/>
        <v>-</v>
      </c>
      <c r="D718" s="21"/>
      <c r="E718" s="15"/>
      <c r="F718" s="15"/>
    </row>
    <row r="719" spans="3:6" ht="13" x14ac:dyDescent="0.15">
      <c r="C719" s="12" t="str">
        <f t="shared" si="12"/>
        <v>-</v>
      </c>
      <c r="D719" s="21"/>
      <c r="E719" s="15"/>
      <c r="F719" s="15"/>
    </row>
    <row r="720" spans="3:6" ht="13" x14ac:dyDescent="0.15">
      <c r="C720" s="12" t="str">
        <f t="shared" si="12"/>
        <v>-</v>
      </c>
      <c r="D720" s="21"/>
      <c r="E720" s="15"/>
      <c r="F720" s="15"/>
    </row>
    <row r="721" spans="3:6" ht="13" x14ac:dyDescent="0.15">
      <c r="C721" s="12" t="str">
        <f t="shared" si="12"/>
        <v>-</v>
      </c>
      <c r="D721" s="21"/>
      <c r="E721" s="15"/>
      <c r="F721" s="15"/>
    </row>
    <row r="722" spans="3:6" ht="13" x14ac:dyDescent="0.15">
      <c r="C722" s="12" t="str">
        <f t="shared" si="12"/>
        <v>-</v>
      </c>
      <c r="D722" s="21"/>
      <c r="E722" s="15"/>
      <c r="F722" s="15"/>
    </row>
    <row r="723" spans="3:6" ht="13" x14ac:dyDescent="0.15">
      <c r="C723" s="12" t="str">
        <f t="shared" si="12"/>
        <v>-</v>
      </c>
      <c r="D723" s="21"/>
      <c r="E723" s="15"/>
      <c r="F723" s="15"/>
    </row>
    <row r="724" spans="3:6" ht="13" x14ac:dyDescent="0.15">
      <c r="C724" s="12" t="str">
        <f t="shared" si="12"/>
        <v>-</v>
      </c>
      <c r="D724" s="21"/>
      <c r="E724" s="15"/>
      <c r="F724" s="15"/>
    </row>
    <row r="725" spans="3:6" ht="13" x14ac:dyDescent="0.15">
      <c r="C725" s="12" t="str">
        <f t="shared" si="12"/>
        <v>-</v>
      </c>
      <c r="D725" s="21"/>
      <c r="E725" s="15"/>
      <c r="F725" s="15"/>
    </row>
    <row r="726" spans="3:6" ht="13" x14ac:dyDescent="0.15">
      <c r="C726" s="12" t="str">
        <f t="shared" si="12"/>
        <v>-</v>
      </c>
      <c r="D726" s="21"/>
      <c r="E726" s="15"/>
      <c r="F726" s="15"/>
    </row>
    <row r="727" spans="3:6" ht="13" x14ac:dyDescent="0.15">
      <c r="C727" s="12" t="str">
        <f t="shared" si="12"/>
        <v>-</v>
      </c>
      <c r="D727" s="21"/>
      <c r="E727" s="15"/>
      <c r="F727" s="15"/>
    </row>
    <row r="728" spans="3:6" ht="13" x14ac:dyDescent="0.15">
      <c r="C728" s="12" t="str">
        <f t="shared" si="12"/>
        <v>-</v>
      </c>
      <c r="D728" s="21"/>
      <c r="E728" s="15"/>
      <c r="F728" s="15"/>
    </row>
    <row r="729" spans="3:6" ht="13" x14ac:dyDescent="0.15">
      <c r="C729" s="12" t="str">
        <f t="shared" si="12"/>
        <v>-</v>
      </c>
      <c r="D729" s="21"/>
      <c r="E729" s="15"/>
      <c r="F729" s="15"/>
    </row>
    <row r="730" spans="3:6" ht="13" x14ac:dyDescent="0.15">
      <c r="C730" s="12" t="str">
        <f t="shared" si="12"/>
        <v>-</v>
      </c>
      <c r="D730" s="21"/>
      <c r="E730" s="15"/>
      <c r="F730" s="15"/>
    </row>
    <row r="731" spans="3:6" ht="13" x14ac:dyDescent="0.15">
      <c r="C731" s="12" t="str">
        <f t="shared" si="12"/>
        <v>-</v>
      </c>
      <c r="D731" s="21"/>
      <c r="E731" s="15"/>
      <c r="F731" s="15"/>
    </row>
    <row r="732" spans="3:6" ht="13" x14ac:dyDescent="0.15">
      <c r="C732" s="12" t="str">
        <f t="shared" si="12"/>
        <v>-</v>
      </c>
      <c r="D732" s="21"/>
      <c r="E732" s="15"/>
      <c r="F732" s="15"/>
    </row>
    <row r="733" spans="3:6" ht="13" x14ac:dyDescent="0.15">
      <c r="C733" s="12" t="str">
        <f t="shared" si="12"/>
        <v>-</v>
      </c>
      <c r="D733" s="21"/>
      <c r="E733" s="15"/>
      <c r="F733" s="15"/>
    </row>
    <row r="734" spans="3:6" ht="13" x14ac:dyDescent="0.15">
      <c r="C734" s="12" t="str">
        <f t="shared" si="12"/>
        <v>-</v>
      </c>
      <c r="D734" s="21"/>
      <c r="E734" s="15"/>
      <c r="F734" s="15"/>
    </row>
    <row r="735" spans="3:6" ht="13" x14ac:dyDescent="0.15">
      <c r="C735" s="12" t="str">
        <f t="shared" si="12"/>
        <v>-</v>
      </c>
      <c r="D735" s="21"/>
      <c r="E735" s="15"/>
      <c r="F735" s="15"/>
    </row>
    <row r="736" spans="3:6" ht="13" x14ac:dyDescent="0.15">
      <c r="C736" s="12" t="str">
        <f t="shared" si="12"/>
        <v>-</v>
      </c>
      <c r="D736" s="21"/>
      <c r="E736" s="15"/>
      <c r="F736" s="15"/>
    </row>
    <row r="737" spans="3:6" ht="13" x14ac:dyDescent="0.15">
      <c r="C737" s="12" t="str">
        <f t="shared" si="12"/>
        <v>-</v>
      </c>
      <c r="D737" s="21"/>
      <c r="E737" s="15"/>
      <c r="F737" s="15"/>
    </row>
    <row r="738" spans="3:6" ht="13" x14ac:dyDescent="0.15">
      <c r="C738" s="12" t="str">
        <f t="shared" si="12"/>
        <v>-</v>
      </c>
      <c r="D738" s="21"/>
      <c r="E738" s="15"/>
      <c r="F738" s="15"/>
    </row>
    <row r="739" spans="3:6" ht="13" x14ac:dyDescent="0.15">
      <c r="C739" s="12" t="str">
        <f t="shared" si="12"/>
        <v>-</v>
      </c>
      <c r="D739" s="21"/>
      <c r="E739" s="15"/>
      <c r="F739" s="15"/>
    </row>
    <row r="740" spans="3:6" ht="13" x14ac:dyDescent="0.15">
      <c r="C740" s="12" t="str">
        <f t="shared" si="12"/>
        <v>-</v>
      </c>
      <c r="D740" s="21"/>
      <c r="E740" s="15"/>
      <c r="F740" s="15"/>
    </row>
    <row r="741" spans="3:6" ht="13" x14ac:dyDescent="0.15">
      <c r="C741" s="12" t="str">
        <f t="shared" si="12"/>
        <v>-</v>
      </c>
      <c r="D741" s="21"/>
      <c r="E741" s="15"/>
      <c r="F741" s="15"/>
    </row>
    <row r="742" spans="3:6" ht="13" x14ac:dyDescent="0.15">
      <c r="C742" s="12" t="str">
        <f t="shared" si="12"/>
        <v>-</v>
      </c>
      <c r="D742" s="21"/>
      <c r="E742" s="15"/>
      <c r="F742" s="15"/>
    </row>
    <row r="743" spans="3:6" ht="13" x14ac:dyDescent="0.15">
      <c r="C743" s="12" t="str">
        <f t="shared" si="12"/>
        <v>-</v>
      </c>
      <c r="D743" s="21"/>
      <c r="E743" s="15"/>
      <c r="F743" s="15"/>
    </row>
    <row r="744" spans="3:6" ht="13" x14ac:dyDescent="0.15">
      <c r="C744" s="12" t="str">
        <f t="shared" si="12"/>
        <v>-</v>
      </c>
      <c r="D744" s="21"/>
      <c r="E744" s="15"/>
      <c r="F744" s="15"/>
    </row>
    <row r="745" spans="3:6" ht="13" x14ac:dyDescent="0.15">
      <c r="C745" s="12" t="str">
        <f t="shared" si="12"/>
        <v>-</v>
      </c>
      <c r="D745" s="21"/>
      <c r="E745" s="15"/>
      <c r="F745" s="15"/>
    </row>
    <row r="746" spans="3:6" ht="13" x14ac:dyDescent="0.15">
      <c r="C746" s="12" t="str">
        <f t="shared" si="12"/>
        <v>-</v>
      </c>
      <c r="D746" s="21"/>
      <c r="E746" s="15"/>
      <c r="F746" s="15"/>
    </row>
    <row r="747" spans="3:6" ht="13" x14ac:dyDescent="0.15">
      <c r="C747" s="12" t="str">
        <f t="shared" si="12"/>
        <v>-</v>
      </c>
      <c r="D747" s="21"/>
      <c r="E747" s="15"/>
      <c r="F747" s="15"/>
    </row>
    <row r="748" spans="3:6" ht="13" x14ac:dyDescent="0.15">
      <c r="C748" s="12" t="str">
        <f t="shared" si="12"/>
        <v>-</v>
      </c>
      <c r="D748" s="21"/>
      <c r="E748" s="15"/>
      <c r="F748" s="15"/>
    </row>
    <row r="749" spans="3:6" ht="13" x14ac:dyDescent="0.15">
      <c r="C749" s="12" t="str">
        <f t="shared" si="12"/>
        <v>-</v>
      </c>
      <c r="D749" s="21"/>
      <c r="E749" s="15"/>
      <c r="F749" s="15"/>
    </row>
    <row r="750" spans="3:6" ht="13" x14ac:dyDescent="0.15">
      <c r="C750" s="12" t="str">
        <f t="shared" si="12"/>
        <v>-</v>
      </c>
      <c r="D750" s="21"/>
      <c r="E750" s="15"/>
      <c r="F750" s="15"/>
    </row>
    <row r="751" spans="3:6" ht="13" x14ac:dyDescent="0.15">
      <c r="C751" s="12" t="str">
        <f t="shared" si="12"/>
        <v>-</v>
      </c>
      <c r="D751" s="21"/>
      <c r="E751" s="15"/>
      <c r="F751" s="15"/>
    </row>
    <row r="752" spans="3:6" ht="13" x14ac:dyDescent="0.15">
      <c r="C752" s="12" t="str">
        <f t="shared" si="12"/>
        <v>-</v>
      </c>
      <c r="D752" s="21"/>
      <c r="E752" s="15"/>
      <c r="F752" s="15"/>
    </row>
    <row r="753" spans="3:6" ht="13" x14ac:dyDescent="0.15">
      <c r="C753" s="12" t="str">
        <f t="shared" si="12"/>
        <v>-</v>
      </c>
      <c r="D753" s="21"/>
      <c r="E753" s="15"/>
      <c r="F753" s="15"/>
    </row>
    <row r="754" spans="3:6" ht="13" x14ac:dyDescent="0.15">
      <c r="C754" s="12" t="str">
        <f t="shared" si="12"/>
        <v>-</v>
      </c>
      <c r="D754" s="21"/>
      <c r="E754" s="15"/>
      <c r="F754" s="15"/>
    </row>
    <row r="755" spans="3:6" ht="13" x14ac:dyDescent="0.15">
      <c r="C755" s="12" t="str">
        <f t="shared" si="12"/>
        <v>-</v>
      </c>
      <c r="D755" s="21"/>
      <c r="E755" s="15"/>
      <c r="F755" s="15"/>
    </row>
    <row r="756" spans="3:6" ht="13" x14ac:dyDescent="0.15">
      <c r="C756" s="12" t="str">
        <f t="shared" si="12"/>
        <v>-</v>
      </c>
      <c r="D756" s="21"/>
      <c r="E756" s="15"/>
      <c r="F756" s="15"/>
    </row>
    <row r="757" spans="3:6" ht="13" x14ac:dyDescent="0.15">
      <c r="C757" s="12" t="str">
        <f t="shared" si="12"/>
        <v>-</v>
      </c>
      <c r="D757" s="21"/>
      <c r="E757" s="15"/>
      <c r="F757" s="15"/>
    </row>
    <row r="758" spans="3:6" ht="13" x14ac:dyDescent="0.15">
      <c r="C758" s="12" t="str">
        <f t="shared" si="12"/>
        <v>-</v>
      </c>
      <c r="D758" s="21"/>
      <c r="E758" s="15"/>
      <c r="F758" s="15"/>
    </row>
    <row r="759" spans="3:6" ht="13" x14ac:dyDescent="0.15">
      <c r="C759" s="12" t="str">
        <f t="shared" si="12"/>
        <v>-</v>
      </c>
      <c r="D759" s="21"/>
      <c r="E759" s="15"/>
      <c r="F759" s="15"/>
    </row>
    <row r="760" spans="3:6" ht="13" x14ac:dyDescent="0.15">
      <c r="C760" s="12" t="str">
        <f t="shared" si="12"/>
        <v>-</v>
      </c>
      <c r="D760" s="21"/>
      <c r="E760" s="15"/>
      <c r="F760" s="15"/>
    </row>
    <row r="761" spans="3:6" ht="13" x14ac:dyDescent="0.15">
      <c r="C761" s="12" t="str">
        <f t="shared" si="12"/>
        <v>-</v>
      </c>
      <c r="D761" s="21"/>
      <c r="E761" s="15"/>
      <c r="F761" s="15"/>
    </row>
    <row r="762" spans="3:6" ht="13" x14ac:dyDescent="0.15">
      <c r="C762" s="12" t="str">
        <f t="shared" si="12"/>
        <v>-</v>
      </c>
      <c r="D762" s="21"/>
      <c r="E762" s="15"/>
      <c r="F762" s="15"/>
    </row>
    <row r="763" spans="3:6" ht="13" x14ac:dyDescent="0.15">
      <c r="C763" s="12" t="str">
        <f t="shared" si="12"/>
        <v>-</v>
      </c>
      <c r="D763" s="21"/>
      <c r="E763" s="15"/>
      <c r="F763" s="15"/>
    </row>
    <row r="764" spans="3:6" ht="13" x14ac:dyDescent="0.15">
      <c r="C764" s="12" t="str">
        <f t="shared" si="12"/>
        <v>-</v>
      </c>
      <c r="D764" s="21"/>
      <c r="E764" s="15"/>
      <c r="F764" s="15"/>
    </row>
    <row r="765" spans="3:6" ht="13" x14ac:dyDescent="0.15">
      <c r="C765" s="12" t="str">
        <f t="shared" si="12"/>
        <v>-</v>
      </c>
      <c r="D765" s="21"/>
      <c r="E765" s="15"/>
      <c r="F765" s="15"/>
    </row>
    <row r="766" spans="3:6" ht="13" x14ac:dyDescent="0.15">
      <c r="C766" s="12" t="str">
        <f t="shared" si="12"/>
        <v>-</v>
      </c>
      <c r="D766" s="21"/>
      <c r="E766" s="15"/>
      <c r="F766" s="15"/>
    </row>
    <row r="767" spans="3:6" ht="13" x14ac:dyDescent="0.15">
      <c r="C767" s="12" t="str">
        <f t="shared" si="12"/>
        <v>-</v>
      </c>
      <c r="D767" s="21"/>
      <c r="E767" s="15"/>
      <c r="F767" s="15"/>
    </row>
    <row r="768" spans="3:6" ht="13" x14ac:dyDescent="0.15">
      <c r="C768" s="12" t="str">
        <f t="shared" si="12"/>
        <v>-</v>
      </c>
      <c r="D768" s="21"/>
      <c r="E768" s="15"/>
      <c r="F768" s="15"/>
    </row>
    <row r="769" spans="3:6" ht="13" x14ac:dyDescent="0.15">
      <c r="C769" s="12" t="str">
        <f t="shared" si="12"/>
        <v>-</v>
      </c>
      <c r="D769" s="21"/>
      <c r="E769" s="15"/>
      <c r="F769" s="15"/>
    </row>
    <row r="770" spans="3:6" ht="13" x14ac:dyDescent="0.15">
      <c r="C770" s="12" t="str">
        <f t="shared" si="12"/>
        <v>-</v>
      </c>
      <c r="D770" s="21"/>
      <c r="E770" s="15"/>
      <c r="F770" s="15"/>
    </row>
    <row r="771" spans="3:6" ht="13" x14ac:dyDescent="0.15">
      <c r="C771" s="12" t="str">
        <f t="shared" si="12"/>
        <v>-</v>
      </c>
      <c r="D771" s="21"/>
      <c r="E771" s="15"/>
      <c r="F771" s="15"/>
    </row>
    <row r="772" spans="3:6" ht="13" x14ac:dyDescent="0.15">
      <c r="C772" s="12" t="str">
        <f t="shared" ref="C772:C835" si="13">CONCATENATE(A772,"-",B772)</f>
        <v>-</v>
      </c>
      <c r="D772" s="21"/>
      <c r="E772" s="15"/>
      <c r="F772" s="15"/>
    </row>
    <row r="773" spans="3:6" ht="13" x14ac:dyDescent="0.15">
      <c r="C773" s="12" t="str">
        <f t="shared" si="13"/>
        <v>-</v>
      </c>
      <c r="D773" s="21"/>
      <c r="E773" s="15"/>
      <c r="F773" s="15"/>
    </row>
    <row r="774" spans="3:6" ht="13" x14ac:dyDescent="0.15">
      <c r="C774" s="12" t="str">
        <f t="shared" si="13"/>
        <v>-</v>
      </c>
      <c r="D774" s="21"/>
      <c r="E774" s="15"/>
      <c r="F774" s="15"/>
    </row>
    <row r="775" spans="3:6" ht="13" x14ac:dyDescent="0.15">
      <c r="C775" s="12" t="str">
        <f t="shared" si="13"/>
        <v>-</v>
      </c>
      <c r="D775" s="21"/>
      <c r="E775" s="15"/>
      <c r="F775" s="15"/>
    </row>
    <row r="776" spans="3:6" ht="13" x14ac:dyDescent="0.15">
      <c r="C776" s="12" t="str">
        <f t="shared" si="13"/>
        <v>-</v>
      </c>
      <c r="D776" s="21"/>
      <c r="E776" s="15"/>
      <c r="F776" s="15"/>
    </row>
    <row r="777" spans="3:6" ht="13" x14ac:dyDescent="0.15">
      <c r="C777" s="12" t="str">
        <f t="shared" si="13"/>
        <v>-</v>
      </c>
      <c r="D777" s="21"/>
      <c r="E777" s="15"/>
      <c r="F777" s="15"/>
    </row>
    <row r="778" spans="3:6" ht="13" x14ac:dyDescent="0.15">
      <c r="C778" s="12" t="str">
        <f t="shared" si="13"/>
        <v>-</v>
      </c>
      <c r="D778" s="21"/>
      <c r="E778" s="15"/>
      <c r="F778" s="15"/>
    </row>
    <row r="779" spans="3:6" ht="13" x14ac:dyDescent="0.15">
      <c r="C779" s="12" t="str">
        <f t="shared" si="13"/>
        <v>-</v>
      </c>
      <c r="D779" s="21"/>
      <c r="E779" s="15"/>
      <c r="F779" s="15"/>
    </row>
    <row r="780" spans="3:6" ht="13" x14ac:dyDescent="0.15">
      <c r="C780" s="12" t="str">
        <f t="shared" si="13"/>
        <v>-</v>
      </c>
      <c r="D780" s="21"/>
      <c r="E780" s="15"/>
      <c r="F780" s="15"/>
    </row>
    <row r="781" spans="3:6" ht="13" x14ac:dyDescent="0.15">
      <c r="C781" s="12" t="str">
        <f t="shared" si="13"/>
        <v>-</v>
      </c>
      <c r="D781" s="21"/>
      <c r="E781" s="15"/>
      <c r="F781" s="15"/>
    </row>
    <row r="782" spans="3:6" ht="13" x14ac:dyDescent="0.15">
      <c r="C782" s="12" t="str">
        <f t="shared" si="13"/>
        <v>-</v>
      </c>
      <c r="D782" s="21"/>
      <c r="E782" s="15"/>
      <c r="F782" s="15"/>
    </row>
    <row r="783" spans="3:6" ht="13" x14ac:dyDescent="0.15">
      <c r="C783" s="12" t="str">
        <f t="shared" si="13"/>
        <v>-</v>
      </c>
      <c r="D783" s="21"/>
      <c r="E783" s="15"/>
      <c r="F783" s="15"/>
    </row>
    <row r="784" spans="3:6" ht="13" x14ac:dyDescent="0.15">
      <c r="C784" s="12" t="str">
        <f t="shared" si="13"/>
        <v>-</v>
      </c>
      <c r="D784" s="21"/>
      <c r="E784" s="15"/>
      <c r="F784" s="15"/>
    </row>
    <row r="785" spans="3:6" ht="13" x14ac:dyDescent="0.15">
      <c r="C785" s="12" t="str">
        <f t="shared" si="13"/>
        <v>-</v>
      </c>
      <c r="D785" s="21"/>
      <c r="E785" s="15"/>
      <c r="F785" s="15"/>
    </row>
    <row r="786" spans="3:6" ht="13" x14ac:dyDescent="0.15">
      <c r="C786" s="12" t="str">
        <f t="shared" si="13"/>
        <v>-</v>
      </c>
      <c r="D786" s="21"/>
      <c r="E786" s="15"/>
      <c r="F786" s="15"/>
    </row>
    <row r="787" spans="3:6" ht="13" x14ac:dyDescent="0.15">
      <c r="C787" s="12" t="str">
        <f t="shared" si="13"/>
        <v>-</v>
      </c>
      <c r="D787" s="21"/>
      <c r="E787" s="15"/>
      <c r="F787" s="15"/>
    </row>
    <row r="788" spans="3:6" ht="13" x14ac:dyDescent="0.15">
      <c r="C788" s="12" t="str">
        <f t="shared" si="13"/>
        <v>-</v>
      </c>
      <c r="D788" s="21"/>
      <c r="E788" s="15"/>
      <c r="F788" s="15"/>
    </row>
    <row r="789" spans="3:6" ht="13" x14ac:dyDescent="0.15">
      <c r="C789" s="12" t="str">
        <f t="shared" si="13"/>
        <v>-</v>
      </c>
      <c r="D789" s="21"/>
      <c r="E789" s="15"/>
      <c r="F789" s="15"/>
    </row>
    <row r="790" spans="3:6" ht="13" x14ac:dyDescent="0.15">
      <c r="C790" s="12" t="str">
        <f t="shared" si="13"/>
        <v>-</v>
      </c>
      <c r="D790" s="21"/>
      <c r="E790" s="15"/>
      <c r="F790" s="15"/>
    </row>
    <row r="791" spans="3:6" ht="13" x14ac:dyDescent="0.15">
      <c r="C791" s="12" t="str">
        <f t="shared" si="13"/>
        <v>-</v>
      </c>
      <c r="D791" s="21"/>
      <c r="E791" s="15"/>
      <c r="F791" s="15"/>
    </row>
    <row r="792" spans="3:6" ht="13" x14ac:dyDescent="0.15">
      <c r="C792" s="12" t="str">
        <f t="shared" si="13"/>
        <v>-</v>
      </c>
      <c r="D792" s="21"/>
      <c r="E792" s="15"/>
      <c r="F792" s="15"/>
    </row>
    <row r="793" spans="3:6" ht="13" x14ac:dyDescent="0.15">
      <c r="C793" s="12" t="str">
        <f t="shared" si="13"/>
        <v>-</v>
      </c>
      <c r="D793" s="21"/>
      <c r="E793" s="15"/>
      <c r="F793" s="15"/>
    </row>
    <row r="794" spans="3:6" ht="13" x14ac:dyDescent="0.15">
      <c r="C794" s="12" t="str">
        <f t="shared" si="13"/>
        <v>-</v>
      </c>
      <c r="D794" s="21"/>
      <c r="E794" s="15"/>
      <c r="F794" s="15"/>
    </row>
    <row r="795" spans="3:6" ht="13" x14ac:dyDescent="0.15">
      <c r="C795" s="12" t="str">
        <f t="shared" si="13"/>
        <v>-</v>
      </c>
      <c r="D795" s="21"/>
      <c r="E795" s="15"/>
      <c r="F795" s="15"/>
    </row>
    <row r="796" spans="3:6" ht="13" x14ac:dyDescent="0.15">
      <c r="C796" s="12" t="str">
        <f t="shared" si="13"/>
        <v>-</v>
      </c>
      <c r="D796" s="21"/>
      <c r="E796" s="15"/>
      <c r="F796" s="15"/>
    </row>
    <row r="797" spans="3:6" ht="13" x14ac:dyDescent="0.15">
      <c r="C797" s="12" t="str">
        <f t="shared" si="13"/>
        <v>-</v>
      </c>
      <c r="D797" s="21"/>
      <c r="E797" s="15"/>
      <c r="F797" s="15"/>
    </row>
    <row r="798" spans="3:6" ht="13" x14ac:dyDescent="0.15">
      <c r="C798" s="12" t="str">
        <f t="shared" si="13"/>
        <v>-</v>
      </c>
      <c r="D798" s="21"/>
      <c r="E798" s="15"/>
      <c r="F798" s="15"/>
    </row>
    <row r="799" spans="3:6" ht="13" x14ac:dyDescent="0.15">
      <c r="C799" s="12" t="str">
        <f t="shared" si="13"/>
        <v>-</v>
      </c>
      <c r="D799" s="21"/>
      <c r="E799" s="15"/>
      <c r="F799" s="15"/>
    </row>
    <row r="800" spans="3:6" ht="13" x14ac:dyDescent="0.15">
      <c r="C800" s="12" t="str">
        <f t="shared" si="13"/>
        <v>-</v>
      </c>
      <c r="D800" s="21"/>
      <c r="E800" s="15"/>
      <c r="F800" s="15"/>
    </row>
    <row r="801" spans="3:6" ht="13" x14ac:dyDescent="0.15">
      <c r="C801" s="12" t="str">
        <f t="shared" si="13"/>
        <v>-</v>
      </c>
      <c r="D801" s="21"/>
      <c r="E801" s="15"/>
      <c r="F801" s="15"/>
    </row>
    <row r="802" spans="3:6" ht="13" x14ac:dyDescent="0.15">
      <c r="C802" s="12" t="str">
        <f t="shared" si="13"/>
        <v>-</v>
      </c>
      <c r="D802" s="21"/>
      <c r="E802" s="15"/>
      <c r="F802" s="15"/>
    </row>
    <row r="803" spans="3:6" ht="13" x14ac:dyDescent="0.15">
      <c r="C803" s="12" t="str">
        <f t="shared" si="13"/>
        <v>-</v>
      </c>
      <c r="D803" s="21"/>
      <c r="E803" s="15"/>
      <c r="F803" s="15"/>
    </row>
    <row r="804" spans="3:6" ht="13" x14ac:dyDescent="0.15">
      <c r="C804" s="12" t="str">
        <f t="shared" si="13"/>
        <v>-</v>
      </c>
      <c r="D804" s="21"/>
      <c r="E804" s="15"/>
      <c r="F804" s="15"/>
    </row>
    <row r="805" spans="3:6" ht="13" x14ac:dyDescent="0.15">
      <c r="C805" s="12" t="str">
        <f t="shared" si="13"/>
        <v>-</v>
      </c>
      <c r="D805" s="21"/>
      <c r="E805" s="15"/>
      <c r="F805" s="15"/>
    </row>
    <row r="806" spans="3:6" ht="13" x14ac:dyDescent="0.15">
      <c r="C806" s="12" t="str">
        <f t="shared" si="13"/>
        <v>-</v>
      </c>
      <c r="D806" s="21"/>
      <c r="E806" s="15"/>
      <c r="F806" s="15"/>
    </row>
    <row r="807" spans="3:6" ht="13" x14ac:dyDescent="0.15">
      <c r="C807" s="12" t="str">
        <f t="shared" si="13"/>
        <v>-</v>
      </c>
      <c r="D807" s="21"/>
      <c r="E807" s="15"/>
      <c r="F807" s="15"/>
    </row>
    <row r="808" spans="3:6" ht="13" x14ac:dyDescent="0.15">
      <c r="C808" s="12" t="str">
        <f t="shared" si="13"/>
        <v>-</v>
      </c>
      <c r="D808" s="21"/>
      <c r="E808" s="15"/>
      <c r="F808" s="15"/>
    </row>
    <row r="809" spans="3:6" ht="13" x14ac:dyDescent="0.15">
      <c r="C809" s="12" t="str">
        <f t="shared" si="13"/>
        <v>-</v>
      </c>
      <c r="D809" s="21"/>
      <c r="E809" s="15"/>
      <c r="F809" s="15"/>
    </row>
    <row r="810" spans="3:6" ht="13" x14ac:dyDescent="0.15">
      <c r="C810" s="12" t="str">
        <f t="shared" si="13"/>
        <v>-</v>
      </c>
      <c r="D810" s="21"/>
      <c r="E810" s="15"/>
      <c r="F810" s="15"/>
    </row>
    <row r="811" spans="3:6" ht="13" x14ac:dyDescent="0.15">
      <c r="C811" s="12" t="str">
        <f t="shared" si="13"/>
        <v>-</v>
      </c>
      <c r="D811" s="21"/>
      <c r="E811" s="15"/>
      <c r="F811" s="15"/>
    </row>
    <row r="812" spans="3:6" ht="13" x14ac:dyDescent="0.15">
      <c r="C812" s="12" t="str">
        <f t="shared" si="13"/>
        <v>-</v>
      </c>
      <c r="D812" s="21"/>
      <c r="E812" s="15"/>
      <c r="F812" s="15"/>
    </row>
    <row r="813" spans="3:6" ht="13" x14ac:dyDescent="0.15">
      <c r="C813" s="12" t="str">
        <f t="shared" si="13"/>
        <v>-</v>
      </c>
      <c r="D813" s="21"/>
      <c r="E813" s="15"/>
      <c r="F813" s="15"/>
    </row>
    <row r="814" spans="3:6" ht="13" x14ac:dyDescent="0.15">
      <c r="C814" s="12" t="str">
        <f t="shared" si="13"/>
        <v>-</v>
      </c>
      <c r="D814" s="21"/>
      <c r="E814" s="15"/>
      <c r="F814" s="15"/>
    </row>
    <row r="815" spans="3:6" ht="13" x14ac:dyDescent="0.15">
      <c r="C815" s="12" t="str">
        <f t="shared" si="13"/>
        <v>-</v>
      </c>
      <c r="D815" s="21"/>
      <c r="E815" s="15"/>
      <c r="F815" s="15"/>
    </row>
    <row r="816" spans="3:6" ht="13" x14ac:dyDescent="0.15">
      <c r="C816" s="12" t="str">
        <f t="shared" si="13"/>
        <v>-</v>
      </c>
      <c r="D816" s="21"/>
      <c r="E816" s="15"/>
      <c r="F816" s="15"/>
    </row>
    <row r="817" spans="3:6" ht="13" x14ac:dyDescent="0.15">
      <c r="C817" s="12" t="str">
        <f t="shared" si="13"/>
        <v>-</v>
      </c>
      <c r="D817" s="21"/>
      <c r="E817" s="15"/>
      <c r="F817" s="15"/>
    </row>
    <row r="818" spans="3:6" ht="13" x14ac:dyDescent="0.15">
      <c r="C818" s="12" t="str">
        <f t="shared" si="13"/>
        <v>-</v>
      </c>
      <c r="D818" s="21"/>
      <c r="E818" s="15"/>
      <c r="F818" s="15"/>
    </row>
    <row r="819" spans="3:6" ht="13" x14ac:dyDescent="0.15">
      <c r="C819" s="12" t="str">
        <f t="shared" si="13"/>
        <v>-</v>
      </c>
      <c r="D819" s="21"/>
      <c r="E819" s="15"/>
      <c r="F819" s="15"/>
    </row>
    <row r="820" spans="3:6" ht="13" x14ac:dyDescent="0.15">
      <c r="C820" s="12" t="str">
        <f t="shared" si="13"/>
        <v>-</v>
      </c>
      <c r="D820" s="21"/>
      <c r="E820" s="15"/>
      <c r="F820" s="15"/>
    </row>
    <row r="821" spans="3:6" ht="13" x14ac:dyDescent="0.15">
      <c r="C821" s="12" t="str">
        <f t="shared" si="13"/>
        <v>-</v>
      </c>
      <c r="D821" s="21"/>
      <c r="E821" s="15"/>
      <c r="F821" s="15"/>
    </row>
    <row r="822" spans="3:6" ht="13" x14ac:dyDescent="0.15">
      <c r="C822" s="12" t="str">
        <f t="shared" si="13"/>
        <v>-</v>
      </c>
      <c r="D822" s="21"/>
      <c r="E822" s="15"/>
      <c r="F822" s="15"/>
    </row>
    <row r="823" spans="3:6" ht="13" x14ac:dyDescent="0.15">
      <c r="C823" s="12" t="str">
        <f t="shared" si="13"/>
        <v>-</v>
      </c>
      <c r="D823" s="21"/>
      <c r="E823" s="15"/>
      <c r="F823" s="15"/>
    </row>
    <row r="824" spans="3:6" ht="13" x14ac:dyDescent="0.15">
      <c r="C824" s="12" t="str">
        <f t="shared" si="13"/>
        <v>-</v>
      </c>
      <c r="D824" s="21"/>
      <c r="E824" s="15"/>
      <c r="F824" s="15"/>
    </row>
    <row r="825" spans="3:6" ht="13" x14ac:dyDescent="0.15">
      <c r="C825" s="12" t="str">
        <f t="shared" si="13"/>
        <v>-</v>
      </c>
      <c r="D825" s="21"/>
      <c r="E825" s="15"/>
      <c r="F825" s="15"/>
    </row>
    <row r="826" spans="3:6" ht="13" x14ac:dyDescent="0.15">
      <c r="C826" s="12" t="str">
        <f t="shared" si="13"/>
        <v>-</v>
      </c>
      <c r="D826" s="21"/>
      <c r="E826" s="15"/>
      <c r="F826" s="15"/>
    </row>
    <row r="827" spans="3:6" ht="13" x14ac:dyDescent="0.15">
      <c r="C827" s="12" t="str">
        <f t="shared" si="13"/>
        <v>-</v>
      </c>
      <c r="D827" s="21"/>
      <c r="E827" s="15"/>
      <c r="F827" s="15"/>
    </row>
    <row r="828" spans="3:6" ht="13" x14ac:dyDescent="0.15">
      <c r="C828" s="12" t="str">
        <f t="shared" si="13"/>
        <v>-</v>
      </c>
      <c r="D828" s="21"/>
      <c r="E828" s="15"/>
      <c r="F828" s="15"/>
    </row>
    <row r="829" spans="3:6" ht="13" x14ac:dyDescent="0.15">
      <c r="C829" s="12" t="str">
        <f t="shared" si="13"/>
        <v>-</v>
      </c>
      <c r="D829" s="21"/>
      <c r="E829" s="15"/>
      <c r="F829" s="15"/>
    </row>
    <row r="830" spans="3:6" ht="13" x14ac:dyDescent="0.15">
      <c r="C830" s="12" t="str">
        <f t="shared" si="13"/>
        <v>-</v>
      </c>
      <c r="D830" s="21"/>
      <c r="E830" s="15"/>
      <c r="F830" s="15"/>
    </row>
    <row r="831" spans="3:6" ht="13" x14ac:dyDescent="0.15">
      <c r="C831" s="12" t="str">
        <f t="shared" si="13"/>
        <v>-</v>
      </c>
      <c r="D831" s="21"/>
      <c r="E831" s="15"/>
      <c r="F831" s="15"/>
    </row>
    <row r="832" spans="3:6" ht="13" x14ac:dyDescent="0.15">
      <c r="C832" s="12" t="str">
        <f t="shared" si="13"/>
        <v>-</v>
      </c>
      <c r="D832" s="21"/>
      <c r="E832" s="15"/>
      <c r="F832" s="15"/>
    </row>
    <row r="833" spans="3:6" ht="13" x14ac:dyDescent="0.15">
      <c r="C833" s="12" t="str">
        <f t="shared" si="13"/>
        <v>-</v>
      </c>
      <c r="D833" s="21"/>
      <c r="E833" s="15"/>
      <c r="F833" s="15"/>
    </row>
    <row r="834" spans="3:6" ht="13" x14ac:dyDescent="0.15">
      <c r="C834" s="12" t="str">
        <f t="shared" si="13"/>
        <v>-</v>
      </c>
      <c r="D834" s="21"/>
      <c r="E834" s="15"/>
      <c r="F834" s="15"/>
    </row>
    <row r="835" spans="3:6" ht="13" x14ac:dyDescent="0.15">
      <c r="C835" s="12" t="str">
        <f t="shared" si="13"/>
        <v>-</v>
      </c>
      <c r="D835" s="21"/>
      <c r="E835" s="15"/>
      <c r="F835" s="15"/>
    </row>
    <row r="836" spans="3:6" ht="13" x14ac:dyDescent="0.15">
      <c r="C836" s="12" t="str">
        <f t="shared" ref="C836:C899" si="14">CONCATENATE(A836,"-",B836)</f>
        <v>-</v>
      </c>
      <c r="D836" s="21"/>
      <c r="E836" s="15"/>
      <c r="F836" s="15"/>
    </row>
    <row r="837" spans="3:6" ht="13" x14ac:dyDescent="0.15">
      <c r="C837" s="12" t="str">
        <f t="shared" si="14"/>
        <v>-</v>
      </c>
      <c r="D837" s="21"/>
      <c r="E837" s="15"/>
      <c r="F837" s="15"/>
    </row>
    <row r="838" spans="3:6" ht="13" x14ac:dyDescent="0.15">
      <c r="C838" s="12" t="str">
        <f t="shared" si="14"/>
        <v>-</v>
      </c>
      <c r="D838" s="21"/>
      <c r="E838" s="15"/>
      <c r="F838" s="15"/>
    </row>
    <row r="839" spans="3:6" ht="13" x14ac:dyDescent="0.15">
      <c r="C839" s="12" t="str">
        <f t="shared" si="14"/>
        <v>-</v>
      </c>
      <c r="D839" s="21"/>
      <c r="E839" s="15"/>
      <c r="F839" s="15"/>
    </row>
    <row r="840" spans="3:6" ht="13" x14ac:dyDescent="0.15">
      <c r="C840" s="12" t="str">
        <f t="shared" si="14"/>
        <v>-</v>
      </c>
      <c r="D840" s="21"/>
      <c r="E840" s="15"/>
      <c r="F840" s="15"/>
    </row>
    <row r="841" spans="3:6" ht="13" x14ac:dyDescent="0.15">
      <c r="C841" s="12" t="str">
        <f t="shared" si="14"/>
        <v>-</v>
      </c>
      <c r="D841" s="21"/>
      <c r="E841" s="15"/>
      <c r="F841" s="15"/>
    </row>
    <row r="842" spans="3:6" ht="13" x14ac:dyDescent="0.15">
      <c r="C842" s="12" t="str">
        <f t="shared" si="14"/>
        <v>-</v>
      </c>
      <c r="D842" s="21"/>
      <c r="E842" s="15"/>
      <c r="F842" s="15"/>
    </row>
    <row r="843" spans="3:6" ht="13" x14ac:dyDescent="0.15">
      <c r="C843" s="12" t="str">
        <f t="shared" si="14"/>
        <v>-</v>
      </c>
      <c r="D843" s="21"/>
      <c r="E843" s="15"/>
      <c r="F843" s="15"/>
    </row>
    <row r="844" spans="3:6" ht="13" x14ac:dyDescent="0.15">
      <c r="C844" s="12" t="str">
        <f t="shared" si="14"/>
        <v>-</v>
      </c>
      <c r="D844" s="21"/>
      <c r="E844" s="15"/>
      <c r="F844" s="15"/>
    </row>
    <row r="845" spans="3:6" ht="13" x14ac:dyDescent="0.15">
      <c r="C845" s="12" t="str">
        <f t="shared" si="14"/>
        <v>-</v>
      </c>
      <c r="D845" s="21"/>
      <c r="E845" s="15"/>
      <c r="F845" s="15"/>
    </row>
    <row r="846" spans="3:6" ht="13" x14ac:dyDescent="0.15">
      <c r="C846" s="12" t="str">
        <f t="shared" si="14"/>
        <v>-</v>
      </c>
      <c r="D846" s="21"/>
      <c r="E846" s="15"/>
      <c r="F846" s="15"/>
    </row>
    <row r="847" spans="3:6" ht="13" x14ac:dyDescent="0.15">
      <c r="C847" s="12" t="str">
        <f t="shared" si="14"/>
        <v>-</v>
      </c>
      <c r="D847" s="21"/>
      <c r="E847" s="15"/>
      <c r="F847" s="15"/>
    </row>
    <row r="848" spans="3:6" ht="13" x14ac:dyDescent="0.15">
      <c r="C848" s="12" t="str">
        <f t="shared" si="14"/>
        <v>-</v>
      </c>
      <c r="D848" s="21"/>
      <c r="E848" s="15"/>
      <c r="F848" s="15"/>
    </row>
    <row r="849" spans="3:6" ht="13" x14ac:dyDescent="0.15">
      <c r="C849" s="12" t="str">
        <f t="shared" si="14"/>
        <v>-</v>
      </c>
      <c r="D849" s="21"/>
      <c r="E849" s="15"/>
      <c r="F849" s="15"/>
    </row>
    <row r="850" spans="3:6" ht="13" x14ac:dyDescent="0.15">
      <c r="C850" s="12" t="str">
        <f t="shared" si="14"/>
        <v>-</v>
      </c>
      <c r="D850" s="21"/>
      <c r="E850" s="15"/>
      <c r="F850" s="15"/>
    </row>
    <row r="851" spans="3:6" ht="13" x14ac:dyDescent="0.15">
      <c r="C851" s="12" t="str">
        <f t="shared" si="14"/>
        <v>-</v>
      </c>
      <c r="D851" s="21"/>
      <c r="E851" s="15"/>
      <c r="F851" s="15"/>
    </row>
    <row r="852" spans="3:6" ht="13" x14ac:dyDescent="0.15">
      <c r="C852" s="12" t="str">
        <f t="shared" si="14"/>
        <v>-</v>
      </c>
      <c r="D852" s="21"/>
      <c r="E852" s="15"/>
      <c r="F852" s="15"/>
    </row>
    <row r="853" spans="3:6" ht="13" x14ac:dyDescent="0.15">
      <c r="C853" s="12" t="str">
        <f t="shared" si="14"/>
        <v>-</v>
      </c>
      <c r="D853" s="21"/>
      <c r="E853" s="15"/>
      <c r="F853" s="15"/>
    </row>
    <row r="854" spans="3:6" ht="13" x14ac:dyDescent="0.15">
      <c r="C854" s="12" t="str">
        <f t="shared" si="14"/>
        <v>-</v>
      </c>
      <c r="D854" s="21"/>
      <c r="E854" s="15"/>
      <c r="F854" s="15"/>
    </row>
    <row r="855" spans="3:6" ht="13" x14ac:dyDescent="0.15">
      <c r="C855" s="12" t="str">
        <f t="shared" si="14"/>
        <v>-</v>
      </c>
      <c r="D855" s="21"/>
      <c r="E855" s="15"/>
      <c r="F855" s="15"/>
    </row>
    <row r="856" spans="3:6" ht="13" x14ac:dyDescent="0.15">
      <c r="C856" s="12" t="str">
        <f t="shared" si="14"/>
        <v>-</v>
      </c>
      <c r="D856" s="21"/>
      <c r="E856" s="15"/>
      <c r="F856" s="15"/>
    </row>
    <row r="857" spans="3:6" ht="13" x14ac:dyDescent="0.15">
      <c r="C857" s="12" t="str">
        <f t="shared" si="14"/>
        <v>-</v>
      </c>
      <c r="D857" s="21"/>
      <c r="E857" s="15"/>
      <c r="F857" s="15"/>
    </row>
    <row r="858" spans="3:6" ht="13" x14ac:dyDescent="0.15">
      <c r="C858" s="12" t="str">
        <f t="shared" si="14"/>
        <v>-</v>
      </c>
      <c r="D858" s="21"/>
      <c r="E858" s="15"/>
      <c r="F858" s="15"/>
    </row>
    <row r="859" spans="3:6" ht="13" x14ac:dyDescent="0.15">
      <c r="C859" s="12" t="str">
        <f t="shared" si="14"/>
        <v>-</v>
      </c>
      <c r="D859" s="21"/>
      <c r="E859" s="15"/>
      <c r="F859" s="15"/>
    </row>
    <row r="860" spans="3:6" ht="13" x14ac:dyDescent="0.15">
      <c r="C860" s="12" t="str">
        <f t="shared" si="14"/>
        <v>-</v>
      </c>
      <c r="D860" s="21"/>
      <c r="E860" s="15"/>
      <c r="F860" s="15"/>
    </row>
    <row r="861" spans="3:6" ht="13" x14ac:dyDescent="0.15">
      <c r="C861" s="12" t="str">
        <f t="shared" si="14"/>
        <v>-</v>
      </c>
      <c r="D861" s="21"/>
      <c r="E861" s="15"/>
      <c r="F861" s="15"/>
    </row>
    <row r="862" spans="3:6" ht="13" x14ac:dyDescent="0.15">
      <c r="C862" s="12" t="str">
        <f t="shared" si="14"/>
        <v>-</v>
      </c>
      <c r="D862" s="21"/>
      <c r="E862" s="15"/>
      <c r="F862" s="15"/>
    </row>
    <row r="863" spans="3:6" ht="13" x14ac:dyDescent="0.15">
      <c r="C863" s="12" t="str">
        <f t="shared" si="14"/>
        <v>-</v>
      </c>
      <c r="D863" s="21"/>
      <c r="E863" s="15"/>
      <c r="F863" s="15"/>
    </row>
    <row r="864" spans="3:6" ht="13" x14ac:dyDescent="0.15">
      <c r="C864" s="12" t="str">
        <f t="shared" si="14"/>
        <v>-</v>
      </c>
      <c r="D864" s="21"/>
      <c r="E864" s="15"/>
      <c r="F864" s="15"/>
    </row>
    <row r="865" spans="3:6" ht="13" x14ac:dyDescent="0.15">
      <c r="C865" s="12" t="str">
        <f t="shared" si="14"/>
        <v>-</v>
      </c>
      <c r="D865" s="21"/>
      <c r="E865" s="15"/>
      <c r="F865" s="15"/>
    </row>
    <row r="866" spans="3:6" ht="13" x14ac:dyDescent="0.15">
      <c r="C866" s="12" t="str">
        <f t="shared" si="14"/>
        <v>-</v>
      </c>
      <c r="D866" s="21"/>
      <c r="E866" s="15"/>
      <c r="F866" s="15"/>
    </row>
    <row r="867" spans="3:6" ht="13" x14ac:dyDescent="0.15">
      <c r="C867" s="12" t="str">
        <f t="shared" si="14"/>
        <v>-</v>
      </c>
      <c r="D867" s="21"/>
      <c r="E867" s="15"/>
      <c r="F867" s="15"/>
    </row>
    <row r="868" spans="3:6" ht="13" x14ac:dyDescent="0.15">
      <c r="C868" s="12" t="str">
        <f t="shared" si="14"/>
        <v>-</v>
      </c>
      <c r="D868" s="21"/>
      <c r="E868" s="15"/>
      <c r="F868" s="15"/>
    </row>
    <row r="869" spans="3:6" ht="13" x14ac:dyDescent="0.15">
      <c r="C869" s="12" t="str">
        <f t="shared" si="14"/>
        <v>-</v>
      </c>
      <c r="D869" s="21"/>
      <c r="E869" s="15"/>
      <c r="F869" s="15"/>
    </row>
    <row r="870" spans="3:6" ht="13" x14ac:dyDescent="0.15">
      <c r="C870" s="12" t="str">
        <f t="shared" si="14"/>
        <v>-</v>
      </c>
      <c r="D870" s="21"/>
      <c r="E870" s="15"/>
      <c r="F870" s="15"/>
    </row>
    <row r="871" spans="3:6" ht="13" x14ac:dyDescent="0.15">
      <c r="C871" s="12" t="str">
        <f t="shared" si="14"/>
        <v>-</v>
      </c>
      <c r="D871" s="21"/>
      <c r="E871" s="15"/>
      <c r="F871" s="15"/>
    </row>
    <row r="872" spans="3:6" ht="13" x14ac:dyDescent="0.15">
      <c r="C872" s="12" t="str">
        <f t="shared" si="14"/>
        <v>-</v>
      </c>
      <c r="D872" s="21"/>
      <c r="E872" s="15"/>
      <c r="F872" s="15"/>
    </row>
    <row r="873" spans="3:6" ht="13" x14ac:dyDescent="0.15">
      <c r="C873" s="12" t="str">
        <f t="shared" si="14"/>
        <v>-</v>
      </c>
      <c r="D873" s="21"/>
      <c r="E873" s="15"/>
      <c r="F873" s="15"/>
    </row>
    <row r="874" spans="3:6" ht="13" x14ac:dyDescent="0.15">
      <c r="C874" s="12" t="str">
        <f t="shared" si="14"/>
        <v>-</v>
      </c>
      <c r="D874" s="21"/>
      <c r="E874" s="15"/>
      <c r="F874" s="15"/>
    </row>
    <row r="875" spans="3:6" ht="13" x14ac:dyDescent="0.15">
      <c r="C875" s="12" t="str">
        <f t="shared" si="14"/>
        <v>-</v>
      </c>
      <c r="D875" s="21"/>
      <c r="E875" s="15"/>
      <c r="F875" s="15"/>
    </row>
    <row r="876" spans="3:6" ht="13" x14ac:dyDescent="0.15">
      <c r="C876" s="12" t="str">
        <f t="shared" si="14"/>
        <v>-</v>
      </c>
      <c r="D876" s="21"/>
      <c r="E876" s="15"/>
      <c r="F876" s="15"/>
    </row>
    <row r="877" spans="3:6" ht="13" x14ac:dyDescent="0.15">
      <c r="C877" s="12" t="str">
        <f t="shared" si="14"/>
        <v>-</v>
      </c>
      <c r="D877" s="21"/>
      <c r="E877" s="15"/>
      <c r="F877" s="15"/>
    </row>
    <row r="878" spans="3:6" ht="13" x14ac:dyDescent="0.15">
      <c r="C878" s="12" t="str">
        <f t="shared" si="14"/>
        <v>-</v>
      </c>
      <c r="D878" s="21"/>
      <c r="E878" s="15"/>
      <c r="F878" s="15"/>
    </row>
    <row r="879" spans="3:6" ht="13" x14ac:dyDescent="0.15">
      <c r="C879" s="12" t="str">
        <f t="shared" si="14"/>
        <v>-</v>
      </c>
      <c r="D879" s="21"/>
      <c r="E879" s="15"/>
      <c r="F879" s="15"/>
    </row>
    <row r="880" spans="3:6" ht="13" x14ac:dyDescent="0.15">
      <c r="C880" s="12" t="str">
        <f t="shared" si="14"/>
        <v>-</v>
      </c>
      <c r="D880" s="21"/>
      <c r="E880" s="15"/>
      <c r="F880" s="15"/>
    </row>
    <row r="881" spans="3:6" ht="13" x14ac:dyDescent="0.15">
      <c r="C881" s="12" t="str">
        <f t="shared" si="14"/>
        <v>-</v>
      </c>
      <c r="D881" s="21"/>
      <c r="E881" s="15"/>
      <c r="F881" s="15"/>
    </row>
    <row r="882" spans="3:6" ht="13" x14ac:dyDescent="0.15">
      <c r="C882" s="12" t="str">
        <f t="shared" si="14"/>
        <v>-</v>
      </c>
      <c r="D882" s="21"/>
      <c r="E882" s="15"/>
      <c r="F882" s="15"/>
    </row>
    <row r="883" spans="3:6" ht="13" x14ac:dyDescent="0.15">
      <c r="C883" s="12" t="str">
        <f t="shared" si="14"/>
        <v>-</v>
      </c>
      <c r="D883" s="21"/>
      <c r="E883" s="15"/>
      <c r="F883" s="15"/>
    </row>
    <row r="884" spans="3:6" ht="13" x14ac:dyDescent="0.15">
      <c r="C884" s="12" t="str">
        <f t="shared" si="14"/>
        <v>-</v>
      </c>
      <c r="D884" s="21"/>
      <c r="E884" s="15"/>
      <c r="F884" s="15"/>
    </row>
    <row r="885" spans="3:6" ht="13" x14ac:dyDescent="0.15">
      <c r="C885" s="12" t="str">
        <f t="shared" si="14"/>
        <v>-</v>
      </c>
      <c r="D885" s="21"/>
      <c r="E885" s="15"/>
      <c r="F885" s="15"/>
    </row>
    <row r="886" spans="3:6" ht="13" x14ac:dyDescent="0.15">
      <c r="C886" s="12" t="str">
        <f t="shared" si="14"/>
        <v>-</v>
      </c>
      <c r="D886" s="21"/>
      <c r="E886" s="15"/>
      <c r="F886" s="15"/>
    </row>
    <row r="887" spans="3:6" ht="13" x14ac:dyDescent="0.15">
      <c r="C887" s="12" t="str">
        <f t="shared" si="14"/>
        <v>-</v>
      </c>
      <c r="D887" s="21"/>
      <c r="E887" s="15"/>
      <c r="F887" s="15"/>
    </row>
    <row r="888" spans="3:6" ht="13" x14ac:dyDescent="0.15">
      <c r="C888" s="12" t="str">
        <f t="shared" si="14"/>
        <v>-</v>
      </c>
      <c r="D888" s="21"/>
      <c r="E888" s="15"/>
      <c r="F888" s="15"/>
    </row>
    <row r="889" spans="3:6" ht="13" x14ac:dyDescent="0.15">
      <c r="C889" s="12" t="str">
        <f t="shared" si="14"/>
        <v>-</v>
      </c>
      <c r="D889" s="21"/>
      <c r="E889" s="15"/>
      <c r="F889" s="15"/>
    </row>
    <row r="890" spans="3:6" ht="13" x14ac:dyDescent="0.15">
      <c r="C890" s="12" t="str">
        <f t="shared" si="14"/>
        <v>-</v>
      </c>
      <c r="D890" s="21"/>
      <c r="E890" s="15"/>
      <c r="F890" s="15"/>
    </row>
    <row r="891" spans="3:6" ht="13" x14ac:dyDescent="0.15">
      <c r="C891" s="12" t="str">
        <f t="shared" si="14"/>
        <v>-</v>
      </c>
      <c r="D891" s="21"/>
      <c r="E891" s="15"/>
      <c r="F891" s="15"/>
    </row>
    <row r="892" spans="3:6" ht="13" x14ac:dyDescent="0.15">
      <c r="C892" s="12" t="str">
        <f t="shared" si="14"/>
        <v>-</v>
      </c>
      <c r="D892" s="21"/>
      <c r="E892" s="15"/>
      <c r="F892" s="15"/>
    </row>
    <row r="893" spans="3:6" ht="13" x14ac:dyDescent="0.15">
      <c r="C893" s="12" t="str">
        <f t="shared" si="14"/>
        <v>-</v>
      </c>
      <c r="D893" s="21"/>
      <c r="E893" s="15"/>
      <c r="F893" s="15"/>
    </row>
    <row r="894" spans="3:6" ht="13" x14ac:dyDescent="0.15">
      <c r="C894" s="12" t="str">
        <f t="shared" si="14"/>
        <v>-</v>
      </c>
      <c r="D894" s="21"/>
      <c r="E894" s="15"/>
      <c r="F894" s="15"/>
    </row>
    <row r="895" spans="3:6" ht="13" x14ac:dyDescent="0.15">
      <c r="C895" s="12" t="str">
        <f t="shared" si="14"/>
        <v>-</v>
      </c>
      <c r="D895" s="21"/>
      <c r="E895" s="15"/>
      <c r="F895" s="15"/>
    </row>
    <row r="896" spans="3:6" ht="13" x14ac:dyDescent="0.15">
      <c r="C896" s="12" t="str">
        <f t="shared" si="14"/>
        <v>-</v>
      </c>
      <c r="D896" s="21"/>
      <c r="E896" s="15"/>
      <c r="F896" s="15"/>
    </row>
    <row r="897" spans="3:6" ht="13" x14ac:dyDescent="0.15">
      <c r="C897" s="12" t="str">
        <f t="shared" si="14"/>
        <v>-</v>
      </c>
      <c r="D897" s="21"/>
      <c r="E897" s="15"/>
      <c r="F897" s="15"/>
    </row>
    <row r="898" spans="3:6" ht="13" x14ac:dyDescent="0.15">
      <c r="C898" s="12" t="str">
        <f t="shared" si="14"/>
        <v>-</v>
      </c>
      <c r="D898" s="21"/>
      <c r="E898" s="15"/>
      <c r="F898" s="15"/>
    </row>
    <row r="899" spans="3:6" ht="13" x14ac:dyDescent="0.15">
      <c r="C899" s="12" t="str">
        <f t="shared" si="14"/>
        <v>-</v>
      </c>
      <c r="D899" s="21"/>
      <c r="E899" s="15"/>
      <c r="F899" s="15"/>
    </row>
    <row r="900" spans="3:6" ht="13" x14ac:dyDescent="0.15">
      <c r="C900" s="12" t="str">
        <f t="shared" ref="C900:C963" si="15">CONCATENATE(A900,"-",B900)</f>
        <v>-</v>
      </c>
      <c r="D900" s="21"/>
      <c r="E900" s="15"/>
      <c r="F900" s="15"/>
    </row>
    <row r="901" spans="3:6" ht="13" x14ac:dyDescent="0.15">
      <c r="C901" s="12" t="str">
        <f t="shared" si="15"/>
        <v>-</v>
      </c>
      <c r="D901" s="21"/>
      <c r="E901" s="15"/>
      <c r="F901" s="15"/>
    </row>
    <row r="902" spans="3:6" ht="13" x14ac:dyDescent="0.15">
      <c r="C902" s="12" t="str">
        <f t="shared" si="15"/>
        <v>-</v>
      </c>
      <c r="D902" s="21"/>
      <c r="E902" s="15"/>
      <c r="F902" s="15"/>
    </row>
    <row r="903" spans="3:6" ht="13" x14ac:dyDescent="0.15">
      <c r="C903" s="12" t="str">
        <f t="shared" si="15"/>
        <v>-</v>
      </c>
      <c r="D903" s="21"/>
      <c r="E903" s="15"/>
      <c r="F903" s="15"/>
    </row>
    <row r="904" spans="3:6" ht="13" x14ac:dyDescent="0.15">
      <c r="C904" s="12" t="str">
        <f t="shared" si="15"/>
        <v>-</v>
      </c>
      <c r="D904" s="21"/>
      <c r="E904" s="15"/>
      <c r="F904" s="15"/>
    </row>
    <row r="905" spans="3:6" ht="13" x14ac:dyDescent="0.15">
      <c r="C905" s="12" t="str">
        <f t="shared" si="15"/>
        <v>-</v>
      </c>
      <c r="D905" s="21"/>
      <c r="E905" s="15"/>
      <c r="F905" s="15"/>
    </row>
    <row r="906" spans="3:6" ht="13" x14ac:dyDescent="0.15">
      <c r="C906" s="12" t="str">
        <f t="shared" si="15"/>
        <v>-</v>
      </c>
      <c r="D906" s="21"/>
      <c r="E906" s="15"/>
      <c r="F906" s="15"/>
    </row>
    <row r="907" spans="3:6" ht="13" x14ac:dyDescent="0.15">
      <c r="C907" s="12" t="str">
        <f t="shared" si="15"/>
        <v>-</v>
      </c>
      <c r="D907" s="21"/>
      <c r="E907" s="15"/>
      <c r="F907" s="15"/>
    </row>
    <row r="908" spans="3:6" ht="13" x14ac:dyDescent="0.15">
      <c r="C908" s="12" t="str">
        <f t="shared" si="15"/>
        <v>-</v>
      </c>
      <c r="D908" s="21"/>
      <c r="E908" s="15"/>
      <c r="F908" s="15"/>
    </row>
    <row r="909" spans="3:6" ht="13" x14ac:dyDescent="0.15">
      <c r="C909" s="12" t="str">
        <f t="shared" si="15"/>
        <v>-</v>
      </c>
      <c r="D909" s="21"/>
      <c r="E909" s="15"/>
      <c r="F909" s="15"/>
    </row>
    <row r="910" spans="3:6" ht="13" x14ac:dyDescent="0.15">
      <c r="C910" s="12" t="str">
        <f t="shared" si="15"/>
        <v>-</v>
      </c>
      <c r="D910" s="21"/>
      <c r="E910" s="15"/>
      <c r="F910" s="15"/>
    </row>
    <row r="911" spans="3:6" ht="13" x14ac:dyDescent="0.15">
      <c r="C911" s="12" t="str">
        <f t="shared" si="15"/>
        <v>-</v>
      </c>
      <c r="D911" s="21"/>
      <c r="E911" s="15"/>
      <c r="F911" s="15"/>
    </row>
    <row r="912" spans="3:6" ht="13" x14ac:dyDescent="0.15">
      <c r="C912" s="12" t="str">
        <f t="shared" si="15"/>
        <v>-</v>
      </c>
      <c r="D912" s="21"/>
      <c r="E912" s="15"/>
      <c r="F912" s="15"/>
    </row>
    <row r="913" spans="3:6" ht="13" x14ac:dyDescent="0.15">
      <c r="C913" s="12" t="str">
        <f t="shared" si="15"/>
        <v>-</v>
      </c>
      <c r="D913" s="21"/>
      <c r="E913" s="15"/>
      <c r="F913" s="15"/>
    </row>
    <row r="914" spans="3:6" ht="13" x14ac:dyDescent="0.15">
      <c r="C914" s="12" t="str">
        <f t="shared" si="15"/>
        <v>-</v>
      </c>
      <c r="D914" s="21"/>
      <c r="E914" s="15"/>
      <c r="F914" s="15"/>
    </row>
    <row r="915" spans="3:6" ht="13" x14ac:dyDescent="0.15">
      <c r="C915" s="12" t="str">
        <f t="shared" si="15"/>
        <v>-</v>
      </c>
      <c r="D915" s="21"/>
      <c r="E915" s="15"/>
      <c r="F915" s="15"/>
    </row>
    <row r="916" spans="3:6" ht="13" x14ac:dyDescent="0.15">
      <c r="C916" s="12" t="str">
        <f t="shared" si="15"/>
        <v>-</v>
      </c>
      <c r="D916" s="21"/>
      <c r="E916" s="15"/>
      <c r="F916" s="15"/>
    </row>
    <row r="917" spans="3:6" ht="13" x14ac:dyDescent="0.15">
      <c r="C917" s="12" t="str">
        <f t="shared" si="15"/>
        <v>-</v>
      </c>
      <c r="D917" s="21"/>
      <c r="E917" s="15"/>
      <c r="F917" s="15"/>
    </row>
    <row r="918" spans="3:6" ht="13" x14ac:dyDescent="0.15">
      <c r="C918" s="12" t="str">
        <f t="shared" si="15"/>
        <v>-</v>
      </c>
      <c r="D918" s="21"/>
      <c r="E918" s="15"/>
      <c r="F918" s="15"/>
    </row>
    <row r="919" spans="3:6" ht="13" x14ac:dyDescent="0.15">
      <c r="C919" s="12" t="str">
        <f t="shared" si="15"/>
        <v>-</v>
      </c>
      <c r="D919" s="21"/>
      <c r="E919" s="15"/>
      <c r="F919" s="15"/>
    </row>
    <row r="920" spans="3:6" ht="13" x14ac:dyDescent="0.15">
      <c r="C920" s="12" t="str">
        <f t="shared" si="15"/>
        <v>-</v>
      </c>
      <c r="D920" s="21"/>
      <c r="E920" s="15"/>
      <c r="F920" s="15"/>
    </row>
    <row r="921" spans="3:6" ht="13" x14ac:dyDescent="0.15">
      <c r="C921" s="12" t="str">
        <f t="shared" si="15"/>
        <v>-</v>
      </c>
      <c r="D921" s="21"/>
      <c r="E921" s="15"/>
      <c r="F921" s="15"/>
    </row>
    <row r="922" spans="3:6" ht="13" x14ac:dyDescent="0.15">
      <c r="C922" s="12" t="str">
        <f t="shared" si="15"/>
        <v>-</v>
      </c>
      <c r="D922" s="21"/>
      <c r="E922" s="15"/>
      <c r="F922" s="15"/>
    </row>
    <row r="923" spans="3:6" ht="13" x14ac:dyDescent="0.15">
      <c r="C923" s="12" t="str">
        <f t="shared" si="15"/>
        <v>-</v>
      </c>
      <c r="D923" s="21"/>
      <c r="E923" s="15"/>
      <c r="F923" s="15"/>
    </row>
    <row r="924" spans="3:6" ht="13" x14ac:dyDescent="0.15">
      <c r="C924" s="12" t="str">
        <f t="shared" si="15"/>
        <v>-</v>
      </c>
      <c r="D924" s="21"/>
      <c r="E924" s="15"/>
      <c r="F924" s="15"/>
    </row>
    <row r="925" spans="3:6" ht="13" x14ac:dyDescent="0.15">
      <c r="C925" s="12" t="str">
        <f t="shared" si="15"/>
        <v>-</v>
      </c>
      <c r="D925" s="21"/>
      <c r="E925" s="15"/>
      <c r="F925" s="15"/>
    </row>
    <row r="926" spans="3:6" ht="13" x14ac:dyDescent="0.15">
      <c r="C926" s="12" t="str">
        <f t="shared" si="15"/>
        <v>-</v>
      </c>
      <c r="D926" s="21"/>
      <c r="E926" s="15"/>
      <c r="F926" s="15"/>
    </row>
    <row r="927" spans="3:6" ht="13" x14ac:dyDescent="0.15">
      <c r="C927" s="12" t="str">
        <f t="shared" si="15"/>
        <v>-</v>
      </c>
      <c r="D927" s="21"/>
      <c r="E927" s="15"/>
      <c r="F927" s="15"/>
    </row>
    <row r="928" spans="3:6" ht="13" x14ac:dyDescent="0.15">
      <c r="C928" s="12" t="str">
        <f t="shared" si="15"/>
        <v>-</v>
      </c>
      <c r="D928" s="21"/>
      <c r="E928" s="15"/>
      <c r="F928" s="15"/>
    </row>
    <row r="929" spans="3:6" ht="13" x14ac:dyDescent="0.15">
      <c r="C929" s="12" t="str">
        <f t="shared" si="15"/>
        <v>-</v>
      </c>
      <c r="D929" s="21"/>
      <c r="E929" s="15"/>
      <c r="F929" s="15"/>
    </row>
    <row r="930" spans="3:6" ht="13" x14ac:dyDescent="0.15">
      <c r="C930" s="12" t="str">
        <f t="shared" si="15"/>
        <v>-</v>
      </c>
      <c r="D930" s="21"/>
      <c r="E930" s="15"/>
      <c r="F930" s="15"/>
    </row>
    <row r="931" spans="3:6" ht="13" x14ac:dyDescent="0.15">
      <c r="C931" s="12" t="str">
        <f t="shared" si="15"/>
        <v>-</v>
      </c>
      <c r="D931" s="21"/>
      <c r="E931" s="15"/>
      <c r="F931" s="15"/>
    </row>
    <row r="932" spans="3:6" ht="13" x14ac:dyDescent="0.15">
      <c r="C932" s="12" t="str">
        <f t="shared" si="15"/>
        <v>-</v>
      </c>
      <c r="D932" s="21"/>
      <c r="E932" s="15"/>
      <c r="F932" s="15"/>
    </row>
    <row r="933" spans="3:6" ht="13" x14ac:dyDescent="0.15">
      <c r="C933" s="12" t="str">
        <f t="shared" si="15"/>
        <v>-</v>
      </c>
      <c r="D933" s="21"/>
      <c r="E933" s="15"/>
      <c r="F933" s="15"/>
    </row>
    <row r="934" spans="3:6" ht="13" x14ac:dyDescent="0.15">
      <c r="C934" s="12" t="str">
        <f t="shared" si="15"/>
        <v>-</v>
      </c>
      <c r="D934" s="21"/>
      <c r="E934" s="15"/>
      <c r="F934" s="15"/>
    </row>
    <row r="935" spans="3:6" ht="13" x14ac:dyDescent="0.15">
      <c r="C935" s="12" t="str">
        <f t="shared" si="15"/>
        <v>-</v>
      </c>
      <c r="D935" s="21"/>
      <c r="E935" s="15"/>
      <c r="F935" s="15"/>
    </row>
    <row r="936" spans="3:6" ht="13" x14ac:dyDescent="0.15">
      <c r="C936" s="12" t="str">
        <f t="shared" si="15"/>
        <v>-</v>
      </c>
      <c r="D936" s="21"/>
      <c r="E936" s="15"/>
      <c r="F936" s="15"/>
    </row>
    <row r="937" spans="3:6" ht="13" x14ac:dyDescent="0.15">
      <c r="C937" s="12" t="str">
        <f t="shared" si="15"/>
        <v>-</v>
      </c>
      <c r="D937" s="21"/>
      <c r="E937" s="15"/>
      <c r="F937" s="15"/>
    </row>
    <row r="938" spans="3:6" ht="13" x14ac:dyDescent="0.15">
      <c r="C938" s="12" t="str">
        <f t="shared" si="15"/>
        <v>-</v>
      </c>
      <c r="D938" s="21"/>
      <c r="E938" s="15"/>
      <c r="F938" s="15"/>
    </row>
    <row r="939" spans="3:6" ht="13" x14ac:dyDescent="0.15">
      <c r="C939" s="12" t="str">
        <f t="shared" si="15"/>
        <v>-</v>
      </c>
      <c r="D939" s="21"/>
      <c r="E939" s="15"/>
      <c r="F939" s="15"/>
    </row>
    <row r="940" spans="3:6" ht="13" x14ac:dyDescent="0.15">
      <c r="C940" s="12" t="str">
        <f t="shared" si="15"/>
        <v>-</v>
      </c>
      <c r="D940" s="21"/>
      <c r="E940" s="15"/>
      <c r="F940" s="15"/>
    </row>
    <row r="941" spans="3:6" ht="13" x14ac:dyDescent="0.15">
      <c r="C941" s="12" t="str">
        <f t="shared" si="15"/>
        <v>-</v>
      </c>
      <c r="D941" s="21"/>
      <c r="E941" s="15"/>
      <c r="F941" s="15"/>
    </row>
    <row r="942" spans="3:6" ht="13" x14ac:dyDescent="0.15">
      <c r="C942" s="12" t="str">
        <f t="shared" si="15"/>
        <v>-</v>
      </c>
      <c r="D942" s="21"/>
      <c r="E942" s="15"/>
      <c r="F942" s="15"/>
    </row>
    <row r="943" spans="3:6" ht="13" x14ac:dyDescent="0.15">
      <c r="C943" s="12" t="str">
        <f t="shared" si="15"/>
        <v>-</v>
      </c>
      <c r="D943" s="21"/>
      <c r="E943" s="15"/>
      <c r="F943" s="15"/>
    </row>
    <row r="944" spans="3:6" ht="13" x14ac:dyDescent="0.15">
      <c r="C944" s="12" t="str">
        <f t="shared" si="15"/>
        <v>-</v>
      </c>
      <c r="D944" s="21"/>
      <c r="E944" s="15"/>
      <c r="F944" s="15"/>
    </row>
    <row r="945" spans="3:6" ht="13" x14ac:dyDescent="0.15">
      <c r="C945" s="12" t="str">
        <f t="shared" si="15"/>
        <v>-</v>
      </c>
      <c r="D945" s="21"/>
      <c r="E945" s="15"/>
      <c r="F945" s="15"/>
    </row>
    <row r="946" spans="3:6" ht="13" x14ac:dyDescent="0.15">
      <c r="C946" s="12" t="str">
        <f t="shared" si="15"/>
        <v>-</v>
      </c>
      <c r="D946" s="21"/>
      <c r="E946" s="15"/>
      <c r="F946" s="15"/>
    </row>
    <row r="947" spans="3:6" ht="13" x14ac:dyDescent="0.15">
      <c r="C947" s="12" t="str">
        <f t="shared" si="15"/>
        <v>-</v>
      </c>
      <c r="D947" s="21"/>
      <c r="E947" s="15"/>
      <c r="F947" s="15"/>
    </row>
    <row r="948" spans="3:6" ht="13" x14ac:dyDescent="0.15">
      <c r="C948" s="12" t="str">
        <f t="shared" si="15"/>
        <v>-</v>
      </c>
      <c r="D948" s="21"/>
      <c r="E948" s="15"/>
      <c r="F948" s="15"/>
    </row>
    <row r="949" spans="3:6" ht="13" x14ac:dyDescent="0.15">
      <c r="C949" s="12" t="str">
        <f t="shared" si="15"/>
        <v>-</v>
      </c>
      <c r="D949" s="21"/>
      <c r="E949" s="15"/>
      <c r="F949" s="15"/>
    </row>
    <row r="950" spans="3:6" ht="13" x14ac:dyDescent="0.15">
      <c r="C950" s="12" t="str">
        <f t="shared" si="15"/>
        <v>-</v>
      </c>
      <c r="D950" s="21"/>
      <c r="E950" s="15"/>
      <c r="F950" s="15"/>
    </row>
    <row r="951" spans="3:6" ht="13" x14ac:dyDescent="0.15">
      <c r="C951" s="12" t="str">
        <f t="shared" si="15"/>
        <v>-</v>
      </c>
      <c r="D951" s="21"/>
      <c r="E951" s="15"/>
      <c r="F951" s="15"/>
    </row>
    <row r="952" spans="3:6" ht="13" x14ac:dyDescent="0.15">
      <c r="C952" s="12" t="str">
        <f t="shared" si="15"/>
        <v>-</v>
      </c>
      <c r="D952" s="21"/>
      <c r="E952" s="15"/>
      <c r="F952" s="15"/>
    </row>
    <row r="953" spans="3:6" ht="13" x14ac:dyDescent="0.15">
      <c r="C953" s="12" t="str">
        <f t="shared" si="15"/>
        <v>-</v>
      </c>
      <c r="D953" s="21"/>
      <c r="E953" s="15"/>
      <c r="F953" s="15"/>
    </row>
    <row r="954" spans="3:6" ht="13" x14ac:dyDescent="0.15">
      <c r="C954" s="12" t="str">
        <f t="shared" si="15"/>
        <v>-</v>
      </c>
      <c r="D954" s="21"/>
      <c r="E954" s="15"/>
      <c r="F954" s="15"/>
    </row>
    <row r="955" spans="3:6" ht="13" x14ac:dyDescent="0.15">
      <c r="C955" s="12" t="str">
        <f t="shared" si="15"/>
        <v>-</v>
      </c>
      <c r="D955" s="21"/>
      <c r="E955" s="15"/>
      <c r="F955" s="15"/>
    </row>
    <row r="956" spans="3:6" ht="13" x14ac:dyDescent="0.15">
      <c r="C956" s="12" t="str">
        <f t="shared" si="15"/>
        <v>-</v>
      </c>
      <c r="D956" s="21"/>
      <c r="E956" s="15"/>
      <c r="F956" s="15"/>
    </row>
    <row r="957" spans="3:6" ht="13" x14ac:dyDescent="0.15">
      <c r="C957" s="12" t="str">
        <f t="shared" si="15"/>
        <v>-</v>
      </c>
      <c r="D957" s="21"/>
      <c r="E957" s="15"/>
      <c r="F957" s="15"/>
    </row>
    <row r="958" spans="3:6" ht="13" x14ac:dyDescent="0.15">
      <c r="C958" s="12" t="str">
        <f t="shared" si="15"/>
        <v>-</v>
      </c>
      <c r="D958" s="21"/>
      <c r="E958" s="15"/>
      <c r="F958" s="15"/>
    </row>
    <row r="959" spans="3:6" ht="13" x14ac:dyDescent="0.15">
      <c r="C959" s="12" t="str">
        <f t="shared" si="15"/>
        <v>-</v>
      </c>
      <c r="D959" s="21"/>
      <c r="E959" s="15"/>
      <c r="F959" s="15"/>
    </row>
    <row r="960" spans="3:6" ht="13" x14ac:dyDescent="0.15">
      <c r="C960" s="12" t="str">
        <f t="shared" si="15"/>
        <v>-</v>
      </c>
      <c r="D960" s="21"/>
      <c r="E960" s="15"/>
      <c r="F960" s="15"/>
    </row>
    <row r="961" spans="3:6" ht="13" x14ac:dyDescent="0.15">
      <c r="C961" s="12" t="str">
        <f t="shared" si="15"/>
        <v>-</v>
      </c>
      <c r="D961" s="21"/>
      <c r="E961" s="15"/>
      <c r="F961" s="15"/>
    </row>
    <row r="962" spans="3:6" ht="13" x14ac:dyDescent="0.15">
      <c r="C962" s="12" t="str">
        <f t="shared" si="15"/>
        <v>-</v>
      </c>
      <c r="D962" s="21"/>
      <c r="E962" s="15"/>
      <c r="F962" s="15"/>
    </row>
    <row r="963" spans="3:6" ht="13" x14ac:dyDescent="0.15">
      <c r="C963" s="12" t="str">
        <f t="shared" si="15"/>
        <v>-</v>
      </c>
      <c r="D963" s="21"/>
      <c r="E963" s="15"/>
      <c r="F963" s="15"/>
    </row>
    <row r="964" spans="3:6" ht="13" x14ac:dyDescent="0.15">
      <c r="C964" s="12" t="str">
        <f t="shared" ref="C964:C1015" si="16">CONCATENATE(A964,"-",B964)</f>
        <v>-</v>
      </c>
      <c r="D964" s="21"/>
      <c r="E964" s="15"/>
      <c r="F964" s="15"/>
    </row>
    <row r="965" spans="3:6" ht="13" x14ac:dyDescent="0.15">
      <c r="C965" s="12" t="str">
        <f t="shared" si="16"/>
        <v>-</v>
      </c>
      <c r="D965" s="21"/>
      <c r="E965" s="15"/>
      <c r="F965" s="15"/>
    </row>
    <row r="966" spans="3:6" ht="13" x14ac:dyDescent="0.15">
      <c r="C966" s="12" t="str">
        <f t="shared" si="16"/>
        <v>-</v>
      </c>
      <c r="D966" s="21"/>
      <c r="E966" s="15"/>
      <c r="F966" s="15"/>
    </row>
    <row r="967" spans="3:6" ht="13" x14ac:dyDescent="0.15">
      <c r="C967" s="12" t="str">
        <f t="shared" si="16"/>
        <v>-</v>
      </c>
      <c r="D967" s="21"/>
      <c r="E967" s="15"/>
      <c r="F967" s="15"/>
    </row>
    <row r="968" spans="3:6" ht="13" x14ac:dyDescent="0.15">
      <c r="C968" s="12" t="str">
        <f t="shared" si="16"/>
        <v>-</v>
      </c>
      <c r="D968" s="21"/>
      <c r="E968" s="15"/>
      <c r="F968" s="15"/>
    </row>
    <row r="969" spans="3:6" ht="13" x14ac:dyDescent="0.15">
      <c r="C969" s="12" t="str">
        <f t="shared" si="16"/>
        <v>-</v>
      </c>
      <c r="D969" s="21"/>
      <c r="E969" s="15"/>
      <c r="F969" s="15"/>
    </row>
    <row r="970" spans="3:6" ht="13" x14ac:dyDescent="0.15">
      <c r="C970" s="12" t="str">
        <f t="shared" si="16"/>
        <v>-</v>
      </c>
      <c r="D970" s="21"/>
      <c r="E970" s="15"/>
      <c r="F970" s="15"/>
    </row>
    <row r="971" spans="3:6" ht="13" x14ac:dyDescent="0.15">
      <c r="C971" s="12" t="str">
        <f t="shared" si="16"/>
        <v>-</v>
      </c>
      <c r="D971" s="21"/>
      <c r="E971" s="15"/>
      <c r="F971" s="15"/>
    </row>
    <row r="972" spans="3:6" ht="13" x14ac:dyDescent="0.15">
      <c r="C972" s="12" t="str">
        <f t="shared" si="16"/>
        <v>-</v>
      </c>
      <c r="D972" s="21"/>
      <c r="E972" s="15"/>
      <c r="F972" s="15"/>
    </row>
    <row r="973" spans="3:6" ht="13" x14ac:dyDescent="0.15">
      <c r="C973" s="12" t="str">
        <f t="shared" si="16"/>
        <v>-</v>
      </c>
      <c r="D973" s="21"/>
      <c r="E973" s="15"/>
      <c r="F973" s="15"/>
    </row>
    <row r="974" spans="3:6" ht="13" x14ac:dyDescent="0.15">
      <c r="C974" s="12" t="str">
        <f t="shared" si="16"/>
        <v>-</v>
      </c>
      <c r="D974" s="21"/>
      <c r="E974" s="15"/>
      <c r="F974" s="15"/>
    </row>
    <row r="975" spans="3:6" ht="13" x14ac:dyDescent="0.15">
      <c r="C975" s="12" t="str">
        <f t="shared" si="16"/>
        <v>-</v>
      </c>
      <c r="D975" s="21"/>
      <c r="E975" s="15"/>
      <c r="F975" s="15"/>
    </row>
    <row r="976" spans="3:6" ht="13" x14ac:dyDescent="0.15">
      <c r="C976" s="12" t="str">
        <f t="shared" si="16"/>
        <v>-</v>
      </c>
      <c r="D976" s="21"/>
      <c r="E976" s="15"/>
      <c r="F976" s="15"/>
    </row>
    <row r="977" spans="3:6" ht="13" x14ac:dyDescent="0.15">
      <c r="C977" s="12" t="str">
        <f t="shared" si="16"/>
        <v>-</v>
      </c>
      <c r="D977" s="21"/>
      <c r="E977" s="15"/>
      <c r="F977" s="15"/>
    </row>
    <row r="978" spans="3:6" ht="13" x14ac:dyDescent="0.15">
      <c r="C978" s="12" t="str">
        <f t="shared" si="16"/>
        <v>-</v>
      </c>
      <c r="D978" s="21"/>
      <c r="E978" s="15"/>
      <c r="F978" s="15"/>
    </row>
    <row r="979" spans="3:6" ht="13" x14ac:dyDescent="0.15">
      <c r="C979" s="12" t="str">
        <f t="shared" si="16"/>
        <v>-</v>
      </c>
      <c r="D979" s="21"/>
      <c r="E979" s="15"/>
      <c r="F979" s="15"/>
    </row>
    <row r="980" spans="3:6" ht="13" x14ac:dyDescent="0.15">
      <c r="C980" s="12" t="str">
        <f t="shared" si="16"/>
        <v>-</v>
      </c>
      <c r="D980" s="21"/>
      <c r="E980" s="15"/>
      <c r="F980" s="15"/>
    </row>
    <row r="981" spans="3:6" ht="13" x14ac:dyDescent="0.15">
      <c r="C981" s="12" t="str">
        <f t="shared" si="16"/>
        <v>-</v>
      </c>
      <c r="D981" s="21"/>
      <c r="E981" s="15"/>
      <c r="F981" s="15"/>
    </row>
    <row r="982" spans="3:6" ht="13" x14ac:dyDescent="0.15">
      <c r="C982" s="12" t="str">
        <f t="shared" si="16"/>
        <v>-</v>
      </c>
      <c r="D982" s="21"/>
      <c r="E982" s="15"/>
      <c r="F982" s="15"/>
    </row>
    <row r="983" spans="3:6" ht="13" x14ac:dyDescent="0.15">
      <c r="C983" s="12" t="str">
        <f t="shared" si="16"/>
        <v>-</v>
      </c>
      <c r="D983" s="21"/>
      <c r="E983" s="15"/>
      <c r="F983" s="15"/>
    </row>
    <row r="984" spans="3:6" ht="13" x14ac:dyDescent="0.15">
      <c r="C984" s="12" t="str">
        <f t="shared" si="16"/>
        <v>-</v>
      </c>
      <c r="D984" s="21"/>
      <c r="E984" s="15"/>
      <c r="F984" s="15"/>
    </row>
    <row r="985" spans="3:6" ht="13" x14ac:dyDescent="0.15">
      <c r="C985" s="12" t="str">
        <f t="shared" si="16"/>
        <v>-</v>
      </c>
      <c r="D985" s="21"/>
      <c r="E985" s="15"/>
      <c r="F985" s="15"/>
    </row>
    <row r="986" spans="3:6" ht="13" x14ac:dyDescent="0.15">
      <c r="C986" s="12" t="str">
        <f t="shared" si="16"/>
        <v>-</v>
      </c>
      <c r="D986" s="21"/>
      <c r="E986" s="15"/>
      <c r="F986" s="15"/>
    </row>
    <row r="987" spans="3:6" ht="13" x14ac:dyDescent="0.15">
      <c r="C987" s="12" t="str">
        <f t="shared" si="16"/>
        <v>-</v>
      </c>
      <c r="D987" s="21"/>
      <c r="E987" s="15"/>
      <c r="F987" s="15"/>
    </row>
    <row r="988" spans="3:6" ht="13" x14ac:dyDescent="0.15">
      <c r="C988" s="12" t="str">
        <f t="shared" si="16"/>
        <v>-</v>
      </c>
      <c r="D988" s="21"/>
      <c r="E988" s="15"/>
      <c r="F988" s="15"/>
    </row>
    <row r="989" spans="3:6" ht="13" x14ac:dyDescent="0.15">
      <c r="C989" s="12" t="str">
        <f t="shared" si="16"/>
        <v>-</v>
      </c>
      <c r="D989" s="21"/>
      <c r="E989" s="15"/>
      <c r="F989" s="15"/>
    </row>
    <row r="990" spans="3:6" ht="13" x14ac:dyDescent="0.15">
      <c r="C990" s="12" t="str">
        <f t="shared" si="16"/>
        <v>-</v>
      </c>
      <c r="D990" s="21"/>
      <c r="E990" s="15"/>
      <c r="F990" s="15"/>
    </row>
    <row r="991" spans="3:6" ht="13" x14ac:dyDescent="0.15">
      <c r="C991" s="12" t="str">
        <f t="shared" si="16"/>
        <v>-</v>
      </c>
      <c r="D991" s="21"/>
      <c r="E991" s="15"/>
      <c r="F991" s="15"/>
    </row>
    <row r="992" spans="3:6" ht="13" x14ac:dyDescent="0.15">
      <c r="C992" s="12" t="str">
        <f t="shared" si="16"/>
        <v>-</v>
      </c>
      <c r="D992" s="21"/>
      <c r="E992" s="15"/>
      <c r="F992" s="15"/>
    </row>
    <row r="993" spans="3:6" ht="13" x14ac:dyDescent="0.15">
      <c r="C993" s="12" t="str">
        <f t="shared" si="16"/>
        <v>-</v>
      </c>
      <c r="D993" s="21"/>
      <c r="E993" s="15"/>
      <c r="F993" s="15"/>
    </row>
    <row r="994" spans="3:6" ht="13" x14ac:dyDescent="0.15">
      <c r="C994" s="12" t="str">
        <f t="shared" si="16"/>
        <v>-</v>
      </c>
      <c r="D994" s="21"/>
      <c r="E994" s="15"/>
      <c r="F994" s="15"/>
    </row>
    <row r="995" spans="3:6" ht="13" x14ac:dyDescent="0.15">
      <c r="C995" s="12" t="str">
        <f t="shared" si="16"/>
        <v>-</v>
      </c>
      <c r="D995" s="21"/>
      <c r="E995" s="15"/>
      <c r="F995" s="15"/>
    </row>
    <row r="996" spans="3:6" ht="13" x14ac:dyDescent="0.15">
      <c r="C996" s="12" t="str">
        <f t="shared" si="16"/>
        <v>-</v>
      </c>
      <c r="D996" s="21"/>
      <c r="E996" s="15"/>
      <c r="F996" s="15"/>
    </row>
    <row r="997" spans="3:6" ht="13" x14ac:dyDescent="0.15">
      <c r="C997" s="12" t="str">
        <f t="shared" si="16"/>
        <v>-</v>
      </c>
      <c r="D997" s="21"/>
      <c r="E997" s="15"/>
      <c r="F997" s="15"/>
    </row>
    <row r="998" spans="3:6" ht="13" x14ac:dyDescent="0.15">
      <c r="C998" s="12" t="str">
        <f t="shared" si="16"/>
        <v>-</v>
      </c>
      <c r="D998" s="21"/>
      <c r="E998" s="15"/>
      <c r="F998" s="15"/>
    </row>
    <row r="999" spans="3:6" ht="13" x14ac:dyDescent="0.15">
      <c r="C999" s="12" t="str">
        <f t="shared" si="16"/>
        <v>-</v>
      </c>
      <c r="D999" s="21"/>
      <c r="E999" s="15"/>
      <c r="F999" s="15"/>
    </row>
    <row r="1000" spans="3:6" ht="13" x14ac:dyDescent="0.15">
      <c r="C1000" s="12" t="str">
        <f t="shared" si="16"/>
        <v>-</v>
      </c>
      <c r="D1000" s="21"/>
      <c r="E1000" s="15"/>
      <c r="F1000" s="15"/>
    </row>
    <row r="1001" spans="3:6" ht="13" x14ac:dyDescent="0.15">
      <c r="C1001" s="12" t="str">
        <f t="shared" si="16"/>
        <v>-</v>
      </c>
      <c r="D1001" s="21"/>
      <c r="E1001" s="15"/>
      <c r="F1001" s="15"/>
    </row>
    <row r="1002" spans="3:6" ht="13" x14ac:dyDescent="0.15">
      <c r="C1002" s="12" t="str">
        <f t="shared" si="16"/>
        <v>-</v>
      </c>
      <c r="D1002" s="21"/>
      <c r="E1002" s="15"/>
      <c r="F1002" s="15"/>
    </row>
    <row r="1003" spans="3:6" ht="13" x14ac:dyDescent="0.15">
      <c r="C1003" s="12" t="str">
        <f t="shared" si="16"/>
        <v>-</v>
      </c>
      <c r="D1003" s="21"/>
      <c r="E1003" s="15"/>
      <c r="F1003" s="15"/>
    </row>
    <row r="1004" spans="3:6" ht="13" x14ac:dyDescent="0.15">
      <c r="C1004" s="12" t="str">
        <f t="shared" si="16"/>
        <v>-</v>
      </c>
      <c r="D1004" s="21"/>
      <c r="E1004" s="15"/>
      <c r="F1004" s="15"/>
    </row>
    <row r="1005" spans="3:6" ht="13" x14ac:dyDescent="0.15">
      <c r="C1005" s="12" t="str">
        <f t="shared" si="16"/>
        <v>-</v>
      </c>
      <c r="D1005" s="21"/>
      <c r="E1005" s="15"/>
      <c r="F1005" s="15"/>
    </row>
    <row r="1006" spans="3:6" ht="13" x14ac:dyDescent="0.15">
      <c r="C1006" s="12" t="str">
        <f t="shared" si="16"/>
        <v>-</v>
      </c>
      <c r="D1006" s="21"/>
      <c r="E1006" s="15"/>
      <c r="F1006" s="15"/>
    </row>
    <row r="1007" spans="3:6" ht="13" x14ac:dyDescent="0.15">
      <c r="C1007" s="12" t="str">
        <f t="shared" si="16"/>
        <v>-</v>
      </c>
      <c r="D1007" s="21"/>
      <c r="E1007" s="15"/>
      <c r="F1007" s="15"/>
    </row>
    <row r="1008" spans="3:6" ht="13" x14ac:dyDescent="0.15">
      <c r="C1008" s="12" t="str">
        <f t="shared" si="16"/>
        <v>-</v>
      </c>
      <c r="D1008" s="21"/>
      <c r="E1008" s="15"/>
      <c r="F1008" s="15"/>
    </row>
    <row r="1009" spans="3:6" ht="13" x14ac:dyDescent="0.15">
      <c r="C1009" s="12" t="str">
        <f t="shared" si="16"/>
        <v>-</v>
      </c>
      <c r="D1009" s="21"/>
      <c r="E1009" s="15"/>
      <c r="F1009" s="15"/>
    </row>
    <row r="1010" spans="3:6" ht="13" x14ac:dyDescent="0.15">
      <c r="C1010" s="12" t="str">
        <f t="shared" si="16"/>
        <v>-</v>
      </c>
      <c r="D1010" s="21"/>
      <c r="E1010" s="15"/>
      <c r="F1010" s="15"/>
    </row>
    <row r="1011" spans="3:6" ht="13" x14ac:dyDescent="0.15">
      <c r="C1011" s="12" t="str">
        <f t="shared" si="16"/>
        <v>-</v>
      </c>
      <c r="D1011" s="21"/>
      <c r="E1011" s="15"/>
      <c r="F1011" s="15"/>
    </row>
    <row r="1012" spans="3:6" ht="13" x14ac:dyDescent="0.15">
      <c r="C1012" s="12" t="str">
        <f t="shared" si="16"/>
        <v>-</v>
      </c>
      <c r="D1012" s="21"/>
      <c r="E1012" s="15"/>
      <c r="F1012" s="15"/>
    </row>
    <row r="1013" spans="3:6" ht="13" x14ac:dyDescent="0.15">
      <c r="C1013" s="12" t="str">
        <f t="shared" si="16"/>
        <v>-</v>
      </c>
      <c r="D1013" s="21"/>
      <c r="E1013" s="15"/>
      <c r="F1013" s="15"/>
    </row>
    <row r="1014" spans="3:6" ht="13" x14ac:dyDescent="0.15">
      <c r="C1014" s="12" t="str">
        <f t="shared" si="16"/>
        <v>-</v>
      </c>
      <c r="D1014" s="21"/>
      <c r="E1014" s="15"/>
      <c r="F1014" s="15"/>
    </row>
    <row r="1015" spans="3:6" ht="13" x14ac:dyDescent="0.15">
      <c r="C1015" s="12" t="str">
        <f t="shared" si="16"/>
        <v>-</v>
      </c>
      <c r="D1015" s="21"/>
      <c r="E1015" s="15"/>
      <c r="F1015" s="15"/>
    </row>
  </sheetData>
  <autoFilter ref="A1:F1015" xr:uid="{00000000-0009-0000-0000-000004000000}">
    <sortState xmlns:xlrd2="http://schemas.microsoft.com/office/spreadsheetml/2017/richdata2" ref="A2:F1015">
      <sortCondition ref="E1:E1015"/>
    </sortState>
  </autoFilter>
  <pageMargins left="0" right="0" top="0" bottom="0" header="0" footer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0000000}">
          <x14:formula1>
            <xm:f>validation!$B$3:$B$9</xm:f>
          </x14:formula1>
          <xm:sqref>B2:B1015</xm:sqref>
        </x14:dataValidation>
        <x14:dataValidation type="list" allowBlank="1" showErrorMessage="1" xr:uid="{00000000-0002-0000-0400-000001000000}">
          <x14:formula1>
            <xm:f>companies!$B$2:$B$976</xm:f>
          </x14:formula1>
          <xm:sqref>A2:A1015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997"/>
  <sheetViews>
    <sheetView zoomScale="108" zoomScaleNormal="108" workbookViewId="0">
      <pane ySplit="1" topLeftCell="A2" activePane="bottomLeft" state="frozen"/>
      <selection activeCell="D3" sqref="D3"/>
      <selection pane="bottomLeft" activeCell="G12" sqref="G12"/>
    </sheetView>
  </sheetViews>
  <sheetFormatPr baseColWidth="10" defaultColWidth="14.5" defaultRowHeight="15.75" customHeight="1" x14ac:dyDescent="0.15"/>
  <cols>
    <col min="1" max="1" width="22.5" customWidth="1"/>
    <col min="2" max="2" width="19.5" customWidth="1"/>
    <col min="3" max="3" width="17.83203125" customWidth="1"/>
    <col min="4" max="4" width="36.5" customWidth="1"/>
    <col min="5" max="5" width="17.5" customWidth="1"/>
    <col min="6" max="6" width="19.5" customWidth="1"/>
    <col min="7" max="7" width="20.5" style="97" bestFit="1" customWidth="1"/>
    <col min="8" max="8" width="8.5" customWidth="1"/>
    <col min="9" max="9" width="17" customWidth="1"/>
    <col min="10" max="10" width="12.5" customWidth="1"/>
    <col min="11" max="11" width="9" customWidth="1"/>
    <col min="12" max="12" width="10.5" bestFit="1" customWidth="1"/>
    <col min="13" max="13" width="31.5" customWidth="1"/>
  </cols>
  <sheetData>
    <row r="1" spans="1:13" ht="15.75" customHeight="1" x14ac:dyDescent="0.15">
      <c r="A1" s="19" t="s">
        <v>11</v>
      </c>
      <c r="B1" s="15" t="s">
        <v>464</v>
      </c>
      <c r="C1" s="15" t="s">
        <v>465</v>
      </c>
      <c r="D1" s="19" t="s">
        <v>466</v>
      </c>
      <c r="E1" s="21" t="s">
        <v>467</v>
      </c>
      <c r="F1" s="21" t="s">
        <v>468</v>
      </c>
      <c r="G1" s="21" t="s">
        <v>469</v>
      </c>
      <c r="H1" s="14" t="s">
        <v>470</v>
      </c>
      <c r="I1" s="21" t="s">
        <v>471</v>
      </c>
      <c r="J1" s="15" t="s">
        <v>472</v>
      </c>
      <c r="K1" s="15" t="s">
        <v>473</v>
      </c>
      <c r="L1" s="18" t="s">
        <v>474</v>
      </c>
      <c r="M1" s="15" t="s">
        <v>475</v>
      </c>
    </row>
    <row r="2" spans="1:13" ht="15.75" customHeight="1" x14ac:dyDescent="0.15">
      <c r="A2" t="s">
        <v>99</v>
      </c>
      <c r="B2" s="95" t="str">
        <f t="shared" ref="B2:B44" si="0">IFERROR(VLOOKUP(A2,companies_table,9,FALSE),"")</f>
        <v>x</v>
      </c>
      <c r="C2" s="95" t="str">
        <f t="shared" ref="C2:C44" si="1">IFERROR(VLOOKUP(A2,companies_table,10,FALSE),"")</f>
        <v>x</v>
      </c>
      <c r="D2" t="s">
        <v>476</v>
      </c>
      <c r="E2" s="21"/>
      <c r="F2" s="21" t="s">
        <v>477</v>
      </c>
      <c r="G2" s="96" t="str">
        <f t="shared" ref="G2:G110" si="2">IF(OR(E2="x",F2="x"),"Yes","No")</f>
        <v>Yes</v>
      </c>
      <c r="H2" s="14" t="str">
        <f t="shared" ref="H2:H60" si="3">CONCATENATE(A2,"-",F2)</f>
        <v>Bezoar Laborartories-X</v>
      </c>
      <c r="I2" s="21">
        <v>2000</v>
      </c>
      <c r="J2" s="15" t="s">
        <v>478</v>
      </c>
      <c r="K2" s="15" t="s">
        <v>479</v>
      </c>
      <c r="L2" s="18">
        <v>44211</v>
      </c>
      <c r="M2" s="15"/>
    </row>
    <row r="3" spans="1:13" ht="15.75" customHeight="1" x14ac:dyDescent="0.15">
      <c r="A3" t="s">
        <v>39</v>
      </c>
      <c r="B3" s="95" t="str">
        <f t="shared" si="0"/>
        <v>x</v>
      </c>
      <c r="C3" s="95" t="str">
        <f t="shared" si="1"/>
        <v>x</v>
      </c>
      <c r="D3" t="s">
        <v>480</v>
      </c>
      <c r="E3" s="21"/>
      <c r="F3" s="21"/>
      <c r="G3" s="96" t="str">
        <f t="shared" si="2"/>
        <v>No</v>
      </c>
      <c r="H3" s="14" t="str">
        <f t="shared" si="3"/>
        <v>Sano Chemicals-</v>
      </c>
      <c r="I3" s="21">
        <v>30000</v>
      </c>
      <c r="J3" s="15" t="s">
        <v>478</v>
      </c>
      <c r="K3" s="15" t="s">
        <v>479</v>
      </c>
      <c r="L3" s="18">
        <v>44211</v>
      </c>
      <c r="M3" s="15"/>
    </row>
    <row r="4" spans="1:13" ht="15.75" customHeight="1" x14ac:dyDescent="0.15">
      <c r="A4" t="s">
        <v>39</v>
      </c>
      <c r="B4" s="95" t="str">
        <f t="shared" si="0"/>
        <v>x</v>
      </c>
      <c r="C4" s="95" t="str">
        <f t="shared" si="1"/>
        <v>x</v>
      </c>
      <c r="D4" t="s">
        <v>481</v>
      </c>
      <c r="E4" s="21"/>
      <c r="F4" s="21"/>
      <c r="G4" s="96" t="str">
        <f t="shared" si="2"/>
        <v>No</v>
      </c>
      <c r="H4" s="14" t="str">
        <f t="shared" si="3"/>
        <v>Sano Chemicals-</v>
      </c>
      <c r="I4" s="21">
        <v>30000</v>
      </c>
      <c r="J4" s="15" t="s">
        <v>478</v>
      </c>
      <c r="K4" s="15" t="s">
        <v>479</v>
      </c>
      <c r="L4" s="18">
        <v>44211</v>
      </c>
      <c r="M4" s="15"/>
    </row>
    <row r="5" spans="1:13" ht="15.75" customHeight="1" x14ac:dyDescent="0.15">
      <c r="A5" t="s">
        <v>39</v>
      </c>
      <c r="B5" s="95" t="str">
        <f t="shared" si="0"/>
        <v>x</v>
      </c>
      <c r="C5" s="95" t="str">
        <f t="shared" si="1"/>
        <v>x</v>
      </c>
      <c r="D5" t="s">
        <v>482</v>
      </c>
      <c r="E5" s="21"/>
      <c r="F5" s="21"/>
      <c r="G5" s="96" t="str">
        <f t="shared" si="2"/>
        <v>No</v>
      </c>
      <c r="H5" s="14" t="str">
        <f t="shared" si="3"/>
        <v>Sano Chemicals-</v>
      </c>
      <c r="I5" s="21">
        <v>100000</v>
      </c>
      <c r="J5" s="15" t="s">
        <v>478</v>
      </c>
      <c r="K5" s="15" t="s">
        <v>479</v>
      </c>
      <c r="L5" s="18">
        <v>44211</v>
      </c>
      <c r="M5" s="15"/>
    </row>
    <row r="6" spans="1:13" ht="15.75" customHeight="1" x14ac:dyDescent="0.15">
      <c r="A6" t="s">
        <v>130</v>
      </c>
      <c r="B6" s="95" t="str">
        <f t="shared" si="0"/>
        <v/>
      </c>
      <c r="C6" s="95">
        <f t="shared" si="1"/>
        <v>0</v>
      </c>
      <c r="D6" t="s">
        <v>483</v>
      </c>
      <c r="E6" s="21"/>
      <c r="F6" s="21"/>
      <c r="G6" s="96" t="str">
        <f t="shared" si="2"/>
        <v>No</v>
      </c>
      <c r="H6" s="14" t="str">
        <f t="shared" si="3"/>
        <v>TexPower-</v>
      </c>
      <c r="I6" s="21">
        <v>15000</v>
      </c>
      <c r="J6" s="15" t="s">
        <v>484</v>
      </c>
      <c r="K6" s="15" t="s">
        <v>479</v>
      </c>
      <c r="L6" s="18">
        <v>44211</v>
      </c>
      <c r="M6" s="15"/>
    </row>
    <row r="7" spans="1:13" ht="15.75" customHeight="1" x14ac:dyDescent="0.15">
      <c r="A7" t="s">
        <v>129</v>
      </c>
      <c r="B7" s="95" t="str">
        <f t="shared" si="0"/>
        <v>x</v>
      </c>
      <c r="C7" s="95">
        <f t="shared" si="1"/>
        <v>0</v>
      </c>
      <c r="D7" t="s">
        <v>485</v>
      </c>
      <c r="E7" s="21"/>
      <c r="F7" s="21"/>
      <c r="G7" s="96" t="str">
        <f t="shared" si="2"/>
        <v>No</v>
      </c>
      <c r="H7" s="14" t="str">
        <f t="shared" si="3"/>
        <v>Solenic Medical-</v>
      </c>
      <c r="I7" s="21">
        <v>5000</v>
      </c>
      <c r="J7" s="15" t="s">
        <v>484</v>
      </c>
      <c r="K7" s="15" t="s">
        <v>479</v>
      </c>
      <c r="L7" s="18">
        <v>44211</v>
      </c>
      <c r="M7" s="15"/>
    </row>
    <row r="8" spans="1:13" ht="15.75" customHeight="1" x14ac:dyDescent="0.15">
      <c r="A8" t="s">
        <v>117</v>
      </c>
      <c r="B8" s="95" t="str">
        <f t="shared" si="0"/>
        <v/>
      </c>
      <c r="C8" s="95">
        <f t="shared" si="1"/>
        <v>0</v>
      </c>
      <c r="D8" t="s">
        <v>486</v>
      </c>
      <c r="E8" s="21"/>
      <c r="F8" s="21"/>
      <c r="G8" s="96" t="str">
        <f t="shared" si="2"/>
        <v>No</v>
      </c>
      <c r="H8" s="14" t="str">
        <f t="shared" si="3"/>
        <v>Allotrope Medical-</v>
      </c>
      <c r="I8" s="21">
        <v>5000</v>
      </c>
      <c r="J8" s="15" t="s">
        <v>484</v>
      </c>
      <c r="K8" s="15" t="s">
        <v>479</v>
      </c>
      <c r="L8" s="18">
        <v>44211</v>
      </c>
      <c r="M8" s="15"/>
    </row>
    <row r="9" spans="1:13" ht="15.75" customHeight="1" x14ac:dyDescent="0.15">
      <c r="A9" s="19" t="s">
        <v>120</v>
      </c>
      <c r="B9" s="95" t="str">
        <f t="shared" si="0"/>
        <v>x</v>
      </c>
      <c r="C9" s="95">
        <f t="shared" si="1"/>
        <v>0</v>
      </c>
      <c r="D9" t="s">
        <v>487</v>
      </c>
      <c r="E9" s="21"/>
      <c r="F9" s="21"/>
      <c r="G9" s="96" t="str">
        <f t="shared" si="2"/>
        <v>No</v>
      </c>
      <c r="H9" s="14" t="str">
        <f t="shared" si="3"/>
        <v>Endpoint Security-</v>
      </c>
      <c r="I9" s="21">
        <v>5000</v>
      </c>
      <c r="J9" s="15" t="s">
        <v>488</v>
      </c>
      <c r="K9" s="15" t="s">
        <v>489</v>
      </c>
      <c r="L9" s="18">
        <v>44725</v>
      </c>
      <c r="M9" s="15"/>
    </row>
    <row r="10" spans="1:13" ht="15.75" customHeight="1" x14ac:dyDescent="0.15">
      <c r="A10" t="s">
        <v>167</v>
      </c>
      <c r="B10" s="95">
        <f t="shared" si="0"/>
        <v>0</v>
      </c>
      <c r="C10" s="95">
        <f t="shared" si="1"/>
        <v>0</v>
      </c>
      <c r="D10" t="s">
        <v>490</v>
      </c>
      <c r="E10" s="21"/>
      <c r="F10" s="21"/>
      <c r="G10" s="96" t="str">
        <f t="shared" si="2"/>
        <v>No</v>
      </c>
      <c r="H10" s="14" t="str">
        <f t="shared" si="3"/>
        <v>Atlas Sensor Technologies, Inc.-</v>
      </c>
      <c r="I10" s="21" t="s">
        <v>491</v>
      </c>
      <c r="J10" s="15" t="s">
        <v>488</v>
      </c>
      <c r="K10" s="15" t="s">
        <v>489</v>
      </c>
      <c r="L10" s="18">
        <v>44725</v>
      </c>
      <c r="M10" s="15"/>
    </row>
    <row r="11" spans="1:13" ht="15.75" customHeight="1" x14ac:dyDescent="0.15">
      <c r="B11" s="95" t="str">
        <f t="shared" si="0"/>
        <v/>
      </c>
      <c r="C11" s="95" t="str">
        <f t="shared" si="1"/>
        <v/>
      </c>
      <c r="D11" s="98" t="s">
        <v>492</v>
      </c>
      <c r="E11" s="21"/>
      <c r="F11" s="21"/>
      <c r="G11" s="96" t="str">
        <f t="shared" si="2"/>
        <v>No</v>
      </c>
      <c r="H11" s="14" t="str">
        <f t="shared" si="3"/>
        <v>-</v>
      </c>
      <c r="I11" s="21"/>
      <c r="J11" s="15"/>
      <c r="K11" s="15"/>
      <c r="L11" s="18"/>
      <c r="M11" s="15"/>
    </row>
    <row r="12" spans="1:13" ht="15.75" customHeight="1" x14ac:dyDescent="0.15">
      <c r="B12" s="95" t="str">
        <f t="shared" si="0"/>
        <v/>
      </c>
      <c r="C12" s="95" t="str">
        <f t="shared" si="1"/>
        <v/>
      </c>
      <c r="D12" s="98" t="s">
        <v>493</v>
      </c>
      <c r="E12" s="21"/>
      <c r="F12" s="21"/>
      <c r="G12" s="96" t="str">
        <f t="shared" si="2"/>
        <v>No</v>
      </c>
      <c r="H12" s="14" t="str">
        <f t="shared" si="3"/>
        <v>-</v>
      </c>
      <c r="I12" s="21"/>
      <c r="J12" s="15"/>
      <c r="K12" s="15"/>
      <c r="L12" s="18"/>
      <c r="M12" s="15"/>
    </row>
    <row r="13" spans="1:13" ht="15.75" customHeight="1" x14ac:dyDescent="0.15">
      <c r="B13" s="95" t="str">
        <f t="shared" si="0"/>
        <v/>
      </c>
      <c r="C13" s="95" t="str">
        <f t="shared" si="1"/>
        <v/>
      </c>
      <c r="D13" s="99" t="s">
        <v>494</v>
      </c>
      <c r="E13" s="21"/>
      <c r="F13" s="21"/>
      <c r="G13" s="96" t="str">
        <f t="shared" si="2"/>
        <v>No</v>
      </c>
      <c r="H13" s="14" t="str">
        <f t="shared" si="3"/>
        <v>-</v>
      </c>
      <c r="I13" s="21"/>
      <c r="J13" s="15"/>
      <c r="K13" s="15"/>
      <c r="L13" s="18"/>
      <c r="M13" s="15"/>
    </row>
    <row r="14" spans="1:13" ht="15.75" customHeight="1" x14ac:dyDescent="0.15">
      <c r="A14" s="19"/>
      <c r="B14" s="95" t="str">
        <f t="shared" si="0"/>
        <v/>
      </c>
      <c r="C14" s="95" t="str">
        <f t="shared" si="1"/>
        <v/>
      </c>
      <c r="D14" s="99" t="s">
        <v>495</v>
      </c>
      <c r="E14" s="21"/>
      <c r="F14" s="21"/>
      <c r="G14" s="96" t="str">
        <f t="shared" si="2"/>
        <v>No</v>
      </c>
      <c r="H14" s="14" t="str">
        <f t="shared" si="3"/>
        <v>-</v>
      </c>
      <c r="I14" s="21"/>
      <c r="J14" s="15"/>
      <c r="K14" s="15"/>
      <c r="L14" s="18"/>
      <c r="M14" s="15"/>
    </row>
    <row r="15" spans="1:13" ht="15.75" customHeight="1" x14ac:dyDescent="0.15">
      <c r="B15" s="95" t="str">
        <f t="shared" si="0"/>
        <v/>
      </c>
      <c r="C15" s="95" t="str">
        <f t="shared" si="1"/>
        <v/>
      </c>
      <c r="D15" s="99" t="s">
        <v>496</v>
      </c>
      <c r="E15" s="21"/>
      <c r="F15" s="21"/>
      <c r="G15" s="96" t="str">
        <f t="shared" si="2"/>
        <v>No</v>
      </c>
      <c r="H15" s="14" t="str">
        <f t="shared" si="3"/>
        <v>-</v>
      </c>
      <c r="I15" s="21"/>
      <c r="J15" s="15"/>
      <c r="K15" s="15"/>
      <c r="L15" s="18"/>
      <c r="M15" s="15"/>
    </row>
    <row r="16" spans="1:13" ht="15.75" customHeight="1" x14ac:dyDescent="0.15">
      <c r="B16" s="95" t="str">
        <f t="shared" si="0"/>
        <v/>
      </c>
      <c r="C16" s="95" t="str">
        <f t="shared" si="1"/>
        <v/>
      </c>
      <c r="D16" s="99" t="s">
        <v>497</v>
      </c>
      <c r="E16" s="21"/>
      <c r="F16" s="21"/>
      <c r="G16" s="96" t="str">
        <f t="shared" si="2"/>
        <v>No</v>
      </c>
      <c r="H16" s="14" t="str">
        <f t="shared" si="3"/>
        <v>-</v>
      </c>
      <c r="I16" s="21"/>
      <c r="J16" s="15"/>
      <c r="K16" s="15"/>
      <c r="L16" s="18"/>
      <c r="M16" s="15"/>
    </row>
    <row r="17" spans="1:13" ht="15.75" customHeight="1" x14ac:dyDescent="0.15">
      <c r="A17" s="19"/>
      <c r="B17" s="95" t="str">
        <f t="shared" si="0"/>
        <v/>
      </c>
      <c r="C17" s="95" t="str">
        <f t="shared" si="1"/>
        <v/>
      </c>
      <c r="D17" s="99" t="s">
        <v>498</v>
      </c>
      <c r="E17" s="21"/>
      <c r="F17" s="21"/>
      <c r="G17" s="96" t="str">
        <f t="shared" si="2"/>
        <v>No</v>
      </c>
      <c r="H17" s="14" t="str">
        <f t="shared" si="3"/>
        <v>-</v>
      </c>
      <c r="I17" s="21"/>
      <c r="J17" s="15"/>
      <c r="K17" s="15"/>
      <c r="L17" s="18"/>
      <c r="M17" s="15"/>
    </row>
    <row r="18" spans="1:13" ht="15.75" customHeight="1" x14ac:dyDescent="0.15">
      <c r="A18" s="19"/>
      <c r="B18" s="95" t="str">
        <f t="shared" si="0"/>
        <v/>
      </c>
      <c r="C18" s="95" t="str">
        <f t="shared" si="1"/>
        <v/>
      </c>
      <c r="D18" s="98" t="s">
        <v>499</v>
      </c>
      <c r="E18" s="21"/>
      <c r="F18" s="21"/>
      <c r="G18" s="96" t="str">
        <f t="shared" si="2"/>
        <v>No</v>
      </c>
      <c r="H18" s="14" t="str">
        <f t="shared" si="3"/>
        <v>-</v>
      </c>
      <c r="I18" s="21"/>
      <c r="J18" s="15"/>
      <c r="K18" s="15"/>
      <c r="L18" s="18"/>
      <c r="M18" s="15"/>
    </row>
    <row r="19" spans="1:13" ht="15.75" customHeight="1" x14ac:dyDescent="0.15">
      <c r="B19" s="95" t="str">
        <f t="shared" si="0"/>
        <v/>
      </c>
      <c r="C19" s="95" t="str">
        <f t="shared" si="1"/>
        <v/>
      </c>
      <c r="D19" s="99" t="s">
        <v>500</v>
      </c>
      <c r="E19" s="21"/>
      <c r="F19" s="21"/>
      <c r="G19" s="96" t="str">
        <f t="shared" si="2"/>
        <v>No</v>
      </c>
      <c r="H19" s="14" t="str">
        <f t="shared" si="3"/>
        <v>-</v>
      </c>
      <c r="I19" s="21"/>
      <c r="J19" s="15"/>
      <c r="K19" s="15"/>
      <c r="L19" s="18"/>
      <c r="M19" s="15"/>
    </row>
    <row r="20" spans="1:13" ht="15.75" customHeight="1" x14ac:dyDescent="0.15">
      <c r="B20" s="95" t="str">
        <f t="shared" si="0"/>
        <v/>
      </c>
      <c r="C20" s="95" t="str">
        <f t="shared" si="1"/>
        <v/>
      </c>
      <c r="D20" s="99" t="s">
        <v>501</v>
      </c>
      <c r="E20" s="21"/>
      <c r="F20" s="21"/>
      <c r="G20" s="96" t="str">
        <f t="shared" si="2"/>
        <v>No</v>
      </c>
      <c r="H20" s="14" t="str">
        <f t="shared" si="3"/>
        <v>-</v>
      </c>
      <c r="I20" s="21"/>
      <c r="J20" s="15"/>
      <c r="K20" s="15"/>
      <c r="L20" s="18"/>
      <c r="M20" s="15"/>
    </row>
    <row r="21" spans="1:13" ht="15.75" customHeight="1" x14ac:dyDescent="0.15">
      <c r="B21" s="95" t="str">
        <f t="shared" si="0"/>
        <v/>
      </c>
      <c r="C21" s="95" t="str">
        <f t="shared" si="1"/>
        <v/>
      </c>
      <c r="D21" s="99"/>
      <c r="E21" s="21"/>
      <c r="F21" s="21"/>
      <c r="G21" s="96" t="str">
        <f t="shared" si="2"/>
        <v>No</v>
      </c>
      <c r="H21" s="14" t="str">
        <f t="shared" si="3"/>
        <v>-</v>
      </c>
      <c r="I21" s="21"/>
      <c r="J21" s="15"/>
      <c r="K21" s="15"/>
      <c r="L21" s="18"/>
      <c r="M21" s="15"/>
    </row>
    <row r="22" spans="1:13" ht="15.75" customHeight="1" x14ac:dyDescent="0.15">
      <c r="A22" s="19"/>
      <c r="B22" s="95" t="str">
        <f t="shared" si="0"/>
        <v/>
      </c>
      <c r="C22" s="95" t="str">
        <f t="shared" si="1"/>
        <v/>
      </c>
      <c r="E22" s="21"/>
      <c r="F22" s="21"/>
      <c r="G22" s="96" t="str">
        <f t="shared" si="2"/>
        <v>No</v>
      </c>
      <c r="H22" s="14" t="str">
        <f t="shared" si="3"/>
        <v>-</v>
      </c>
      <c r="I22" s="21"/>
      <c r="J22" s="15"/>
      <c r="K22" s="15"/>
      <c r="L22" s="18"/>
      <c r="M22" s="15"/>
    </row>
    <row r="23" spans="1:13" ht="15.75" customHeight="1" x14ac:dyDescent="0.15">
      <c r="A23" s="19"/>
      <c r="B23" s="95" t="str">
        <f t="shared" si="0"/>
        <v/>
      </c>
      <c r="C23" s="95" t="str">
        <f t="shared" si="1"/>
        <v/>
      </c>
      <c r="E23" s="21"/>
      <c r="F23" s="21"/>
      <c r="G23" s="96" t="str">
        <f t="shared" si="2"/>
        <v>No</v>
      </c>
      <c r="H23" s="14" t="str">
        <f t="shared" si="3"/>
        <v>-</v>
      </c>
      <c r="I23" s="21"/>
      <c r="J23" s="15"/>
      <c r="K23" s="15"/>
      <c r="L23" s="18"/>
      <c r="M23" s="15"/>
    </row>
    <row r="24" spans="1:13" ht="15.75" customHeight="1" x14ac:dyDescent="0.15">
      <c r="A24" s="19"/>
      <c r="B24" s="95" t="str">
        <f t="shared" si="0"/>
        <v/>
      </c>
      <c r="C24" s="95" t="str">
        <f t="shared" si="1"/>
        <v/>
      </c>
      <c r="E24" s="21"/>
      <c r="F24" s="21"/>
      <c r="G24" s="96" t="str">
        <f t="shared" si="2"/>
        <v>No</v>
      </c>
      <c r="H24" s="14" t="str">
        <f t="shared" si="3"/>
        <v>-</v>
      </c>
      <c r="I24" s="21"/>
      <c r="J24" s="15"/>
      <c r="K24" s="15"/>
      <c r="L24" s="18"/>
      <c r="M24" s="15"/>
    </row>
    <row r="25" spans="1:13" ht="15.75" customHeight="1" x14ac:dyDescent="0.15">
      <c r="B25" s="95" t="str">
        <f t="shared" si="0"/>
        <v/>
      </c>
      <c r="C25" s="95" t="str">
        <f t="shared" si="1"/>
        <v/>
      </c>
      <c r="E25" s="21"/>
      <c r="F25" s="21"/>
      <c r="G25" s="96" t="str">
        <f t="shared" si="2"/>
        <v>No</v>
      </c>
      <c r="H25" s="14" t="str">
        <f t="shared" si="3"/>
        <v>-</v>
      </c>
      <c r="I25" s="21"/>
      <c r="J25" s="15"/>
      <c r="K25" s="15"/>
      <c r="L25" s="18"/>
      <c r="M25" s="15"/>
    </row>
    <row r="26" spans="1:13" ht="15.75" customHeight="1" x14ac:dyDescent="0.15">
      <c r="A26" s="16"/>
      <c r="B26" s="95" t="str">
        <f t="shared" si="0"/>
        <v/>
      </c>
      <c r="C26" s="95" t="str">
        <f t="shared" si="1"/>
        <v/>
      </c>
      <c r="E26" s="21"/>
      <c r="F26" s="21"/>
      <c r="G26" s="96" t="str">
        <f t="shared" si="2"/>
        <v>No</v>
      </c>
      <c r="H26" s="14" t="str">
        <f t="shared" si="3"/>
        <v>-</v>
      </c>
      <c r="I26" s="21"/>
      <c r="J26" s="15"/>
      <c r="K26" s="15"/>
      <c r="L26" s="18"/>
      <c r="M26" s="21"/>
    </row>
    <row r="27" spans="1:13" ht="15.75" customHeight="1" x14ac:dyDescent="0.15">
      <c r="A27" s="16"/>
      <c r="B27" s="95" t="str">
        <f t="shared" si="0"/>
        <v/>
      </c>
      <c r="C27" s="95" t="str">
        <f t="shared" si="1"/>
        <v/>
      </c>
      <c r="D27" s="19"/>
      <c r="E27" s="21"/>
      <c r="F27" s="21"/>
      <c r="G27" s="96" t="str">
        <f t="shared" si="2"/>
        <v>No</v>
      </c>
      <c r="H27" s="14" t="str">
        <f t="shared" si="3"/>
        <v>-</v>
      </c>
      <c r="I27" s="21"/>
      <c r="J27" s="15"/>
      <c r="K27" s="15"/>
      <c r="L27" s="18"/>
      <c r="M27" s="21"/>
    </row>
    <row r="28" spans="1:13" ht="15.75" customHeight="1" x14ac:dyDescent="0.15">
      <c r="A28" s="16"/>
      <c r="B28" s="95" t="str">
        <f t="shared" si="0"/>
        <v/>
      </c>
      <c r="C28" s="95" t="str">
        <f t="shared" si="1"/>
        <v/>
      </c>
      <c r="D28" s="19"/>
      <c r="E28" s="21"/>
      <c r="F28" s="21"/>
      <c r="G28" s="96" t="str">
        <f t="shared" si="2"/>
        <v>No</v>
      </c>
      <c r="H28" s="14" t="str">
        <f t="shared" si="3"/>
        <v>-</v>
      </c>
      <c r="I28" s="21"/>
      <c r="J28" s="15"/>
      <c r="K28" s="15"/>
      <c r="L28" s="18"/>
      <c r="M28" s="21"/>
    </row>
    <row r="29" spans="1:13" ht="15.75" customHeight="1" x14ac:dyDescent="0.15">
      <c r="A29" s="16"/>
      <c r="B29" s="95" t="str">
        <f t="shared" si="0"/>
        <v/>
      </c>
      <c r="C29" s="95" t="str">
        <f t="shared" si="1"/>
        <v/>
      </c>
      <c r="D29" s="19"/>
      <c r="E29" s="21"/>
      <c r="F29" s="21"/>
      <c r="G29" s="96" t="str">
        <f t="shared" si="2"/>
        <v>No</v>
      </c>
      <c r="H29" s="14" t="str">
        <f t="shared" si="3"/>
        <v>-</v>
      </c>
      <c r="I29" s="21"/>
      <c r="J29" s="15"/>
      <c r="K29" s="15"/>
      <c r="L29" s="18"/>
      <c r="M29" s="21"/>
    </row>
    <row r="30" spans="1:13" ht="15.75" customHeight="1" x14ac:dyDescent="0.15">
      <c r="A30" s="16"/>
      <c r="B30" s="95" t="str">
        <f t="shared" si="0"/>
        <v/>
      </c>
      <c r="C30" s="95" t="str">
        <f t="shared" si="1"/>
        <v/>
      </c>
      <c r="D30" s="19"/>
      <c r="E30" s="21"/>
      <c r="F30" s="21"/>
      <c r="G30" s="96" t="str">
        <f t="shared" si="2"/>
        <v>No</v>
      </c>
      <c r="H30" s="14" t="str">
        <f t="shared" si="3"/>
        <v>-</v>
      </c>
      <c r="I30" s="21"/>
      <c r="J30" s="15"/>
      <c r="K30" s="15"/>
      <c r="L30" s="18"/>
      <c r="M30" s="21"/>
    </row>
    <row r="31" spans="1:13" ht="15.75" customHeight="1" x14ac:dyDescent="0.15">
      <c r="A31" s="16"/>
      <c r="B31" s="95" t="str">
        <f t="shared" si="0"/>
        <v/>
      </c>
      <c r="C31" s="95" t="str">
        <f t="shared" si="1"/>
        <v/>
      </c>
      <c r="D31" s="19"/>
      <c r="E31" s="21"/>
      <c r="F31" s="21"/>
      <c r="G31" s="96" t="str">
        <f t="shared" si="2"/>
        <v>No</v>
      </c>
      <c r="H31" s="14" t="str">
        <f t="shared" si="3"/>
        <v>-</v>
      </c>
      <c r="I31" s="21"/>
      <c r="J31" s="15"/>
      <c r="K31" s="15"/>
      <c r="L31" s="18"/>
      <c r="M31" s="21"/>
    </row>
    <row r="32" spans="1:13" ht="15.75" customHeight="1" x14ac:dyDescent="0.15">
      <c r="A32" s="16"/>
      <c r="B32" s="95" t="str">
        <f t="shared" si="0"/>
        <v/>
      </c>
      <c r="C32" s="95" t="str">
        <f t="shared" si="1"/>
        <v/>
      </c>
      <c r="D32" s="19"/>
      <c r="E32" s="21"/>
      <c r="F32" s="21"/>
      <c r="G32" s="96" t="str">
        <f t="shared" si="2"/>
        <v>No</v>
      </c>
      <c r="H32" s="14" t="str">
        <f t="shared" si="3"/>
        <v>-</v>
      </c>
      <c r="I32" s="21"/>
      <c r="J32" s="15"/>
      <c r="K32" s="15"/>
      <c r="L32" s="18"/>
      <c r="M32" s="21"/>
    </row>
    <row r="33" spans="1:13" ht="15.75" customHeight="1" x14ac:dyDescent="0.15">
      <c r="A33" s="16"/>
      <c r="B33" s="95" t="str">
        <f t="shared" si="0"/>
        <v/>
      </c>
      <c r="C33" s="95" t="str">
        <f t="shared" si="1"/>
        <v/>
      </c>
      <c r="D33" s="19"/>
      <c r="E33" s="21"/>
      <c r="F33" s="21"/>
      <c r="G33" s="96" t="str">
        <f t="shared" si="2"/>
        <v>No</v>
      </c>
      <c r="H33" s="14" t="str">
        <f t="shared" si="3"/>
        <v>-</v>
      </c>
      <c r="I33" s="21"/>
      <c r="J33" s="15"/>
      <c r="K33" s="15"/>
      <c r="L33" s="18"/>
      <c r="M33" s="21"/>
    </row>
    <row r="34" spans="1:13" ht="15.75" customHeight="1" x14ac:dyDescent="0.15">
      <c r="A34" s="16"/>
      <c r="B34" s="95" t="str">
        <f t="shared" si="0"/>
        <v/>
      </c>
      <c r="C34" s="95" t="str">
        <f t="shared" si="1"/>
        <v/>
      </c>
      <c r="D34" s="19"/>
      <c r="E34" s="21"/>
      <c r="F34" s="21"/>
      <c r="G34" s="96" t="str">
        <f t="shared" si="2"/>
        <v>No</v>
      </c>
      <c r="H34" s="14" t="str">
        <f t="shared" si="3"/>
        <v>-</v>
      </c>
      <c r="I34" s="21"/>
      <c r="J34" s="15"/>
      <c r="K34" s="15"/>
      <c r="L34" s="18"/>
      <c r="M34" s="21"/>
    </row>
    <row r="35" spans="1:13" ht="15.75" customHeight="1" x14ac:dyDescent="0.15">
      <c r="A35" s="16"/>
      <c r="B35" s="95" t="str">
        <f t="shared" si="0"/>
        <v/>
      </c>
      <c r="C35" s="95" t="str">
        <f t="shared" si="1"/>
        <v/>
      </c>
      <c r="D35" s="19"/>
      <c r="E35" s="21"/>
      <c r="F35" s="21"/>
      <c r="G35" s="96" t="str">
        <f t="shared" si="2"/>
        <v>No</v>
      </c>
      <c r="H35" s="14" t="str">
        <f t="shared" si="3"/>
        <v>-</v>
      </c>
      <c r="I35" s="21"/>
      <c r="J35" s="15"/>
      <c r="K35" s="15"/>
      <c r="L35" s="18"/>
      <c r="M35" s="21"/>
    </row>
    <row r="36" spans="1:13" ht="15.75" customHeight="1" x14ac:dyDescent="0.15">
      <c r="A36" s="16"/>
      <c r="B36" s="95" t="str">
        <f t="shared" si="0"/>
        <v/>
      </c>
      <c r="C36" s="95" t="str">
        <f t="shared" si="1"/>
        <v/>
      </c>
      <c r="D36" s="19"/>
      <c r="E36" s="21"/>
      <c r="F36" s="21"/>
      <c r="G36" s="96" t="str">
        <f t="shared" si="2"/>
        <v>No</v>
      </c>
      <c r="H36" s="14" t="str">
        <f t="shared" si="3"/>
        <v>-</v>
      </c>
      <c r="I36" s="21"/>
      <c r="J36" s="15"/>
      <c r="K36" s="15"/>
      <c r="L36" s="18"/>
      <c r="M36" s="21"/>
    </row>
    <row r="37" spans="1:13" ht="15.75" customHeight="1" x14ac:dyDescent="0.15">
      <c r="A37" s="16"/>
      <c r="B37" s="95" t="str">
        <f t="shared" si="0"/>
        <v/>
      </c>
      <c r="C37" s="95" t="str">
        <f t="shared" si="1"/>
        <v/>
      </c>
      <c r="D37" s="19"/>
      <c r="E37" s="21"/>
      <c r="F37" s="21"/>
      <c r="G37" s="96" t="str">
        <f t="shared" si="2"/>
        <v>No</v>
      </c>
      <c r="H37" s="14" t="str">
        <f t="shared" si="3"/>
        <v>-</v>
      </c>
      <c r="I37" s="21"/>
      <c r="J37" s="15"/>
      <c r="K37" s="15"/>
      <c r="L37" s="18"/>
      <c r="M37" s="21"/>
    </row>
    <row r="38" spans="1:13" ht="15.75" customHeight="1" x14ac:dyDescent="0.15">
      <c r="A38" s="16"/>
      <c r="B38" s="95" t="str">
        <f t="shared" si="0"/>
        <v/>
      </c>
      <c r="C38" s="95" t="str">
        <f t="shared" si="1"/>
        <v/>
      </c>
      <c r="D38" s="19"/>
      <c r="E38" s="21"/>
      <c r="F38" s="21"/>
      <c r="G38" s="96" t="str">
        <f t="shared" si="2"/>
        <v>No</v>
      </c>
      <c r="H38" s="14" t="str">
        <f t="shared" si="3"/>
        <v>-</v>
      </c>
      <c r="I38" s="21"/>
      <c r="J38" s="15"/>
      <c r="K38" s="15"/>
      <c r="L38" s="18"/>
      <c r="M38" s="21"/>
    </row>
    <row r="39" spans="1:13" ht="15.75" customHeight="1" x14ac:dyDescent="0.15">
      <c r="A39" s="16"/>
      <c r="B39" s="95" t="str">
        <f t="shared" si="0"/>
        <v/>
      </c>
      <c r="C39" s="95" t="str">
        <f t="shared" si="1"/>
        <v/>
      </c>
      <c r="D39" s="19"/>
      <c r="E39" s="21"/>
      <c r="F39" s="21"/>
      <c r="G39" s="96" t="str">
        <f t="shared" si="2"/>
        <v>No</v>
      </c>
      <c r="H39" s="14" t="str">
        <f t="shared" si="3"/>
        <v>-</v>
      </c>
      <c r="I39" s="21"/>
      <c r="J39" s="15"/>
      <c r="K39" s="15"/>
      <c r="L39" s="18"/>
      <c r="M39" s="21"/>
    </row>
    <row r="40" spans="1:13" ht="15.75" customHeight="1" x14ac:dyDescent="0.15">
      <c r="A40" s="16"/>
      <c r="B40" s="95" t="str">
        <f t="shared" si="0"/>
        <v/>
      </c>
      <c r="C40" s="95" t="str">
        <f t="shared" si="1"/>
        <v/>
      </c>
      <c r="D40" s="19"/>
      <c r="E40" s="21"/>
      <c r="F40" s="21"/>
      <c r="G40" s="96" t="str">
        <f t="shared" si="2"/>
        <v>No</v>
      </c>
      <c r="H40" s="14" t="str">
        <f t="shared" si="3"/>
        <v>-</v>
      </c>
      <c r="I40" s="21"/>
      <c r="J40" s="15"/>
      <c r="K40" s="15"/>
      <c r="L40" s="18"/>
      <c r="M40" s="21"/>
    </row>
    <row r="41" spans="1:13" ht="15.75" customHeight="1" x14ac:dyDescent="0.15">
      <c r="A41" s="16"/>
      <c r="B41" s="95" t="str">
        <f t="shared" si="0"/>
        <v/>
      </c>
      <c r="C41" s="95" t="str">
        <f t="shared" si="1"/>
        <v/>
      </c>
      <c r="D41" s="19"/>
      <c r="E41" s="21"/>
      <c r="F41" s="21"/>
      <c r="G41" s="96" t="str">
        <f t="shared" si="2"/>
        <v>No</v>
      </c>
      <c r="H41" s="14" t="str">
        <f t="shared" si="3"/>
        <v>-</v>
      </c>
      <c r="I41" s="21"/>
      <c r="J41" s="15"/>
      <c r="K41" s="15"/>
      <c r="L41" s="18"/>
      <c r="M41" s="21"/>
    </row>
    <row r="42" spans="1:13" ht="15.75" customHeight="1" x14ac:dyDescent="0.15">
      <c r="A42" s="16"/>
      <c r="B42" s="95" t="str">
        <f t="shared" si="0"/>
        <v/>
      </c>
      <c r="C42" s="95" t="str">
        <f t="shared" si="1"/>
        <v/>
      </c>
      <c r="D42" s="19"/>
      <c r="E42" s="21"/>
      <c r="F42" s="21"/>
      <c r="G42" s="96" t="str">
        <f t="shared" si="2"/>
        <v>No</v>
      </c>
      <c r="H42" s="14" t="str">
        <f t="shared" si="3"/>
        <v>-</v>
      </c>
      <c r="I42" s="21"/>
      <c r="J42" s="15"/>
      <c r="K42" s="15"/>
      <c r="L42" s="18"/>
      <c r="M42" s="21"/>
    </row>
    <row r="43" spans="1:13" ht="15.75" customHeight="1" x14ac:dyDescent="0.15">
      <c r="A43" s="19"/>
      <c r="B43" s="95" t="str">
        <f t="shared" si="0"/>
        <v/>
      </c>
      <c r="C43" s="95" t="str">
        <f t="shared" si="1"/>
        <v/>
      </c>
      <c r="D43" s="19"/>
      <c r="E43" s="21"/>
      <c r="F43" s="21"/>
      <c r="G43" s="96" t="str">
        <f t="shared" si="2"/>
        <v>No</v>
      </c>
      <c r="H43" s="14" t="str">
        <f t="shared" si="3"/>
        <v>-</v>
      </c>
      <c r="I43" s="21"/>
      <c r="J43" s="15"/>
      <c r="K43" s="15"/>
      <c r="L43" s="18"/>
      <c r="M43" s="5"/>
    </row>
    <row r="44" spans="1:13" ht="15.75" customHeight="1" x14ac:dyDescent="0.15">
      <c r="A44" s="19"/>
      <c r="B44" s="95" t="str">
        <f t="shared" si="0"/>
        <v/>
      </c>
      <c r="C44" s="95" t="str">
        <f t="shared" si="1"/>
        <v/>
      </c>
      <c r="D44" s="19"/>
      <c r="E44" s="21"/>
      <c r="F44" s="21"/>
      <c r="G44" s="96" t="str">
        <f t="shared" si="2"/>
        <v>No</v>
      </c>
      <c r="H44" s="14" t="str">
        <f t="shared" si="3"/>
        <v>-</v>
      </c>
      <c r="I44" s="21"/>
      <c r="J44" s="15"/>
      <c r="K44" s="15"/>
      <c r="L44" s="18"/>
      <c r="M44" s="15"/>
    </row>
    <row r="45" spans="1:13" ht="15.75" customHeight="1" x14ac:dyDescent="0.15">
      <c r="A45" s="19"/>
      <c r="B45" s="95" t="str">
        <f t="shared" ref="B45:B66" si="4">IFERROR(VLOOKUP(A45,companies_table,9,FALSE),"")</f>
        <v/>
      </c>
      <c r="C45" s="95" t="str">
        <f t="shared" ref="C45:C66" si="5">IFERROR(VLOOKUP(A45,companies_table,10,FALSE),"")</f>
        <v/>
      </c>
      <c r="D45" s="19"/>
      <c r="E45" s="21"/>
      <c r="F45" s="21"/>
      <c r="G45" s="96" t="str">
        <f t="shared" si="2"/>
        <v>No</v>
      </c>
      <c r="H45" s="14" t="str">
        <f t="shared" si="3"/>
        <v>-</v>
      </c>
      <c r="I45" s="21"/>
      <c r="J45" s="15"/>
      <c r="K45" s="15"/>
      <c r="L45" s="18"/>
      <c r="M45" s="15"/>
    </row>
    <row r="46" spans="1:13" ht="15.75" customHeight="1" x14ac:dyDescent="0.15">
      <c r="B46" s="95" t="str">
        <f t="shared" si="4"/>
        <v/>
      </c>
      <c r="C46" s="95" t="str">
        <f t="shared" si="5"/>
        <v/>
      </c>
      <c r="D46" s="19"/>
      <c r="E46" s="21"/>
      <c r="F46" s="21"/>
      <c r="G46" s="96" t="str">
        <f t="shared" si="2"/>
        <v>No</v>
      </c>
      <c r="H46" s="14" t="str">
        <f t="shared" si="3"/>
        <v>-</v>
      </c>
      <c r="I46" s="21"/>
      <c r="J46" s="15"/>
      <c r="K46" s="15"/>
      <c r="L46" s="18"/>
      <c r="M46" s="15"/>
    </row>
    <row r="47" spans="1:13" ht="15.75" customHeight="1" x14ac:dyDescent="0.15">
      <c r="B47" s="95" t="str">
        <f t="shared" si="4"/>
        <v/>
      </c>
      <c r="C47" s="95" t="str">
        <f t="shared" si="5"/>
        <v/>
      </c>
      <c r="E47" s="21"/>
      <c r="F47" s="21"/>
      <c r="G47" s="96" t="str">
        <f t="shared" si="2"/>
        <v>No</v>
      </c>
      <c r="H47" s="14" t="str">
        <f t="shared" si="3"/>
        <v>-</v>
      </c>
      <c r="I47" s="21"/>
      <c r="J47" s="15"/>
      <c r="K47" s="15"/>
      <c r="L47" s="18"/>
      <c r="M47" s="15"/>
    </row>
    <row r="48" spans="1:13" ht="15.75" customHeight="1" x14ac:dyDescent="0.15">
      <c r="B48" s="95" t="str">
        <f t="shared" si="4"/>
        <v/>
      </c>
      <c r="C48" s="95" t="str">
        <f t="shared" si="5"/>
        <v/>
      </c>
      <c r="E48" s="21"/>
      <c r="F48" s="21"/>
      <c r="G48" s="96" t="str">
        <f t="shared" si="2"/>
        <v>No</v>
      </c>
      <c r="H48" s="14" t="str">
        <f t="shared" si="3"/>
        <v>-</v>
      </c>
      <c r="I48" s="21"/>
      <c r="J48" s="15"/>
      <c r="K48" s="15"/>
      <c r="L48" s="18"/>
      <c r="M48" s="15"/>
    </row>
    <row r="49" spans="2:13" ht="15.75" customHeight="1" x14ac:dyDescent="0.15">
      <c r="B49" s="95" t="str">
        <f t="shared" si="4"/>
        <v/>
      </c>
      <c r="C49" s="95" t="str">
        <f t="shared" si="5"/>
        <v/>
      </c>
      <c r="E49" s="21"/>
      <c r="F49" s="21"/>
      <c r="G49" s="96" t="str">
        <f t="shared" si="2"/>
        <v>No</v>
      </c>
      <c r="H49" s="14" t="str">
        <f t="shared" si="3"/>
        <v>-</v>
      </c>
      <c r="I49" s="21"/>
      <c r="J49" s="15"/>
      <c r="K49" s="15"/>
      <c r="L49" s="18"/>
      <c r="M49" s="15"/>
    </row>
    <row r="50" spans="2:13" ht="15.75" customHeight="1" x14ac:dyDescent="0.15">
      <c r="B50" s="95" t="str">
        <f t="shared" si="4"/>
        <v/>
      </c>
      <c r="C50" s="95" t="str">
        <f t="shared" si="5"/>
        <v/>
      </c>
      <c r="E50" s="21"/>
      <c r="F50" s="21"/>
      <c r="G50" s="96" t="str">
        <f t="shared" si="2"/>
        <v>No</v>
      </c>
      <c r="H50" s="14" t="str">
        <f t="shared" si="3"/>
        <v>-</v>
      </c>
      <c r="I50" s="21"/>
      <c r="J50" s="15"/>
      <c r="K50" s="15"/>
      <c r="L50" s="18"/>
      <c r="M50" s="15"/>
    </row>
    <row r="51" spans="2:13" ht="15.75" customHeight="1" x14ac:dyDescent="0.15">
      <c r="B51" s="95" t="str">
        <f t="shared" si="4"/>
        <v/>
      </c>
      <c r="C51" s="95" t="str">
        <f t="shared" si="5"/>
        <v/>
      </c>
      <c r="E51" s="21"/>
      <c r="F51" s="21"/>
      <c r="G51" s="96" t="str">
        <f t="shared" si="2"/>
        <v>No</v>
      </c>
      <c r="H51" s="14" t="str">
        <f t="shared" si="3"/>
        <v>-</v>
      </c>
      <c r="I51" s="21"/>
      <c r="J51" s="15"/>
      <c r="K51" s="15"/>
      <c r="L51" s="18"/>
      <c r="M51" s="15"/>
    </row>
    <row r="52" spans="2:13" ht="15.75" customHeight="1" x14ac:dyDescent="0.15">
      <c r="B52" s="95" t="str">
        <f t="shared" si="4"/>
        <v/>
      </c>
      <c r="C52" s="95" t="str">
        <f t="shared" si="5"/>
        <v/>
      </c>
      <c r="E52" s="21"/>
      <c r="F52" s="21"/>
      <c r="G52" s="96" t="str">
        <f t="shared" si="2"/>
        <v>No</v>
      </c>
      <c r="H52" s="14" t="str">
        <f t="shared" si="3"/>
        <v>-</v>
      </c>
      <c r="I52" s="21"/>
      <c r="J52" s="15"/>
      <c r="K52" s="15"/>
      <c r="L52" s="18"/>
      <c r="M52" s="15"/>
    </row>
    <row r="53" spans="2:13" ht="15.75" customHeight="1" x14ac:dyDescent="0.15">
      <c r="B53" s="95" t="str">
        <f t="shared" si="4"/>
        <v/>
      </c>
      <c r="C53" s="95" t="str">
        <f t="shared" si="5"/>
        <v/>
      </c>
      <c r="E53" s="21"/>
      <c r="F53" s="21"/>
      <c r="G53" s="96" t="str">
        <f t="shared" si="2"/>
        <v>No</v>
      </c>
      <c r="H53" s="14" t="str">
        <f t="shared" si="3"/>
        <v>-</v>
      </c>
      <c r="I53" s="21"/>
      <c r="J53" s="15"/>
      <c r="K53" s="15"/>
      <c r="L53" s="18"/>
      <c r="M53" s="15"/>
    </row>
    <row r="54" spans="2:13" ht="13" x14ac:dyDescent="0.15">
      <c r="B54" s="95" t="str">
        <f t="shared" si="4"/>
        <v/>
      </c>
      <c r="C54" s="95" t="str">
        <f t="shared" si="5"/>
        <v/>
      </c>
      <c r="E54" s="21"/>
      <c r="F54" s="21"/>
      <c r="G54" s="96" t="str">
        <f t="shared" si="2"/>
        <v>No</v>
      </c>
      <c r="H54" s="14" t="str">
        <f t="shared" si="3"/>
        <v>-</v>
      </c>
      <c r="I54" s="21"/>
      <c r="J54" s="15"/>
      <c r="K54" s="15"/>
      <c r="L54" s="18"/>
      <c r="M54" s="15"/>
    </row>
    <row r="55" spans="2:13" ht="13" x14ac:dyDescent="0.15">
      <c r="B55" s="95" t="str">
        <f t="shared" si="4"/>
        <v/>
      </c>
      <c r="C55" s="95" t="str">
        <f t="shared" si="5"/>
        <v/>
      </c>
      <c r="E55" s="21"/>
      <c r="F55" s="21"/>
      <c r="G55" s="96" t="str">
        <f t="shared" si="2"/>
        <v>No</v>
      </c>
      <c r="H55" s="14" t="str">
        <f t="shared" si="3"/>
        <v>-</v>
      </c>
      <c r="I55" s="21"/>
      <c r="J55" s="15"/>
      <c r="K55" s="15"/>
      <c r="L55" s="18"/>
      <c r="M55" s="15"/>
    </row>
    <row r="56" spans="2:13" ht="13" x14ac:dyDescent="0.15">
      <c r="B56" s="95" t="str">
        <f t="shared" si="4"/>
        <v/>
      </c>
      <c r="C56" s="95" t="str">
        <f t="shared" si="5"/>
        <v/>
      </c>
      <c r="E56" s="21"/>
      <c r="F56" s="21"/>
      <c r="G56" s="96" t="str">
        <f t="shared" si="2"/>
        <v>No</v>
      </c>
      <c r="H56" s="14" t="str">
        <f t="shared" si="3"/>
        <v>-</v>
      </c>
      <c r="I56" s="21"/>
      <c r="J56" s="15"/>
      <c r="K56" s="15"/>
      <c r="L56" s="18"/>
      <c r="M56" s="15"/>
    </row>
    <row r="57" spans="2:13" ht="13" x14ac:dyDescent="0.15">
      <c r="B57" s="95" t="str">
        <f t="shared" si="4"/>
        <v/>
      </c>
      <c r="C57" s="95" t="str">
        <f t="shared" si="5"/>
        <v/>
      </c>
      <c r="E57" s="21"/>
      <c r="F57" s="21"/>
      <c r="G57" s="96" t="str">
        <f t="shared" si="2"/>
        <v>No</v>
      </c>
      <c r="H57" s="14" t="str">
        <f t="shared" si="3"/>
        <v>-</v>
      </c>
      <c r="I57" s="21"/>
      <c r="J57" s="15"/>
      <c r="K57" s="15"/>
      <c r="L57" s="18"/>
      <c r="M57" s="15"/>
    </row>
    <row r="58" spans="2:13" ht="13" x14ac:dyDescent="0.15">
      <c r="B58" s="95" t="str">
        <f t="shared" si="4"/>
        <v/>
      </c>
      <c r="C58" s="95" t="str">
        <f t="shared" si="5"/>
        <v/>
      </c>
      <c r="E58" s="21"/>
      <c r="F58" s="21"/>
      <c r="G58" s="96" t="str">
        <f t="shared" si="2"/>
        <v>No</v>
      </c>
      <c r="H58" s="14" t="str">
        <f t="shared" si="3"/>
        <v>-</v>
      </c>
      <c r="I58" s="21"/>
      <c r="J58" s="15"/>
      <c r="K58" s="15"/>
      <c r="L58" s="18"/>
      <c r="M58" s="15"/>
    </row>
    <row r="59" spans="2:13" ht="13" x14ac:dyDescent="0.15">
      <c r="B59" s="95" t="str">
        <f t="shared" si="4"/>
        <v/>
      </c>
      <c r="C59" s="95" t="str">
        <f t="shared" si="5"/>
        <v/>
      </c>
      <c r="E59" s="21"/>
      <c r="F59" s="21"/>
      <c r="G59" s="96" t="str">
        <f t="shared" si="2"/>
        <v>No</v>
      </c>
      <c r="H59" s="14" t="str">
        <f t="shared" si="3"/>
        <v>-</v>
      </c>
      <c r="I59" s="21"/>
      <c r="J59" s="15"/>
      <c r="K59" s="15"/>
      <c r="L59" s="18"/>
      <c r="M59" s="15"/>
    </row>
    <row r="60" spans="2:13" ht="13" x14ac:dyDescent="0.15">
      <c r="B60" s="95" t="str">
        <f t="shared" si="4"/>
        <v/>
      </c>
      <c r="C60" s="95" t="str">
        <f t="shared" si="5"/>
        <v/>
      </c>
      <c r="E60" s="21"/>
      <c r="F60" s="21"/>
      <c r="G60" s="96" t="str">
        <f t="shared" si="2"/>
        <v>No</v>
      </c>
      <c r="H60" s="14" t="str">
        <f t="shared" si="3"/>
        <v>-</v>
      </c>
      <c r="I60" s="21"/>
      <c r="J60" s="15"/>
      <c r="K60" s="15"/>
      <c r="L60" s="18"/>
      <c r="M60" s="15"/>
    </row>
    <row r="61" spans="2:13" ht="13" x14ac:dyDescent="0.15">
      <c r="B61" s="95" t="str">
        <f t="shared" si="4"/>
        <v/>
      </c>
      <c r="C61" s="95" t="str">
        <f t="shared" si="5"/>
        <v/>
      </c>
      <c r="E61" s="21"/>
      <c r="F61" s="21"/>
      <c r="G61" s="96" t="str">
        <f t="shared" si="2"/>
        <v>No</v>
      </c>
      <c r="H61" s="14"/>
      <c r="I61" s="21"/>
      <c r="J61" s="15"/>
      <c r="K61" s="15"/>
      <c r="L61" s="18"/>
      <c r="M61" s="15"/>
    </row>
    <row r="62" spans="2:13" ht="13" x14ac:dyDescent="0.15">
      <c r="B62" s="95" t="str">
        <f t="shared" si="4"/>
        <v/>
      </c>
      <c r="C62" s="95" t="str">
        <f t="shared" si="5"/>
        <v/>
      </c>
      <c r="E62" s="21"/>
      <c r="F62" s="21"/>
      <c r="G62" s="96" t="str">
        <f t="shared" si="2"/>
        <v>No</v>
      </c>
      <c r="H62" s="14"/>
      <c r="I62" s="21"/>
      <c r="J62" s="15"/>
      <c r="K62" s="15"/>
      <c r="L62" s="18"/>
      <c r="M62" s="15"/>
    </row>
    <row r="63" spans="2:13" ht="13" x14ac:dyDescent="0.15">
      <c r="B63" s="95" t="str">
        <f t="shared" si="4"/>
        <v/>
      </c>
      <c r="C63" s="95" t="str">
        <f t="shared" si="5"/>
        <v/>
      </c>
      <c r="E63" s="21"/>
      <c r="F63" s="21"/>
      <c r="G63" s="96" t="str">
        <f t="shared" si="2"/>
        <v>No</v>
      </c>
      <c r="H63" s="14"/>
      <c r="I63" s="21"/>
      <c r="J63" s="15"/>
      <c r="K63" s="15"/>
      <c r="L63" s="18"/>
      <c r="M63" s="15"/>
    </row>
    <row r="64" spans="2:13" ht="13" x14ac:dyDescent="0.15">
      <c r="B64" s="95" t="str">
        <f t="shared" si="4"/>
        <v/>
      </c>
      <c r="C64" s="95" t="str">
        <f t="shared" si="5"/>
        <v/>
      </c>
      <c r="E64" s="21"/>
      <c r="F64" s="21"/>
      <c r="G64" s="96" t="str">
        <f t="shared" si="2"/>
        <v>No</v>
      </c>
      <c r="H64" s="14"/>
      <c r="I64" s="21"/>
      <c r="J64" s="15"/>
      <c r="K64" s="15"/>
      <c r="L64" s="18"/>
      <c r="M64" s="15"/>
    </row>
    <row r="65" spans="2:13" ht="13" x14ac:dyDescent="0.15">
      <c r="B65" s="95" t="str">
        <f t="shared" si="4"/>
        <v/>
      </c>
      <c r="C65" s="95" t="str">
        <f t="shared" si="5"/>
        <v/>
      </c>
      <c r="E65" s="21"/>
      <c r="F65" s="21"/>
      <c r="G65" s="96" t="str">
        <f t="shared" si="2"/>
        <v>No</v>
      </c>
      <c r="H65" s="14"/>
      <c r="I65" s="21"/>
      <c r="J65" s="15"/>
      <c r="K65" s="15"/>
      <c r="L65" s="18"/>
      <c r="M65" s="15"/>
    </row>
    <row r="66" spans="2:13" ht="13" x14ac:dyDescent="0.15">
      <c r="B66" s="95" t="str">
        <f t="shared" si="4"/>
        <v/>
      </c>
      <c r="C66" s="95" t="str">
        <f t="shared" si="5"/>
        <v/>
      </c>
      <c r="E66" s="21"/>
      <c r="F66" s="21"/>
      <c r="G66" s="96" t="str">
        <f t="shared" si="2"/>
        <v>No</v>
      </c>
      <c r="H66" s="14"/>
      <c r="I66" s="21"/>
      <c r="J66" s="15"/>
      <c r="K66" s="15"/>
      <c r="L66" s="18"/>
      <c r="M66" s="15"/>
    </row>
    <row r="67" spans="2:13" ht="13" x14ac:dyDescent="0.15">
      <c r="B67" s="95" t="str">
        <f t="shared" ref="B67:B120" si="6">IFERROR(VLOOKUP(A67,companies_table,9,FALSE),"")</f>
        <v/>
      </c>
      <c r="C67" s="95" t="str">
        <f t="shared" ref="C67:C118" si="7">IFERROR(VLOOKUP(A67,companies_table,10,FALSE),"")</f>
        <v/>
      </c>
      <c r="E67" s="21"/>
      <c r="F67" s="21"/>
      <c r="G67" s="96" t="str">
        <f t="shared" si="2"/>
        <v>No</v>
      </c>
      <c r="H67" s="14"/>
      <c r="I67" s="21"/>
      <c r="J67" s="15"/>
      <c r="K67" s="15"/>
      <c r="L67" s="18"/>
      <c r="M67" s="15"/>
    </row>
    <row r="68" spans="2:13" ht="13" x14ac:dyDescent="0.15">
      <c r="B68" s="95" t="str">
        <f t="shared" si="6"/>
        <v/>
      </c>
      <c r="C68" s="95" t="str">
        <f t="shared" si="7"/>
        <v/>
      </c>
      <c r="E68" s="21"/>
      <c r="F68" s="21"/>
      <c r="G68" s="96" t="str">
        <f t="shared" si="2"/>
        <v>No</v>
      </c>
      <c r="H68" s="14"/>
      <c r="I68" s="21"/>
      <c r="J68" s="15"/>
      <c r="K68" s="15"/>
      <c r="L68" s="18"/>
      <c r="M68" s="15"/>
    </row>
    <row r="69" spans="2:13" ht="13" x14ac:dyDescent="0.15">
      <c r="B69" s="95" t="str">
        <f t="shared" si="6"/>
        <v/>
      </c>
      <c r="C69" s="95" t="str">
        <f t="shared" si="7"/>
        <v/>
      </c>
      <c r="E69" s="21"/>
      <c r="F69" s="21"/>
      <c r="G69" s="96" t="str">
        <f t="shared" si="2"/>
        <v>No</v>
      </c>
      <c r="H69" s="14"/>
      <c r="I69" s="21"/>
      <c r="J69" s="15"/>
      <c r="K69" s="15"/>
      <c r="L69" s="18"/>
      <c r="M69" s="15"/>
    </row>
    <row r="70" spans="2:13" ht="13" x14ac:dyDescent="0.15">
      <c r="B70" s="95" t="str">
        <f t="shared" si="6"/>
        <v/>
      </c>
      <c r="C70" s="95" t="str">
        <f t="shared" si="7"/>
        <v/>
      </c>
      <c r="E70" s="21"/>
      <c r="F70" s="21"/>
      <c r="G70" s="96" t="str">
        <f t="shared" si="2"/>
        <v>No</v>
      </c>
      <c r="H70" s="14"/>
      <c r="I70" s="21"/>
      <c r="J70" s="15"/>
      <c r="K70" s="15"/>
      <c r="L70" s="18"/>
      <c r="M70" s="15"/>
    </row>
    <row r="71" spans="2:13" ht="13" x14ac:dyDescent="0.15">
      <c r="B71" s="95" t="str">
        <f t="shared" si="6"/>
        <v/>
      </c>
      <c r="C71" s="95" t="str">
        <f t="shared" si="7"/>
        <v/>
      </c>
      <c r="E71" s="21"/>
      <c r="F71" s="21"/>
      <c r="G71" s="96" t="str">
        <f t="shared" si="2"/>
        <v>No</v>
      </c>
      <c r="H71" s="14"/>
      <c r="I71" s="21"/>
      <c r="J71" s="15"/>
      <c r="K71" s="15"/>
      <c r="L71" s="18"/>
      <c r="M71" s="15"/>
    </row>
    <row r="72" spans="2:13" ht="13" x14ac:dyDescent="0.15">
      <c r="B72" s="95" t="str">
        <f t="shared" si="6"/>
        <v/>
      </c>
      <c r="C72" s="95" t="str">
        <f t="shared" si="7"/>
        <v/>
      </c>
      <c r="E72" s="21"/>
      <c r="F72" s="21"/>
      <c r="G72" s="96" t="str">
        <f t="shared" si="2"/>
        <v>No</v>
      </c>
      <c r="H72" s="14"/>
      <c r="I72" s="21"/>
      <c r="J72" s="15"/>
      <c r="K72" s="15"/>
      <c r="L72" s="18"/>
      <c r="M72" s="15"/>
    </row>
    <row r="73" spans="2:13" ht="13" x14ac:dyDescent="0.15">
      <c r="B73" s="95" t="str">
        <f t="shared" si="6"/>
        <v/>
      </c>
      <c r="C73" s="95" t="str">
        <f t="shared" si="7"/>
        <v/>
      </c>
      <c r="E73" s="21"/>
      <c r="F73" s="21"/>
      <c r="G73" s="96" t="str">
        <f t="shared" si="2"/>
        <v>No</v>
      </c>
      <c r="H73" s="14"/>
      <c r="I73" s="21"/>
      <c r="J73" s="15"/>
      <c r="K73" s="15"/>
      <c r="L73" s="18"/>
      <c r="M73" s="15"/>
    </row>
    <row r="74" spans="2:13" ht="13" x14ac:dyDescent="0.15">
      <c r="B74" s="95" t="str">
        <f t="shared" si="6"/>
        <v/>
      </c>
      <c r="C74" s="95" t="str">
        <f t="shared" si="7"/>
        <v/>
      </c>
      <c r="E74" s="21"/>
      <c r="F74" s="21"/>
      <c r="G74" s="96" t="str">
        <f t="shared" si="2"/>
        <v>No</v>
      </c>
      <c r="H74" s="14"/>
      <c r="I74" s="21"/>
      <c r="J74" s="15"/>
      <c r="K74" s="15"/>
      <c r="L74" s="18"/>
      <c r="M74" s="15"/>
    </row>
    <row r="75" spans="2:13" ht="13" x14ac:dyDescent="0.15">
      <c r="B75" s="95" t="str">
        <f t="shared" si="6"/>
        <v/>
      </c>
      <c r="C75" s="95" t="str">
        <f t="shared" si="7"/>
        <v/>
      </c>
      <c r="E75" s="21"/>
      <c r="F75" s="21"/>
      <c r="G75" s="96" t="str">
        <f t="shared" si="2"/>
        <v>No</v>
      </c>
      <c r="H75" s="14"/>
      <c r="I75" s="21"/>
      <c r="J75" s="15"/>
      <c r="K75" s="15"/>
      <c r="L75" s="18"/>
      <c r="M75" s="15"/>
    </row>
    <row r="76" spans="2:13" ht="13" x14ac:dyDescent="0.15">
      <c r="B76" s="95" t="str">
        <f t="shared" si="6"/>
        <v/>
      </c>
      <c r="C76" s="95" t="str">
        <f t="shared" si="7"/>
        <v/>
      </c>
      <c r="E76" s="21"/>
      <c r="F76" s="21"/>
      <c r="G76" s="96" t="str">
        <f t="shared" si="2"/>
        <v>No</v>
      </c>
      <c r="H76" s="14"/>
      <c r="I76" s="21"/>
      <c r="J76" s="15"/>
      <c r="K76" s="15"/>
      <c r="L76" s="18"/>
      <c r="M76" s="15"/>
    </row>
    <row r="77" spans="2:13" ht="13" x14ac:dyDescent="0.15">
      <c r="B77" s="95" t="str">
        <f t="shared" si="6"/>
        <v/>
      </c>
      <c r="C77" s="95" t="str">
        <f t="shared" si="7"/>
        <v/>
      </c>
      <c r="E77" s="21"/>
      <c r="F77" s="21"/>
      <c r="G77" s="96" t="str">
        <f t="shared" si="2"/>
        <v>No</v>
      </c>
      <c r="H77" s="14"/>
      <c r="I77" s="21"/>
      <c r="J77" s="15"/>
      <c r="K77" s="15"/>
      <c r="L77" s="18"/>
      <c r="M77" s="15"/>
    </row>
    <row r="78" spans="2:13" ht="13" x14ac:dyDescent="0.15">
      <c r="B78" s="95" t="str">
        <f t="shared" si="6"/>
        <v/>
      </c>
      <c r="C78" s="95" t="str">
        <f t="shared" si="7"/>
        <v/>
      </c>
      <c r="E78" s="21"/>
      <c r="F78" s="21"/>
      <c r="G78" s="96" t="str">
        <f t="shared" si="2"/>
        <v>No</v>
      </c>
      <c r="H78" s="14"/>
      <c r="I78" s="21"/>
      <c r="J78" s="15"/>
      <c r="K78" s="15"/>
      <c r="L78" s="18"/>
      <c r="M78" s="15"/>
    </row>
    <row r="79" spans="2:13" ht="13" x14ac:dyDescent="0.15">
      <c r="B79" s="95" t="str">
        <f t="shared" si="6"/>
        <v/>
      </c>
      <c r="C79" s="95" t="str">
        <f t="shared" si="7"/>
        <v/>
      </c>
      <c r="E79" s="21"/>
      <c r="F79" s="21"/>
      <c r="G79" s="96" t="str">
        <f t="shared" si="2"/>
        <v>No</v>
      </c>
      <c r="H79" s="14"/>
      <c r="I79" s="21"/>
      <c r="J79" s="15"/>
      <c r="K79" s="15"/>
      <c r="L79" s="18"/>
      <c r="M79" s="15"/>
    </row>
    <row r="80" spans="2:13" ht="13" x14ac:dyDescent="0.15">
      <c r="B80" s="95" t="str">
        <f t="shared" si="6"/>
        <v/>
      </c>
      <c r="C80" s="95" t="str">
        <f t="shared" si="7"/>
        <v/>
      </c>
      <c r="E80" s="21"/>
      <c r="F80" s="21"/>
      <c r="G80" s="96" t="str">
        <f t="shared" si="2"/>
        <v>No</v>
      </c>
      <c r="H80" s="14"/>
      <c r="I80" s="21"/>
      <c r="J80" s="15"/>
      <c r="K80" s="15"/>
      <c r="L80" s="18"/>
      <c r="M80" s="15"/>
    </row>
    <row r="81" spans="2:13" ht="13" x14ac:dyDescent="0.15">
      <c r="B81" s="95" t="str">
        <f t="shared" si="6"/>
        <v/>
      </c>
      <c r="C81" s="95" t="str">
        <f t="shared" si="7"/>
        <v/>
      </c>
      <c r="E81" s="21"/>
      <c r="F81" s="21"/>
      <c r="G81" s="96" t="str">
        <f t="shared" si="2"/>
        <v>No</v>
      </c>
      <c r="H81" s="14"/>
      <c r="I81" s="21"/>
      <c r="J81" s="15"/>
      <c r="K81" s="15"/>
      <c r="L81" s="18"/>
      <c r="M81" s="15"/>
    </row>
    <row r="82" spans="2:13" ht="13" x14ac:dyDescent="0.15">
      <c r="B82" s="95" t="str">
        <f t="shared" si="6"/>
        <v/>
      </c>
      <c r="C82" s="95" t="str">
        <f t="shared" si="7"/>
        <v/>
      </c>
      <c r="E82" s="21"/>
      <c r="F82" s="21"/>
      <c r="G82" s="96" t="str">
        <f t="shared" si="2"/>
        <v>No</v>
      </c>
      <c r="H82" s="14"/>
      <c r="I82" s="21"/>
      <c r="J82" s="15"/>
      <c r="K82" s="15"/>
      <c r="L82" s="18"/>
      <c r="M82" s="15"/>
    </row>
    <row r="83" spans="2:13" ht="13" x14ac:dyDescent="0.15">
      <c r="B83" s="95" t="str">
        <f t="shared" si="6"/>
        <v/>
      </c>
      <c r="C83" s="95" t="str">
        <f t="shared" si="7"/>
        <v/>
      </c>
      <c r="E83" s="21"/>
      <c r="F83" s="21"/>
      <c r="G83" s="96" t="str">
        <f t="shared" si="2"/>
        <v>No</v>
      </c>
      <c r="H83" s="14"/>
      <c r="I83" s="21"/>
      <c r="J83" s="15"/>
      <c r="K83" s="15"/>
      <c r="L83" s="18"/>
      <c r="M83" s="15"/>
    </row>
    <row r="84" spans="2:13" ht="13" x14ac:dyDescent="0.15">
      <c r="B84" s="95" t="str">
        <f t="shared" si="6"/>
        <v/>
      </c>
      <c r="C84" s="95" t="str">
        <f t="shared" si="7"/>
        <v/>
      </c>
      <c r="E84" s="21"/>
      <c r="F84" s="21"/>
      <c r="G84" s="96" t="str">
        <f t="shared" si="2"/>
        <v>No</v>
      </c>
      <c r="H84" s="14"/>
      <c r="I84" s="21"/>
      <c r="J84" s="15"/>
      <c r="K84" s="15"/>
      <c r="L84" s="18"/>
      <c r="M84" s="15"/>
    </row>
    <row r="85" spans="2:13" ht="13" x14ac:dyDescent="0.15">
      <c r="B85" s="95" t="str">
        <f t="shared" si="6"/>
        <v/>
      </c>
      <c r="C85" s="95" t="str">
        <f t="shared" si="7"/>
        <v/>
      </c>
      <c r="E85" s="21"/>
      <c r="F85" s="21"/>
      <c r="G85" s="96" t="str">
        <f t="shared" si="2"/>
        <v>No</v>
      </c>
      <c r="H85" s="14"/>
      <c r="I85" s="21"/>
      <c r="J85" s="15"/>
      <c r="K85" s="15"/>
      <c r="L85" s="18"/>
      <c r="M85" s="15"/>
    </row>
    <row r="86" spans="2:13" ht="13" x14ac:dyDescent="0.15">
      <c r="B86" s="95" t="str">
        <f t="shared" si="6"/>
        <v/>
      </c>
      <c r="C86" s="95" t="str">
        <f t="shared" si="7"/>
        <v/>
      </c>
      <c r="E86" s="21"/>
      <c r="F86" s="21"/>
      <c r="G86" s="96" t="str">
        <f t="shared" si="2"/>
        <v>No</v>
      </c>
      <c r="H86" s="14"/>
      <c r="I86" s="21"/>
      <c r="J86" s="15"/>
      <c r="K86" s="15"/>
      <c r="L86" s="18"/>
      <c r="M86" s="15"/>
    </row>
    <row r="87" spans="2:13" ht="13" x14ac:dyDescent="0.15">
      <c r="B87" s="95" t="str">
        <f t="shared" si="6"/>
        <v/>
      </c>
      <c r="C87" s="95" t="str">
        <f t="shared" si="7"/>
        <v/>
      </c>
      <c r="E87" s="21"/>
      <c r="F87" s="21"/>
      <c r="G87" s="96" t="str">
        <f t="shared" si="2"/>
        <v>No</v>
      </c>
      <c r="H87" s="14"/>
      <c r="I87" s="21"/>
      <c r="J87" s="15"/>
      <c r="K87" s="15"/>
      <c r="L87" s="18"/>
      <c r="M87" s="15"/>
    </row>
    <row r="88" spans="2:13" ht="13" x14ac:dyDescent="0.15">
      <c r="B88" s="95" t="str">
        <f t="shared" si="6"/>
        <v/>
      </c>
      <c r="C88" s="95" t="str">
        <f t="shared" si="7"/>
        <v/>
      </c>
      <c r="E88" s="21"/>
      <c r="F88" s="21"/>
      <c r="G88" s="96" t="str">
        <f t="shared" si="2"/>
        <v>No</v>
      </c>
      <c r="H88" s="14"/>
      <c r="I88" s="21"/>
      <c r="J88" s="15"/>
      <c r="K88" s="15"/>
      <c r="L88" s="18"/>
      <c r="M88" s="15"/>
    </row>
    <row r="89" spans="2:13" ht="13" x14ac:dyDescent="0.15">
      <c r="B89" s="95" t="str">
        <f t="shared" si="6"/>
        <v/>
      </c>
      <c r="C89" s="95" t="str">
        <f t="shared" si="7"/>
        <v/>
      </c>
      <c r="E89" s="21"/>
      <c r="F89" s="21"/>
      <c r="G89" s="96" t="str">
        <f t="shared" si="2"/>
        <v>No</v>
      </c>
      <c r="H89" s="14"/>
      <c r="I89" s="21"/>
      <c r="J89" s="15"/>
      <c r="K89" s="15"/>
      <c r="L89" s="18"/>
      <c r="M89" s="15"/>
    </row>
    <row r="90" spans="2:13" ht="13" x14ac:dyDescent="0.15">
      <c r="B90" s="95" t="str">
        <f t="shared" si="6"/>
        <v/>
      </c>
      <c r="C90" s="95" t="str">
        <f t="shared" si="7"/>
        <v/>
      </c>
      <c r="E90" s="21"/>
      <c r="F90" s="21"/>
      <c r="G90" s="96" t="str">
        <f t="shared" si="2"/>
        <v>No</v>
      </c>
      <c r="H90" s="14"/>
      <c r="I90" s="21"/>
      <c r="J90" s="15"/>
      <c r="K90" s="15"/>
      <c r="L90" s="18"/>
      <c r="M90" s="15"/>
    </row>
    <row r="91" spans="2:13" ht="13" x14ac:dyDescent="0.15">
      <c r="B91" s="95" t="str">
        <f t="shared" si="6"/>
        <v/>
      </c>
      <c r="C91" s="95" t="str">
        <f t="shared" si="7"/>
        <v/>
      </c>
      <c r="E91" s="21"/>
      <c r="F91" s="21"/>
      <c r="G91" s="96" t="str">
        <f t="shared" si="2"/>
        <v>No</v>
      </c>
      <c r="H91" s="14"/>
      <c r="I91" s="21"/>
      <c r="J91" s="15"/>
      <c r="K91" s="15"/>
      <c r="L91" s="18"/>
      <c r="M91" s="15"/>
    </row>
    <row r="92" spans="2:13" ht="13" x14ac:dyDescent="0.15">
      <c r="B92" s="95" t="str">
        <f t="shared" si="6"/>
        <v/>
      </c>
      <c r="C92" s="95" t="str">
        <f t="shared" si="7"/>
        <v/>
      </c>
      <c r="E92" s="21"/>
      <c r="F92" s="21"/>
      <c r="G92" s="96" t="str">
        <f t="shared" si="2"/>
        <v>No</v>
      </c>
      <c r="H92" s="14"/>
      <c r="I92" s="21"/>
      <c r="J92" s="15"/>
      <c r="K92" s="15"/>
      <c r="L92" s="18"/>
      <c r="M92" s="15"/>
    </row>
    <row r="93" spans="2:13" ht="13" x14ac:dyDescent="0.15">
      <c r="B93" s="95" t="str">
        <f t="shared" si="6"/>
        <v/>
      </c>
      <c r="C93" s="95" t="str">
        <f t="shared" si="7"/>
        <v/>
      </c>
      <c r="E93" s="21"/>
      <c r="F93" s="21"/>
      <c r="G93" s="96" t="str">
        <f t="shared" si="2"/>
        <v>No</v>
      </c>
      <c r="H93" s="14"/>
      <c r="I93" s="21"/>
      <c r="J93" s="15"/>
      <c r="K93" s="15"/>
      <c r="L93" s="18"/>
      <c r="M93" s="15"/>
    </row>
    <row r="94" spans="2:13" ht="13" x14ac:dyDescent="0.15">
      <c r="B94" s="95" t="str">
        <f t="shared" si="6"/>
        <v/>
      </c>
      <c r="C94" s="95" t="str">
        <f t="shared" si="7"/>
        <v/>
      </c>
      <c r="E94" s="21"/>
      <c r="F94" s="21"/>
      <c r="G94" s="96" t="str">
        <f t="shared" si="2"/>
        <v>No</v>
      </c>
      <c r="H94" s="14"/>
      <c r="I94" s="21"/>
      <c r="J94" s="15"/>
      <c r="K94" s="15"/>
      <c r="L94" s="18"/>
      <c r="M94" s="15"/>
    </row>
    <row r="95" spans="2:13" ht="13" x14ac:dyDescent="0.15">
      <c r="B95" s="95" t="str">
        <f t="shared" si="6"/>
        <v/>
      </c>
      <c r="C95" s="95" t="str">
        <f t="shared" si="7"/>
        <v/>
      </c>
      <c r="E95" s="21"/>
      <c r="F95" s="21"/>
      <c r="G95" s="96" t="str">
        <f t="shared" si="2"/>
        <v>No</v>
      </c>
      <c r="H95" s="14"/>
      <c r="I95" s="21"/>
      <c r="J95" s="15"/>
      <c r="K95" s="15"/>
      <c r="L95" s="18"/>
      <c r="M95" s="15"/>
    </row>
    <row r="96" spans="2:13" ht="13" x14ac:dyDescent="0.15">
      <c r="B96" s="95" t="str">
        <f t="shared" si="6"/>
        <v/>
      </c>
      <c r="C96" s="95" t="str">
        <f t="shared" si="7"/>
        <v/>
      </c>
      <c r="E96" s="21"/>
      <c r="F96" s="21"/>
      <c r="G96" s="96" t="str">
        <f t="shared" si="2"/>
        <v>No</v>
      </c>
      <c r="H96" s="14"/>
      <c r="I96" s="21"/>
      <c r="J96" s="15"/>
      <c r="K96" s="15"/>
      <c r="L96" s="18"/>
      <c r="M96" s="15"/>
    </row>
    <row r="97" spans="2:13" ht="13" x14ac:dyDescent="0.15">
      <c r="B97" s="95" t="str">
        <f t="shared" si="6"/>
        <v/>
      </c>
      <c r="C97" s="95" t="str">
        <f t="shared" si="7"/>
        <v/>
      </c>
      <c r="E97" s="21"/>
      <c r="F97" s="21"/>
      <c r="G97" s="96" t="str">
        <f t="shared" si="2"/>
        <v>No</v>
      </c>
      <c r="H97" s="14"/>
      <c r="I97" s="21"/>
      <c r="J97" s="15"/>
      <c r="K97" s="15"/>
      <c r="L97" s="18"/>
      <c r="M97" s="15"/>
    </row>
    <row r="98" spans="2:13" ht="13" x14ac:dyDescent="0.15">
      <c r="B98" s="95" t="str">
        <f t="shared" si="6"/>
        <v/>
      </c>
      <c r="C98" s="95" t="str">
        <f t="shared" si="7"/>
        <v/>
      </c>
      <c r="E98" s="21"/>
      <c r="F98" s="21"/>
      <c r="G98" s="96" t="str">
        <f t="shared" si="2"/>
        <v>No</v>
      </c>
      <c r="H98" s="14"/>
      <c r="I98" s="21"/>
      <c r="J98" s="15"/>
      <c r="K98" s="15"/>
      <c r="L98" s="18"/>
      <c r="M98" s="15"/>
    </row>
    <row r="99" spans="2:13" ht="13" x14ac:dyDescent="0.15">
      <c r="B99" s="95" t="str">
        <f t="shared" si="6"/>
        <v/>
      </c>
      <c r="C99" s="95" t="str">
        <f t="shared" si="7"/>
        <v/>
      </c>
      <c r="E99" s="21"/>
      <c r="F99" s="21"/>
      <c r="G99" s="96" t="str">
        <f t="shared" si="2"/>
        <v>No</v>
      </c>
      <c r="H99" s="14"/>
      <c r="I99" s="21"/>
      <c r="J99" s="15"/>
      <c r="K99" s="15"/>
      <c r="L99" s="18"/>
      <c r="M99" s="15"/>
    </row>
    <row r="100" spans="2:13" ht="13" x14ac:dyDescent="0.15">
      <c r="B100" s="95" t="str">
        <f t="shared" si="6"/>
        <v/>
      </c>
      <c r="C100" s="95" t="str">
        <f t="shared" si="7"/>
        <v/>
      </c>
      <c r="E100" s="21"/>
      <c r="F100" s="21"/>
      <c r="G100" s="96" t="str">
        <f t="shared" si="2"/>
        <v>No</v>
      </c>
      <c r="H100" s="14"/>
      <c r="I100" s="21"/>
      <c r="J100" s="15"/>
      <c r="K100" s="15"/>
      <c r="L100" s="18"/>
      <c r="M100" s="15"/>
    </row>
    <row r="101" spans="2:13" ht="13" x14ac:dyDescent="0.15">
      <c r="B101" s="95" t="str">
        <f t="shared" si="6"/>
        <v/>
      </c>
      <c r="C101" s="95" t="str">
        <f t="shared" si="7"/>
        <v/>
      </c>
      <c r="E101" s="21"/>
      <c r="F101" s="21"/>
      <c r="G101" s="96" t="str">
        <f t="shared" si="2"/>
        <v>No</v>
      </c>
      <c r="H101" s="14"/>
      <c r="I101" s="21"/>
      <c r="J101" s="15"/>
      <c r="K101" s="15"/>
      <c r="L101" s="18"/>
      <c r="M101" s="15"/>
    </row>
    <row r="102" spans="2:13" ht="13" x14ac:dyDescent="0.15">
      <c r="B102" s="95" t="str">
        <f t="shared" si="6"/>
        <v/>
      </c>
      <c r="C102" s="95" t="str">
        <f t="shared" si="7"/>
        <v/>
      </c>
      <c r="E102" s="21"/>
      <c r="F102" s="21"/>
      <c r="G102" s="96" t="str">
        <f t="shared" si="2"/>
        <v>No</v>
      </c>
      <c r="H102" s="14"/>
      <c r="I102" s="21"/>
      <c r="J102" s="15"/>
      <c r="K102" s="15"/>
      <c r="L102" s="18"/>
      <c r="M102" s="15"/>
    </row>
    <row r="103" spans="2:13" ht="13" x14ac:dyDescent="0.15">
      <c r="B103" s="95" t="str">
        <f t="shared" si="6"/>
        <v/>
      </c>
      <c r="C103" s="95" t="str">
        <f t="shared" si="7"/>
        <v/>
      </c>
      <c r="E103" s="21"/>
      <c r="F103" s="21"/>
      <c r="G103" s="96" t="str">
        <f t="shared" si="2"/>
        <v>No</v>
      </c>
      <c r="H103" s="14"/>
      <c r="I103" s="21"/>
      <c r="J103" s="15"/>
      <c r="K103" s="15"/>
      <c r="L103" s="18"/>
      <c r="M103" s="15"/>
    </row>
    <row r="104" spans="2:13" ht="13" x14ac:dyDescent="0.15">
      <c r="B104" s="95" t="str">
        <f t="shared" si="6"/>
        <v/>
      </c>
      <c r="C104" s="95" t="str">
        <f t="shared" si="7"/>
        <v/>
      </c>
      <c r="E104" s="21"/>
      <c r="F104" s="21"/>
      <c r="G104" s="96" t="str">
        <f t="shared" si="2"/>
        <v>No</v>
      </c>
      <c r="H104" s="14"/>
      <c r="I104" s="21"/>
      <c r="J104" s="15"/>
      <c r="K104" s="15"/>
      <c r="L104" s="18"/>
      <c r="M104" s="15"/>
    </row>
    <row r="105" spans="2:13" ht="13" x14ac:dyDescent="0.15">
      <c r="B105" s="95" t="str">
        <f t="shared" si="6"/>
        <v/>
      </c>
      <c r="C105" s="95" t="str">
        <f t="shared" si="7"/>
        <v/>
      </c>
      <c r="E105" s="21"/>
      <c r="F105" s="21"/>
      <c r="G105" s="96" t="str">
        <f t="shared" si="2"/>
        <v>No</v>
      </c>
      <c r="H105" s="14"/>
      <c r="I105" s="21"/>
      <c r="J105" s="15"/>
      <c r="K105" s="15"/>
      <c r="L105" s="18"/>
      <c r="M105" s="15"/>
    </row>
    <row r="106" spans="2:13" ht="13" x14ac:dyDescent="0.15">
      <c r="B106" s="95" t="str">
        <f t="shared" si="6"/>
        <v/>
      </c>
      <c r="C106" s="95" t="str">
        <f t="shared" si="7"/>
        <v/>
      </c>
      <c r="E106" s="21"/>
      <c r="F106" s="21"/>
      <c r="G106" s="96" t="str">
        <f t="shared" si="2"/>
        <v>No</v>
      </c>
      <c r="H106" s="14"/>
      <c r="I106" s="21"/>
      <c r="J106" s="15"/>
      <c r="K106" s="15"/>
      <c r="L106" s="18"/>
      <c r="M106" s="15"/>
    </row>
    <row r="107" spans="2:13" ht="13" x14ac:dyDescent="0.15">
      <c r="B107" s="95" t="str">
        <f t="shared" si="6"/>
        <v/>
      </c>
      <c r="C107" s="95" t="str">
        <f t="shared" si="7"/>
        <v/>
      </c>
      <c r="E107" s="21"/>
      <c r="F107" s="21"/>
      <c r="G107" s="96" t="str">
        <f t="shared" si="2"/>
        <v>No</v>
      </c>
      <c r="H107" s="14"/>
      <c r="I107" s="21"/>
      <c r="J107" s="15"/>
      <c r="K107" s="15"/>
      <c r="L107" s="18"/>
      <c r="M107" s="15"/>
    </row>
    <row r="108" spans="2:13" ht="13" x14ac:dyDescent="0.15">
      <c r="B108" s="95" t="str">
        <f t="shared" si="6"/>
        <v/>
      </c>
      <c r="C108" s="95" t="str">
        <f t="shared" si="7"/>
        <v/>
      </c>
      <c r="E108" s="21"/>
      <c r="F108" s="21"/>
      <c r="G108" s="96" t="str">
        <f t="shared" si="2"/>
        <v>No</v>
      </c>
      <c r="H108" s="14"/>
      <c r="I108" s="21"/>
      <c r="J108" s="15"/>
      <c r="K108" s="15"/>
      <c r="L108" s="18"/>
      <c r="M108" s="15"/>
    </row>
    <row r="109" spans="2:13" ht="13" x14ac:dyDescent="0.15">
      <c r="B109" s="95" t="str">
        <f t="shared" si="6"/>
        <v/>
      </c>
      <c r="C109" s="95" t="str">
        <f t="shared" si="7"/>
        <v/>
      </c>
      <c r="E109" s="21"/>
      <c r="F109" s="21"/>
      <c r="G109" s="96" t="str">
        <f t="shared" si="2"/>
        <v>No</v>
      </c>
      <c r="H109" s="14"/>
      <c r="I109" s="21"/>
      <c r="J109" s="15"/>
      <c r="K109" s="15"/>
      <c r="L109" s="18"/>
      <c r="M109" s="15"/>
    </row>
    <row r="110" spans="2:13" ht="13" x14ac:dyDescent="0.15">
      <c r="B110" s="95" t="str">
        <f t="shared" si="6"/>
        <v/>
      </c>
      <c r="C110" s="95" t="str">
        <f t="shared" si="7"/>
        <v/>
      </c>
      <c r="E110" s="21"/>
      <c r="F110" s="21"/>
      <c r="G110" s="96" t="str">
        <f t="shared" si="2"/>
        <v>No</v>
      </c>
      <c r="H110" s="14"/>
      <c r="I110" s="21"/>
      <c r="J110" s="15"/>
      <c r="K110" s="15"/>
      <c r="L110" s="18"/>
      <c r="M110" s="15"/>
    </row>
    <row r="111" spans="2:13" ht="13" x14ac:dyDescent="0.15">
      <c r="B111" s="95" t="str">
        <f t="shared" si="6"/>
        <v/>
      </c>
      <c r="C111" s="95" t="str">
        <f t="shared" si="7"/>
        <v/>
      </c>
      <c r="E111" s="21"/>
      <c r="F111" s="21"/>
      <c r="G111" s="96"/>
      <c r="H111" s="14"/>
      <c r="I111" s="21"/>
      <c r="J111" s="15"/>
      <c r="K111" s="15"/>
      <c r="L111" s="18"/>
      <c r="M111" s="15"/>
    </row>
    <row r="112" spans="2:13" ht="13" x14ac:dyDescent="0.15">
      <c r="B112" s="95" t="str">
        <f t="shared" si="6"/>
        <v/>
      </c>
      <c r="C112" s="95" t="str">
        <f t="shared" si="7"/>
        <v/>
      </c>
      <c r="E112" s="21"/>
      <c r="F112" s="21"/>
      <c r="G112" s="96"/>
      <c r="H112" s="14"/>
      <c r="I112" s="21"/>
      <c r="J112" s="15"/>
      <c r="K112" s="15"/>
      <c r="L112" s="18"/>
      <c r="M112" s="15"/>
    </row>
    <row r="113" spans="2:13" ht="13" x14ac:dyDescent="0.15">
      <c r="B113" s="95" t="str">
        <f t="shared" si="6"/>
        <v/>
      </c>
      <c r="C113" s="95" t="str">
        <f t="shared" si="7"/>
        <v/>
      </c>
      <c r="E113" s="21"/>
      <c r="F113" s="21"/>
      <c r="G113" s="96"/>
      <c r="H113" s="14"/>
      <c r="I113" s="21"/>
      <c r="J113" s="15"/>
      <c r="K113" s="15"/>
      <c r="L113" s="18"/>
      <c r="M113" s="15"/>
    </row>
    <row r="114" spans="2:13" ht="13" x14ac:dyDescent="0.15">
      <c r="B114" s="95" t="str">
        <f t="shared" si="6"/>
        <v/>
      </c>
      <c r="C114" s="95" t="str">
        <f t="shared" si="7"/>
        <v/>
      </c>
      <c r="E114" s="21"/>
      <c r="F114" s="21"/>
      <c r="G114" s="96"/>
      <c r="H114" s="14"/>
      <c r="I114" s="21"/>
      <c r="J114" s="15"/>
      <c r="K114" s="15"/>
      <c r="L114" s="18"/>
      <c r="M114" s="15"/>
    </row>
    <row r="115" spans="2:13" ht="13" x14ac:dyDescent="0.15">
      <c r="B115" s="95" t="str">
        <f t="shared" si="6"/>
        <v/>
      </c>
      <c r="C115" s="95" t="str">
        <f t="shared" si="7"/>
        <v/>
      </c>
      <c r="E115" s="21"/>
      <c r="F115" s="21"/>
      <c r="G115" s="96"/>
      <c r="H115" s="14"/>
      <c r="I115" s="21"/>
      <c r="J115" s="15"/>
      <c r="K115" s="15"/>
      <c r="L115" s="18"/>
      <c r="M115" s="15"/>
    </row>
    <row r="116" spans="2:13" ht="13" x14ac:dyDescent="0.15">
      <c r="B116" s="95" t="str">
        <f t="shared" si="6"/>
        <v/>
      </c>
      <c r="C116" s="95" t="str">
        <f t="shared" si="7"/>
        <v/>
      </c>
      <c r="E116" s="21"/>
      <c r="F116" s="21"/>
      <c r="G116" s="96"/>
      <c r="H116" s="14"/>
      <c r="I116" s="21"/>
      <c r="J116" s="15"/>
      <c r="K116" s="15"/>
      <c r="L116" s="18"/>
      <c r="M116" s="15"/>
    </row>
    <row r="117" spans="2:13" ht="13" x14ac:dyDescent="0.15">
      <c r="B117" s="95" t="str">
        <f t="shared" si="6"/>
        <v/>
      </c>
      <c r="C117" s="95" t="str">
        <f t="shared" si="7"/>
        <v/>
      </c>
      <c r="E117" s="21"/>
      <c r="F117" s="21"/>
      <c r="G117" s="96"/>
      <c r="H117" s="14"/>
      <c r="I117" s="21"/>
      <c r="J117" s="15"/>
      <c r="K117" s="15"/>
      <c r="L117" s="18"/>
      <c r="M117" s="15"/>
    </row>
    <row r="118" spans="2:13" ht="13" x14ac:dyDescent="0.15">
      <c r="B118" s="95" t="str">
        <f t="shared" si="6"/>
        <v/>
      </c>
      <c r="C118" s="95" t="str">
        <f t="shared" si="7"/>
        <v/>
      </c>
      <c r="E118" s="21"/>
      <c r="F118" s="21"/>
      <c r="G118" s="96"/>
      <c r="H118" s="14"/>
      <c r="I118" s="21"/>
      <c r="J118" s="15"/>
      <c r="K118" s="15"/>
      <c r="L118" s="18"/>
      <c r="M118" s="15"/>
    </row>
    <row r="119" spans="2:13" ht="13" x14ac:dyDescent="0.15">
      <c r="B119" s="95" t="str">
        <f t="shared" si="6"/>
        <v/>
      </c>
      <c r="C119" s="95" t="str">
        <f t="shared" ref="C119:C182" si="8">IFERROR(VLOOKUP(A119,companies_table,8,FALSE),"")</f>
        <v/>
      </c>
      <c r="E119" s="21"/>
      <c r="F119" s="21"/>
      <c r="G119" s="96"/>
      <c r="H119" s="14"/>
      <c r="I119" s="21"/>
      <c r="J119" s="15"/>
      <c r="K119" s="15"/>
      <c r="L119" s="18"/>
      <c r="M119" s="15"/>
    </row>
    <row r="120" spans="2:13" ht="13" x14ac:dyDescent="0.15">
      <c r="B120" s="95" t="str">
        <f t="shared" si="6"/>
        <v/>
      </c>
      <c r="C120" s="95" t="str">
        <f t="shared" si="8"/>
        <v/>
      </c>
      <c r="E120" s="21"/>
      <c r="F120" s="21"/>
      <c r="G120" s="96"/>
      <c r="H120" s="14"/>
      <c r="I120" s="21"/>
      <c r="J120" s="15"/>
      <c r="K120" s="15"/>
      <c r="L120" s="18"/>
      <c r="M120" s="15"/>
    </row>
    <row r="121" spans="2:13" ht="13" x14ac:dyDescent="0.15">
      <c r="B121" s="95" t="str">
        <f t="shared" ref="B121:B184" si="9">IFERROR(VLOOKUP(A121,companies_table,7,FALSE),"")</f>
        <v/>
      </c>
      <c r="C121" s="95" t="str">
        <f t="shared" si="8"/>
        <v/>
      </c>
      <c r="E121" s="21"/>
      <c r="F121" s="21"/>
      <c r="G121" s="96"/>
      <c r="H121" s="14"/>
      <c r="I121" s="21"/>
      <c r="J121" s="15"/>
      <c r="K121" s="15"/>
      <c r="L121" s="18"/>
      <c r="M121" s="15"/>
    </row>
    <row r="122" spans="2:13" ht="13" x14ac:dyDescent="0.15">
      <c r="B122" s="95" t="str">
        <f t="shared" si="9"/>
        <v/>
      </c>
      <c r="C122" s="95" t="str">
        <f t="shared" si="8"/>
        <v/>
      </c>
      <c r="E122" s="21"/>
      <c r="F122" s="21"/>
      <c r="G122" s="96"/>
      <c r="H122" s="14"/>
      <c r="I122" s="21"/>
      <c r="J122" s="15"/>
      <c r="K122" s="15"/>
      <c r="L122" s="18"/>
      <c r="M122" s="15"/>
    </row>
    <row r="123" spans="2:13" ht="13" x14ac:dyDescent="0.15">
      <c r="B123" s="95" t="str">
        <f t="shared" si="9"/>
        <v/>
      </c>
      <c r="C123" s="95" t="str">
        <f t="shared" si="8"/>
        <v/>
      </c>
      <c r="E123" s="21"/>
      <c r="F123" s="21"/>
      <c r="G123" s="96"/>
      <c r="H123" s="14"/>
      <c r="I123" s="21"/>
      <c r="J123" s="15"/>
      <c r="K123" s="15"/>
      <c r="L123" s="18"/>
      <c r="M123" s="15"/>
    </row>
    <row r="124" spans="2:13" ht="13" x14ac:dyDescent="0.15">
      <c r="B124" s="95" t="str">
        <f t="shared" si="9"/>
        <v/>
      </c>
      <c r="C124" s="95" t="str">
        <f t="shared" si="8"/>
        <v/>
      </c>
      <c r="E124" s="21"/>
      <c r="F124" s="21"/>
      <c r="G124" s="96"/>
      <c r="H124" s="14"/>
      <c r="I124" s="21"/>
      <c r="J124" s="15"/>
      <c r="K124" s="15"/>
      <c r="L124" s="18"/>
      <c r="M124" s="15"/>
    </row>
    <row r="125" spans="2:13" ht="13" x14ac:dyDescent="0.15">
      <c r="B125" s="95" t="str">
        <f t="shared" si="9"/>
        <v/>
      </c>
      <c r="C125" s="95" t="str">
        <f t="shared" si="8"/>
        <v/>
      </c>
      <c r="E125" s="21"/>
      <c r="F125" s="21"/>
      <c r="G125" s="96"/>
      <c r="H125" s="14"/>
      <c r="I125" s="21"/>
      <c r="J125" s="15"/>
      <c r="K125" s="15"/>
      <c r="L125" s="18"/>
      <c r="M125" s="15"/>
    </row>
    <row r="126" spans="2:13" ht="13" x14ac:dyDescent="0.15">
      <c r="B126" s="95" t="str">
        <f t="shared" si="9"/>
        <v/>
      </c>
      <c r="C126" s="95" t="str">
        <f t="shared" si="8"/>
        <v/>
      </c>
      <c r="E126" s="21"/>
      <c r="F126" s="21"/>
      <c r="G126" s="96"/>
      <c r="H126" s="14"/>
      <c r="I126" s="21"/>
      <c r="J126" s="15"/>
      <c r="K126" s="15"/>
      <c r="L126" s="18"/>
      <c r="M126" s="15"/>
    </row>
    <row r="127" spans="2:13" ht="13" x14ac:dyDescent="0.15">
      <c r="B127" s="95" t="str">
        <f t="shared" si="9"/>
        <v/>
      </c>
      <c r="C127" s="95" t="str">
        <f t="shared" si="8"/>
        <v/>
      </c>
      <c r="E127" s="21"/>
      <c r="F127" s="21"/>
      <c r="G127" s="96"/>
      <c r="H127" s="14"/>
      <c r="I127" s="21"/>
      <c r="J127" s="15"/>
      <c r="K127" s="15"/>
      <c r="L127" s="18"/>
      <c r="M127" s="15"/>
    </row>
    <row r="128" spans="2:13" ht="13" x14ac:dyDescent="0.15">
      <c r="B128" s="95" t="str">
        <f t="shared" si="9"/>
        <v/>
      </c>
      <c r="C128" s="95" t="str">
        <f t="shared" si="8"/>
        <v/>
      </c>
      <c r="E128" s="21"/>
      <c r="F128" s="21"/>
      <c r="G128" s="96"/>
      <c r="H128" s="14"/>
      <c r="I128" s="21"/>
      <c r="J128" s="15"/>
      <c r="K128" s="15"/>
      <c r="L128" s="18"/>
      <c r="M128" s="15"/>
    </row>
    <row r="129" spans="2:13" ht="13" x14ac:dyDescent="0.15">
      <c r="B129" s="95" t="str">
        <f t="shared" si="9"/>
        <v/>
      </c>
      <c r="C129" s="95" t="str">
        <f t="shared" si="8"/>
        <v/>
      </c>
      <c r="E129" s="21"/>
      <c r="F129" s="21"/>
      <c r="G129" s="96"/>
      <c r="H129" s="14"/>
      <c r="I129" s="21"/>
      <c r="J129" s="15"/>
      <c r="K129" s="15"/>
      <c r="L129" s="18"/>
      <c r="M129" s="15"/>
    </row>
    <row r="130" spans="2:13" ht="13" x14ac:dyDescent="0.15">
      <c r="B130" s="95" t="str">
        <f t="shared" si="9"/>
        <v/>
      </c>
      <c r="C130" s="95" t="str">
        <f t="shared" si="8"/>
        <v/>
      </c>
      <c r="E130" s="21"/>
      <c r="F130" s="21"/>
      <c r="G130" s="96"/>
      <c r="H130" s="14"/>
      <c r="I130" s="21"/>
      <c r="J130" s="15"/>
      <c r="K130" s="15"/>
      <c r="L130" s="18"/>
      <c r="M130" s="15"/>
    </row>
    <row r="131" spans="2:13" ht="13" x14ac:dyDescent="0.15">
      <c r="B131" s="95" t="str">
        <f t="shared" si="9"/>
        <v/>
      </c>
      <c r="C131" s="95" t="str">
        <f t="shared" si="8"/>
        <v/>
      </c>
      <c r="E131" s="21"/>
      <c r="F131" s="21"/>
      <c r="G131" s="96"/>
      <c r="H131" s="14"/>
      <c r="I131" s="21"/>
      <c r="J131" s="15"/>
      <c r="K131" s="15"/>
      <c r="L131" s="18"/>
      <c r="M131" s="15"/>
    </row>
    <row r="132" spans="2:13" ht="13" x14ac:dyDescent="0.15">
      <c r="B132" s="95" t="str">
        <f t="shared" si="9"/>
        <v/>
      </c>
      <c r="C132" s="95" t="str">
        <f t="shared" si="8"/>
        <v/>
      </c>
      <c r="E132" s="21"/>
      <c r="F132" s="21"/>
      <c r="G132" s="96"/>
      <c r="H132" s="14"/>
      <c r="I132" s="21"/>
      <c r="J132" s="15"/>
      <c r="K132" s="15"/>
      <c r="L132" s="18"/>
      <c r="M132" s="15"/>
    </row>
    <row r="133" spans="2:13" ht="13" x14ac:dyDescent="0.15">
      <c r="B133" s="95" t="str">
        <f t="shared" si="9"/>
        <v/>
      </c>
      <c r="C133" s="95" t="str">
        <f t="shared" si="8"/>
        <v/>
      </c>
      <c r="E133" s="21"/>
      <c r="F133" s="21"/>
      <c r="G133" s="96"/>
      <c r="H133" s="14"/>
      <c r="I133" s="21"/>
      <c r="J133" s="15"/>
      <c r="K133" s="15"/>
      <c r="L133" s="18"/>
      <c r="M133" s="15"/>
    </row>
    <row r="134" spans="2:13" ht="13" x14ac:dyDescent="0.15">
      <c r="B134" s="95" t="str">
        <f t="shared" si="9"/>
        <v/>
      </c>
      <c r="C134" s="95" t="str">
        <f t="shared" si="8"/>
        <v/>
      </c>
      <c r="E134" s="21"/>
      <c r="F134" s="21"/>
      <c r="G134" s="96"/>
      <c r="H134" s="14"/>
      <c r="I134" s="21"/>
      <c r="J134" s="15"/>
      <c r="K134" s="15"/>
      <c r="L134" s="18"/>
      <c r="M134" s="15"/>
    </row>
    <row r="135" spans="2:13" ht="13" x14ac:dyDescent="0.15">
      <c r="B135" s="95" t="str">
        <f t="shared" si="9"/>
        <v/>
      </c>
      <c r="C135" s="95" t="str">
        <f t="shared" si="8"/>
        <v/>
      </c>
      <c r="E135" s="21"/>
      <c r="F135" s="21"/>
      <c r="G135" s="96"/>
      <c r="H135" s="14"/>
      <c r="I135" s="21"/>
      <c r="J135" s="15"/>
      <c r="K135" s="15"/>
      <c r="L135" s="18"/>
      <c r="M135" s="15"/>
    </row>
    <row r="136" spans="2:13" ht="13" x14ac:dyDescent="0.15">
      <c r="B136" s="95" t="str">
        <f t="shared" si="9"/>
        <v/>
      </c>
      <c r="C136" s="95" t="str">
        <f t="shared" si="8"/>
        <v/>
      </c>
      <c r="E136" s="21"/>
      <c r="F136" s="21"/>
      <c r="G136" s="96"/>
      <c r="H136" s="14"/>
      <c r="I136" s="21"/>
      <c r="J136" s="15"/>
      <c r="K136" s="15"/>
      <c r="L136" s="18"/>
      <c r="M136" s="15"/>
    </row>
    <row r="137" spans="2:13" ht="13" x14ac:dyDescent="0.15">
      <c r="B137" s="95" t="str">
        <f t="shared" si="9"/>
        <v/>
      </c>
      <c r="C137" s="95" t="str">
        <f t="shared" si="8"/>
        <v/>
      </c>
      <c r="E137" s="21"/>
      <c r="F137" s="21"/>
      <c r="G137" s="96"/>
      <c r="H137" s="14"/>
      <c r="I137" s="21"/>
      <c r="J137" s="15"/>
      <c r="K137" s="15"/>
      <c r="L137" s="18"/>
      <c r="M137" s="15"/>
    </row>
    <row r="138" spans="2:13" ht="13" x14ac:dyDescent="0.15">
      <c r="B138" s="95" t="str">
        <f t="shared" si="9"/>
        <v/>
      </c>
      <c r="C138" s="95" t="str">
        <f t="shared" si="8"/>
        <v/>
      </c>
      <c r="E138" s="21"/>
      <c r="F138" s="21"/>
      <c r="G138" s="96"/>
      <c r="H138" s="14"/>
      <c r="I138" s="21"/>
      <c r="J138" s="15"/>
      <c r="K138" s="15"/>
      <c r="L138" s="18"/>
      <c r="M138" s="15"/>
    </row>
    <row r="139" spans="2:13" ht="13" x14ac:dyDescent="0.15">
      <c r="B139" s="95" t="str">
        <f t="shared" si="9"/>
        <v/>
      </c>
      <c r="C139" s="95" t="str">
        <f t="shared" si="8"/>
        <v/>
      </c>
      <c r="E139" s="21"/>
      <c r="F139" s="21"/>
      <c r="G139" s="96"/>
      <c r="H139" s="14"/>
      <c r="I139" s="21"/>
      <c r="J139" s="15"/>
      <c r="K139" s="15"/>
      <c r="L139" s="18"/>
      <c r="M139" s="15"/>
    </row>
    <row r="140" spans="2:13" ht="13" x14ac:dyDescent="0.15">
      <c r="B140" s="95" t="str">
        <f t="shared" si="9"/>
        <v/>
      </c>
      <c r="C140" s="95" t="str">
        <f t="shared" si="8"/>
        <v/>
      </c>
      <c r="E140" s="21"/>
      <c r="F140" s="21"/>
      <c r="G140" s="96"/>
      <c r="H140" s="14"/>
      <c r="I140" s="21"/>
      <c r="J140" s="15"/>
      <c r="K140" s="15"/>
      <c r="L140" s="18"/>
      <c r="M140" s="15"/>
    </row>
    <row r="141" spans="2:13" ht="13" x14ac:dyDescent="0.15">
      <c r="B141" s="95" t="str">
        <f t="shared" si="9"/>
        <v/>
      </c>
      <c r="C141" s="95" t="str">
        <f t="shared" si="8"/>
        <v/>
      </c>
      <c r="E141" s="21"/>
      <c r="F141" s="21"/>
      <c r="G141" s="96"/>
      <c r="H141" s="14"/>
      <c r="I141" s="21"/>
      <c r="J141" s="15"/>
      <c r="K141" s="15"/>
      <c r="L141" s="18"/>
      <c r="M141" s="15"/>
    </row>
    <row r="142" spans="2:13" ht="13" x14ac:dyDescent="0.15">
      <c r="B142" s="95" t="str">
        <f t="shared" si="9"/>
        <v/>
      </c>
      <c r="C142" s="95" t="str">
        <f t="shared" si="8"/>
        <v/>
      </c>
      <c r="E142" s="21"/>
      <c r="F142" s="21"/>
      <c r="G142" s="96"/>
      <c r="H142" s="14"/>
      <c r="I142" s="21"/>
      <c r="J142" s="15"/>
      <c r="K142" s="15"/>
      <c r="L142" s="18"/>
      <c r="M142" s="15"/>
    </row>
    <row r="143" spans="2:13" ht="13" x14ac:dyDescent="0.15">
      <c r="B143" s="95" t="str">
        <f t="shared" si="9"/>
        <v/>
      </c>
      <c r="C143" s="95" t="str">
        <f t="shared" si="8"/>
        <v/>
      </c>
      <c r="E143" s="21"/>
      <c r="F143" s="21"/>
      <c r="G143" s="96"/>
      <c r="H143" s="14"/>
      <c r="I143" s="21"/>
      <c r="J143" s="15"/>
      <c r="K143" s="15"/>
      <c r="L143" s="18"/>
      <c r="M143" s="15"/>
    </row>
    <row r="144" spans="2:13" ht="13" x14ac:dyDescent="0.15">
      <c r="B144" s="95" t="str">
        <f t="shared" si="9"/>
        <v/>
      </c>
      <c r="C144" s="95" t="str">
        <f t="shared" si="8"/>
        <v/>
      </c>
      <c r="E144" s="21"/>
      <c r="F144" s="21"/>
      <c r="G144" s="96"/>
      <c r="H144" s="14"/>
      <c r="I144" s="21"/>
      <c r="J144" s="15"/>
      <c r="K144" s="15"/>
      <c r="L144" s="18"/>
      <c r="M144" s="15"/>
    </row>
    <row r="145" spans="2:13" ht="13" x14ac:dyDescent="0.15">
      <c r="B145" s="95" t="str">
        <f t="shared" si="9"/>
        <v/>
      </c>
      <c r="C145" s="95" t="str">
        <f t="shared" si="8"/>
        <v/>
      </c>
      <c r="E145" s="21"/>
      <c r="F145" s="21"/>
      <c r="G145" s="96"/>
      <c r="H145" s="14"/>
      <c r="I145" s="21"/>
      <c r="J145" s="15"/>
      <c r="K145" s="15"/>
      <c r="L145" s="18"/>
      <c r="M145" s="15"/>
    </row>
    <row r="146" spans="2:13" ht="13" x14ac:dyDescent="0.15">
      <c r="B146" s="95" t="str">
        <f t="shared" si="9"/>
        <v/>
      </c>
      <c r="C146" s="95" t="str">
        <f t="shared" si="8"/>
        <v/>
      </c>
      <c r="E146" s="21"/>
      <c r="F146" s="21"/>
      <c r="G146" s="96"/>
      <c r="H146" s="14"/>
      <c r="I146" s="21"/>
      <c r="J146" s="15"/>
      <c r="K146" s="15"/>
      <c r="L146" s="18"/>
      <c r="M146" s="15"/>
    </row>
    <row r="147" spans="2:13" ht="13" x14ac:dyDescent="0.15">
      <c r="B147" s="95" t="str">
        <f t="shared" si="9"/>
        <v/>
      </c>
      <c r="C147" s="95" t="str">
        <f t="shared" si="8"/>
        <v/>
      </c>
      <c r="E147" s="21"/>
      <c r="F147" s="21"/>
      <c r="G147" s="96"/>
      <c r="H147" s="14"/>
      <c r="I147" s="21"/>
      <c r="J147" s="15"/>
      <c r="K147" s="15"/>
      <c r="L147" s="18"/>
      <c r="M147" s="15"/>
    </row>
    <row r="148" spans="2:13" ht="13" x14ac:dyDescent="0.15">
      <c r="B148" s="95" t="str">
        <f t="shared" si="9"/>
        <v/>
      </c>
      <c r="C148" s="95" t="str">
        <f t="shared" si="8"/>
        <v/>
      </c>
      <c r="E148" s="21"/>
      <c r="F148" s="21"/>
      <c r="G148" s="96"/>
      <c r="H148" s="14"/>
      <c r="I148" s="21"/>
      <c r="J148" s="15"/>
      <c r="K148" s="15"/>
      <c r="L148" s="18"/>
      <c r="M148" s="15"/>
    </row>
    <row r="149" spans="2:13" ht="13" x14ac:dyDescent="0.15">
      <c r="B149" s="95" t="str">
        <f t="shared" si="9"/>
        <v/>
      </c>
      <c r="C149" s="95" t="str">
        <f t="shared" si="8"/>
        <v/>
      </c>
      <c r="E149" s="21"/>
      <c r="F149" s="21"/>
      <c r="G149" s="96"/>
      <c r="H149" s="14"/>
      <c r="I149" s="21"/>
      <c r="J149" s="15"/>
      <c r="K149" s="15"/>
      <c r="L149" s="18"/>
      <c r="M149" s="15"/>
    </row>
    <row r="150" spans="2:13" ht="13" x14ac:dyDescent="0.15">
      <c r="B150" s="95" t="str">
        <f t="shared" si="9"/>
        <v/>
      </c>
      <c r="C150" s="95" t="str">
        <f t="shared" si="8"/>
        <v/>
      </c>
      <c r="E150" s="21"/>
      <c r="F150" s="21"/>
      <c r="G150" s="96"/>
      <c r="H150" s="14"/>
      <c r="I150" s="21"/>
      <c r="J150" s="15"/>
      <c r="K150" s="15"/>
      <c r="L150" s="18"/>
      <c r="M150" s="15"/>
    </row>
    <row r="151" spans="2:13" ht="13" x14ac:dyDescent="0.15">
      <c r="B151" s="95" t="str">
        <f t="shared" si="9"/>
        <v/>
      </c>
      <c r="C151" s="95" t="str">
        <f t="shared" si="8"/>
        <v/>
      </c>
      <c r="E151" s="21"/>
      <c r="F151" s="21"/>
      <c r="G151" s="96"/>
      <c r="H151" s="14"/>
      <c r="I151" s="21"/>
      <c r="J151" s="15"/>
      <c r="K151" s="15"/>
      <c r="L151" s="18"/>
      <c r="M151" s="15"/>
    </row>
    <row r="152" spans="2:13" ht="13" x14ac:dyDescent="0.15">
      <c r="B152" s="95" t="str">
        <f t="shared" si="9"/>
        <v/>
      </c>
      <c r="C152" s="95" t="str">
        <f t="shared" si="8"/>
        <v/>
      </c>
      <c r="E152" s="21"/>
      <c r="F152" s="21"/>
      <c r="G152" s="96"/>
      <c r="H152" s="14"/>
      <c r="I152" s="21"/>
      <c r="J152" s="15"/>
      <c r="K152" s="15"/>
      <c r="L152" s="18"/>
      <c r="M152" s="15"/>
    </row>
    <row r="153" spans="2:13" ht="13" x14ac:dyDescent="0.15">
      <c r="B153" s="95" t="str">
        <f t="shared" si="9"/>
        <v/>
      </c>
      <c r="C153" s="95" t="str">
        <f t="shared" si="8"/>
        <v/>
      </c>
      <c r="E153" s="21"/>
      <c r="F153" s="21"/>
      <c r="G153" s="96"/>
      <c r="H153" s="14"/>
      <c r="I153" s="21"/>
      <c r="J153" s="15"/>
      <c r="K153" s="15"/>
      <c r="L153" s="18"/>
      <c r="M153" s="15"/>
    </row>
    <row r="154" spans="2:13" ht="13" x14ac:dyDescent="0.15">
      <c r="B154" s="95" t="str">
        <f t="shared" si="9"/>
        <v/>
      </c>
      <c r="C154" s="95" t="str">
        <f t="shared" si="8"/>
        <v/>
      </c>
      <c r="E154" s="21"/>
      <c r="F154" s="21"/>
      <c r="G154" s="96"/>
      <c r="H154" s="14"/>
      <c r="I154" s="21"/>
      <c r="J154" s="15"/>
      <c r="K154" s="15"/>
      <c r="L154" s="18"/>
      <c r="M154" s="15"/>
    </row>
    <row r="155" spans="2:13" ht="13" x14ac:dyDescent="0.15">
      <c r="B155" s="95" t="str">
        <f t="shared" si="9"/>
        <v/>
      </c>
      <c r="C155" s="95" t="str">
        <f t="shared" si="8"/>
        <v/>
      </c>
      <c r="E155" s="21"/>
      <c r="F155" s="21"/>
      <c r="G155" s="96"/>
      <c r="H155" s="14"/>
      <c r="I155" s="21"/>
      <c r="J155" s="15"/>
      <c r="K155" s="15"/>
      <c r="L155" s="18"/>
      <c r="M155" s="15"/>
    </row>
    <row r="156" spans="2:13" ht="13" x14ac:dyDescent="0.15">
      <c r="B156" s="95" t="str">
        <f t="shared" si="9"/>
        <v/>
      </c>
      <c r="C156" s="95" t="str">
        <f t="shared" si="8"/>
        <v/>
      </c>
      <c r="E156" s="21"/>
      <c r="F156" s="21"/>
      <c r="G156" s="96"/>
      <c r="H156" s="14"/>
      <c r="I156" s="21"/>
      <c r="J156" s="15"/>
      <c r="K156" s="15"/>
      <c r="L156" s="18"/>
      <c r="M156" s="15"/>
    </row>
    <row r="157" spans="2:13" ht="13" x14ac:dyDescent="0.15">
      <c r="B157" s="95" t="str">
        <f t="shared" si="9"/>
        <v/>
      </c>
      <c r="C157" s="95" t="str">
        <f t="shared" si="8"/>
        <v/>
      </c>
      <c r="E157" s="21"/>
      <c r="F157" s="21"/>
      <c r="G157" s="96"/>
      <c r="H157" s="14"/>
      <c r="I157" s="21"/>
      <c r="J157" s="15"/>
      <c r="K157" s="15"/>
      <c r="L157" s="18"/>
      <c r="M157" s="15"/>
    </row>
    <row r="158" spans="2:13" ht="13" x14ac:dyDescent="0.15">
      <c r="B158" s="95" t="str">
        <f t="shared" si="9"/>
        <v/>
      </c>
      <c r="C158" s="95" t="str">
        <f t="shared" si="8"/>
        <v/>
      </c>
      <c r="E158" s="21"/>
      <c r="F158" s="21"/>
      <c r="G158" s="96"/>
      <c r="H158" s="14"/>
      <c r="I158" s="21"/>
      <c r="J158" s="15"/>
      <c r="K158" s="15"/>
      <c r="L158" s="18"/>
      <c r="M158" s="15"/>
    </row>
    <row r="159" spans="2:13" ht="13" x14ac:dyDescent="0.15">
      <c r="B159" s="95" t="str">
        <f t="shared" si="9"/>
        <v/>
      </c>
      <c r="C159" s="95" t="str">
        <f t="shared" si="8"/>
        <v/>
      </c>
      <c r="E159" s="21"/>
      <c r="F159" s="21"/>
      <c r="G159" s="96"/>
      <c r="H159" s="14"/>
      <c r="I159" s="21"/>
      <c r="J159" s="15"/>
      <c r="K159" s="15"/>
      <c r="L159" s="18"/>
      <c r="M159" s="15"/>
    </row>
    <row r="160" spans="2:13" ht="13" x14ac:dyDescent="0.15">
      <c r="B160" s="95" t="str">
        <f t="shared" si="9"/>
        <v/>
      </c>
      <c r="C160" s="95" t="str">
        <f t="shared" si="8"/>
        <v/>
      </c>
      <c r="E160" s="21"/>
      <c r="F160" s="21"/>
      <c r="G160" s="96"/>
      <c r="H160" s="14"/>
      <c r="I160" s="21"/>
      <c r="J160" s="15"/>
      <c r="K160" s="15"/>
      <c r="L160" s="18"/>
      <c r="M160" s="15"/>
    </row>
    <row r="161" spans="2:13" ht="13" x14ac:dyDescent="0.15">
      <c r="B161" s="95" t="str">
        <f t="shared" si="9"/>
        <v/>
      </c>
      <c r="C161" s="95" t="str">
        <f t="shared" si="8"/>
        <v/>
      </c>
      <c r="E161" s="21"/>
      <c r="F161" s="21"/>
      <c r="G161" s="96"/>
      <c r="H161" s="14"/>
      <c r="I161" s="21"/>
      <c r="J161" s="15"/>
      <c r="K161" s="15"/>
      <c r="L161" s="18"/>
      <c r="M161" s="15"/>
    </row>
    <row r="162" spans="2:13" ht="13" x14ac:dyDescent="0.15">
      <c r="B162" s="95" t="str">
        <f t="shared" si="9"/>
        <v/>
      </c>
      <c r="C162" s="95" t="str">
        <f t="shared" si="8"/>
        <v/>
      </c>
      <c r="E162" s="21"/>
      <c r="F162" s="21"/>
      <c r="G162" s="96"/>
      <c r="H162" s="14"/>
      <c r="I162" s="21"/>
      <c r="J162" s="15"/>
      <c r="K162" s="15"/>
      <c r="L162" s="18"/>
      <c r="M162" s="15"/>
    </row>
    <row r="163" spans="2:13" ht="13" x14ac:dyDescent="0.15">
      <c r="B163" s="95" t="str">
        <f t="shared" si="9"/>
        <v/>
      </c>
      <c r="C163" s="95" t="str">
        <f t="shared" si="8"/>
        <v/>
      </c>
      <c r="E163" s="21"/>
      <c r="F163" s="21"/>
      <c r="G163" s="96"/>
      <c r="H163" s="14"/>
      <c r="I163" s="21"/>
      <c r="J163" s="15"/>
      <c r="K163" s="15"/>
      <c r="L163" s="18"/>
      <c r="M163" s="15"/>
    </row>
    <row r="164" spans="2:13" ht="13" x14ac:dyDescent="0.15">
      <c r="B164" s="95" t="str">
        <f t="shared" si="9"/>
        <v/>
      </c>
      <c r="C164" s="95" t="str">
        <f t="shared" si="8"/>
        <v/>
      </c>
      <c r="E164" s="21"/>
      <c r="F164" s="21"/>
      <c r="G164" s="96"/>
      <c r="H164" s="14"/>
      <c r="I164" s="21"/>
      <c r="J164" s="15"/>
      <c r="K164" s="15"/>
      <c r="L164" s="18"/>
      <c r="M164" s="15"/>
    </row>
    <row r="165" spans="2:13" ht="13" x14ac:dyDescent="0.15">
      <c r="B165" s="95" t="str">
        <f t="shared" si="9"/>
        <v/>
      </c>
      <c r="C165" s="95" t="str">
        <f t="shared" si="8"/>
        <v/>
      </c>
      <c r="E165" s="21"/>
      <c r="F165" s="21"/>
      <c r="G165" s="96"/>
      <c r="H165" s="14"/>
      <c r="I165" s="21"/>
      <c r="J165" s="15"/>
      <c r="K165" s="15"/>
      <c r="L165" s="18"/>
      <c r="M165" s="15"/>
    </row>
    <row r="166" spans="2:13" ht="13" x14ac:dyDescent="0.15">
      <c r="B166" s="95" t="str">
        <f t="shared" si="9"/>
        <v/>
      </c>
      <c r="C166" s="95" t="str">
        <f t="shared" si="8"/>
        <v/>
      </c>
      <c r="E166" s="21"/>
      <c r="F166" s="21"/>
      <c r="G166" s="96"/>
      <c r="H166" s="14"/>
      <c r="I166" s="21"/>
      <c r="J166" s="15"/>
      <c r="K166" s="15"/>
      <c r="L166" s="18"/>
      <c r="M166" s="15"/>
    </row>
    <row r="167" spans="2:13" ht="13" x14ac:dyDescent="0.15">
      <c r="B167" s="95" t="str">
        <f t="shared" si="9"/>
        <v/>
      </c>
      <c r="C167" s="95" t="str">
        <f t="shared" si="8"/>
        <v/>
      </c>
      <c r="E167" s="21"/>
      <c r="F167" s="21"/>
      <c r="G167" s="96"/>
      <c r="H167" s="14"/>
      <c r="I167" s="21"/>
      <c r="J167" s="15"/>
      <c r="K167" s="15"/>
      <c r="L167" s="18"/>
      <c r="M167" s="15"/>
    </row>
    <row r="168" spans="2:13" ht="13" x14ac:dyDescent="0.15">
      <c r="B168" s="95" t="str">
        <f t="shared" si="9"/>
        <v/>
      </c>
      <c r="C168" s="95" t="str">
        <f t="shared" si="8"/>
        <v/>
      </c>
      <c r="E168" s="21"/>
      <c r="F168" s="21"/>
      <c r="G168" s="96"/>
      <c r="H168" s="14"/>
      <c r="I168" s="21"/>
      <c r="J168" s="15"/>
      <c r="K168" s="15"/>
      <c r="L168" s="18"/>
      <c r="M168" s="15"/>
    </row>
    <row r="169" spans="2:13" ht="13" x14ac:dyDescent="0.15">
      <c r="B169" s="95" t="str">
        <f t="shared" si="9"/>
        <v/>
      </c>
      <c r="C169" s="95" t="str">
        <f t="shared" si="8"/>
        <v/>
      </c>
      <c r="E169" s="21"/>
      <c r="F169" s="21"/>
      <c r="G169" s="96"/>
      <c r="H169" s="14"/>
      <c r="I169" s="21"/>
      <c r="J169" s="15"/>
      <c r="K169" s="15"/>
      <c r="L169" s="18"/>
      <c r="M169" s="15"/>
    </row>
    <row r="170" spans="2:13" ht="13" x14ac:dyDescent="0.15">
      <c r="B170" s="95" t="str">
        <f t="shared" si="9"/>
        <v/>
      </c>
      <c r="C170" s="95" t="str">
        <f t="shared" si="8"/>
        <v/>
      </c>
      <c r="E170" s="21"/>
      <c r="F170" s="21"/>
      <c r="G170" s="96"/>
      <c r="H170" s="14"/>
      <c r="I170" s="21"/>
      <c r="J170" s="15"/>
      <c r="K170" s="15"/>
      <c r="L170" s="18"/>
      <c r="M170" s="15"/>
    </row>
    <row r="171" spans="2:13" ht="13" x14ac:dyDescent="0.15">
      <c r="B171" s="95" t="str">
        <f t="shared" si="9"/>
        <v/>
      </c>
      <c r="C171" s="95" t="str">
        <f t="shared" si="8"/>
        <v/>
      </c>
      <c r="E171" s="21"/>
      <c r="F171" s="21"/>
      <c r="G171" s="96"/>
      <c r="H171" s="14"/>
      <c r="I171" s="21"/>
      <c r="J171" s="15"/>
      <c r="K171" s="15"/>
      <c r="L171" s="18"/>
      <c r="M171" s="15"/>
    </row>
    <row r="172" spans="2:13" ht="13" x14ac:dyDescent="0.15">
      <c r="B172" s="95" t="str">
        <f t="shared" si="9"/>
        <v/>
      </c>
      <c r="C172" s="95" t="str">
        <f t="shared" si="8"/>
        <v/>
      </c>
      <c r="E172" s="21"/>
      <c r="F172" s="21"/>
      <c r="G172" s="96"/>
      <c r="H172" s="14"/>
      <c r="I172" s="21"/>
      <c r="J172" s="15"/>
      <c r="K172" s="15"/>
      <c r="L172" s="18"/>
      <c r="M172" s="15"/>
    </row>
    <row r="173" spans="2:13" ht="13" x14ac:dyDescent="0.15">
      <c r="B173" s="95" t="str">
        <f t="shared" si="9"/>
        <v/>
      </c>
      <c r="C173" s="95" t="str">
        <f t="shared" si="8"/>
        <v/>
      </c>
      <c r="E173" s="21"/>
      <c r="F173" s="21"/>
      <c r="G173" s="96"/>
      <c r="H173" s="14"/>
      <c r="I173" s="21"/>
      <c r="J173" s="15"/>
      <c r="K173" s="15"/>
      <c r="L173" s="18"/>
      <c r="M173" s="15"/>
    </row>
    <row r="174" spans="2:13" ht="13" x14ac:dyDescent="0.15">
      <c r="B174" s="95" t="str">
        <f t="shared" si="9"/>
        <v/>
      </c>
      <c r="C174" s="95" t="str">
        <f t="shared" si="8"/>
        <v/>
      </c>
      <c r="E174" s="21"/>
      <c r="F174" s="21"/>
      <c r="G174" s="96"/>
      <c r="H174" s="14"/>
      <c r="I174" s="21"/>
      <c r="J174" s="15"/>
      <c r="K174" s="15"/>
      <c r="L174" s="18"/>
      <c r="M174" s="15"/>
    </row>
    <row r="175" spans="2:13" ht="13" x14ac:dyDescent="0.15">
      <c r="B175" s="95" t="str">
        <f t="shared" si="9"/>
        <v/>
      </c>
      <c r="C175" s="95" t="str">
        <f t="shared" si="8"/>
        <v/>
      </c>
      <c r="E175" s="21"/>
      <c r="F175" s="21"/>
      <c r="G175" s="96"/>
      <c r="H175" s="14"/>
      <c r="I175" s="21"/>
      <c r="J175" s="15"/>
      <c r="K175" s="15"/>
      <c r="L175" s="18"/>
      <c r="M175" s="15"/>
    </row>
    <row r="176" spans="2:13" ht="13" x14ac:dyDescent="0.15">
      <c r="B176" s="95" t="str">
        <f t="shared" si="9"/>
        <v/>
      </c>
      <c r="C176" s="95" t="str">
        <f t="shared" si="8"/>
        <v/>
      </c>
      <c r="E176" s="21"/>
      <c r="F176" s="21"/>
      <c r="G176" s="96"/>
      <c r="H176" s="14"/>
      <c r="I176" s="21"/>
      <c r="J176" s="15"/>
      <c r="K176" s="15"/>
      <c r="L176" s="18"/>
      <c r="M176" s="15"/>
    </row>
    <row r="177" spans="2:13" ht="13" x14ac:dyDescent="0.15">
      <c r="B177" s="95" t="str">
        <f t="shared" si="9"/>
        <v/>
      </c>
      <c r="C177" s="95" t="str">
        <f t="shared" si="8"/>
        <v/>
      </c>
      <c r="E177" s="21"/>
      <c r="F177" s="21"/>
      <c r="G177" s="96"/>
      <c r="H177" s="14"/>
      <c r="I177" s="21"/>
      <c r="J177" s="15"/>
      <c r="K177" s="15"/>
      <c r="L177" s="18"/>
      <c r="M177" s="15"/>
    </row>
    <row r="178" spans="2:13" ht="13" x14ac:dyDescent="0.15">
      <c r="B178" s="95" t="str">
        <f t="shared" si="9"/>
        <v/>
      </c>
      <c r="C178" s="95" t="str">
        <f t="shared" si="8"/>
        <v/>
      </c>
      <c r="E178" s="21"/>
      <c r="F178" s="21"/>
      <c r="G178" s="96"/>
      <c r="H178" s="14"/>
      <c r="I178" s="21"/>
      <c r="J178" s="15"/>
      <c r="K178" s="15"/>
      <c r="L178" s="18"/>
      <c r="M178" s="15"/>
    </row>
    <row r="179" spans="2:13" ht="13" x14ac:dyDescent="0.15">
      <c r="B179" s="95" t="str">
        <f t="shared" si="9"/>
        <v/>
      </c>
      <c r="C179" s="95" t="str">
        <f t="shared" si="8"/>
        <v/>
      </c>
      <c r="E179" s="21"/>
      <c r="F179" s="21"/>
      <c r="G179" s="96"/>
      <c r="H179" s="14"/>
      <c r="I179" s="21"/>
      <c r="J179" s="15"/>
      <c r="K179" s="15"/>
      <c r="L179" s="18"/>
      <c r="M179" s="15"/>
    </row>
    <row r="180" spans="2:13" ht="13" x14ac:dyDescent="0.15">
      <c r="B180" s="95" t="str">
        <f t="shared" si="9"/>
        <v/>
      </c>
      <c r="C180" s="95" t="str">
        <f t="shared" si="8"/>
        <v/>
      </c>
      <c r="E180" s="21"/>
      <c r="F180" s="21"/>
      <c r="G180" s="96"/>
      <c r="H180" s="14"/>
      <c r="I180" s="21"/>
      <c r="J180" s="15"/>
      <c r="K180" s="15"/>
      <c r="L180" s="18"/>
      <c r="M180" s="15"/>
    </row>
    <row r="181" spans="2:13" ht="13" x14ac:dyDescent="0.15">
      <c r="B181" s="95" t="str">
        <f t="shared" si="9"/>
        <v/>
      </c>
      <c r="C181" s="95" t="str">
        <f t="shared" si="8"/>
        <v/>
      </c>
      <c r="E181" s="21"/>
      <c r="F181" s="21"/>
      <c r="G181" s="96"/>
      <c r="H181" s="14"/>
      <c r="I181" s="21"/>
      <c r="J181" s="15"/>
      <c r="K181" s="15"/>
      <c r="L181" s="18"/>
      <c r="M181" s="15"/>
    </row>
    <row r="182" spans="2:13" ht="13" x14ac:dyDescent="0.15">
      <c r="B182" s="95" t="str">
        <f t="shared" si="9"/>
        <v/>
      </c>
      <c r="C182" s="95" t="str">
        <f t="shared" si="8"/>
        <v/>
      </c>
      <c r="E182" s="21"/>
      <c r="F182" s="21"/>
      <c r="G182" s="96"/>
      <c r="H182" s="14"/>
      <c r="I182" s="21"/>
      <c r="J182" s="15"/>
      <c r="K182" s="15"/>
      <c r="L182" s="18"/>
      <c r="M182" s="15"/>
    </row>
    <row r="183" spans="2:13" ht="13" x14ac:dyDescent="0.15">
      <c r="B183" s="95" t="str">
        <f t="shared" si="9"/>
        <v/>
      </c>
      <c r="C183" s="95" t="str">
        <f t="shared" ref="C183:C246" si="10">IFERROR(VLOOKUP(A183,companies_table,8,FALSE),"")</f>
        <v/>
      </c>
      <c r="E183" s="21"/>
      <c r="F183" s="21"/>
      <c r="G183" s="96"/>
      <c r="H183" s="14"/>
      <c r="I183" s="21"/>
      <c r="J183" s="15"/>
      <c r="K183" s="15"/>
      <c r="L183" s="18"/>
      <c r="M183" s="15"/>
    </row>
    <row r="184" spans="2:13" ht="13" x14ac:dyDescent="0.15">
      <c r="B184" s="95" t="str">
        <f t="shared" si="9"/>
        <v/>
      </c>
      <c r="C184" s="95" t="str">
        <f t="shared" si="10"/>
        <v/>
      </c>
      <c r="E184" s="21"/>
      <c r="F184" s="21"/>
      <c r="G184" s="96"/>
      <c r="H184" s="14"/>
      <c r="I184" s="21"/>
      <c r="J184" s="15"/>
      <c r="K184" s="15"/>
      <c r="L184" s="18"/>
      <c r="M184" s="15"/>
    </row>
    <row r="185" spans="2:13" ht="13" x14ac:dyDescent="0.15">
      <c r="B185" s="95" t="str">
        <f t="shared" ref="B185:B248" si="11">IFERROR(VLOOKUP(A185,companies_table,7,FALSE),"")</f>
        <v/>
      </c>
      <c r="C185" s="95" t="str">
        <f t="shared" si="10"/>
        <v/>
      </c>
      <c r="E185" s="21"/>
      <c r="F185" s="21"/>
      <c r="G185" s="96"/>
      <c r="H185" s="14"/>
      <c r="I185" s="21"/>
      <c r="J185" s="15"/>
      <c r="K185" s="15"/>
      <c r="L185" s="18"/>
      <c r="M185" s="15"/>
    </row>
    <row r="186" spans="2:13" ht="13" x14ac:dyDescent="0.15">
      <c r="B186" s="95" t="str">
        <f t="shared" si="11"/>
        <v/>
      </c>
      <c r="C186" s="95" t="str">
        <f t="shared" si="10"/>
        <v/>
      </c>
      <c r="E186" s="21"/>
      <c r="F186" s="21"/>
      <c r="G186" s="96"/>
      <c r="H186" s="14"/>
      <c r="I186" s="21"/>
      <c r="J186" s="15"/>
      <c r="K186" s="15"/>
      <c r="L186" s="18"/>
      <c r="M186" s="15"/>
    </row>
    <row r="187" spans="2:13" ht="13" x14ac:dyDescent="0.15">
      <c r="B187" s="95" t="str">
        <f t="shared" si="11"/>
        <v/>
      </c>
      <c r="C187" s="95" t="str">
        <f t="shared" si="10"/>
        <v/>
      </c>
      <c r="E187" s="21"/>
      <c r="F187" s="21"/>
      <c r="G187" s="96"/>
      <c r="H187" s="14"/>
      <c r="I187" s="21"/>
      <c r="J187" s="15"/>
      <c r="K187" s="15"/>
      <c r="L187" s="18"/>
      <c r="M187" s="15"/>
    </row>
    <row r="188" spans="2:13" ht="13" x14ac:dyDescent="0.15">
      <c r="B188" s="95" t="str">
        <f t="shared" si="11"/>
        <v/>
      </c>
      <c r="C188" s="95" t="str">
        <f t="shared" si="10"/>
        <v/>
      </c>
      <c r="E188" s="21"/>
      <c r="F188" s="21"/>
      <c r="G188" s="96"/>
      <c r="H188" s="14"/>
      <c r="I188" s="21"/>
      <c r="J188" s="15"/>
      <c r="K188" s="15"/>
      <c r="L188" s="18"/>
      <c r="M188" s="15"/>
    </row>
    <row r="189" spans="2:13" ht="13" x14ac:dyDescent="0.15">
      <c r="B189" s="95" t="str">
        <f t="shared" si="11"/>
        <v/>
      </c>
      <c r="C189" s="95" t="str">
        <f t="shared" si="10"/>
        <v/>
      </c>
      <c r="E189" s="21"/>
      <c r="F189" s="21"/>
      <c r="G189" s="96"/>
      <c r="H189" s="14"/>
      <c r="I189" s="21"/>
      <c r="J189" s="15"/>
      <c r="K189" s="15"/>
      <c r="L189" s="18"/>
      <c r="M189" s="15"/>
    </row>
    <row r="190" spans="2:13" ht="13" x14ac:dyDescent="0.15">
      <c r="B190" s="95" t="str">
        <f t="shared" si="11"/>
        <v/>
      </c>
      <c r="C190" s="95" t="str">
        <f t="shared" si="10"/>
        <v/>
      </c>
      <c r="E190" s="21"/>
      <c r="F190" s="21"/>
      <c r="G190" s="96"/>
      <c r="H190" s="14"/>
      <c r="I190" s="21"/>
      <c r="J190" s="15"/>
      <c r="K190" s="15"/>
      <c r="L190" s="18"/>
      <c r="M190" s="15"/>
    </row>
    <row r="191" spans="2:13" ht="13" x14ac:dyDescent="0.15">
      <c r="B191" s="95" t="str">
        <f t="shared" si="11"/>
        <v/>
      </c>
      <c r="C191" s="95" t="str">
        <f t="shared" si="10"/>
        <v/>
      </c>
      <c r="E191" s="21"/>
      <c r="F191" s="21"/>
      <c r="G191" s="96"/>
      <c r="H191" s="14"/>
      <c r="I191" s="21"/>
      <c r="J191" s="15"/>
      <c r="K191" s="15"/>
      <c r="L191" s="18"/>
      <c r="M191" s="15"/>
    </row>
    <row r="192" spans="2:13" ht="13" x14ac:dyDescent="0.15">
      <c r="B192" s="95" t="str">
        <f t="shared" si="11"/>
        <v/>
      </c>
      <c r="C192" s="95" t="str">
        <f t="shared" si="10"/>
        <v/>
      </c>
      <c r="E192" s="21"/>
      <c r="F192" s="21"/>
      <c r="G192" s="96"/>
      <c r="H192" s="14"/>
      <c r="I192" s="21"/>
      <c r="J192" s="15"/>
      <c r="K192" s="15"/>
      <c r="L192" s="18"/>
      <c r="M192" s="15"/>
    </row>
    <row r="193" spans="2:13" ht="13" x14ac:dyDescent="0.15">
      <c r="B193" s="95" t="str">
        <f t="shared" si="11"/>
        <v/>
      </c>
      <c r="C193" s="95" t="str">
        <f t="shared" si="10"/>
        <v/>
      </c>
      <c r="E193" s="21"/>
      <c r="F193" s="21"/>
      <c r="G193" s="96"/>
      <c r="H193" s="14"/>
      <c r="I193" s="21"/>
      <c r="J193" s="15"/>
      <c r="K193" s="15"/>
      <c r="L193" s="18"/>
      <c r="M193" s="15"/>
    </row>
    <row r="194" spans="2:13" ht="13" x14ac:dyDescent="0.15">
      <c r="B194" s="95" t="str">
        <f t="shared" si="11"/>
        <v/>
      </c>
      <c r="C194" s="95" t="str">
        <f t="shared" si="10"/>
        <v/>
      </c>
      <c r="E194" s="21"/>
      <c r="F194" s="21"/>
      <c r="G194" s="96"/>
      <c r="H194" s="14"/>
      <c r="I194" s="21"/>
      <c r="J194" s="15"/>
      <c r="K194" s="15"/>
      <c r="L194" s="18"/>
      <c r="M194" s="15"/>
    </row>
    <row r="195" spans="2:13" ht="13" x14ac:dyDescent="0.15">
      <c r="B195" s="95" t="str">
        <f t="shared" si="11"/>
        <v/>
      </c>
      <c r="C195" s="95" t="str">
        <f t="shared" si="10"/>
        <v/>
      </c>
      <c r="E195" s="21"/>
      <c r="F195" s="21"/>
      <c r="G195" s="96"/>
      <c r="H195" s="14"/>
      <c r="I195" s="21"/>
      <c r="J195" s="15"/>
      <c r="K195" s="15"/>
      <c r="L195" s="18"/>
      <c r="M195" s="15"/>
    </row>
    <row r="196" spans="2:13" ht="13" x14ac:dyDescent="0.15">
      <c r="B196" s="95" t="str">
        <f t="shared" si="11"/>
        <v/>
      </c>
      <c r="C196" s="95" t="str">
        <f t="shared" si="10"/>
        <v/>
      </c>
      <c r="E196" s="21"/>
      <c r="F196" s="21"/>
      <c r="G196" s="96"/>
      <c r="H196" s="14"/>
      <c r="I196" s="21"/>
      <c r="J196" s="15"/>
      <c r="K196" s="15"/>
      <c r="L196" s="18"/>
      <c r="M196" s="15"/>
    </row>
    <row r="197" spans="2:13" ht="13" x14ac:dyDescent="0.15">
      <c r="B197" s="95" t="str">
        <f t="shared" si="11"/>
        <v/>
      </c>
      <c r="C197" s="95" t="str">
        <f t="shared" si="10"/>
        <v/>
      </c>
      <c r="E197" s="21"/>
      <c r="F197" s="21"/>
      <c r="G197" s="96"/>
      <c r="H197" s="14"/>
      <c r="I197" s="21"/>
      <c r="J197" s="15"/>
      <c r="K197" s="15"/>
      <c r="L197" s="18"/>
      <c r="M197" s="15"/>
    </row>
    <row r="198" spans="2:13" ht="13" x14ac:dyDescent="0.15">
      <c r="B198" s="95" t="str">
        <f t="shared" si="11"/>
        <v/>
      </c>
      <c r="C198" s="95" t="str">
        <f t="shared" si="10"/>
        <v/>
      </c>
      <c r="E198" s="21"/>
      <c r="F198" s="21"/>
      <c r="G198" s="96"/>
      <c r="H198" s="14"/>
      <c r="I198" s="21"/>
      <c r="J198" s="15"/>
      <c r="K198" s="15"/>
      <c r="L198" s="18"/>
      <c r="M198" s="15"/>
    </row>
    <row r="199" spans="2:13" ht="13" x14ac:dyDescent="0.15">
      <c r="B199" s="95" t="str">
        <f t="shared" si="11"/>
        <v/>
      </c>
      <c r="C199" s="95" t="str">
        <f t="shared" si="10"/>
        <v/>
      </c>
      <c r="E199" s="21"/>
      <c r="F199" s="21"/>
      <c r="G199" s="96"/>
      <c r="H199" s="14"/>
      <c r="I199" s="21"/>
      <c r="J199" s="15"/>
      <c r="K199" s="15"/>
      <c r="L199" s="18"/>
      <c r="M199" s="15"/>
    </row>
    <row r="200" spans="2:13" ht="13" x14ac:dyDescent="0.15">
      <c r="B200" s="95" t="str">
        <f t="shared" si="11"/>
        <v/>
      </c>
      <c r="C200" s="95" t="str">
        <f t="shared" si="10"/>
        <v/>
      </c>
      <c r="E200" s="21"/>
      <c r="F200" s="21"/>
      <c r="G200" s="96"/>
      <c r="H200" s="14"/>
      <c r="I200" s="21"/>
      <c r="J200" s="15"/>
      <c r="K200" s="15"/>
      <c r="L200" s="18"/>
      <c r="M200" s="15"/>
    </row>
    <row r="201" spans="2:13" ht="13" x14ac:dyDescent="0.15">
      <c r="B201" s="95" t="str">
        <f t="shared" si="11"/>
        <v/>
      </c>
      <c r="C201" s="95" t="str">
        <f t="shared" si="10"/>
        <v/>
      </c>
      <c r="E201" s="21"/>
      <c r="F201" s="21"/>
      <c r="G201" s="96"/>
      <c r="H201" s="14"/>
      <c r="I201" s="21"/>
      <c r="J201" s="15"/>
      <c r="K201" s="15"/>
      <c r="L201" s="18"/>
      <c r="M201" s="15"/>
    </row>
    <row r="202" spans="2:13" ht="13" x14ac:dyDescent="0.15">
      <c r="B202" s="95" t="str">
        <f t="shared" si="11"/>
        <v/>
      </c>
      <c r="C202" s="95" t="str">
        <f t="shared" si="10"/>
        <v/>
      </c>
      <c r="E202" s="21"/>
      <c r="F202" s="21"/>
      <c r="G202" s="96"/>
      <c r="H202" s="14"/>
      <c r="I202" s="21"/>
      <c r="J202" s="15"/>
      <c r="K202" s="15"/>
      <c r="L202" s="18"/>
      <c r="M202" s="15"/>
    </row>
    <row r="203" spans="2:13" ht="13" x14ac:dyDescent="0.15">
      <c r="B203" s="95" t="str">
        <f t="shared" si="11"/>
        <v/>
      </c>
      <c r="C203" s="95" t="str">
        <f t="shared" si="10"/>
        <v/>
      </c>
      <c r="E203" s="21"/>
      <c r="F203" s="21"/>
      <c r="G203" s="96"/>
      <c r="H203" s="14"/>
      <c r="I203" s="21"/>
      <c r="J203" s="15"/>
      <c r="K203" s="15"/>
      <c r="L203" s="18"/>
      <c r="M203" s="15"/>
    </row>
    <row r="204" spans="2:13" ht="13" x14ac:dyDescent="0.15">
      <c r="B204" s="95" t="str">
        <f t="shared" si="11"/>
        <v/>
      </c>
      <c r="C204" s="95" t="str">
        <f t="shared" si="10"/>
        <v/>
      </c>
      <c r="E204" s="21"/>
      <c r="F204" s="21"/>
      <c r="G204" s="96"/>
      <c r="H204" s="14"/>
      <c r="I204" s="21"/>
      <c r="J204" s="15"/>
      <c r="K204" s="15"/>
      <c r="L204" s="18"/>
      <c r="M204" s="15"/>
    </row>
    <row r="205" spans="2:13" ht="13" x14ac:dyDescent="0.15">
      <c r="B205" s="95" t="str">
        <f t="shared" si="11"/>
        <v/>
      </c>
      <c r="C205" s="95" t="str">
        <f t="shared" si="10"/>
        <v/>
      </c>
      <c r="E205" s="21"/>
      <c r="F205" s="21"/>
      <c r="G205" s="96"/>
      <c r="H205" s="14"/>
      <c r="I205" s="21"/>
      <c r="J205" s="15"/>
      <c r="K205" s="15"/>
      <c r="L205" s="18"/>
      <c r="M205" s="15"/>
    </row>
    <row r="206" spans="2:13" ht="13" x14ac:dyDescent="0.15">
      <c r="B206" s="95" t="str">
        <f t="shared" si="11"/>
        <v/>
      </c>
      <c r="C206" s="95" t="str">
        <f t="shared" si="10"/>
        <v/>
      </c>
      <c r="E206" s="21"/>
      <c r="F206" s="21"/>
      <c r="G206" s="96"/>
      <c r="H206" s="14"/>
      <c r="I206" s="21"/>
      <c r="J206" s="15"/>
      <c r="K206" s="15"/>
      <c r="L206" s="18"/>
      <c r="M206" s="15"/>
    </row>
    <row r="207" spans="2:13" ht="13" x14ac:dyDescent="0.15">
      <c r="B207" s="95" t="str">
        <f t="shared" si="11"/>
        <v/>
      </c>
      <c r="C207" s="95" t="str">
        <f t="shared" si="10"/>
        <v/>
      </c>
      <c r="E207" s="21"/>
      <c r="F207" s="21"/>
      <c r="G207" s="96"/>
      <c r="H207" s="14"/>
      <c r="I207" s="21"/>
      <c r="J207" s="15"/>
      <c r="K207" s="15"/>
      <c r="L207" s="18"/>
      <c r="M207" s="15"/>
    </row>
    <row r="208" spans="2:13" ht="13" x14ac:dyDescent="0.15">
      <c r="B208" s="95" t="str">
        <f t="shared" si="11"/>
        <v/>
      </c>
      <c r="C208" s="95" t="str">
        <f t="shared" si="10"/>
        <v/>
      </c>
      <c r="E208" s="21"/>
      <c r="F208" s="21"/>
      <c r="G208" s="96"/>
      <c r="H208" s="14"/>
      <c r="I208" s="21"/>
      <c r="J208" s="15"/>
      <c r="K208" s="15"/>
      <c r="L208" s="18"/>
      <c r="M208" s="15"/>
    </row>
    <row r="209" spans="2:13" ht="13" x14ac:dyDescent="0.15">
      <c r="B209" s="95" t="str">
        <f t="shared" si="11"/>
        <v/>
      </c>
      <c r="C209" s="95" t="str">
        <f t="shared" si="10"/>
        <v/>
      </c>
      <c r="E209" s="21"/>
      <c r="F209" s="21"/>
      <c r="G209" s="96"/>
      <c r="H209" s="14"/>
      <c r="I209" s="21"/>
      <c r="J209" s="15"/>
      <c r="K209" s="15"/>
      <c r="L209" s="18"/>
      <c r="M209" s="15"/>
    </row>
    <row r="210" spans="2:13" ht="13" x14ac:dyDescent="0.15">
      <c r="B210" s="95" t="str">
        <f t="shared" si="11"/>
        <v/>
      </c>
      <c r="C210" s="95" t="str">
        <f t="shared" si="10"/>
        <v/>
      </c>
      <c r="E210" s="21"/>
      <c r="F210" s="21"/>
      <c r="G210" s="96"/>
      <c r="H210" s="14"/>
      <c r="I210" s="21"/>
      <c r="J210" s="15"/>
      <c r="K210" s="15"/>
      <c r="L210" s="18"/>
      <c r="M210" s="15"/>
    </row>
    <row r="211" spans="2:13" ht="13" x14ac:dyDescent="0.15">
      <c r="B211" s="95" t="str">
        <f t="shared" si="11"/>
        <v/>
      </c>
      <c r="C211" s="95" t="str">
        <f t="shared" si="10"/>
        <v/>
      </c>
      <c r="E211" s="21"/>
      <c r="F211" s="21"/>
      <c r="G211" s="96"/>
      <c r="H211" s="14"/>
      <c r="I211" s="21"/>
      <c r="J211" s="15"/>
      <c r="K211" s="15"/>
      <c r="L211" s="18"/>
      <c r="M211" s="15"/>
    </row>
    <row r="212" spans="2:13" ht="13" x14ac:dyDescent="0.15">
      <c r="B212" s="95" t="str">
        <f t="shared" si="11"/>
        <v/>
      </c>
      <c r="C212" s="95" t="str">
        <f t="shared" si="10"/>
        <v/>
      </c>
      <c r="E212" s="21"/>
      <c r="F212" s="21"/>
      <c r="G212" s="96"/>
      <c r="H212" s="14"/>
      <c r="I212" s="21"/>
      <c r="J212" s="15"/>
      <c r="K212" s="15"/>
      <c r="L212" s="18"/>
      <c r="M212" s="15"/>
    </row>
    <row r="213" spans="2:13" ht="13" x14ac:dyDescent="0.15">
      <c r="B213" s="95" t="str">
        <f t="shared" si="11"/>
        <v/>
      </c>
      <c r="C213" s="95" t="str">
        <f t="shared" si="10"/>
        <v/>
      </c>
      <c r="E213" s="21"/>
      <c r="F213" s="21"/>
      <c r="G213" s="96"/>
      <c r="H213" s="14"/>
      <c r="I213" s="21"/>
      <c r="J213" s="15"/>
      <c r="K213" s="15"/>
      <c r="L213" s="18"/>
      <c r="M213" s="15"/>
    </row>
    <row r="214" spans="2:13" ht="13" x14ac:dyDescent="0.15">
      <c r="B214" s="95" t="str">
        <f t="shared" si="11"/>
        <v/>
      </c>
      <c r="C214" s="95" t="str">
        <f t="shared" si="10"/>
        <v/>
      </c>
      <c r="E214" s="21"/>
      <c r="F214" s="21"/>
      <c r="G214" s="96"/>
      <c r="H214" s="14"/>
      <c r="I214" s="21"/>
      <c r="J214" s="15"/>
      <c r="K214" s="15"/>
      <c r="L214" s="18"/>
      <c r="M214" s="15"/>
    </row>
    <row r="215" spans="2:13" ht="13" x14ac:dyDescent="0.15">
      <c r="B215" s="95" t="str">
        <f t="shared" si="11"/>
        <v/>
      </c>
      <c r="C215" s="95" t="str">
        <f t="shared" si="10"/>
        <v/>
      </c>
      <c r="E215" s="21"/>
      <c r="F215" s="21"/>
      <c r="G215" s="96"/>
      <c r="H215" s="14"/>
      <c r="I215" s="21"/>
      <c r="J215" s="15"/>
      <c r="K215" s="15"/>
      <c r="L215" s="18"/>
      <c r="M215" s="15"/>
    </row>
    <row r="216" spans="2:13" ht="13" x14ac:dyDescent="0.15">
      <c r="B216" s="95" t="str">
        <f t="shared" si="11"/>
        <v/>
      </c>
      <c r="C216" s="95" t="str">
        <f t="shared" si="10"/>
        <v/>
      </c>
      <c r="E216" s="21"/>
      <c r="F216" s="21"/>
      <c r="G216" s="96"/>
      <c r="H216" s="14"/>
      <c r="I216" s="21"/>
      <c r="J216" s="15"/>
      <c r="K216" s="15"/>
      <c r="L216" s="18"/>
      <c r="M216" s="15"/>
    </row>
    <row r="217" spans="2:13" ht="13" x14ac:dyDescent="0.15">
      <c r="B217" s="95" t="str">
        <f t="shared" si="11"/>
        <v/>
      </c>
      <c r="C217" s="95" t="str">
        <f t="shared" si="10"/>
        <v/>
      </c>
      <c r="E217" s="21"/>
      <c r="F217" s="21"/>
      <c r="G217" s="96"/>
      <c r="H217" s="14"/>
      <c r="I217" s="21"/>
      <c r="J217" s="15"/>
      <c r="K217" s="15"/>
      <c r="L217" s="18"/>
      <c r="M217" s="15"/>
    </row>
    <row r="218" spans="2:13" ht="13" x14ac:dyDescent="0.15">
      <c r="B218" s="95" t="str">
        <f t="shared" si="11"/>
        <v/>
      </c>
      <c r="C218" s="95" t="str">
        <f t="shared" si="10"/>
        <v/>
      </c>
      <c r="E218" s="21"/>
      <c r="F218" s="21"/>
      <c r="G218" s="96"/>
      <c r="H218" s="14"/>
      <c r="I218" s="21"/>
      <c r="J218" s="15"/>
      <c r="K218" s="15"/>
      <c r="L218" s="18"/>
      <c r="M218" s="15"/>
    </row>
    <row r="219" spans="2:13" ht="13" x14ac:dyDescent="0.15">
      <c r="B219" s="95" t="str">
        <f t="shared" si="11"/>
        <v/>
      </c>
      <c r="C219" s="95" t="str">
        <f t="shared" si="10"/>
        <v/>
      </c>
      <c r="E219" s="21"/>
      <c r="F219" s="21"/>
      <c r="G219" s="96"/>
      <c r="H219" s="14"/>
      <c r="I219" s="21"/>
      <c r="J219" s="15"/>
      <c r="K219" s="15"/>
      <c r="L219" s="18"/>
      <c r="M219" s="15"/>
    </row>
    <row r="220" spans="2:13" ht="13" x14ac:dyDescent="0.15">
      <c r="B220" s="95" t="str">
        <f t="shared" si="11"/>
        <v/>
      </c>
      <c r="C220" s="95" t="str">
        <f t="shared" si="10"/>
        <v/>
      </c>
      <c r="E220" s="21"/>
      <c r="F220" s="21"/>
      <c r="G220" s="96"/>
      <c r="H220" s="14"/>
      <c r="I220" s="21"/>
      <c r="J220" s="15"/>
      <c r="K220" s="15"/>
      <c r="L220" s="18"/>
      <c r="M220" s="15"/>
    </row>
    <row r="221" spans="2:13" ht="13" x14ac:dyDescent="0.15">
      <c r="B221" s="95" t="str">
        <f t="shared" si="11"/>
        <v/>
      </c>
      <c r="C221" s="95" t="str">
        <f t="shared" si="10"/>
        <v/>
      </c>
      <c r="E221" s="21"/>
      <c r="F221" s="21"/>
      <c r="G221" s="96"/>
      <c r="H221" s="14"/>
      <c r="I221" s="21"/>
      <c r="J221" s="15"/>
      <c r="K221" s="15"/>
      <c r="L221" s="18"/>
      <c r="M221" s="15"/>
    </row>
    <row r="222" spans="2:13" ht="13" x14ac:dyDescent="0.15">
      <c r="B222" s="95" t="str">
        <f t="shared" si="11"/>
        <v/>
      </c>
      <c r="C222" s="95" t="str">
        <f t="shared" si="10"/>
        <v/>
      </c>
      <c r="E222" s="21"/>
      <c r="F222" s="21"/>
      <c r="G222" s="96"/>
      <c r="H222" s="14"/>
      <c r="I222" s="21"/>
      <c r="J222" s="15"/>
      <c r="K222" s="15"/>
      <c r="L222" s="18"/>
      <c r="M222" s="15"/>
    </row>
    <row r="223" spans="2:13" ht="13" x14ac:dyDescent="0.15">
      <c r="B223" s="95" t="str">
        <f t="shared" si="11"/>
        <v/>
      </c>
      <c r="C223" s="95" t="str">
        <f t="shared" si="10"/>
        <v/>
      </c>
      <c r="E223" s="21"/>
      <c r="F223" s="21"/>
      <c r="G223" s="96"/>
      <c r="H223" s="14"/>
      <c r="I223" s="21"/>
      <c r="J223" s="15"/>
      <c r="K223" s="15"/>
      <c r="L223" s="18"/>
      <c r="M223" s="15"/>
    </row>
    <row r="224" spans="2:13" ht="13" x14ac:dyDescent="0.15">
      <c r="B224" s="95" t="str">
        <f t="shared" si="11"/>
        <v/>
      </c>
      <c r="C224" s="95" t="str">
        <f t="shared" si="10"/>
        <v/>
      </c>
      <c r="E224" s="21"/>
      <c r="F224" s="21"/>
      <c r="G224" s="96"/>
      <c r="H224" s="14"/>
      <c r="I224" s="21"/>
      <c r="J224" s="15"/>
      <c r="K224" s="15"/>
      <c r="L224" s="18"/>
      <c r="M224" s="15"/>
    </row>
    <row r="225" spans="2:13" ht="13" x14ac:dyDescent="0.15">
      <c r="B225" s="95" t="str">
        <f t="shared" si="11"/>
        <v/>
      </c>
      <c r="C225" s="95" t="str">
        <f t="shared" si="10"/>
        <v/>
      </c>
      <c r="E225" s="21"/>
      <c r="F225" s="21"/>
      <c r="G225" s="96"/>
      <c r="H225" s="14"/>
      <c r="I225" s="21"/>
      <c r="J225" s="15"/>
      <c r="K225" s="15"/>
      <c r="L225" s="18"/>
      <c r="M225" s="15"/>
    </row>
    <row r="226" spans="2:13" ht="13" x14ac:dyDescent="0.15">
      <c r="B226" s="95" t="str">
        <f t="shared" si="11"/>
        <v/>
      </c>
      <c r="C226" s="95" t="str">
        <f t="shared" si="10"/>
        <v/>
      </c>
      <c r="E226" s="21"/>
      <c r="F226" s="21"/>
      <c r="G226" s="96"/>
      <c r="H226" s="14"/>
      <c r="I226" s="21"/>
      <c r="J226" s="15"/>
      <c r="K226" s="15"/>
      <c r="L226" s="18"/>
      <c r="M226" s="15"/>
    </row>
    <row r="227" spans="2:13" ht="13" x14ac:dyDescent="0.15">
      <c r="B227" s="95" t="str">
        <f t="shared" si="11"/>
        <v/>
      </c>
      <c r="C227" s="95" t="str">
        <f t="shared" si="10"/>
        <v/>
      </c>
      <c r="E227" s="21"/>
      <c r="F227" s="21"/>
      <c r="G227" s="96"/>
      <c r="H227" s="14"/>
      <c r="I227" s="21"/>
      <c r="J227" s="15"/>
      <c r="K227" s="15"/>
      <c r="L227" s="18"/>
      <c r="M227" s="15"/>
    </row>
    <row r="228" spans="2:13" ht="13" x14ac:dyDescent="0.15">
      <c r="B228" s="95" t="str">
        <f t="shared" si="11"/>
        <v/>
      </c>
      <c r="C228" s="95" t="str">
        <f t="shared" si="10"/>
        <v/>
      </c>
      <c r="E228" s="21"/>
      <c r="F228" s="21"/>
      <c r="G228" s="96"/>
      <c r="H228" s="14"/>
      <c r="I228" s="21"/>
      <c r="J228" s="15"/>
      <c r="K228" s="15"/>
      <c r="L228" s="18"/>
      <c r="M228" s="15"/>
    </row>
    <row r="229" spans="2:13" ht="13" x14ac:dyDescent="0.15">
      <c r="B229" s="95" t="str">
        <f t="shared" si="11"/>
        <v/>
      </c>
      <c r="C229" s="95" t="str">
        <f t="shared" si="10"/>
        <v/>
      </c>
      <c r="E229" s="21"/>
      <c r="F229" s="21"/>
      <c r="G229" s="96"/>
      <c r="H229" s="14"/>
      <c r="I229" s="21"/>
      <c r="J229" s="15"/>
      <c r="K229" s="15"/>
      <c r="L229" s="18"/>
      <c r="M229" s="15"/>
    </row>
    <row r="230" spans="2:13" ht="13" x14ac:dyDescent="0.15">
      <c r="B230" s="95" t="str">
        <f t="shared" si="11"/>
        <v/>
      </c>
      <c r="C230" s="95" t="str">
        <f t="shared" si="10"/>
        <v/>
      </c>
      <c r="E230" s="21"/>
      <c r="F230" s="21"/>
      <c r="G230" s="96"/>
      <c r="H230" s="14"/>
      <c r="I230" s="21"/>
      <c r="J230" s="15"/>
      <c r="K230" s="15"/>
      <c r="L230" s="18"/>
      <c r="M230" s="15"/>
    </row>
    <row r="231" spans="2:13" ht="13" x14ac:dyDescent="0.15">
      <c r="B231" s="95" t="str">
        <f t="shared" si="11"/>
        <v/>
      </c>
      <c r="C231" s="95" t="str">
        <f t="shared" si="10"/>
        <v/>
      </c>
      <c r="E231" s="21"/>
      <c r="F231" s="21"/>
      <c r="G231" s="96"/>
      <c r="H231" s="14"/>
      <c r="I231" s="21"/>
      <c r="J231" s="15"/>
      <c r="K231" s="15"/>
      <c r="L231" s="18"/>
      <c r="M231" s="15"/>
    </row>
    <row r="232" spans="2:13" ht="13" x14ac:dyDescent="0.15">
      <c r="B232" s="95" t="str">
        <f t="shared" si="11"/>
        <v/>
      </c>
      <c r="C232" s="95" t="str">
        <f t="shared" si="10"/>
        <v/>
      </c>
      <c r="E232" s="21"/>
      <c r="F232" s="21"/>
      <c r="G232" s="96"/>
      <c r="H232" s="14"/>
      <c r="I232" s="21"/>
      <c r="J232" s="15"/>
      <c r="K232" s="15"/>
      <c r="L232" s="18"/>
      <c r="M232" s="15"/>
    </row>
    <row r="233" spans="2:13" ht="13" x14ac:dyDescent="0.15">
      <c r="B233" s="95" t="str">
        <f t="shared" si="11"/>
        <v/>
      </c>
      <c r="C233" s="95" t="str">
        <f t="shared" si="10"/>
        <v/>
      </c>
      <c r="E233" s="21"/>
      <c r="F233" s="21"/>
      <c r="G233" s="96"/>
      <c r="H233" s="14"/>
      <c r="I233" s="21"/>
      <c r="J233" s="15"/>
      <c r="K233" s="15"/>
      <c r="L233" s="18"/>
      <c r="M233" s="15"/>
    </row>
    <row r="234" spans="2:13" ht="13" x14ac:dyDescent="0.15">
      <c r="B234" s="95" t="str">
        <f t="shared" si="11"/>
        <v/>
      </c>
      <c r="C234" s="95" t="str">
        <f t="shared" si="10"/>
        <v/>
      </c>
      <c r="E234" s="21"/>
      <c r="F234" s="21"/>
      <c r="G234" s="96"/>
      <c r="H234" s="14"/>
      <c r="I234" s="21"/>
      <c r="J234" s="15"/>
      <c r="K234" s="15"/>
      <c r="L234" s="18"/>
      <c r="M234" s="15"/>
    </row>
    <row r="235" spans="2:13" ht="13" x14ac:dyDescent="0.15">
      <c r="B235" s="95" t="str">
        <f t="shared" si="11"/>
        <v/>
      </c>
      <c r="C235" s="95" t="str">
        <f t="shared" si="10"/>
        <v/>
      </c>
      <c r="E235" s="21"/>
      <c r="F235" s="21"/>
      <c r="G235" s="96"/>
      <c r="H235" s="14"/>
      <c r="I235" s="21"/>
      <c r="J235" s="15"/>
      <c r="K235" s="15"/>
      <c r="L235" s="18"/>
      <c r="M235" s="15"/>
    </row>
    <row r="236" spans="2:13" ht="13" x14ac:dyDescent="0.15">
      <c r="B236" s="95" t="str">
        <f t="shared" si="11"/>
        <v/>
      </c>
      <c r="C236" s="95" t="str">
        <f t="shared" si="10"/>
        <v/>
      </c>
      <c r="E236" s="21"/>
      <c r="F236" s="21"/>
      <c r="G236" s="96"/>
      <c r="H236" s="14"/>
      <c r="I236" s="21"/>
      <c r="J236" s="15"/>
      <c r="K236" s="15"/>
      <c r="L236" s="18"/>
      <c r="M236" s="15"/>
    </row>
    <row r="237" spans="2:13" ht="13" x14ac:dyDescent="0.15">
      <c r="B237" s="95" t="str">
        <f t="shared" si="11"/>
        <v/>
      </c>
      <c r="C237" s="95" t="str">
        <f t="shared" si="10"/>
        <v/>
      </c>
      <c r="E237" s="21"/>
      <c r="F237" s="21"/>
      <c r="G237" s="96"/>
      <c r="H237" s="14"/>
      <c r="I237" s="21"/>
      <c r="J237" s="15"/>
      <c r="K237" s="15"/>
      <c r="L237" s="18"/>
      <c r="M237" s="15"/>
    </row>
    <row r="238" spans="2:13" ht="13" x14ac:dyDescent="0.15">
      <c r="B238" s="95" t="str">
        <f t="shared" si="11"/>
        <v/>
      </c>
      <c r="C238" s="95" t="str">
        <f t="shared" si="10"/>
        <v/>
      </c>
      <c r="E238" s="21"/>
      <c r="F238" s="21"/>
      <c r="G238" s="96"/>
      <c r="H238" s="14"/>
      <c r="I238" s="21"/>
      <c r="J238" s="15"/>
      <c r="K238" s="15"/>
      <c r="L238" s="18"/>
      <c r="M238" s="15"/>
    </row>
    <row r="239" spans="2:13" ht="13" x14ac:dyDescent="0.15">
      <c r="B239" s="95" t="str">
        <f t="shared" si="11"/>
        <v/>
      </c>
      <c r="C239" s="95" t="str">
        <f t="shared" si="10"/>
        <v/>
      </c>
      <c r="E239" s="21"/>
      <c r="F239" s="21"/>
      <c r="G239" s="96"/>
      <c r="H239" s="14"/>
      <c r="I239" s="21"/>
      <c r="J239" s="15"/>
      <c r="K239" s="15"/>
      <c r="L239" s="18"/>
      <c r="M239" s="15"/>
    </row>
    <row r="240" spans="2:13" ht="13" x14ac:dyDescent="0.15">
      <c r="B240" s="95" t="str">
        <f t="shared" si="11"/>
        <v/>
      </c>
      <c r="C240" s="95" t="str">
        <f t="shared" si="10"/>
        <v/>
      </c>
      <c r="E240" s="21"/>
      <c r="F240" s="21"/>
      <c r="G240" s="96"/>
      <c r="H240" s="14"/>
      <c r="I240" s="21"/>
      <c r="J240" s="15"/>
      <c r="K240" s="15"/>
      <c r="L240" s="18"/>
      <c r="M240" s="15"/>
    </row>
    <row r="241" spans="2:13" ht="13" x14ac:dyDescent="0.15">
      <c r="B241" s="95" t="str">
        <f t="shared" si="11"/>
        <v/>
      </c>
      <c r="C241" s="95" t="str">
        <f t="shared" si="10"/>
        <v/>
      </c>
      <c r="E241" s="21"/>
      <c r="F241" s="21"/>
      <c r="G241" s="96"/>
      <c r="H241" s="14"/>
      <c r="I241" s="21"/>
      <c r="J241" s="15"/>
      <c r="K241" s="15"/>
      <c r="L241" s="18"/>
      <c r="M241" s="15"/>
    </row>
    <row r="242" spans="2:13" ht="13" x14ac:dyDescent="0.15">
      <c r="B242" s="95" t="str">
        <f t="shared" si="11"/>
        <v/>
      </c>
      <c r="C242" s="95" t="str">
        <f t="shared" si="10"/>
        <v/>
      </c>
      <c r="E242" s="21"/>
      <c r="F242" s="21"/>
      <c r="G242" s="96"/>
      <c r="H242" s="14"/>
      <c r="I242" s="21"/>
      <c r="J242" s="15"/>
      <c r="K242" s="15"/>
      <c r="L242" s="18"/>
      <c r="M242" s="15"/>
    </row>
    <row r="243" spans="2:13" ht="13" x14ac:dyDescent="0.15">
      <c r="B243" s="95" t="str">
        <f t="shared" si="11"/>
        <v/>
      </c>
      <c r="C243" s="95" t="str">
        <f t="shared" si="10"/>
        <v/>
      </c>
      <c r="E243" s="21"/>
      <c r="F243" s="21"/>
      <c r="G243" s="96"/>
      <c r="H243" s="14"/>
      <c r="I243" s="21"/>
      <c r="J243" s="15"/>
      <c r="K243" s="15"/>
      <c r="L243" s="18"/>
      <c r="M243" s="15"/>
    </row>
    <row r="244" spans="2:13" ht="13" x14ac:dyDescent="0.15">
      <c r="B244" s="95" t="str">
        <f t="shared" si="11"/>
        <v/>
      </c>
      <c r="C244" s="95" t="str">
        <f t="shared" si="10"/>
        <v/>
      </c>
      <c r="E244" s="21"/>
      <c r="F244" s="21"/>
      <c r="G244" s="96"/>
      <c r="H244" s="14"/>
      <c r="I244" s="21"/>
      <c r="J244" s="15"/>
      <c r="K244" s="15"/>
      <c r="L244" s="18"/>
      <c r="M244" s="15"/>
    </row>
    <row r="245" spans="2:13" ht="13" x14ac:dyDescent="0.15">
      <c r="B245" s="95" t="str">
        <f t="shared" si="11"/>
        <v/>
      </c>
      <c r="C245" s="95" t="str">
        <f t="shared" si="10"/>
        <v/>
      </c>
      <c r="E245" s="21"/>
      <c r="F245" s="21"/>
      <c r="G245" s="96"/>
      <c r="H245" s="14"/>
      <c r="I245" s="21"/>
      <c r="J245" s="15"/>
      <c r="K245" s="15"/>
      <c r="L245" s="18"/>
      <c r="M245" s="15"/>
    </row>
    <row r="246" spans="2:13" ht="13" x14ac:dyDescent="0.15">
      <c r="B246" s="95" t="str">
        <f t="shared" si="11"/>
        <v/>
      </c>
      <c r="C246" s="95" t="str">
        <f t="shared" si="10"/>
        <v/>
      </c>
      <c r="E246" s="21"/>
      <c r="F246" s="21"/>
      <c r="G246" s="96"/>
      <c r="H246" s="14"/>
      <c r="I246" s="21"/>
      <c r="J246" s="15"/>
      <c r="K246" s="15"/>
      <c r="L246" s="18"/>
      <c r="M246" s="15"/>
    </row>
    <row r="247" spans="2:13" ht="13" x14ac:dyDescent="0.15">
      <c r="B247" s="95" t="str">
        <f t="shared" si="11"/>
        <v/>
      </c>
      <c r="C247" s="95" t="str">
        <f t="shared" ref="C247:C298" si="12">IFERROR(VLOOKUP(A247,companies_table,8,FALSE),"")</f>
        <v/>
      </c>
      <c r="E247" s="21"/>
      <c r="F247" s="21"/>
      <c r="G247" s="96"/>
      <c r="H247" s="14"/>
      <c r="I247" s="21"/>
      <c r="J247" s="15"/>
      <c r="K247" s="15"/>
      <c r="L247" s="18"/>
      <c r="M247" s="15"/>
    </row>
    <row r="248" spans="2:13" ht="13" x14ac:dyDescent="0.15">
      <c r="B248" s="95" t="str">
        <f t="shared" si="11"/>
        <v/>
      </c>
      <c r="C248" s="95" t="str">
        <f t="shared" si="12"/>
        <v/>
      </c>
      <c r="E248" s="21"/>
      <c r="F248" s="21"/>
      <c r="G248" s="96"/>
      <c r="H248" s="14"/>
      <c r="I248" s="21"/>
      <c r="J248" s="15"/>
      <c r="K248" s="15"/>
      <c r="L248" s="18"/>
      <c r="M248" s="15"/>
    </row>
    <row r="249" spans="2:13" ht="13" x14ac:dyDescent="0.15">
      <c r="B249" s="95" t="str">
        <f t="shared" ref="B249:B310" si="13">IFERROR(VLOOKUP(A249,companies_table,7,FALSE),"")</f>
        <v/>
      </c>
      <c r="C249" s="95" t="str">
        <f t="shared" si="12"/>
        <v/>
      </c>
      <c r="E249" s="21"/>
      <c r="F249" s="21"/>
      <c r="G249" s="96"/>
      <c r="H249" s="14"/>
      <c r="I249" s="21"/>
      <c r="J249" s="15"/>
      <c r="K249" s="15"/>
      <c r="L249" s="18"/>
      <c r="M249" s="15"/>
    </row>
    <row r="250" spans="2:13" ht="13" x14ac:dyDescent="0.15">
      <c r="B250" s="95" t="str">
        <f t="shared" si="13"/>
        <v/>
      </c>
      <c r="C250" s="95" t="str">
        <f t="shared" si="12"/>
        <v/>
      </c>
      <c r="E250" s="21"/>
      <c r="F250" s="21"/>
      <c r="G250" s="96"/>
      <c r="H250" s="14"/>
      <c r="I250" s="21"/>
      <c r="J250" s="15"/>
      <c r="K250" s="15"/>
      <c r="L250" s="18"/>
      <c r="M250" s="15"/>
    </row>
    <row r="251" spans="2:13" ht="13" x14ac:dyDescent="0.15">
      <c r="B251" s="95" t="str">
        <f t="shared" si="13"/>
        <v/>
      </c>
      <c r="C251" s="95" t="str">
        <f t="shared" si="12"/>
        <v/>
      </c>
      <c r="E251" s="21"/>
      <c r="F251" s="21"/>
      <c r="G251" s="96"/>
      <c r="H251" s="14"/>
      <c r="I251" s="21"/>
      <c r="J251" s="15"/>
      <c r="K251" s="15"/>
      <c r="L251" s="18"/>
      <c r="M251" s="15"/>
    </row>
    <row r="252" spans="2:13" ht="13" x14ac:dyDescent="0.15">
      <c r="B252" s="95" t="str">
        <f t="shared" si="13"/>
        <v/>
      </c>
      <c r="C252" s="95" t="str">
        <f t="shared" si="12"/>
        <v/>
      </c>
      <c r="E252" s="21"/>
      <c r="F252" s="21"/>
      <c r="G252" s="96"/>
      <c r="H252" s="14"/>
      <c r="I252" s="21"/>
      <c r="J252" s="15"/>
      <c r="K252" s="15"/>
      <c r="L252" s="18"/>
      <c r="M252" s="15"/>
    </row>
    <row r="253" spans="2:13" ht="13" x14ac:dyDescent="0.15">
      <c r="B253" s="95" t="str">
        <f t="shared" si="13"/>
        <v/>
      </c>
      <c r="C253" s="95" t="str">
        <f t="shared" si="12"/>
        <v/>
      </c>
      <c r="E253" s="21"/>
      <c r="F253" s="21"/>
      <c r="G253" s="96"/>
      <c r="H253" s="14"/>
      <c r="I253" s="21"/>
      <c r="J253" s="15"/>
      <c r="K253" s="15"/>
      <c r="L253" s="18"/>
      <c r="M253" s="15"/>
    </row>
    <row r="254" spans="2:13" ht="13" x14ac:dyDescent="0.15">
      <c r="B254" s="95" t="str">
        <f t="shared" si="13"/>
        <v/>
      </c>
      <c r="C254" s="95" t="str">
        <f t="shared" si="12"/>
        <v/>
      </c>
      <c r="E254" s="21"/>
      <c r="F254" s="21"/>
      <c r="G254" s="96"/>
      <c r="H254" s="14"/>
      <c r="I254" s="21"/>
      <c r="J254" s="15"/>
      <c r="K254" s="15"/>
      <c r="L254" s="18"/>
      <c r="M254" s="15"/>
    </row>
    <row r="255" spans="2:13" ht="13" x14ac:dyDescent="0.15">
      <c r="B255" s="95" t="str">
        <f t="shared" si="13"/>
        <v/>
      </c>
      <c r="C255" s="95" t="str">
        <f t="shared" si="12"/>
        <v/>
      </c>
      <c r="E255" s="21"/>
      <c r="F255" s="21"/>
      <c r="G255" s="96"/>
      <c r="H255" s="14"/>
      <c r="I255" s="21"/>
      <c r="J255" s="15"/>
      <c r="K255" s="15"/>
      <c r="L255" s="18"/>
      <c r="M255" s="15"/>
    </row>
    <row r="256" spans="2:13" ht="13" x14ac:dyDescent="0.15">
      <c r="B256" s="95" t="str">
        <f t="shared" si="13"/>
        <v/>
      </c>
      <c r="C256" s="95" t="str">
        <f t="shared" si="12"/>
        <v/>
      </c>
      <c r="E256" s="21"/>
      <c r="F256" s="21"/>
      <c r="G256" s="96"/>
      <c r="H256" s="14"/>
      <c r="I256" s="21"/>
      <c r="J256" s="15"/>
      <c r="K256" s="15"/>
      <c r="L256" s="18"/>
      <c r="M256" s="15"/>
    </row>
    <row r="257" spans="2:13" ht="13" x14ac:dyDescent="0.15">
      <c r="B257" s="95" t="str">
        <f t="shared" si="13"/>
        <v/>
      </c>
      <c r="C257" s="95" t="str">
        <f t="shared" si="12"/>
        <v/>
      </c>
      <c r="E257" s="21"/>
      <c r="F257" s="21"/>
      <c r="G257" s="96"/>
      <c r="H257" s="14"/>
      <c r="I257" s="21"/>
      <c r="J257" s="15"/>
      <c r="K257" s="15"/>
      <c r="L257" s="18"/>
      <c r="M257" s="15"/>
    </row>
    <row r="258" spans="2:13" ht="13" x14ac:dyDescent="0.15">
      <c r="B258" s="95" t="str">
        <f t="shared" si="13"/>
        <v/>
      </c>
      <c r="C258" s="95" t="str">
        <f t="shared" si="12"/>
        <v/>
      </c>
      <c r="E258" s="21"/>
      <c r="F258" s="21"/>
      <c r="G258" s="96"/>
      <c r="H258" s="14"/>
      <c r="I258" s="21"/>
      <c r="J258" s="15"/>
      <c r="K258" s="15"/>
      <c r="L258" s="18"/>
      <c r="M258" s="15"/>
    </row>
    <row r="259" spans="2:13" ht="13" x14ac:dyDescent="0.15">
      <c r="B259" s="95" t="str">
        <f t="shared" si="13"/>
        <v/>
      </c>
      <c r="C259" s="95" t="str">
        <f t="shared" si="12"/>
        <v/>
      </c>
      <c r="E259" s="21"/>
      <c r="F259" s="21"/>
      <c r="G259" s="96"/>
      <c r="H259" s="14"/>
      <c r="I259" s="21"/>
      <c r="J259" s="15"/>
      <c r="K259" s="15"/>
      <c r="L259" s="18"/>
      <c r="M259" s="15"/>
    </row>
    <row r="260" spans="2:13" ht="13" x14ac:dyDescent="0.15">
      <c r="B260" s="95" t="str">
        <f t="shared" si="13"/>
        <v/>
      </c>
      <c r="C260" s="95" t="str">
        <f t="shared" si="12"/>
        <v/>
      </c>
      <c r="E260" s="21"/>
      <c r="F260" s="21"/>
      <c r="G260" s="96"/>
      <c r="H260" s="14"/>
      <c r="I260" s="21"/>
      <c r="J260" s="15"/>
      <c r="K260" s="15"/>
      <c r="L260" s="18"/>
      <c r="M260" s="15"/>
    </row>
    <row r="261" spans="2:13" ht="13" x14ac:dyDescent="0.15">
      <c r="B261" s="95" t="str">
        <f t="shared" si="13"/>
        <v/>
      </c>
      <c r="C261" s="95" t="str">
        <f t="shared" si="12"/>
        <v/>
      </c>
      <c r="E261" s="21"/>
      <c r="F261" s="21"/>
      <c r="G261" s="96"/>
      <c r="H261" s="14"/>
      <c r="I261" s="21"/>
      <c r="J261" s="15"/>
      <c r="K261" s="15"/>
      <c r="L261" s="18"/>
      <c r="M261" s="15"/>
    </row>
    <row r="262" spans="2:13" ht="13" x14ac:dyDescent="0.15">
      <c r="B262" s="95" t="str">
        <f t="shared" si="13"/>
        <v/>
      </c>
      <c r="C262" s="95" t="str">
        <f t="shared" si="12"/>
        <v/>
      </c>
      <c r="E262" s="21"/>
      <c r="F262" s="21"/>
      <c r="G262" s="96"/>
      <c r="H262" s="14"/>
      <c r="I262" s="21"/>
      <c r="J262" s="15"/>
      <c r="K262" s="15"/>
      <c r="L262" s="18"/>
      <c r="M262" s="15"/>
    </row>
    <row r="263" spans="2:13" ht="13" x14ac:dyDescent="0.15">
      <c r="B263" s="95" t="str">
        <f t="shared" si="13"/>
        <v/>
      </c>
      <c r="C263" s="95" t="str">
        <f t="shared" si="12"/>
        <v/>
      </c>
      <c r="E263" s="21"/>
      <c r="F263" s="21"/>
      <c r="G263" s="96"/>
      <c r="H263" s="14"/>
      <c r="I263" s="21"/>
      <c r="J263" s="15"/>
      <c r="K263" s="15"/>
      <c r="L263" s="18"/>
      <c r="M263" s="15"/>
    </row>
    <row r="264" spans="2:13" ht="13" x14ac:dyDescent="0.15">
      <c r="B264" s="95" t="str">
        <f t="shared" si="13"/>
        <v/>
      </c>
      <c r="C264" s="95" t="str">
        <f t="shared" si="12"/>
        <v/>
      </c>
      <c r="E264" s="21"/>
      <c r="F264" s="21"/>
      <c r="G264" s="96"/>
      <c r="H264" s="14"/>
      <c r="I264" s="21"/>
      <c r="J264" s="15"/>
      <c r="K264" s="15"/>
      <c r="L264" s="18"/>
      <c r="M264" s="15"/>
    </row>
    <row r="265" spans="2:13" ht="13" x14ac:dyDescent="0.15">
      <c r="B265" s="95" t="str">
        <f t="shared" si="13"/>
        <v/>
      </c>
      <c r="C265" s="95" t="str">
        <f t="shared" si="12"/>
        <v/>
      </c>
      <c r="E265" s="21"/>
      <c r="F265" s="21"/>
      <c r="G265" s="96"/>
      <c r="H265" s="14"/>
      <c r="I265" s="21"/>
      <c r="J265" s="15"/>
      <c r="K265" s="15"/>
      <c r="L265" s="18"/>
      <c r="M265" s="15"/>
    </row>
    <row r="266" spans="2:13" ht="13" x14ac:dyDescent="0.15">
      <c r="B266" s="95" t="str">
        <f t="shared" si="13"/>
        <v/>
      </c>
      <c r="C266" s="95" t="str">
        <f t="shared" si="12"/>
        <v/>
      </c>
      <c r="E266" s="21"/>
      <c r="F266" s="21"/>
      <c r="G266" s="96"/>
      <c r="H266" s="14"/>
      <c r="I266" s="21"/>
      <c r="J266" s="15"/>
      <c r="K266" s="15"/>
      <c r="L266" s="18"/>
      <c r="M266" s="15"/>
    </row>
    <row r="267" spans="2:13" ht="13" x14ac:dyDescent="0.15">
      <c r="B267" s="95" t="str">
        <f t="shared" si="13"/>
        <v/>
      </c>
      <c r="C267" s="95" t="str">
        <f t="shared" si="12"/>
        <v/>
      </c>
      <c r="E267" s="21"/>
      <c r="F267" s="21"/>
      <c r="G267" s="96"/>
      <c r="H267" s="14"/>
      <c r="I267" s="21"/>
      <c r="J267" s="15"/>
      <c r="K267" s="15"/>
      <c r="L267" s="18"/>
      <c r="M267" s="15"/>
    </row>
    <row r="268" spans="2:13" ht="13" x14ac:dyDescent="0.15">
      <c r="B268" s="95" t="str">
        <f t="shared" si="13"/>
        <v/>
      </c>
      <c r="C268" s="95" t="str">
        <f t="shared" si="12"/>
        <v/>
      </c>
      <c r="E268" s="21"/>
      <c r="F268" s="21"/>
      <c r="G268" s="96"/>
      <c r="H268" s="14"/>
      <c r="I268" s="21"/>
      <c r="J268" s="15"/>
      <c r="K268" s="15"/>
      <c r="L268" s="18"/>
      <c r="M268" s="15"/>
    </row>
    <row r="269" spans="2:13" ht="13" x14ac:dyDescent="0.15">
      <c r="B269" s="95" t="str">
        <f t="shared" si="13"/>
        <v/>
      </c>
      <c r="C269" s="95" t="str">
        <f t="shared" si="12"/>
        <v/>
      </c>
      <c r="E269" s="21"/>
      <c r="F269" s="21"/>
      <c r="G269" s="96"/>
      <c r="H269" s="14"/>
      <c r="I269" s="21"/>
      <c r="J269" s="15"/>
      <c r="K269" s="15"/>
      <c r="L269" s="18"/>
      <c r="M269" s="15"/>
    </row>
    <row r="270" spans="2:13" ht="13" x14ac:dyDescent="0.15">
      <c r="B270" s="95" t="str">
        <f t="shared" si="13"/>
        <v/>
      </c>
      <c r="C270" s="95" t="str">
        <f t="shared" si="12"/>
        <v/>
      </c>
      <c r="E270" s="21"/>
      <c r="F270" s="21"/>
      <c r="G270" s="96"/>
      <c r="H270" s="14"/>
      <c r="I270" s="21"/>
      <c r="J270" s="15"/>
      <c r="K270" s="15"/>
      <c r="L270" s="18"/>
      <c r="M270" s="15"/>
    </row>
    <row r="271" spans="2:13" ht="13" x14ac:dyDescent="0.15">
      <c r="B271" s="95" t="str">
        <f t="shared" si="13"/>
        <v/>
      </c>
      <c r="C271" s="95" t="str">
        <f t="shared" si="12"/>
        <v/>
      </c>
      <c r="E271" s="21"/>
      <c r="F271" s="21"/>
      <c r="G271" s="96"/>
      <c r="H271" s="14"/>
      <c r="I271" s="21"/>
      <c r="J271" s="15"/>
      <c r="K271" s="15"/>
      <c r="L271" s="18"/>
      <c r="M271" s="15"/>
    </row>
    <row r="272" spans="2:13" ht="13" x14ac:dyDescent="0.15">
      <c r="B272" s="95" t="str">
        <f t="shared" si="13"/>
        <v/>
      </c>
      <c r="C272" s="95" t="str">
        <f t="shared" si="12"/>
        <v/>
      </c>
      <c r="E272" s="21"/>
      <c r="F272" s="21"/>
      <c r="G272" s="96"/>
      <c r="H272" s="14"/>
      <c r="I272" s="21"/>
      <c r="J272" s="15"/>
      <c r="K272" s="15"/>
      <c r="L272" s="18"/>
      <c r="M272" s="15"/>
    </row>
    <row r="273" spans="2:13" ht="13" x14ac:dyDescent="0.15">
      <c r="B273" s="95" t="str">
        <f t="shared" si="13"/>
        <v/>
      </c>
      <c r="C273" s="95" t="str">
        <f t="shared" si="12"/>
        <v/>
      </c>
      <c r="E273" s="21"/>
      <c r="F273" s="21"/>
      <c r="G273" s="96"/>
      <c r="H273" s="14"/>
      <c r="I273" s="21"/>
      <c r="J273" s="15"/>
      <c r="K273" s="15"/>
      <c r="L273" s="18"/>
      <c r="M273" s="15"/>
    </row>
    <row r="274" spans="2:13" ht="13" x14ac:dyDescent="0.15">
      <c r="B274" s="95" t="str">
        <f t="shared" si="13"/>
        <v/>
      </c>
      <c r="C274" s="95" t="str">
        <f t="shared" si="12"/>
        <v/>
      </c>
      <c r="E274" s="21"/>
      <c r="F274" s="21"/>
      <c r="G274" s="96"/>
      <c r="H274" s="14"/>
      <c r="I274" s="21"/>
      <c r="J274" s="15"/>
      <c r="K274" s="15"/>
      <c r="L274" s="18"/>
      <c r="M274" s="15"/>
    </row>
    <row r="275" spans="2:13" ht="13" x14ac:dyDescent="0.15">
      <c r="B275" s="95" t="str">
        <f t="shared" si="13"/>
        <v/>
      </c>
      <c r="C275" s="95" t="str">
        <f t="shared" si="12"/>
        <v/>
      </c>
      <c r="E275" s="21"/>
      <c r="F275" s="21"/>
      <c r="G275" s="96"/>
      <c r="H275" s="14"/>
      <c r="I275" s="21"/>
      <c r="J275" s="15"/>
      <c r="K275" s="15"/>
      <c r="L275" s="18"/>
      <c r="M275" s="15"/>
    </row>
    <row r="276" spans="2:13" ht="13" x14ac:dyDescent="0.15">
      <c r="B276" s="95" t="str">
        <f t="shared" si="13"/>
        <v/>
      </c>
      <c r="C276" s="95" t="str">
        <f t="shared" si="12"/>
        <v/>
      </c>
      <c r="E276" s="21"/>
      <c r="F276" s="21"/>
      <c r="G276" s="96"/>
      <c r="H276" s="14"/>
      <c r="I276" s="21"/>
      <c r="J276" s="15"/>
      <c r="K276" s="15"/>
      <c r="L276" s="18"/>
      <c r="M276" s="15"/>
    </row>
    <row r="277" spans="2:13" ht="13" x14ac:dyDescent="0.15">
      <c r="B277" s="95" t="str">
        <f t="shared" si="13"/>
        <v/>
      </c>
      <c r="C277" s="95" t="str">
        <f t="shared" si="12"/>
        <v/>
      </c>
      <c r="E277" s="21"/>
      <c r="F277" s="21"/>
      <c r="G277" s="96"/>
      <c r="H277" s="14"/>
      <c r="I277" s="21"/>
      <c r="J277" s="15"/>
      <c r="K277" s="15"/>
      <c r="L277" s="18"/>
      <c r="M277" s="15"/>
    </row>
    <row r="278" spans="2:13" ht="13" x14ac:dyDescent="0.15">
      <c r="B278" s="95" t="str">
        <f t="shared" si="13"/>
        <v/>
      </c>
      <c r="C278" s="95" t="str">
        <f t="shared" si="12"/>
        <v/>
      </c>
      <c r="E278" s="21"/>
      <c r="F278" s="21"/>
      <c r="G278" s="96"/>
      <c r="H278" s="14"/>
      <c r="I278" s="21"/>
      <c r="J278" s="15"/>
      <c r="K278" s="15"/>
      <c r="L278" s="18"/>
      <c r="M278" s="15"/>
    </row>
    <row r="279" spans="2:13" ht="13" x14ac:dyDescent="0.15">
      <c r="B279" s="95" t="str">
        <f t="shared" si="13"/>
        <v/>
      </c>
      <c r="C279" s="95" t="str">
        <f t="shared" si="12"/>
        <v/>
      </c>
      <c r="E279" s="21"/>
      <c r="F279" s="21"/>
      <c r="G279" s="96"/>
      <c r="H279" s="14"/>
      <c r="I279" s="21"/>
      <c r="J279" s="15"/>
      <c r="K279" s="15"/>
      <c r="L279" s="18"/>
      <c r="M279" s="15"/>
    </row>
    <row r="280" spans="2:13" ht="13" x14ac:dyDescent="0.15">
      <c r="B280" s="95" t="str">
        <f t="shared" si="13"/>
        <v/>
      </c>
      <c r="C280" s="95" t="str">
        <f t="shared" si="12"/>
        <v/>
      </c>
      <c r="E280" s="21"/>
      <c r="F280" s="21"/>
      <c r="G280" s="96"/>
      <c r="H280" s="14"/>
      <c r="I280" s="21"/>
      <c r="J280" s="15"/>
      <c r="K280" s="15"/>
      <c r="L280" s="18"/>
      <c r="M280" s="15"/>
    </row>
    <row r="281" spans="2:13" ht="13" x14ac:dyDescent="0.15">
      <c r="B281" s="95" t="str">
        <f t="shared" si="13"/>
        <v/>
      </c>
      <c r="C281" s="95" t="str">
        <f t="shared" si="12"/>
        <v/>
      </c>
      <c r="E281" s="21"/>
      <c r="F281" s="21"/>
      <c r="G281" s="96"/>
      <c r="H281" s="14"/>
      <c r="I281" s="21"/>
      <c r="J281" s="15"/>
      <c r="K281" s="15"/>
      <c r="L281" s="18"/>
      <c r="M281" s="15"/>
    </row>
    <row r="282" spans="2:13" ht="13" x14ac:dyDescent="0.15">
      <c r="B282" s="95" t="str">
        <f t="shared" si="13"/>
        <v/>
      </c>
      <c r="C282" s="95" t="str">
        <f t="shared" si="12"/>
        <v/>
      </c>
      <c r="E282" s="21"/>
      <c r="F282" s="21"/>
      <c r="G282" s="96"/>
      <c r="H282" s="14"/>
      <c r="I282" s="21"/>
      <c r="J282" s="15"/>
      <c r="K282" s="15"/>
      <c r="L282" s="18"/>
      <c r="M282" s="15"/>
    </row>
    <row r="283" spans="2:13" ht="13" x14ac:dyDescent="0.15">
      <c r="B283" s="95" t="str">
        <f t="shared" si="13"/>
        <v/>
      </c>
      <c r="C283" s="95" t="str">
        <f t="shared" si="12"/>
        <v/>
      </c>
      <c r="E283" s="21"/>
      <c r="F283" s="21"/>
      <c r="G283" s="96"/>
      <c r="H283" s="14"/>
      <c r="I283" s="21"/>
      <c r="J283" s="15"/>
      <c r="K283" s="15"/>
      <c r="L283" s="18"/>
      <c r="M283" s="15"/>
    </row>
    <row r="284" spans="2:13" ht="13" x14ac:dyDescent="0.15">
      <c r="B284" s="95" t="str">
        <f t="shared" si="13"/>
        <v/>
      </c>
      <c r="C284" s="95" t="str">
        <f t="shared" si="12"/>
        <v/>
      </c>
      <c r="E284" s="21"/>
      <c r="F284" s="21"/>
      <c r="G284" s="96"/>
      <c r="H284" s="14"/>
      <c r="I284" s="21"/>
      <c r="J284" s="15"/>
      <c r="K284" s="15"/>
      <c r="L284" s="18"/>
      <c r="M284" s="15"/>
    </row>
    <row r="285" spans="2:13" ht="13" x14ac:dyDescent="0.15">
      <c r="B285" s="95" t="str">
        <f t="shared" si="13"/>
        <v/>
      </c>
      <c r="C285" s="95" t="str">
        <f t="shared" si="12"/>
        <v/>
      </c>
      <c r="E285" s="21"/>
      <c r="F285" s="21"/>
      <c r="G285" s="96"/>
      <c r="H285" s="14"/>
      <c r="I285" s="21"/>
      <c r="J285" s="15"/>
      <c r="K285" s="15"/>
      <c r="L285" s="18"/>
      <c r="M285" s="15"/>
    </row>
    <row r="286" spans="2:13" ht="13" x14ac:dyDescent="0.15">
      <c r="B286" s="95" t="str">
        <f t="shared" si="13"/>
        <v/>
      </c>
      <c r="C286" s="95" t="str">
        <f t="shared" si="12"/>
        <v/>
      </c>
      <c r="E286" s="21"/>
      <c r="F286" s="21"/>
      <c r="G286" s="96"/>
      <c r="H286" s="14"/>
      <c r="I286" s="21"/>
      <c r="J286" s="15"/>
      <c r="K286" s="15"/>
      <c r="L286" s="18"/>
      <c r="M286" s="15"/>
    </row>
    <row r="287" spans="2:13" ht="13" x14ac:dyDescent="0.15">
      <c r="B287" s="95" t="str">
        <f t="shared" si="13"/>
        <v/>
      </c>
      <c r="C287" s="95" t="str">
        <f t="shared" si="12"/>
        <v/>
      </c>
      <c r="E287" s="21"/>
      <c r="F287" s="21"/>
      <c r="G287" s="96"/>
      <c r="H287" s="14"/>
      <c r="I287" s="21"/>
      <c r="J287" s="15"/>
      <c r="K287" s="15"/>
      <c r="L287" s="18"/>
      <c r="M287" s="15"/>
    </row>
    <row r="288" spans="2:13" ht="13" x14ac:dyDescent="0.15">
      <c r="B288" s="95" t="str">
        <f t="shared" si="13"/>
        <v/>
      </c>
      <c r="C288" s="95" t="str">
        <f t="shared" si="12"/>
        <v/>
      </c>
      <c r="E288" s="21"/>
      <c r="F288" s="21"/>
      <c r="G288" s="96"/>
      <c r="H288" s="14"/>
      <c r="I288" s="21"/>
      <c r="J288" s="15"/>
      <c r="K288" s="15"/>
      <c r="L288" s="18"/>
      <c r="M288" s="15"/>
    </row>
    <row r="289" spans="2:13" ht="13" x14ac:dyDescent="0.15">
      <c r="B289" s="95" t="str">
        <f t="shared" si="13"/>
        <v/>
      </c>
      <c r="C289" s="95" t="str">
        <f t="shared" si="12"/>
        <v/>
      </c>
      <c r="E289" s="21"/>
      <c r="F289" s="21"/>
      <c r="G289" s="96"/>
      <c r="H289" s="14"/>
      <c r="I289" s="21"/>
      <c r="J289" s="15"/>
      <c r="K289" s="15"/>
      <c r="L289" s="18"/>
      <c r="M289" s="15"/>
    </row>
    <row r="290" spans="2:13" ht="13" x14ac:dyDescent="0.15">
      <c r="B290" s="95" t="str">
        <f t="shared" si="13"/>
        <v/>
      </c>
      <c r="C290" s="95" t="str">
        <f t="shared" si="12"/>
        <v/>
      </c>
      <c r="E290" s="21"/>
      <c r="F290" s="21"/>
      <c r="G290" s="96"/>
      <c r="H290" s="14"/>
      <c r="I290" s="21"/>
      <c r="J290" s="15"/>
      <c r="K290" s="15"/>
      <c r="L290" s="18"/>
      <c r="M290" s="15"/>
    </row>
    <row r="291" spans="2:13" ht="13" x14ac:dyDescent="0.15">
      <c r="B291" s="95" t="str">
        <f t="shared" si="13"/>
        <v/>
      </c>
      <c r="C291" s="95" t="str">
        <f t="shared" si="12"/>
        <v/>
      </c>
      <c r="E291" s="21"/>
      <c r="F291" s="21"/>
      <c r="G291" s="96"/>
      <c r="H291" s="14"/>
      <c r="I291" s="21"/>
      <c r="J291" s="15"/>
      <c r="K291" s="15"/>
      <c r="L291" s="18"/>
      <c r="M291" s="15"/>
    </row>
    <row r="292" spans="2:13" ht="13" x14ac:dyDescent="0.15">
      <c r="B292" s="95" t="str">
        <f t="shared" si="13"/>
        <v/>
      </c>
      <c r="C292" s="95" t="str">
        <f t="shared" si="12"/>
        <v/>
      </c>
      <c r="E292" s="21"/>
      <c r="F292" s="21"/>
      <c r="G292" s="96"/>
      <c r="H292" s="14"/>
      <c r="I292" s="21"/>
      <c r="J292" s="15"/>
      <c r="K292" s="15"/>
      <c r="L292" s="18"/>
      <c r="M292" s="15"/>
    </row>
    <row r="293" spans="2:13" ht="13" x14ac:dyDescent="0.15">
      <c r="B293" s="95" t="str">
        <f t="shared" si="13"/>
        <v/>
      </c>
      <c r="C293" s="95" t="str">
        <f t="shared" si="12"/>
        <v/>
      </c>
      <c r="E293" s="21"/>
      <c r="F293" s="21"/>
      <c r="G293" s="96"/>
      <c r="H293" s="14"/>
      <c r="I293" s="21"/>
      <c r="J293" s="15"/>
      <c r="K293" s="15"/>
      <c r="L293" s="18"/>
      <c r="M293" s="15"/>
    </row>
    <row r="294" spans="2:13" ht="13" x14ac:dyDescent="0.15">
      <c r="B294" s="95" t="str">
        <f t="shared" si="13"/>
        <v/>
      </c>
      <c r="C294" s="95" t="str">
        <f t="shared" si="12"/>
        <v/>
      </c>
      <c r="E294" s="21"/>
      <c r="F294" s="21"/>
      <c r="G294" s="96"/>
      <c r="H294" s="14"/>
      <c r="I294" s="21"/>
      <c r="J294" s="15"/>
      <c r="K294" s="15"/>
      <c r="L294" s="18"/>
      <c r="M294" s="15"/>
    </row>
    <row r="295" spans="2:13" ht="13" x14ac:dyDescent="0.15">
      <c r="B295" s="95" t="str">
        <f t="shared" si="13"/>
        <v/>
      </c>
      <c r="C295" s="95" t="str">
        <f t="shared" si="12"/>
        <v/>
      </c>
      <c r="E295" s="21"/>
      <c r="F295" s="21"/>
      <c r="G295" s="96"/>
      <c r="H295" s="14"/>
      <c r="I295" s="21"/>
      <c r="J295" s="15"/>
      <c r="K295" s="15"/>
      <c r="L295" s="18"/>
      <c r="M295" s="15"/>
    </row>
    <row r="296" spans="2:13" ht="13" x14ac:dyDescent="0.15">
      <c r="B296" s="95" t="str">
        <f t="shared" si="13"/>
        <v/>
      </c>
      <c r="C296" s="95" t="str">
        <f t="shared" si="12"/>
        <v/>
      </c>
      <c r="E296" s="21"/>
      <c r="F296" s="21"/>
      <c r="G296" s="96"/>
      <c r="H296" s="14"/>
      <c r="I296" s="21"/>
      <c r="J296" s="15"/>
      <c r="K296" s="15"/>
      <c r="L296" s="18"/>
      <c r="M296" s="15"/>
    </row>
    <row r="297" spans="2:13" ht="13" x14ac:dyDescent="0.15">
      <c r="B297" s="95" t="str">
        <f t="shared" si="13"/>
        <v/>
      </c>
      <c r="C297" s="95" t="str">
        <f t="shared" si="12"/>
        <v/>
      </c>
      <c r="E297" s="21"/>
      <c r="F297" s="21"/>
      <c r="G297" s="96"/>
      <c r="H297" s="14"/>
      <c r="I297" s="21"/>
      <c r="J297" s="15"/>
      <c r="K297" s="15"/>
      <c r="L297" s="18"/>
      <c r="M297" s="15"/>
    </row>
    <row r="298" spans="2:13" ht="13" x14ac:dyDescent="0.15">
      <c r="B298" s="95" t="str">
        <f t="shared" si="13"/>
        <v/>
      </c>
      <c r="C298" s="95" t="str">
        <f t="shared" si="12"/>
        <v/>
      </c>
      <c r="E298" s="21"/>
      <c r="F298" s="21"/>
      <c r="G298" s="96"/>
      <c r="H298" s="14"/>
      <c r="I298" s="21"/>
      <c r="J298" s="15"/>
      <c r="K298" s="15"/>
      <c r="L298" s="18"/>
      <c r="M298" s="15"/>
    </row>
    <row r="299" spans="2:13" ht="13" x14ac:dyDescent="0.15">
      <c r="B299" s="95" t="str">
        <f t="shared" si="13"/>
        <v/>
      </c>
      <c r="C299" s="95"/>
      <c r="E299" s="21"/>
      <c r="F299" s="21"/>
      <c r="G299" s="96"/>
      <c r="H299" s="14"/>
      <c r="I299" s="21"/>
      <c r="J299" s="15"/>
      <c r="K299" s="15"/>
      <c r="L299" s="18"/>
      <c r="M299" s="15"/>
    </row>
    <row r="300" spans="2:13" ht="13" x14ac:dyDescent="0.15">
      <c r="B300" s="95" t="str">
        <f t="shared" si="13"/>
        <v/>
      </c>
      <c r="C300" s="95"/>
      <c r="E300" s="21"/>
      <c r="F300" s="21"/>
      <c r="G300" s="96"/>
      <c r="H300" s="14"/>
      <c r="I300" s="21"/>
      <c r="J300" s="15"/>
      <c r="K300" s="15"/>
      <c r="L300" s="18"/>
      <c r="M300" s="15"/>
    </row>
    <row r="301" spans="2:13" ht="13" x14ac:dyDescent="0.15">
      <c r="B301" s="95" t="str">
        <f t="shared" si="13"/>
        <v/>
      </c>
      <c r="C301" s="95"/>
      <c r="E301" s="21"/>
      <c r="F301" s="21"/>
      <c r="G301" s="96"/>
      <c r="H301" s="14"/>
      <c r="I301" s="21"/>
      <c r="J301" s="15"/>
      <c r="K301" s="15"/>
      <c r="L301" s="18"/>
      <c r="M301" s="15"/>
    </row>
    <row r="302" spans="2:13" ht="13" x14ac:dyDescent="0.15">
      <c r="B302" s="95" t="str">
        <f t="shared" si="13"/>
        <v/>
      </c>
      <c r="C302" s="95"/>
      <c r="E302" s="21"/>
      <c r="F302" s="21"/>
      <c r="G302" s="96"/>
      <c r="H302" s="14"/>
      <c r="I302" s="21"/>
      <c r="J302" s="15"/>
      <c r="K302" s="15"/>
      <c r="L302" s="18"/>
      <c r="M302" s="15"/>
    </row>
    <row r="303" spans="2:13" ht="13" x14ac:dyDescent="0.15">
      <c r="B303" s="95" t="str">
        <f t="shared" si="13"/>
        <v/>
      </c>
      <c r="C303" s="95"/>
      <c r="E303" s="21"/>
      <c r="F303" s="21"/>
      <c r="G303" s="96"/>
      <c r="H303" s="14"/>
      <c r="I303" s="21"/>
      <c r="J303" s="15"/>
      <c r="K303" s="15"/>
      <c r="L303" s="18"/>
      <c r="M303" s="15"/>
    </row>
    <row r="304" spans="2:13" ht="13" x14ac:dyDescent="0.15">
      <c r="B304" s="95" t="str">
        <f t="shared" si="13"/>
        <v/>
      </c>
      <c r="C304" s="95"/>
      <c r="E304" s="21"/>
      <c r="F304" s="21"/>
      <c r="G304" s="96"/>
      <c r="H304" s="14"/>
      <c r="I304" s="21"/>
      <c r="J304" s="15"/>
      <c r="K304" s="15"/>
      <c r="L304" s="18"/>
      <c r="M304" s="15"/>
    </row>
    <row r="305" spans="2:13" ht="13" x14ac:dyDescent="0.15">
      <c r="B305" s="95" t="str">
        <f t="shared" si="13"/>
        <v/>
      </c>
      <c r="C305" s="95"/>
      <c r="E305" s="21"/>
      <c r="F305" s="21"/>
      <c r="G305" s="96"/>
      <c r="H305" s="14"/>
      <c r="I305" s="21"/>
      <c r="J305" s="15"/>
      <c r="K305" s="15"/>
      <c r="L305" s="18"/>
      <c r="M305" s="15"/>
    </row>
    <row r="306" spans="2:13" ht="13" x14ac:dyDescent="0.15">
      <c r="B306" s="95" t="str">
        <f t="shared" si="13"/>
        <v/>
      </c>
      <c r="C306" s="95"/>
      <c r="E306" s="21"/>
      <c r="F306" s="21"/>
      <c r="G306" s="96"/>
      <c r="H306" s="14"/>
      <c r="I306" s="21"/>
      <c r="J306" s="15"/>
      <c r="K306" s="15"/>
      <c r="L306" s="18"/>
      <c r="M306" s="15"/>
    </row>
    <row r="307" spans="2:13" ht="13" x14ac:dyDescent="0.15">
      <c r="B307" s="95" t="str">
        <f t="shared" si="13"/>
        <v/>
      </c>
      <c r="C307" s="95"/>
      <c r="E307" s="21"/>
      <c r="F307" s="21"/>
      <c r="G307" s="96"/>
      <c r="H307" s="14"/>
      <c r="I307" s="21"/>
      <c r="J307" s="15"/>
      <c r="K307" s="15"/>
      <c r="L307" s="18"/>
      <c r="M307" s="15"/>
    </row>
    <row r="308" spans="2:13" ht="13" x14ac:dyDescent="0.15">
      <c r="B308" s="95" t="str">
        <f t="shared" si="13"/>
        <v/>
      </c>
      <c r="C308" s="95"/>
      <c r="E308" s="21"/>
      <c r="F308" s="21"/>
      <c r="G308" s="96"/>
      <c r="H308" s="14"/>
      <c r="I308" s="21"/>
      <c r="J308" s="15"/>
      <c r="K308" s="15"/>
      <c r="L308" s="18"/>
      <c r="M308" s="15"/>
    </row>
    <row r="309" spans="2:13" ht="13" x14ac:dyDescent="0.15">
      <c r="B309" s="95" t="str">
        <f t="shared" si="13"/>
        <v/>
      </c>
      <c r="C309" s="95"/>
      <c r="E309" s="21"/>
      <c r="F309" s="21"/>
      <c r="G309" s="96"/>
      <c r="H309" s="14"/>
      <c r="I309" s="21"/>
      <c r="J309" s="15"/>
      <c r="K309" s="15"/>
      <c r="L309" s="18"/>
      <c r="M309" s="15"/>
    </row>
    <row r="310" spans="2:13" ht="13" x14ac:dyDescent="0.15">
      <c r="B310" s="95" t="str">
        <f t="shared" si="13"/>
        <v/>
      </c>
      <c r="C310" s="95"/>
      <c r="E310" s="21"/>
      <c r="F310" s="21"/>
      <c r="G310" s="96"/>
      <c r="H310" s="14"/>
      <c r="I310" s="21"/>
      <c r="J310" s="15"/>
      <c r="K310" s="15"/>
      <c r="L310" s="18"/>
      <c r="M310" s="15"/>
    </row>
    <row r="311" spans="2:13" ht="13" x14ac:dyDescent="0.15">
      <c r="B311" s="15"/>
      <c r="C311" s="15"/>
      <c r="E311" s="21"/>
      <c r="F311" s="21"/>
      <c r="G311" s="96"/>
      <c r="H311" s="14"/>
      <c r="I311" s="21"/>
      <c r="J311" s="15"/>
      <c r="K311" s="15"/>
      <c r="L311" s="18"/>
      <c r="M311" s="15"/>
    </row>
    <row r="312" spans="2:13" ht="13" x14ac:dyDescent="0.15">
      <c r="B312" s="15"/>
      <c r="C312" s="15"/>
      <c r="E312" s="21"/>
      <c r="F312" s="21"/>
      <c r="G312" s="96"/>
      <c r="H312" s="14"/>
      <c r="I312" s="21"/>
      <c r="J312" s="15"/>
      <c r="K312" s="15"/>
      <c r="L312" s="18"/>
      <c r="M312" s="15"/>
    </row>
    <row r="313" spans="2:13" ht="13" x14ac:dyDescent="0.15">
      <c r="B313" s="15"/>
      <c r="C313" s="15"/>
      <c r="E313" s="21"/>
      <c r="F313" s="21"/>
      <c r="G313" s="96"/>
      <c r="H313" s="14"/>
      <c r="I313" s="21"/>
      <c r="J313" s="15"/>
      <c r="K313" s="15"/>
      <c r="L313" s="18"/>
      <c r="M313" s="15"/>
    </row>
    <row r="314" spans="2:13" ht="13" x14ac:dyDescent="0.15">
      <c r="B314" s="15"/>
      <c r="C314" s="15"/>
      <c r="E314" s="21"/>
      <c r="F314" s="21"/>
      <c r="G314" s="96"/>
      <c r="H314" s="14"/>
      <c r="I314" s="21"/>
      <c r="J314" s="15"/>
      <c r="K314" s="15"/>
      <c r="L314" s="18"/>
      <c r="M314" s="15"/>
    </row>
    <row r="315" spans="2:13" ht="13" x14ac:dyDescent="0.15">
      <c r="B315" s="15"/>
      <c r="C315" s="15"/>
      <c r="E315" s="21"/>
      <c r="F315" s="21"/>
      <c r="G315" s="96"/>
      <c r="H315" s="14"/>
      <c r="I315" s="21"/>
      <c r="J315" s="15"/>
      <c r="K315" s="15"/>
      <c r="L315" s="18"/>
      <c r="M315" s="15"/>
    </row>
    <row r="316" spans="2:13" ht="13" x14ac:dyDescent="0.15">
      <c r="B316" s="15"/>
      <c r="C316" s="15"/>
      <c r="E316" s="21"/>
      <c r="F316" s="21"/>
      <c r="G316" s="96"/>
      <c r="H316" s="14"/>
      <c r="I316" s="21"/>
      <c r="J316" s="15"/>
      <c r="K316" s="15"/>
      <c r="L316" s="18"/>
      <c r="M316" s="15"/>
    </row>
    <row r="317" spans="2:13" ht="13" x14ac:dyDescent="0.15">
      <c r="B317" s="15"/>
      <c r="C317" s="15"/>
      <c r="E317" s="21"/>
      <c r="F317" s="21"/>
      <c r="G317" s="96"/>
      <c r="H317" s="14"/>
      <c r="I317" s="21"/>
      <c r="J317" s="15"/>
      <c r="K317" s="15"/>
      <c r="L317" s="18"/>
      <c r="M317" s="15"/>
    </row>
    <row r="318" spans="2:13" ht="13" x14ac:dyDescent="0.15">
      <c r="B318" s="15"/>
      <c r="C318" s="15"/>
      <c r="E318" s="21"/>
      <c r="F318" s="21"/>
      <c r="G318" s="96"/>
      <c r="H318" s="14"/>
      <c r="I318" s="21"/>
      <c r="J318" s="15"/>
      <c r="K318" s="15"/>
      <c r="L318" s="18"/>
      <c r="M318" s="15"/>
    </row>
    <row r="319" spans="2:13" ht="13" x14ac:dyDescent="0.15">
      <c r="B319" s="15"/>
      <c r="C319" s="15"/>
      <c r="E319" s="21"/>
      <c r="F319" s="21"/>
      <c r="G319" s="96"/>
      <c r="H319" s="14"/>
      <c r="I319" s="21"/>
      <c r="J319" s="15"/>
      <c r="K319" s="15"/>
      <c r="L319" s="18"/>
      <c r="M319" s="15"/>
    </row>
    <row r="320" spans="2:13" ht="13" x14ac:dyDescent="0.15">
      <c r="B320" s="15"/>
      <c r="C320" s="15"/>
      <c r="E320" s="21"/>
      <c r="F320" s="21"/>
      <c r="G320" s="96"/>
      <c r="H320" s="14"/>
      <c r="I320" s="21"/>
      <c r="J320" s="15"/>
      <c r="K320" s="15"/>
      <c r="L320" s="18"/>
      <c r="M320" s="15"/>
    </row>
    <row r="321" spans="2:13" ht="13" x14ac:dyDescent="0.15">
      <c r="B321" s="15"/>
      <c r="C321" s="15"/>
      <c r="E321" s="21"/>
      <c r="F321" s="21"/>
      <c r="G321" s="96"/>
      <c r="H321" s="14"/>
      <c r="I321" s="21"/>
      <c r="J321" s="15"/>
      <c r="K321" s="15"/>
      <c r="L321" s="18"/>
      <c r="M321" s="15"/>
    </row>
    <row r="322" spans="2:13" ht="13" x14ac:dyDescent="0.15">
      <c r="B322" s="15"/>
      <c r="C322" s="15"/>
      <c r="E322" s="21"/>
      <c r="F322" s="21"/>
      <c r="G322" s="96"/>
      <c r="H322" s="14"/>
      <c r="I322" s="21"/>
      <c r="J322" s="15"/>
      <c r="K322" s="15"/>
      <c r="L322" s="18"/>
      <c r="M322" s="15"/>
    </row>
    <row r="323" spans="2:13" ht="13" x14ac:dyDescent="0.15">
      <c r="B323" s="15"/>
      <c r="C323" s="15"/>
      <c r="E323" s="21"/>
      <c r="F323" s="21"/>
      <c r="G323" s="96"/>
      <c r="H323" s="14"/>
      <c r="I323" s="21"/>
      <c r="J323" s="15"/>
      <c r="K323" s="15"/>
      <c r="L323" s="18"/>
      <c r="M323" s="15"/>
    </row>
    <row r="324" spans="2:13" ht="13" x14ac:dyDescent="0.15">
      <c r="B324" s="15"/>
      <c r="C324" s="15"/>
      <c r="E324" s="21"/>
      <c r="F324" s="21"/>
      <c r="G324" s="96"/>
      <c r="H324" s="14"/>
      <c r="I324" s="21"/>
      <c r="J324" s="15"/>
      <c r="K324" s="15"/>
      <c r="L324" s="18"/>
      <c r="M324" s="15"/>
    </row>
    <row r="325" spans="2:13" ht="13" x14ac:dyDescent="0.15">
      <c r="B325" s="15"/>
      <c r="C325" s="15"/>
      <c r="E325" s="21"/>
      <c r="F325" s="21"/>
      <c r="G325" s="96"/>
      <c r="H325" s="14"/>
      <c r="I325" s="21"/>
      <c r="J325" s="15"/>
      <c r="K325" s="15"/>
      <c r="L325" s="18"/>
      <c r="M325" s="15"/>
    </row>
    <row r="326" spans="2:13" ht="13" x14ac:dyDescent="0.15">
      <c r="B326" s="15"/>
      <c r="C326" s="15"/>
      <c r="E326" s="21"/>
      <c r="F326" s="21"/>
      <c r="G326" s="96"/>
      <c r="H326" s="14"/>
      <c r="I326" s="21"/>
      <c r="J326" s="15"/>
      <c r="K326" s="15"/>
      <c r="L326" s="18"/>
      <c r="M326" s="15"/>
    </row>
    <row r="327" spans="2:13" ht="13" x14ac:dyDescent="0.15">
      <c r="B327" s="15"/>
      <c r="C327" s="15"/>
      <c r="E327" s="21"/>
      <c r="F327" s="21"/>
      <c r="G327" s="96"/>
      <c r="H327" s="14"/>
      <c r="I327" s="21"/>
      <c r="J327" s="15"/>
      <c r="K327" s="15"/>
      <c r="L327" s="18"/>
      <c r="M327" s="15"/>
    </row>
    <row r="328" spans="2:13" ht="13" x14ac:dyDescent="0.15">
      <c r="B328" s="15"/>
      <c r="C328" s="15"/>
      <c r="E328" s="21"/>
      <c r="F328" s="21"/>
      <c r="G328" s="96"/>
      <c r="H328" s="14"/>
      <c r="I328" s="21"/>
      <c r="J328" s="15"/>
      <c r="K328" s="15"/>
      <c r="L328" s="18"/>
      <c r="M328" s="15"/>
    </row>
    <row r="329" spans="2:13" ht="13" x14ac:dyDescent="0.15">
      <c r="B329" s="15"/>
      <c r="C329" s="15"/>
      <c r="E329" s="21"/>
      <c r="F329" s="21"/>
      <c r="G329" s="96"/>
      <c r="H329" s="14"/>
      <c r="I329" s="21"/>
      <c r="J329" s="15"/>
      <c r="K329" s="15"/>
      <c r="L329" s="18"/>
      <c r="M329" s="15"/>
    </row>
    <row r="330" spans="2:13" ht="13" x14ac:dyDescent="0.15">
      <c r="B330" s="15"/>
      <c r="C330" s="15"/>
      <c r="E330" s="21"/>
      <c r="F330" s="21"/>
      <c r="G330" s="96"/>
      <c r="H330" s="14"/>
      <c r="I330" s="21"/>
      <c r="J330" s="15"/>
      <c r="K330" s="15"/>
      <c r="L330" s="18"/>
      <c r="M330" s="15"/>
    </row>
    <row r="331" spans="2:13" ht="13" x14ac:dyDescent="0.15">
      <c r="B331" s="15"/>
      <c r="C331" s="15"/>
      <c r="E331" s="21"/>
      <c r="F331" s="21"/>
      <c r="G331" s="96"/>
      <c r="H331" s="14"/>
      <c r="I331" s="21"/>
      <c r="J331" s="15"/>
      <c r="K331" s="15"/>
      <c r="L331" s="18"/>
      <c r="M331" s="15"/>
    </row>
    <row r="332" spans="2:13" ht="13" x14ac:dyDescent="0.15">
      <c r="B332" s="15"/>
      <c r="C332" s="15"/>
      <c r="E332" s="21"/>
      <c r="F332" s="21"/>
      <c r="G332" s="96"/>
      <c r="H332" s="14"/>
      <c r="I332" s="21"/>
      <c r="J332" s="15"/>
      <c r="K332" s="15"/>
      <c r="L332" s="18"/>
      <c r="M332" s="15"/>
    </row>
    <row r="333" spans="2:13" ht="13" x14ac:dyDescent="0.15">
      <c r="B333" s="15"/>
      <c r="C333" s="15"/>
      <c r="E333" s="21"/>
      <c r="F333" s="21"/>
      <c r="G333" s="96"/>
      <c r="H333" s="14"/>
      <c r="I333" s="21"/>
      <c r="J333" s="15"/>
      <c r="K333" s="15"/>
      <c r="L333" s="18"/>
      <c r="M333" s="15"/>
    </row>
    <row r="334" spans="2:13" ht="13" x14ac:dyDescent="0.15">
      <c r="B334" s="15"/>
      <c r="C334" s="15"/>
      <c r="E334" s="21"/>
      <c r="F334" s="21"/>
      <c r="G334" s="96"/>
      <c r="H334" s="14"/>
      <c r="I334" s="21"/>
      <c r="J334" s="15"/>
      <c r="K334" s="15"/>
      <c r="L334" s="18"/>
      <c r="M334" s="15"/>
    </row>
    <row r="335" spans="2:13" ht="13" x14ac:dyDescent="0.15">
      <c r="B335" s="15"/>
      <c r="C335" s="15"/>
      <c r="E335" s="21"/>
      <c r="F335" s="21"/>
      <c r="G335" s="96"/>
      <c r="H335" s="14"/>
      <c r="I335" s="21"/>
      <c r="J335" s="15"/>
      <c r="K335" s="15"/>
      <c r="L335" s="18"/>
      <c r="M335" s="15"/>
    </row>
    <row r="336" spans="2:13" ht="13" x14ac:dyDescent="0.15">
      <c r="B336" s="15"/>
      <c r="C336" s="15"/>
      <c r="E336" s="21"/>
      <c r="F336" s="21"/>
      <c r="G336" s="96"/>
      <c r="H336" s="14"/>
      <c r="I336" s="21"/>
      <c r="J336" s="15"/>
      <c r="K336" s="15"/>
      <c r="L336" s="18"/>
      <c r="M336" s="15"/>
    </row>
    <row r="337" spans="2:13" ht="13" x14ac:dyDescent="0.15">
      <c r="B337" s="15"/>
      <c r="C337" s="15"/>
      <c r="E337" s="21"/>
      <c r="F337" s="21"/>
      <c r="G337" s="96"/>
      <c r="H337" s="14"/>
      <c r="I337" s="21"/>
      <c r="J337" s="15"/>
      <c r="K337" s="15"/>
      <c r="L337" s="18"/>
      <c r="M337" s="15"/>
    </row>
    <row r="338" spans="2:13" ht="13" x14ac:dyDescent="0.15">
      <c r="B338" s="15"/>
      <c r="C338" s="15"/>
      <c r="E338" s="21"/>
      <c r="F338" s="21"/>
      <c r="G338" s="96"/>
      <c r="H338" s="14"/>
      <c r="I338" s="21"/>
      <c r="J338" s="15"/>
      <c r="K338" s="15"/>
      <c r="L338" s="18"/>
      <c r="M338" s="15"/>
    </row>
    <row r="339" spans="2:13" ht="13" x14ac:dyDescent="0.15">
      <c r="B339" s="15"/>
      <c r="C339" s="15"/>
      <c r="E339" s="21"/>
      <c r="F339" s="21"/>
      <c r="G339" s="96"/>
      <c r="H339" s="14"/>
      <c r="I339" s="21"/>
      <c r="J339" s="15"/>
      <c r="K339" s="15"/>
      <c r="L339" s="18"/>
      <c r="M339" s="15"/>
    </row>
    <row r="340" spans="2:13" ht="13" x14ac:dyDescent="0.15">
      <c r="B340" s="15"/>
      <c r="C340" s="15"/>
      <c r="E340" s="21"/>
      <c r="F340" s="21"/>
      <c r="G340" s="96"/>
      <c r="H340" s="14"/>
      <c r="I340" s="21"/>
      <c r="J340" s="15"/>
      <c r="K340" s="15"/>
      <c r="L340" s="18"/>
      <c r="M340" s="15"/>
    </row>
    <row r="341" spans="2:13" ht="13" x14ac:dyDescent="0.15">
      <c r="B341" s="15"/>
      <c r="C341" s="15"/>
      <c r="E341" s="21"/>
      <c r="F341" s="21"/>
      <c r="G341" s="96"/>
      <c r="H341" s="14"/>
      <c r="I341" s="21"/>
      <c r="J341" s="15"/>
      <c r="K341" s="15"/>
      <c r="L341" s="18"/>
      <c r="M341" s="15"/>
    </row>
    <row r="342" spans="2:13" ht="13" x14ac:dyDescent="0.15">
      <c r="B342" s="15"/>
      <c r="C342" s="15"/>
      <c r="E342" s="21"/>
      <c r="F342" s="21"/>
      <c r="G342" s="96"/>
      <c r="H342" s="14"/>
      <c r="I342" s="21"/>
      <c r="J342" s="15"/>
      <c r="K342" s="15"/>
      <c r="L342" s="18"/>
      <c r="M342" s="15"/>
    </row>
    <row r="343" spans="2:13" ht="13" x14ac:dyDescent="0.15">
      <c r="B343" s="15"/>
      <c r="C343" s="15"/>
      <c r="E343" s="21"/>
      <c r="F343" s="21"/>
      <c r="G343" s="96"/>
      <c r="H343" s="14"/>
      <c r="I343" s="21"/>
      <c r="J343" s="15"/>
      <c r="K343" s="15"/>
      <c r="L343" s="18"/>
      <c r="M343" s="15"/>
    </row>
    <row r="344" spans="2:13" ht="13" x14ac:dyDescent="0.15">
      <c r="B344" s="15"/>
      <c r="C344" s="15"/>
      <c r="E344" s="21"/>
      <c r="F344" s="21"/>
      <c r="G344" s="96"/>
      <c r="H344" s="14"/>
      <c r="I344" s="21"/>
      <c r="J344" s="15"/>
      <c r="K344" s="15"/>
      <c r="L344" s="18"/>
      <c r="M344" s="15"/>
    </row>
    <row r="345" spans="2:13" ht="13" x14ac:dyDescent="0.15">
      <c r="B345" s="15"/>
      <c r="C345" s="15"/>
      <c r="E345" s="21"/>
      <c r="F345" s="21"/>
      <c r="G345" s="96"/>
      <c r="H345" s="14"/>
      <c r="I345" s="21"/>
      <c r="J345" s="15"/>
      <c r="K345" s="15"/>
      <c r="L345" s="18"/>
      <c r="M345" s="15"/>
    </row>
    <row r="346" spans="2:13" ht="13" x14ac:dyDescent="0.15">
      <c r="B346" s="15"/>
      <c r="C346" s="15"/>
      <c r="E346" s="21"/>
      <c r="F346" s="21"/>
      <c r="G346" s="96"/>
      <c r="H346" s="14"/>
      <c r="I346" s="21"/>
      <c r="J346" s="15"/>
      <c r="K346" s="15"/>
      <c r="L346" s="18"/>
      <c r="M346" s="15"/>
    </row>
    <row r="347" spans="2:13" ht="13" x14ac:dyDescent="0.15">
      <c r="B347" s="15"/>
      <c r="C347" s="15"/>
      <c r="E347" s="21"/>
      <c r="F347" s="21"/>
      <c r="G347" s="96"/>
      <c r="H347" s="14"/>
      <c r="I347" s="21"/>
      <c r="J347" s="15"/>
      <c r="K347" s="15"/>
      <c r="L347" s="18"/>
      <c r="M347" s="15"/>
    </row>
    <row r="348" spans="2:13" ht="13" x14ac:dyDescent="0.15">
      <c r="B348" s="15"/>
      <c r="C348" s="15"/>
      <c r="E348" s="21"/>
      <c r="F348" s="21"/>
      <c r="G348" s="96"/>
      <c r="H348" s="14"/>
      <c r="I348" s="21"/>
      <c r="J348" s="15"/>
      <c r="K348" s="15"/>
      <c r="L348" s="18"/>
      <c r="M348" s="15"/>
    </row>
    <row r="349" spans="2:13" ht="13" x14ac:dyDescent="0.15">
      <c r="B349" s="15"/>
      <c r="C349" s="15"/>
      <c r="E349" s="21"/>
      <c r="F349" s="21"/>
      <c r="G349" s="96"/>
      <c r="H349" s="14"/>
      <c r="I349" s="21"/>
      <c r="J349" s="15"/>
      <c r="K349" s="15"/>
      <c r="L349" s="18"/>
      <c r="M349" s="15"/>
    </row>
    <row r="350" spans="2:13" ht="13" x14ac:dyDescent="0.15">
      <c r="B350" s="15"/>
      <c r="C350" s="15"/>
      <c r="E350" s="21"/>
      <c r="F350" s="21"/>
      <c r="G350" s="96"/>
      <c r="H350" s="14"/>
      <c r="I350" s="21"/>
      <c r="J350" s="15"/>
      <c r="K350" s="15"/>
      <c r="L350" s="18"/>
      <c r="M350" s="15"/>
    </row>
    <row r="351" spans="2:13" ht="13" x14ac:dyDescent="0.15">
      <c r="B351" s="15"/>
      <c r="C351" s="15"/>
      <c r="E351" s="21"/>
      <c r="F351" s="21"/>
      <c r="G351" s="96"/>
      <c r="H351" s="14"/>
      <c r="I351" s="21"/>
      <c r="J351" s="15"/>
      <c r="K351" s="15"/>
      <c r="L351" s="18"/>
      <c r="M351" s="15"/>
    </row>
    <row r="352" spans="2:13" ht="13" x14ac:dyDescent="0.15">
      <c r="B352" s="15"/>
      <c r="C352" s="15"/>
      <c r="E352" s="21"/>
      <c r="F352" s="21"/>
      <c r="G352" s="96"/>
      <c r="H352" s="14"/>
      <c r="I352" s="21"/>
      <c r="J352" s="15"/>
      <c r="K352" s="15"/>
      <c r="L352" s="18"/>
      <c r="M352" s="15"/>
    </row>
    <row r="353" spans="2:13" ht="13" x14ac:dyDescent="0.15">
      <c r="B353" s="15"/>
      <c r="C353" s="15"/>
      <c r="E353" s="21"/>
      <c r="F353" s="21"/>
      <c r="G353" s="96"/>
      <c r="H353" s="14"/>
      <c r="I353" s="21"/>
      <c r="J353" s="15"/>
      <c r="K353" s="15"/>
      <c r="L353" s="18"/>
      <c r="M353" s="15"/>
    </row>
    <row r="354" spans="2:13" ht="13" x14ac:dyDescent="0.15">
      <c r="B354" s="15"/>
      <c r="C354" s="15"/>
      <c r="E354" s="21"/>
      <c r="F354" s="21"/>
      <c r="G354" s="96"/>
      <c r="H354" s="14"/>
      <c r="I354" s="21"/>
      <c r="J354" s="15"/>
      <c r="K354" s="15"/>
      <c r="L354" s="18"/>
      <c r="M354" s="15"/>
    </row>
    <row r="355" spans="2:13" ht="13" x14ac:dyDescent="0.15">
      <c r="B355" s="15"/>
      <c r="C355" s="15"/>
      <c r="E355" s="21"/>
      <c r="F355" s="21"/>
      <c r="G355" s="96"/>
      <c r="H355" s="14"/>
      <c r="I355" s="21"/>
      <c r="J355" s="15"/>
      <c r="K355" s="15"/>
      <c r="L355" s="18"/>
      <c r="M355" s="15"/>
    </row>
    <row r="356" spans="2:13" ht="13" x14ac:dyDescent="0.15">
      <c r="B356" s="15"/>
      <c r="C356" s="15"/>
      <c r="E356" s="21"/>
      <c r="F356" s="21"/>
      <c r="G356" s="96"/>
      <c r="H356" s="14"/>
      <c r="I356" s="21"/>
      <c r="J356" s="15"/>
      <c r="K356" s="15"/>
      <c r="L356" s="18"/>
      <c r="M356" s="15"/>
    </row>
    <row r="357" spans="2:13" ht="13" x14ac:dyDescent="0.15">
      <c r="B357" s="15"/>
      <c r="C357" s="15"/>
      <c r="E357" s="21"/>
      <c r="F357" s="21"/>
      <c r="G357" s="96"/>
      <c r="H357" s="14"/>
      <c r="I357" s="21"/>
      <c r="J357" s="15"/>
      <c r="K357" s="15"/>
      <c r="L357" s="18"/>
      <c r="M357" s="15"/>
    </row>
    <row r="358" spans="2:13" ht="13" x14ac:dyDescent="0.15">
      <c r="B358" s="15"/>
      <c r="C358" s="15"/>
      <c r="E358" s="21"/>
      <c r="F358" s="21"/>
      <c r="G358" s="96"/>
      <c r="H358" s="14"/>
      <c r="I358" s="21"/>
      <c r="J358" s="15"/>
      <c r="K358" s="15"/>
      <c r="L358" s="18"/>
      <c r="M358" s="15"/>
    </row>
    <row r="359" spans="2:13" ht="13" x14ac:dyDescent="0.15">
      <c r="B359" s="15"/>
      <c r="C359" s="15"/>
      <c r="E359" s="21"/>
      <c r="F359" s="21"/>
      <c r="G359" s="96"/>
      <c r="H359" s="14"/>
      <c r="I359" s="21"/>
      <c r="J359" s="15"/>
      <c r="K359" s="15"/>
      <c r="L359" s="18"/>
      <c r="M359" s="15"/>
    </row>
    <row r="360" spans="2:13" ht="13" x14ac:dyDescent="0.15">
      <c r="B360" s="15"/>
      <c r="C360" s="15"/>
      <c r="E360" s="21"/>
      <c r="F360" s="21"/>
      <c r="G360" s="96"/>
      <c r="H360" s="14"/>
      <c r="I360" s="21"/>
      <c r="J360" s="15"/>
      <c r="K360" s="15"/>
      <c r="L360" s="18"/>
      <c r="M360" s="15"/>
    </row>
    <row r="361" spans="2:13" ht="13" x14ac:dyDescent="0.15">
      <c r="B361" s="15"/>
      <c r="C361" s="15"/>
      <c r="E361" s="21"/>
      <c r="F361" s="21"/>
      <c r="G361" s="96"/>
      <c r="H361" s="14"/>
      <c r="I361" s="21"/>
      <c r="J361" s="15"/>
      <c r="K361" s="15"/>
      <c r="L361" s="18"/>
      <c r="M361" s="15"/>
    </row>
    <row r="362" spans="2:13" ht="13" x14ac:dyDescent="0.15">
      <c r="B362" s="15"/>
      <c r="C362" s="15"/>
      <c r="E362" s="21"/>
      <c r="F362" s="21"/>
      <c r="G362" s="96"/>
      <c r="H362" s="14"/>
      <c r="I362" s="21"/>
      <c r="J362" s="15"/>
      <c r="K362" s="15"/>
      <c r="L362" s="18"/>
      <c r="M362" s="15"/>
    </row>
    <row r="363" spans="2:13" ht="13" x14ac:dyDescent="0.15">
      <c r="B363" s="15"/>
      <c r="C363" s="15"/>
      <c r="E363" s="21"/>
      <c r="F363" s="21"/>
      <c r="G363" s="96"/>
      <c r="H363" s="14"/>
      <c r="I363" s="21"/>
      <c r="J363" s="15"/>
      <c r="K363" s="15"/>
      <c r="L363" s="18"/>
      <c r="M363" s="15"/>
    </row>
    <row r="364" spans="2:13" ht="13" x14ac:dyDescent="0.15">
      <c r="B364" s="15"/>
      <c r="C364" s="15"/>
      <c r="E364" s="21"/>
      <c r="F364" s="21"/>
      <c r="G364" s="96"/>
      <c r="H364" s="14"/>
      <c r="I364" s="21"/>
      <c r="J364" s="15"/>
      <c r="K364" s="15"/>
      <c r="L364" s="18"/>
      <c r="M364" s="15"/>
    </row>
    <row r="365" spans="2:13" ht="13" x14ac:dyDescent="0.15">
      <c r="B365" s="15"/>
      <c r="C365" s="15"/>
      <c r="E365" s="21"/>
      <c r="F365" s="21"/>
      <c r="G365" s="96"/>
      <c r="H365" s="14"/>
      <c r="I365" s="21"/>
      <c r="J365" s="15"/>
      <c r="K365" s="15"/>
      <c r="L365" s="18"/>
      <c r="M365" s="15"/>
    </row>
    <row r="366" spans="2:13" ht="13" x14ac:dyDescent="0.15">
      <c r="B366" s="15"/>
      <c r="C366" s="15"/>
      <c r="E366" s="21"/>
      <c r="F366" s="21"/>
      <c r="G366" s="96"/>
      <c r="H366" s="14"/>
      <c r="I366" s="21"/>
      <c r="J366" s="15"/>
      <c r="K366" s="15"/>
      <c r="L366" s="18"/>
      <c r="M366" s="15"/>
    </row>
    <row r="367" spans="2:13" ht="13" x14ac:dyDescent="0.15">
      <c r="B367" s="15"/>
      <c r="C367" s="15"/>
      <c r="E367" s="21"/>
      <c r="F367" s="21"/>
      <c r="G367" s="96"/>
      <c r="H367" s="14"/>
      <c r="I367" s="21"/>
      <c r="J367" s="15"/>
      <c r="K367" s="15"/>
      <c r="L367" s="18"/>
      <c r="M367" s="15"/>
    </row>
    <row r="368" spans="2:13" ht="13" x14ac:dyDescent="0.15">
      <c r="B368" s="15"/>
      <c r="C368" s="15"/>
      <c r="E368" s="21"/>
      <c r="F368" s="21"/>
      <c r="G368" s="96"/>
      <c r="H368" s="14"/>
      <c r="I368" s="21"/>
      <c r="J368" s="15"/>
      <c r="K368" s="15"/>
      <c r="L368" s="18"/>
      <c r="M368" s="15"/>
    </row>
    <row r="369" spans="2:13" ht="13" x14ac:dyDescent="0.15">
      <c r="B369" s="15"/>
      <c r="C369" s="15"/>
      <c r="E369" s="21"/>
      <c r="F369" s="21"/>
      <c r="G369" s="96"/>
      <c r="H369" s="14"/>
      <c r="I369" s="21"/>
      <c r="J369" s="15"/>
      <c r="K369" s="15"/>
      <c r="L369" s="18"/>
      <c r="M369" s="15"/>
    </row>
    <row r="370" spans="2:13" ht="13" x14ac:dyDescent="0.15">
      <c r="B370" s="15"/>
      <c r="C370" s="15"/>
      <c r="E370" s="21"/>
      <c r="F370" s="21"/>
      <c r="G370" s="96"/>
      <c r="H370" s="14"/>
      <c r="I370" s="21"/>
      <c r="J370" s="15"/>
      <c r="K370" s="15"/>
      <c r="L370" s="18"/>
      <c r="M370" s="15"/>
    </row>
    <row r="371" spans="2:13" ht="13" x14ac:dyDescent="0.15">
      <c r="B371" s="15"/>
      <c r="C371" s="15"/>
      <c r="E371" s="21"/>
      <c r="F371" s="21"/>
      <c r="G371" s="96"/>
      <c r="H371" s="14"/>
      <c r="I371" s="21"/>
      <c r="J371" s="15"/>
      <c r="K371" s="15"/>
      <c r="L371" s="18"/>
      <c r="M371" s="15"/>
    </row>
    <row r="372" spans="2:13" ht="13" x14ac:dyDescent="0.15">
      <c r="B372" s="15"/>
      <c r="C372" s="15"/>
      <c r="E372" s="21"/>
      <c r="F372" s="21"/>
      <c r="G372" s="96"/>
      <c r="H372" s="14"/>
      <c r="I372" s="21"/>
      <c r="J372" s="15"/>
      <c r="K372" s="15"/>
      <c r="L372" s="18"/>
      <c r="M372" s="15"/>
    </row>
    <row r="373" spans="2:13" ht="13" x14ac:dyDescent="0.15">
      <c r="B373" s="15"/>
      <c r="C373" s="15"/>
      <c r="E373" s="21"/>
      <c r="F373" s="21"/>
      <c r="G373" s="96"/>
      <c r="H373" s="14"/>
      <c r="I373" s="21"/>
      <c r="J373" s="15"/>
      <c r="K373" s="15"/>
      <c r="L373" s="18"/>
      <c r="M373" s="15"/>
    </row>
    <row r="374" spans="2:13" ht="13" x14ac:dyDescent="0.15">
      <c r="B374" s="15"/>
      <c r="C374" s="15"/>
      <c r="E374" s="21"/>
      <c r="F374" s="21"/>
      <c r="G374" s="96"/>
      <c r="H374" s="14"/>
      <c r="I374" s="21"/>
      <c r="J374" s="15"/>
      <c r="K374" s="15"/>
      <c r="L374" s="18"/>
      <c r="M374" s="15"/>
    </row>
    <row r="375" spans="2:13" ht="13" x14ac:dyDescent="0.15">
      <c r="B375" s="15"/>
      <c r="C375" s="15"/>
      <c r="E375" s="21"/>
      <c r="F375" s="21"/>
      <c r="G375" s="96"/>
      <c r="H375" s="14"/>
      <c r="I375" s="21"/>
      <c r="J375" s="15"/>
      <c r="K375" s="15"/>
      <c r="L375" s="18"/>
      <c r="M375" s="15"/>
    </row>
    <row r="376" spans="2:13" ht="13" x14ac:dyDescent="0.15">
      <c r="B376" s="15"/>
      <c r="C376" s="15"/>
      <c r="E376" s="21"/>
      <c r="F376" s="21"/>
      <c r="G376" s="96"/>
      <c r="H376" s="14"/>
      <c r="I376" s="21"/>
      <c r="J376" s="15"/>
      <c r="K376" s="15"/>
      <c r="L376" s="18"/>
      <c r="M376" s="15"/>
    </row>
    <row r="377" spans="2:13" ht="13" x14ac:dyDescent="0.15">
      <c r="B377" s="15"/>
      <c r="C377" s="15"/>
      <c r="E377" s="21"/>
      <c r="F377" s="21"/>
      <c r="G377" s="96"/>
      <c r="H377" s="14"/>
      <c r="I377" s="21"/>
      <c r="J377" s="15"/>
      <c r="K377" s="15"/>
      <c r="L377" s="18"/>
      <c r="M377" s="15"/>
    </row>
    <row r="378" spans="2:13" ht="13" x14ac:dyDescent="0.15">
      <c r="B378" s="15"/>
      <c r="C378" s="15"/>
      <c r="E378" s="21"/>
      <c r="F378" s="21"/>
      <c r="G378" s="96"/>
      <c r="H378" s="14"/>
      <c r="I378" s="21"/>
      <c r="J378" s="15"/>
      <c r="K378" s="15"/>
      <c r="L378" s="18"/>
      <c r="M378" s="15"/>
    </row>
    <row r="379" spans="2:13" ht="13" x14ac:dyDescent="0.15">
      <c r="B379" s="15"/>
      <c r="C379" s="15"/>
      <c r="E379" s="21"/>
      <c r="F379" s="21"/>
      <c r="G379" s="96"/>
      <c r="H379" s="14"/>
      <c r="I379" s="21"/>
      <c r="J379" s="15"/>
      <c r="K379" s="15"/>
      <c r="L379" s="18"/>
      <c r="M379" s="15"/>
    </row>
    <row r="380" spans="2:13" ht="13" x14ac:dyDescent="0.15">
      <c r="B380" s="15"/>
      <c r="C380" s="15"/>
      <c r="E380" s="21"/>
      <c r="F380" s="21"/>
      <c r="G380" s="96"/>
      <c r="H380" s="14"/>
      <c r="I380" s="21"/>
      <c r="J380" s="15"/>
      <c r="K380" s="15"/>
      <c r="L380" s="18"/>
      <c r="M380" s="15"/>
    </row>
    <row r="381" spans="2:13" ht="13" x14ac:dyDescent="0.15">
      <c r="B381" s="15"/>
      <c r="C381" s="15"/>
      <c r="E381" s="21"/>
      <c r="F381" s="21"/>
      <c r="G381" s="96"/>
      <c r="H381" s="14"/>
      <c r="I381" s="21"/>
      <c r="J381" s="15"/>
      <c r="K381" s="15"/>
      <c r="L381" s="18"/>
      <c r="M381" s="15"/>
    </row>
    <row r="382" spans="2:13" ht="13" x14ac:dyDescent="0.15">
      <c r="B382" s="15"/>
      <c r="C382" s="15"/>
      <c r="E382" s="21"/>
      <c r="F382" s="21"/>
      <c r="G382" s="96"/>
      <c r="H382" s="14"/>
      <c r="I382" s="21"/>
      <c r="J382" s="15"/>
      <c r="K382" s="15"/>
      <c r="L382" s="18"/>
      <c r="M382" s="15"/>
    </row>
    <row r="383" spans="2:13" ht="13" x14ac:dyDescent="0.15">
      <c r="B383" s="15"/>
      <c r="C383" s="15"/>
      <c r="E383" s="21"/>
      <c r="F383" s="21"/>
      <c r="G383" s="96"/>
      <c r="H383" s="14"/>
      <c r="I383" s="21"/>
      <c r="J383" s="15"/>
      <c r="K383" s="15"/>
      <c r="L383" s="18"/>
      <c r="M383" s="15"/>
    </row>
    <row r="384" spans="2:13" ht="13" x14ac:dyDescent="0.15">
      <c r="B384" s="15"/>
      <c r="C384" s="15"/>
      <c r="E384" s="21"/>
      <c r="F384" s="21"/>
      <c r="G384" s="96"/>
      <c r="H384" s="14"/>
      <c r="I384" s="21"/>
      <c r="J384" s="15"/>
      <c r="K384" s="15"/>
      <c r="L384" s="18"/>
      <c r="M384" s="15"/>
    </row>
    <row r="385" spans="2:13" ht="13" x14ac:dyDescent="0.15">
      <c r="B385" s="15"/>
      <c r="C385" s="15"/>
      <c r="E385" s="21"/>
      <c r="F385" s="21"/>
      <c r="G385" s="96"/>
      <c r="H385" s="14"/>
      <c r="I385" s="21"/>
      <c r="J385" s="15"/>
      <c r="K385" s="15"/>
      <c r="L385" s="18"/>
      <c r="M385" s="15"/>
    </row>
    <row r="386" spans="2:13" ht="13" x14ac:dyDescent="0.15">
      <c r="B386" s="15"/>
      <c r="C386" s="15"/>
      <c r="E386" s="21"/>
      <c r="F386" s="21"/>
      <c r="G386" s="96"/>
      <c r="H386" s="14"/>
      <c r="I386" s="21"/>
      <c r="J386" s="15"/>
      <c r="K386" s="15"/>
      <c r="L386" s="18"/>
      <c r="M386" s="15"/>
    </row>
    <row r="387" spans="2:13" ht="13" x14ac:dyDescent="0.15">
      <c r="B387" s="15"/>
      <c r="C387" s="15"/>
      <c r="E387" s="21"/>
      <c r="F387" s="21"/>
      <c r="G387" s="96"/>
      <c r="H387" s="14"/>
      <c r="I387" s="21"/>
      <c r="J387" s="15"/>
      <c r="K387" s="15"/>
      <c r="L387" s="18"/>
      <c r="M387" s="15"/>
    </row>
    <row r="388" spans="2:13" ht="13" x14ac:dyDescent="0.15">
      <c r="B388" s="15"/>
      <c r="C388" s="15"/>
      <c r="E388" s="21"/>
      <c r="F388" s="21"/>
      <c r="G388" s="96"/>
      <c r="H388" s="14"/>
      <c r="I388" s="21"/>
      <c r="J388" s="15"/>
      <c r="K388" s="15"/>
      <c r="L388" s="18"/>
      <c r="M388" s="15"/>
    </row>
    <row r="389" spans="2:13" ht="13" x14ac:dyDescent="0.15">
      <c r="B389" s="15"/>
      <c r="C389" s="15"/>
      <c r="E389" s="21"/>
      <c r="F389" s="21"/>
      <c r="G389" s="96"/>
      <c r="H389" s="14"/>
      <c r="I389" s="21"/>
      <c r="J389" s="15"/>
      <c r="K389" s="15"/>
      <c r="L389" s="18"/>
      <c r="M389" s="15"/>
    </row>
    <row r="390" spans="2:13" ht="13" x14ac:dyDescent="0.15">
      <c r="B390" s="15"/>
      <c r="C390" s="15"/>
      <c r="E390" s="21"/>
      <c r="F390" s="21"/>
      <c r="G390" s="96"/>
      <c r="H390" s="14"/>
      <c r="I390" s="21"/>
      <c r="J390" s="15"/>
      <c r="K390" s="15"/>
      <c r="L390" s="18"/>
      <c r="M390" s="15"/>
    </row>
    <row r="391" spans="2:13" ht="13" x14ac:dyDescent="0.15">
      <c r="B391" s="15"/>
      <c r="C391" s="15"/>
      <c r="E391" s="21"/>
      <c r="F391" s="21"/>
      <c r="G391" s="96"/>
      <c r="H391" s="14"/>
      <c r="I391" s="21"/>
      <c r="J391" s="15"/>
      <c r="K391" s="15"/>
      <c r="L391" s="18"/>
      <c r="M391" s="15"/>
    </row>
    <row r="392" spans="2:13" ht="13" x14ac:dyDescent="0.15">
      <c r="B392" s="15"/>
      <c r="C392" s="15"/>
      <c r="E392" s="21"/>
      <c r="F392" s="21"/>
      <c r="G392" s="96"/>
      <c r="H392" s="14"/>
      <c r="I392" s="21"/>
      <c r="J392" s="15"/>
      <c r="K392" s="15"/>
      <c r="L392" s="18"/>
      <c r="M392" s="15"/>
    </row>
    <row r="393" spans="2:13" ht="13" x14ac:dyDescent="0.15">
      <c r="B393" s="15"/>
      <c r="C393" s="15"/>
      <c r="E393" s="21"/>
      <c r="F393" s="21"/>
      <c r="G393" s="96"/>
      <c r="H393" s="14"/>
      <c r="I393" s="21"/>
      <c r="J393" s="15"/>
      <c r="K393" s="15"/>
      <c r="L393" s="18"/>
      <c r="M393" s="15"/>
    </row>
    <row r="394" spans="2:13" ht="13" x14ac:dyDescent="0.15">
      <c r="B394" s="15"/>
      <c r="C394" s="15"/>
      <c r="E394" s="21"/>
      <c r="F394" s="21"/>
      <c r="G394" s="96"/>
      <c r="H394" s="14"/>
      <c r="I394" s="21"/>
      <c r="J394" s="15"/>
      <c r="K394" s="15"/>
      <c r="L394" s="18"/>
      <c r="M394" s="15"/>
    </row>
    <row r="395" spans="2:13" ht="13" x14ac:dyDescent="0.15">
      <c r="B395" s="15"/>
      <c r="C395" s="15"/>
      <c r="E395" s="21"/>
      <c r="F395" s="21"/>
      <c r="G395" s="96"/>
      <c r="H395" s="14"/>
      <c r="I395" s="21"/>
      <c r="J395" s="15"/>
      <c r="K395" s="15"/>
      <c r="L395" s="18"/>
      <c r="M395" s="15"/>
    </row>
    <row r="396" spans="2:13" ht="13" x14ac:dyDescent="0.15">
      <c r="B396" s="15"/>
      <c r="C396" s="15"/>
      <c r="E396" s="21"/>
      <c r="F396" s="21"/>
      <c r="G396" s="96"/>
      <c r="H396" s="14"/>
      <c r="I396" s="21"/>
      <c r="J396" s="15"/>
      <c r="K396" s="15"/>
      <c r="L396" s="18"/>
      <c r="M396" s="15"/>
    </row>
    <row r="397" spans="2:13" ht="13" x14ac:dyDescent="0.15">
      <c r="B397" s="15"/>
      <c r="C397" s="15"/>
      <c r="E397" s="21"/>
      <c r="F397" s="21"/>
      <c r="G397" s="96"/>
      <c r="H397" s="14"/>
      <c r="I397" s="21"/>
      <c r="J397" s="15"/>
      <c r="K397" s="15"/>
      <c r="L397" s="18"/>
      <c r="M397" s="15"/>
    </row>
    <row r="398" spans="2:13" ht="13" x14ac:dyDescent="0.15">
      <c r="B398" s="15"/>
      <c r="C398" s="15"/>
      <c r="E398" s="21"/>
      <c r="F398" s="21"/>
      <c r="G398" s="96"/>
      <c r="H398" s="14"/>
      <c r="I398" s="21"/>
      <c r="J398" s="15"/>
      <c r="K398" s="15"/>
      <c r="L398" s="18"/>
      <c r="M398" s="15"/>
    </row>
    <row r="399" spans="2:13" ht="13" x14ac:dyDescent="0.15">
      <c r="B399" s="15"/>
      <c r="C399" s="15"/>
      <c r="E399" s="21"/>
      <c r="F399" s="21"/>
      <c r="G399" s="96"/>
      <c r="H399" s="14"/>
      <c r="I399" s="21"/>
      <c r="J399" s="15"/>
      <c r="K399" s="15"/>
      <c r="L399" s="18"/>
      <c r="M399" s="15"/>
    </row>
    <row r="400" spans="2:13" ht="13" x14ac:dyDescent="0.15">
      <c r="B400" s="15"/>
      <c r="C400" s="15"/>
      <c r="E400" s="21"/>
      <c r="F400" s="21"/>
      <c r="G400" s="96"/>
      <c r="H400" s="14"/>
      <c r="I400" s="21"/>
      <c r="J400" s="15"/>
      <c r="K400" s="15"/>
      <c r="L400" s="18"/>
      <c r="M400" s="15"/>
    </row>
    <row r="401" spans="2:13" ht="13" x14ac:dyDescent="0.15">
      <c r="B401" s="15"/>
      <c r="C401" s="15"/>
      <c r="E401" s="21"/>
      <c r="F401" s="21"/>
      <c r="G401" s="96"/>
      <c r="H401" s="14"/>
      <c r="I401" s="21"/>
      <c r="J401" s="15"/>
      <c r="K401" s="15"/>
      <c r="L401" s="18"/>
      <c r="M401" s="15"/>
    </row>
    <row r="402" spans="2:13" ht="13" x14ac:dyDescent="0.15">
      <c r="B402" s="15"/>
      <c r="C402" s="15"/>
      <c r="E402" s="21"/>
      <c r="F402" s="21"/>
      <c r="G402" s="96"/>
      <c r="H402" s="14"/>
      <c r="I402" s="21"/>
      <c r="J402" s="15"/>
      <c r="K402" s="15"/>
      <c r="L402" s="18"/>
      <c r="M402" s="15"/>
    </row>
    <row r="403" spans="2:13" ht="13" x14ac:dyDescent="0.15">
      <c r="B403" s="15"/>
      <c r="C403" s="15"/>
      <c r="E403" s="21"/>
      <c r="F403" s="21"/>
      <c r="G403" s="96"/>
      <c r="H403" s="14"/>
      <c r="I403" s="21"/>
      <c r="J403" s="15"/>
      <c r="K403" s="15"/>
      <c r="L403" s="18"/>
      <c r="M403" s="15"/>
    </row>
    <row r="404" spans="2:13" ht="13" x14ac:dyDescent="0.15">
      <c r="B404" s="15"/>
      <c r="C404" s="15"/>
      <c r="E404" s="21"/>
      <c r="F404" s="21"/>
      <c r="G404" s="96"/>
      <c r="H404" s="14"/>
      <c r="I404" s="21"/>
      <c r="J404" s="15"/>
      <c r="K404" s="15"/>
      <c r="L404" s="18"/>
      <c r="M404" s="15"/>
    </row>
    <row r="405" spans="2:13" ht="13" x14ac:dyDescent="0.15">
      <c r="B405" s="15"/>
      <c r="C405" s="15"/>
      <c r="E405" s="21"/>
      <c r="F405" s="21"/>
      <c r="G405" s="96"/>
      <c r="H405" s="14"/>
      <c r="I405" s="21"/>
      <c r="J405" s="15"/>
      <c r="K405" s="15"/>
      <c r="L405" s="18"/>
      <c r="M405" s="15"/>
    </row>
    <row r="406" spans="2:13" ht="13" x14ac:dyDescent="0.15">
      <c r="B406" s="15"/>
      <c r="C406" s="15"/>
      <c r="E406" s="21"/>
      <c r="F406" s="21"/>
      <c r="G406" s="96"/>
      <c r="H406" s="14"/>
      <c r="I406" s="21"/>
      <c r="J406" s="15"/>
      <c r="K406" s="15"/>
      <c r="L406" s="18"/>
      <c r="M406" s="15"/>
    </row>
    <row r="407" spans="2:13" ht="13" x14ac:dyDescent="0.15">
      <c r="B407" s="15"/>
      <c r="C407" s="15"/>
      <c r="E407" s="21"/>
      <c r="F407" s="21"/>
      <c r="G407" s="96"/>
      <c r="H407" s="14"/>
      <c r="I407" s="21"/>
      <c r="J407" s="15"/>
      <c r="K407" s="15"/>
      <c r="L407" s="18"/>
      <c r="M407" s="15"/>
    </row>
    <row r="408" spans="2:13" ht="13" x14ac:dyDescent="0.15">
      <c r="B408" s="15"/>
      <c r="C408" s="15"/>
      <c r="E408" s="21"/>
      <c r="F408" s="21"/>
      <c r="G408" s="96"/>
      <c r="H408" s="14"/>
      <c r="I408" s="21"/>
      <c r="J408" s="15"/>
      <c r="K408" s="15"/>
      <c r="L408" s="18"/>
      <c r="M408" s="15"/>
    </row>
    <row r="409" spans="2:13" ht="13" x14ac:dyDescent="0.15">
      <c r="B409" s="15"/>
      <c r="C409" s="15"/>
      <c r="E409" s="21"/>
      <c r="F409" s="21"/>
      <c r="G409" s="96"/>
      <c r="H409" s="14"/>
      <c r="I409" s="21"/>
      <c r="J409" s="15"/>
      <c r="K409" s="15"/>
      <c r="L409" s="18"/>
      <c r="M409" s="15"/>
    </row>
    <row r="410" spans="2:13" ht="13" x14ac:dyDescent="0.15">
      <c r="B410" s="15"/>
      <c r="C410" s="15"/>
      <c r="E410" s="21"/>
      <c r="F410" s="21"/>
      <c r="G410" s="96"/>
      <c r="H410" s="14"/>
      <c r="I410" s="21"/>
      <c r="J410" s="15"/>
      <c r="K410" s="15"/>
      <c r="L410" s="18"/>
      <c r="M410" s="15"/>
    </row>
    <row r="411" spans="2:13" ht="13" x14ac:dyDescent="0.15">
      <c r="B411" s="15"/>
      <c r="C411" s="15"/>
      <c r="E411" s="21"/>
      <c r="F411" s="21"/>
      <c r="G411" s="96"/>
      <c r="H411" s="14"/>
      <c r="I411" s="21"/>
      <c r="J411" s="15"/>
      <c r="K411" s="15"/>
      <c r="L411" s="18"/>
      <c r="M411" s="15"/>
    </row>
    <row r="412" spans="2:13" ht="13" x14ac:dyDescent="0.15">
      <c r="B412" s="15"/>
      <c r="C412" s="15"/>
      <c r="E412" s="21"/>
      <c r="F412" s="21"/>
      <c r="G412" s="96"/>
      <c r="H412" s="14"/>
      <c r="I412" s="21"/>
      <c r="J412" s="15"/>
      <c r="K412" s="15"/>
      <c r="L412" s="18"/>
      <c r="M412" s="15"/>
    </row>
    <row r="413" spans="2:13" ht="13" x14ac:dyDescent="0.15">
      <c r="B413" s="15"/>
      <c r="C413" s="15"/>
      <c r="E413" s="21"/>
      <c r="F413" s="21"/>
      <c r="G413" s="96"/>
      <c r="H413" s="14"/>
      <c r="I413" s="21"/>
      <c r="J413" s="15"/>
      <c r="K413" s="15"/>
      <c r="L413" s="18"/>
      <c r="M413" s="15"/>
    </row>
    <row r="414" spans="2:13" ht="13" x14ac:dyDescent="0.15">
      <c r="B414" s="15"/>
      <c r="C414" s="15"/>
      <c r="E414" s="21"/>
      <c r="F414" s="21"/>
      <c r="G414" s="96"/>
      <c r="H414" s="14"/>
      <c r="I414" s="21"/>
      <c r="J414" s="15"/>
      <c r="K414" s="15"/>
      <c r="L414" s="18"/>
      <c r="M414" s="15"/>
    </row>
    <row r="415" spans="2:13" ht="13" x14ac:dyDescent="0.15">
      <c r="B415" s="15"/>
      <c r="C415" s="15"/>
      <c r="E415" s="21"/>
      <c r="F415" s="21"/>
      <c r="G415" s="96"/>
      <c r="H415" s="14"/>
      <c r="I415" s="21"/>
      <c r="J415" s="15"/>
      <c r="K415" s="15"/>
      <c r="L415" s="18"/>
      <c r="M415" s="15"/>
    </row>
    <row r="416" spans="2:13" ht="13" x14ac:dyDescent="0.15">
      <c r="B416" s="15"/>
      <c r="C416" s="15"/>
      <c r="E416" s="21"/>
      <c r="F416" s="21"/>
      <c r="G416" s="96"/>
      <c r="H416" s="14"/>
      <c r="I416" s="21"/>
      <c r="J416" s="15"/>
      <c r="K416" s="15"/>
      <c r="L416" s="18"/>
      <c r="M416" s="15"/>
    </row>
    <row r="417" spans="2:13" ht="13" x14ac:dyDescent="0.15">
      <c r="B417" s="15"/>
      <c r="C417" s="15"/>
      <c r="E417" s="21"/>
      <c r="F417" s="21"/>
      <c r="G417" s="96"/>
      <c r="H417" s="14"/>
      <c r="I417" s="21"/>
      <c r="J417" s="15"/>
      <c r="K417" s="15"/>
      <c r="L417" s="18"/>
      <c r="M417" s="15"/>
    </row>
    <row r="418" spans="2:13" ht="13" x14ac:dyDescent="0.15">
      <c r="B418" s="15"/>
      <c r="C418" s="15"/>
      <c r="E418" s="21"/>
      <c r="F418" s="21"/>
      <c r="G418" s="96"/>
      <c r="H418" s="14"/>
      <c r="I418" s="21"/>
      <c r="J418" s="15"/>
      <c r="K418" s="15"/>
      <c r="L418" s="18"/>
      <c r="M418" s="15"/>
    </row>
    <row r="419" spans="2:13" ht="13" x14ac:dyDescent="0.15">
      <c r="B419" s="15"/>
      <c r="C419" s="15"/>
      <c r="E419" s="21"/>
      <c r="F419" s="21"/>
      <c r="G419" s="96"/>
      <c r="H419" s="14"/>
      <c r="I419" s="21"/>
      <c r="J419" s="15"/>
      <c r="K419" s="15"/>
      <c r="L419" s="18"/>
      <c r="M419" s="15"/>
    </row>
    <row r="420" spans="2:13" ht="13" x14ac:dyDescent="0.15">
      <c r="B420" s="15"/>
      <c r="C420" s="15"/>
      <c r="E420" s="21"/>
      <c r="F420" s="21"/>
      <c r="G420" s="96"/>
      <c r="H420" s="14"/>
      <c r="I420" s="21"/>
      <c r="J420" s="15"/>
      <c r="K420" s="15"/>
      <c r="L420" s="18"/>
      <c r="M420" s="15"/>
    </row>
    <row r="421" spans="2:13" ht="13" x14ac:dyDescent="0.15">
      <c r="B421" s="15"/>
      <c r="C421" s="15"/>
      <c r="E421" s="21"/>
      <c r="F421" s="21"/>
      <c r="G421" s="96"/>
      <c r="H421" s="14"/>
      <c r="I421" s="21"/>
      <c r="J421" s="15"/>
      <c r="K421" s="15"/>
      <c r="L421" s="18"/>
      <c r="M421" s="15"/>
    </row>
    <row r="422" spans="2:13" ht="13" x14ac:dyDescent="0.15">
      <c r="B422" s="15"/>
      <c r="C422" s="15"/>
      <c r="E422" s="21"/>
      <c r="F422" s="21"/>
      <c r="G422" s="96"/>
      <c r="H422" s="14"/>
      <c r="I422" s="21"/>
      <c r="J422" s="15"/>
      <c r="K422" s="15"/>
      <c r="L422" s="18"/>
      <c r="M422" s="15"/>
    </row>
    <row r="423" spans="2:13" ht="13" x14ac:dyDescent="0.15">
      <c r="B423" s="15"/>
      <c r="C423" s="15"/>
      <c r="E423" s="21"/>
      <c r="F423" s="21"/>
      <c r="G423" s="96"/>
      <c r="H423" s="14"/>
      <c r="I423" s="21"/>
      <c r="J423" s="15"/>
      <c r="K423" s="15"/>
      <c r="L423" s="18"/>
      <c r="M423" s="15"/>
    </row>
    <row r="424" spans="2:13" ht="13" x14ac:dyDescent="0.15">
      <c r="B424" s="15"/>
      <c r="C424" s="15"/>
      <c r="E424" s="21"/>
      <c r="F424" s="21"/>
      <c r="G424" s="96"/>
      <c r="H424" s="14"/>
      <c r="I424" s="21"/>
      <c r="J424" s="15"/>
      <c r="K424" s="15"/>
      <c r="L424" s="18"/>
      <c r="M424" s="15"/>
    </row>
    <row r="425" spans="2:13" ht="13" x14ac:dyDescent="0.15">
      <c r="B425" s="15"/>
      <c r="C425" s="15"/>
      <c r="E425" s="21"/>
      <c r="F425" s="21"/>
      <c r="G425" s="96"/>
      <c r="H425" s="14"/>
      <c r="I425" s="21"/>
      <c r="J425" s="15"/>
      <c r="K425" s="15"/>
      <c r="L425" s="18"/>
      <c r="M425" s="15"/>
    </row>
    <row r="426" spans="2:13" ht="13" x14ac:dyDescent="0.15">
      <c r="B426" s="15"/>
      <c r="C426" s="15"/>
      <c r="E426" s="21"/>
      <c r="F426" s="21"/>
      <c r="G426" s="96"/>
      <c r="H426" s="14"/>
      <c r="I426" s="21"/>
      <c r="J426" s="15"/>
      <c r="K426" s="15"/>
      <c r="L426" s="18"/>
      <c r="M426" s="15"/>
    </row>
    <row r="427" spans="2:13" ht="13" x14ac:dyDescent="0.15">
      <c r="B427" s="15"/>
      <c r="C427" s="15"/>
      <c r="E427" s="21"/>
      <c r="F427" s="21"/>
      <c r="G427" s="96"/>
      <c r="H427" s="14"/>
      <c r="I427" s="21"/>
      <c r="J427" s="15"/>
      <c r="K427" s="15"/>
      <c r="L427" s="18"/>
      <c r="M427" s="15"/>
    </row>
    <row r="428" spans="2:13" ht="13" x14ac:dyDescent="0.15">
      <c r="B428" s="15"/>
      <c r="C428" s="15"/>
      <c r="E428" s="21"/>
      <c r="F428" s="21"/>
      <c r="G428" s="96"/>
      <c r="H428" s="14"/>
      <c r="I428" s="21"/>
      <c r="J428" s="15"/>
      <c r="K428" s="15"/>
      <c r="L428" s="18"/>
      <c r="M428" s="15"/>
    </row>
    <row r="429" spans="2:13" ht="13" x14ac:dyDescent="0.15">
      <c r="B429" s="15"/>
      <c r="C429" s="15"/>
      <c r="E429" s="21"/>
      <c r="F429" s="21"/>
      <c r="G429" s="96"/>
      <c r="H429" s="14"/>
      <c r="I429" s="21"/>
      <c r="J429" s="15"/>
      <c r="K429" s="15"/>
      <c r="L429" s="18"/>
      <c r="M429" s="15"/>
    </row>
    <row r="430" spans="2:13" ht="13" x14ac:dyDescent="0.15">
      <c r="B430" s="15"/>
      <c r="C430" s="15"/>
      <c r="E430" s="21"/>
      <c r="F430" s="21"/>
      <c r="G430" s="96"/>
      <c r="H430" s="14"/>
      <c r="I430" s="21"/>
      <c r="J430" s="15"/>
      <c r="K430" s="15"/>
      <c r="L430" s="18"/>
      <c r="M430" s="15"/>
    </row>
    <row r="431" spans="2:13" ht="13" x14ac:dyDescent="0.15">
      <c r="B431" s="15"/>
      <c r="C431" s="15"/>
      <c r="E431" s="21"/>
      <c r="F431" s="21"/>
      <c r="G431" s="96"/>
      <c r="H431" s="14"/>
      <c r="I431" s="21"/>
      <c r="J431" s="15"/>
      <c r="K431" s="15"/>
      <c r="L431" s="18"/>
      <c r="M431" s="15"/>
    </row>
    <row r="432" spans="2:13" ht="13" x14ac:dyDescent="0.15">
      <c r="B432" s="15"/>
      <c r="C432" s="15"/>
      <c r="E432" s="21"/>
      <c r="F432" s="21"/>
      <c r="G432" s="96"/>
      <c r="H432" s="14"/>
      <c r="I432" s="21"/>
      <c r="J432" s="15"/>
      <c r="K432" s="15"/>
      <c r="L432" s="18"/>
      <c r="M432" s="15"/>
    </row>
    <row r="433" spans="2:13" ht="13" x14ac:dyDescent="0.15">
      <c r="B433" s="15"/>
      <c r="C433" s="15"/>
      <c r="E433" s="21"/>
      <c r="F433" s="21"/>
      <c r="G433" s="96"/>
      <c r="H433" s="14"/>
      <c r="I433" s="21"/>
      <c r="J433" s="15"/>
      <c r="K433" s="15"/>
      <c r="L433" s="18"/>
      <c r="M433" s="15"/>
    </row>
    <row r="434" spans="2:13" ht="13" x14ac:dyDescent="0.15">
      <c r="B434" s="15"/>
      <c r="C434" s="15"/>
      <c r="E434" s="21"/>
      <c r="F434" s="21"/>
      <c r="G434" s="96"/>
      <c r="H434" s="14"/>
      <c r="I434" s="21"/>
      <c r="J434" s="15"/>
      <c r="K434" s="15"/>
      <c r="L434" s="18"/>
      <c r="M434" s="15"/>
    </row>
    <row r="435" spans="2:13" ht="13" x14ac:dyDescent="0.15">
      <c r="B435" s="15"/>
      <c r="C435" s="15"/>
      <c r="E435" s="21"/>
      <c r="F435" s="21"/>
      <c r="G435" s="96"/>
      <c r="H435" s="14"/>
      <c r="I435" s="21"/>
      <c r="J435" s="15"/>
      <c r="K435" s="15"/>
      <c r="L435" s="18"/>
      <c r="M435" s="15"/>
    </row>
    <row r="436" spans="2:13" ht="13" x14ac:dyDescent="0.15">
      <c r="B436" s="15"/>
      <c r="C436" s="15"/>
      <c r="E436" s="21"/>
      <c r="F436" s="21"/>
      <c r="G436" s="96"/>
      <c r="H436" s="14"/>
      <c r="I436" s="21"/>
      <c r="J436" s="15"/>
      <c r="K436" s="15"/>
      <c r="L436" s="18"/>
      <c r="M436" s="15"/>
    </row>
    <row r="437" spans="2:13" ht="13" x14ac:dyDescent="0.15">
      <c r="B437" s="15"/>
      <c r="C437" s="15"/>
      <c r="E437" s="21"/>
      <c r="F437" s="21"/>
      <c r="G437" s="96"/>
      <c r="H437" s="14"/>
      <c r="I437" s="21"/>
      <c r="J437" s="15"/>
      <c r="K437" s="15"/>
      <c r="L437" s="18"/>
      <c r="M437" s="15"/>
    </row>
    <row r="438" spans="2:13" ht="13" x14ac:dyDescent="0.15">
      <c r="B438" s="15"/>
      <c r="C438" s="15"/>
      <c r="E438" s="21"/>
      <c r="F438" s="21"/>
      <c r="G438" s="96"/>
      <c r="H438" s="14"/>
      <c r="I438" s="21"/>
      <c r="J438" s="15"/>
      <c r="K438" s="15"/>
      <c r="L438" s="18"/>
      <c r="M438" s="15"/>
    </row>
    <row r="439" spans="2:13" ht="13" x14ac:dyDescent="0.15">
      <c r="B439" s="15"/>
      <c r="C439" s="15"/>
      <c r="E439" s="21"/>
      <c r="F439" s="21"/>
      <c r="G439" s="96"/>
      <c r="H439" s="14"/>
      <c r="I439" s="21"/>
      <c r="J439" s="15"/>
      <c r="K439" s="15"/>
      <c r="L439" s="18"/>
      <c r="M439" s="15"/>
    </row>
    <row r="440" spans="2:13" ht="13" x14ac:dyDescent="0.15">
      <c r="B440" s="15"/>
      <c r="C440" s="15"/>
      <c r="E440" s="21"/>
      <c r="F440" s="21"/>
      <c r="G440" s="96"/>
      <c r="H440" s="14"/>
      <c r="I440" s="21"/>
      <c r="J440" s="15"/>
      <c r="K440" s="15"/>
      <c r="L440" s="18"/>
      <c r="M440" s="15"/>
    </row>
    <row r="441" spans="2:13" ht="13" x14ac:dyDescent="0.15">
      <c r="B441" s="15"/>
      <c r="C441" s="15"/>
      <c r="E441" s="21"/>
      <c r="F441" s="21"/>
      <c r="G441" s="96"/>
      <c r="H441" s="14"/>
      <c r="I441" s="21"/>
      <c r="J441" s="15"/>
      <c r="K441" s="15"/>
      <c r="L441" s="18"/>
      <c r="M441" s="15"/>
    </row>
    <row r="442" spans="2:13" ht="13" x14ac:dyDescent="0.15">
      <c r="B442" s="15"/>
      <c r="C442" s="15"/>
      <c r="E442" s="21"/>
      <c r="F442" s="21"/>
      <c r="G442" s="96"/>
      <c r="H442" s="14"/>
      <c r="I442" s="21"/>
      <c r="J442" s="15"/>
      <c r="K442" s="15"/>
      <c r="L442" s="18"/>
      <c r="M442" s="15"/>
    </row>
    <row r="443" spans="2:13" ht="13" x14ac:dyDescent="0.15">
      <c r="B443" s="15"/>
      <c r="C443" s="15"/>
      <c r="E443" s="21"/>
      <c r="F443" s="21"/>
      <c r="G443" s="96"/>
      <c r="H443" s="14"/>
      <c r="I443" s="21"/>
      <c r="J443" s="15"/>
      <c r="K443" s="15"/>
      <c r="L443" s="18"/>
      <c r="M443" s="15"/>
    </row>
    <row r="444" spans="2:13" ht="13" x14ac:dyDescent="0.15">
      <c r="B444" s="15"/>
      <c r="C444" s="15"/>
      <c r="E444" s="21"/>
      <c r="F444" s="21"/>
      <c r="G444" s="96"/>
      <c r="H444" s="14"/>
      <c r="I444" s="21"/>
      <c r="J444" s="15"/>
      <c r="K444" s="15"/>
      <c r="L444" s="18"/>
      <c r="M444" s="15"/>
    </row>
    <row r="445" spans="2:13" ht="13" x14ac:dyDescent="0.15">
      <c r="B445" s="15"/>
      <c r="C445" s="15"/>
      <c r="E445" s="21"/>
      <c r="F445" s="21"/>
      <c r="G445" s="96"/>
      <c r="H445" s="14"/>
      <c r="I445" s="21"/>
      <c r="J445" s="15"/>
      <c r="K445" s="15"/>
      <c r="L445" s="18"/>
      <c r="M445" s="15"/>
    </row>
    <row r="446" spans="2:13" ht="13" x14ac:dyDescent="0.15">
      <c r="B446" s="15"/>
      <c r="C446" s="15"/>
      <c r="E446" s="21"/>
      <c r="F446" s="21"/>
      <c r="G446" s="96"/>
      <c r="H446" s="14"/>
      <c r="I446" s="21"/>
      <c r="J446" s="15"/>
      <c r="K446" s="15"/>
      <c r="L446" s="18"/>
      <c r="M446" s="15"/>
    </row>
    <row r="447" spans="2:13" ht="13" x14ac:dyDescent="0.15">
      <c r="B447" s="15"/>
      <c r="C447" s="15"/>
      <c r="E447" s="21"/>
      <c r="F447" s="21"/>
      <c r="G447" s="96"/>
      <c r="H447" s="14"/>
      <c r="I447" s="21"/>
      <c r="J447" s="15"/>
      <c r="K447" s="15"/>
      <c r="L447" s="18"/>
      <c r="M447" s="15"/>
    </row>
    <row r="448" spans="2:13" ht="13" x14ac:dyDescent="0.15">
      <c r="B448" s="15"/>
      <c r="C448" s="15"/>
      <c r="E448" s="21"/>
      <c r="F448" s="21"/>
      <c r="G448" s="96"/>
      <c r="H448" s="14"/>
      <c r="I448" s="21"/>
      <c r="J448" s="15"/>
      <c r="K448" s="15"/>
      <c r="L448" s="18"/>
      <c r="M448" s="15"/>
    </row>
    <row r="449" spans="2:13" ht="13" x14ac:dyDescent="0.15">
      <c r="B449" s="15"/>
      <c r="C449" s="15"/>
      <c r="E449" s="21"/>
      <c r="F449" s="21"/>
      <c r="G449" s="96"/>
      <c r="H449" s="14"/>
      <c r="I449" s="21"/>
      <c r="J449" s="15"/>
      <c r="K449" s="15"/>
      <c r="L449" s="18"/>
      <c r="M449" s="15"/>
    </row>
    <row r="450" spans="2:13" ht="13" x14ac:dyDescent="0.15">
      <c r="B450" s="15"/>
      <c r="C450" s="15"/>
      <c r="E450" s="21"/>
      <c r="F450" s="21"/>
      <c r="G450" s="96"/>
      <c r="H450" s="14"/>
      <c r="I450" s="21"/>
      <c r="J450" s="15"/>
      <c r="K450" s="15"/>
      <c r="L450" s="18"/>
      <c r="M450" s="15"/>
    </row>
    <row r="451" spans="2:13" ht="13" x14ac:dyDescent="0.15">
      <c r="B451" s="15"/>
      <c r="C451" s="15"/>
      <c r="E451" s="21"/>
      <c r="F451" s="21"/>
      <c r="G451" s="96"/>
      <c r="H451" s="14"/>
      <c r="I451" s="21"/>
      <c r="J451" s="15"/>
      <c r="K451" s="15"/>
      <c r="L451" s="18"/>
      <c r="M451" s="15"/>
    </row>
    <row r="452" spans="2:13" ht="13" x14ac:dyDescent="0.15">
      <c r="B452" s="15"/>
      <c r="C452" s="15"/>
      <c r="E452" s="21"/>
      <c r="F452" s="21"/>
      <c r="G452" s="96"/>
      <c r="H452" s="14"/>
      <c r="I452" s="21"/>
      <c r="J452" s="15"/>
      <c r="K452" s="15"/>
      <c r="L452" s="18"/>
      <c r="M452" s="15"/>
    </row>
    <row r="453" spans="2:13" ht="13" x14ac:dyDescent="0.15">
      <c r="B453" s="15"/>
      <c r="C453" s="15"/>
      <c r="E453" s="21"/>
      <c r="F453" s="21"/>
      <c r="G453" s="96"/>
      <c r="H453" s="14"/>
      <c r="I453" s="21"/>
      <c r="J453" s="15"/>
      <c r="K453" s="15"/>
      <c r="L453" s="18"/>
      <c r="M453" s="15"/>
    </row>
    <row r="454" spans="2:13" ht="13" x14ac:dyDescent="0.15">
      <c r="B454" s="15"/>
      <c r="C454" s="15"/>
      <c r="E454" s="21"/>
      <c r="F454" s="21"/>
      <c r="G454" s="96"/>
      <c r="H454" s="14"/>
      <c r="I454" s="21"/>
      <c r="J454" s="15"/>
      <c r="K454" s="15"/>
      <c r="L454" s="18"/>
      <c r="M454" s="15"/>
    </row>
    <row r="455" spans="2:13" ht="13" x14ac:dyDescent="0.15">
      <c r="B455" s="15"/>
      <c r="C455" s="15"/>
      <c r="E455" s="21"/>
      <c r="F455" s="21"/>
      <c r="G455" s="96"/>
      <c r="H455" s="14"/>
      <c r="I455" s="21"/>
      <c r="J455" s="15"/>
      <c r="K455" s="15"/>
      <c r="L455" s="18"/>
      <c r="M455" s="15"/>
    </row>
    <row r="456" spans="2:13" ht="13" x14ac:dyDescent="0.15">
      <c r="B456" s="15"/>
      <c r="C456" s="15"/>
      <c r="E456" s="21"/>
      <c r="F456" s="21"/>
      <c r="G456" s="96"/>
      <c r="H456" s="14"/>
      <c r="I456" s="21"/>
      <c r="J456" s="15"/>
      <c r="K456" s="15"/>
      <c r="L456" s="18"/>
      <c r="M456" s="15"/>
    </row>
    <row r="457" spans="2:13" ht="13" x14ac:dyDescent="0.15">
      <c r="B457" s="15"/>
      <c r="C457" s="15"/>
      <c r="E457" s="21"/>
      <c r="F457" s="21"/>
      <c r="G457" s="96"/>
      <c r="H457" s="14"/>
      <c r="I457" s="21"/>
      <c r="J457" s="15"/>
      <c r="K457" s="15"/>
      <c r="L457" s="18"/>
      <c r="M457" s="15"/>
    </row>
    <row r="458" spans="2:13" ht="13" x14ac:dyDescent="0.15">
      <c r="B458" s="15"/>
      <c r="C458" s="15"/>
      <c r="E458" s="21"/>
      <c r="F458" s="21"/>
      <c r="G458" s="96"/>
      <c r="H458" s="14"/>
      <c r="I458" s="21"/>
      <c r="J458" s="15"/>
      <c r="K458" s="15"/>
      <c r="L458" s="18"/>
      <c r="M458" s="15"/>
    </row>
    <row r="459" spans="2:13" ht="13" x14ac:dyDescent="0.15">
      <c r="B459" s="15"/>
      <c r="C459" s="15"/>
      <c r="E459" s="21"/>
      <c r="F459" s="21"/>
      <c r="G459" s="96"/>
      <c r="H459" s="14"/>
      <c r="I459" s="21"/>
      <c r="J459" s="15"/>
      <c r="K459" s="15"/>
      <c r="L459" s="18"/>
      <c r="M459" s="15"/>
    </row>
    <row r="460" spans="2:13" ht="13" x14ac:dyDescent="0.15">
      <c r="B460" s="15"/>
      <c r="C460" s="15"/>
      <c r="E460" s="21"/>
      <c r="F460" s="21"/>
      <c r="G460" s="96"/>
      <c r="H460" s="14"/>
      <c r="I460" s="21"/>
      <c r="J460" s="15"/>
      <c r="K460" s="15"/>
      <c r="L460" s="18"/>
      <c r="M460" s="15"/>
    </row>
    <row r="461" spans="2:13" ht="13" x14ac:dyDescent="0.15">
      <c r="B461" s="15"/>
      <c r="C461" s="15"/>
      <c r="E461" s="21"/>
      <c r="F461" s="21"/>
      <c r="G461" s="96"/>
      <c r="H461" s="14"/>
      <c r="I461" s="21"/>
      <c r="J461" s="15"/>
      <c r="K461" s="15"/>
      <c r="L461" s="18"/>
      <c r="M461" s="15"/>
    </row>
    <row r="462" spans="2:13" ht="13" x14ac:dyDescent="0.15">
      <c r="B462" s="15"/>
      <c r="C462" s="15"/>
      <c r="E462" s="21"/>
      <c r="F462" s="21"/>
      <c r="G462" s="96"/>
      <c r="H462" s="14"/>
      <c r="I462" s="21"/>
      <c r="J462" s="15"/>
      <c r="K462" s="15"/>
      <c r="L462" s="18"/>
      <c r="M462" s="15"/>
    </row>
    <row r="463" spans="2:13" ht="13" x14ac:dyDescent="0.15">
      <c r="B463" s="15"/>
      <c r="C463" s="15"/>
      <c r="E463" s="21"/>
      <c r="F463" s="21"/>
      <c r="G463" s="96"/>
      <c r="H463" s="14"/>
      <c r="I463" s="21"/>
      <c r="J463" s="15"/>
      <c r="K463" s="15"/>
      <c r="L463" s="18"/>
      <c r="M463" s="15"/>
    </row>
    <row r="464" spans="2:13" ht="13" x14ac:dyDescent="0.15">
      <c r="B464" s="15"/>
      <c r="C464" s="15"/>
      <c r="E464" s="21"/>
      <c r="F464" s="21"/>
      <c r="G464" s="96"/>
      <c r="H464" s="14"/>
      <c r="I464" s="21"/>
      <c r="J464" s="15"/>
      <c r="K464" s="15"/>
      <c r="L464" s="18"/>
      <c r="M464" s="15"/>
    </row>
    <row r="465" spans="2:13" ht="13" x14ac:dyDescent="0.15">
      <c r="B465" s="15"/>
      <c r="C465" s="15"/>
      <c r="E465" s="21"/>
      <c r="F465" s="21"/>
      <c r="G465" s="96"/>
      <c r="H465" s="14"/>
      <c r="I465" s="21"/>
      <c r="J465" s="15"/>
      <c r="K465" s="15"/>
      <c r="L465" s="18"/>
      <c r="M465" s="15"/>
    </row>
    <row r="466" spans="2:13" ht="13" x14ac:dyDescent="0.15">
      <c r="B466" s="15"/>
      <c r="C466" s="15"/>
      <c r="E466" s="21"/>
      <c r="F466" s="21"/>
      <c r="G466" s="96"/>
      <c r="H466" s="14"/>
      <c r="I466" s="21"/>
      <c r="J466" s="15"/>
      <c r="K466" s="15"/>
      <c r="L466" s="18"/>
      <c r="M466" s="15"/>
    </row>
    <row r="467" spans="2:13" ht="13" x14ac:dyDescent="0.15">
      <c r="B467" s="15"/>
      <c r="C467" s="15"/>
      <c r="E467" s="21"/>
      <c r="F467" s="21"/>
      <c r="G467" s="96"/>
      <c r="H467" s="14"/>
      <c r="I467" s="21"/>
      <c r="J467" s="15"/>
      <c r="K467" s="15"/>
      <c r="L467" s="18"/>
      <c r="M467" s="15"/>
    </row>
    <row r="468" spans="2:13" ht="13" x14ac:dyDescent="0.15">
      <c r="B468" s="15"/>
      <c r="C468" s="15"/>
      <c r="E468" s="21"/>
      <c r="F468" s="21"/>
      <c r="G468" s="96"/>
      <c r="H468" s="14"/>
      <c r="I468" s="21"/>
      <c r="J468" s="15"/>
      <c r="K468" s="15"/>
      <c r="L468" s="18"/>
      <c r="M468" s="15"/>
    </row>
    <row r="469" spans="2:13" ht="13" x14ac:dyDescent="0.15">
      <c r="B469" s="15"/>
      <c r="C469" s="15"/>
      <c r="E469" s="21"/>
      <c r="F469" s="21"/>
      <c r="G469" s="96"/>
      <c r="H469" s="14"/>
      <c r="I469" s="21"/>
      <c r="J469" s="15"/>
      <c r="K469" s="15"/>
      <c r="L469" s="18"/>
      <c r="M469" s="15"/>
    </row>
    <row r="470" spans="2:13" ht="13" x14ac:dyDescent="0.15">
      <c r="B470" s="15"/>
      <c r="C470" s="15"/>
      <c r="E470" s="21"/>
      <c r="F470" s="21"/>
      <c r="G470" s="96"/>
      <c r="H470" s="14"/>
      <c r="I470" s="21"/>
      <c r="J470" s="15"/>
      <c r="K470" s="15"/>
      <c r="L470" s="18"/>
      <c r="M470" s="15"/>
    </row>
    <row r="471" spans="2:13" ht="13" x14ac:dyDescent="0.15">
      <c r="B471" s="15"/>
      <c r="C471" s="15"/>
      <c r="E471" s="21"/>
      <c r="F471" s="21"/>
      <c r="G471" s="96"/>
      <c r="H471" s="14"/>
      <c r="I471" s="21"/>
      <c r="J471" s="15"/>
      <c r="K471" s="15"/>
      <c r="L471" s="18"/>
      <c r="M471" s="15"/>
    </row>
    <row r="472" spans="2:13" ht="13" x14ac:dyDescent="0.15">
      <c r="B472" s="15"/>
      <c r="C472" s="15"/>
      <c r="E472" s="21"/>
      <c r="F472" s="21"/>
      <c r="G472" s="96"/>
      <c r="H472" s="14"/>
      <c r="I472" s="21"/>
      <c r="J472" s="15"/>
      <c r="K472" s="15"/>
      <c r="L472" s="18"/>
      <c r="M472" s="15"/>
    </row>
    <row r="473" spans="2:13" ht="13" x14ac:dyDescent="0.15">
      <c r="B473" s="15"/>
      <c r="C473" s="15"/>
      <c r="E473" s="21"/>
      <c r="F473" s="21"/>
      <c r="G473" s="96"/>
      <c r="H473" s="14"/>
      <c r="I473" s="21"/>
      <c r="J473" s="15"/>
      <c r="K473" s="15"/>
      <c r="L473" s="18"/>
      <c r="M473" s="15"/>
    </row>
    <row r="474" spans="2:13" ht="13" x14ac:dyDescent="0.15">
      <c r="B474" s="15"/>
      <c r="C474" s="15"/>
      <c r="E474" s="21"/>
      <c r="F474" s="21"/>
      <c r="G474" s="96"/>
      <c r="H474" s="14"/>
      <c r="I474" s="21"/>
      <c r="J474" s="15"/>
      <c r="K474" s="15"/>
      <c r="L474" s="18"/>
      <c r="M474" s="15"/>
    </row>
    <row r="475" spans="2:13" ht="13" x14ac:dyDescent="0.15">
      <c r="B475" s="15"/>
      <c r="C475" s="15"/>
      <c r="E475" s="21"/>
      <c r="F475" s="21"/>
      <c r="G475" s="96"/>
      <c r="H475" s="14"/>
      <c r="I475" s="21"/>
      <c r="J475" s="15"/>
      <c r="K475" s="15"/>
      <c r="L475" s="18"/>
      <c r="M475" s="15"/>
    </row>
    <row r="476" spans="2:13" ht="13" x14ac:dyDescent="0.15">
      <c r="B476" s="15"/>
      <c r="C476" s="15"/>
      <c r="E476" s="21"/>
      <c r="F476" s="21"/>
      <c r="G476" s="96"/>
      <c r="H476" s="14"/>
      <c r="I476" s="21"/>
      <c r="J476" s="15"/>
      <c r="K476" s="15"/>
      <c r="L476" s="18"/>
      <c r="M476" s="15"/>
    </row>
    <row r="477" spans="2:13" ht="13" x14ac:dyDescent="0.15">
      <c r="B477" s="15"/>
      <c r="C477" s="15"/>
      <c r="E477" s="21"/>
      <c r="F477" s="21"/>
      <c r="G477" s="96"/>
      <c r="H477" s="14"/>
      <c r="I477" s="21"/>
      <c r="J477" s="15"/>
      <c r="K477" s="15"/>
      <c r="L477" s="18"/>
      <c r="M477" s="15"/>
    </row>
    <row r="478" spans="2:13" ht="13" x14ac:dyDescent="0.15">
      <c r="B478" s="15"/>
      <c r="C478" s="15"/>
      <c r="E478" s="21"/>
      <c r="F478" s="21"/>
      <c r="G478" s="96"/>
      <c r="H478" s="14"/>
      <c r="I478" s="21"/>
      <c r="J478" s="15"/>
      <c r="K478" s="15"/>
      <c r="L478" s="18"/>
      <c r="M478" s="15"/>
    </row>
    <row r="479" spans="2:13" ht="13" x14ac:dyDescent="0.15">
      <c r="B479" s="15"/>
      <c r="C479" s="15"/>
      <c r="E479" s="21"/>
      <c r="F479" s="21"/>
      <c r="G479" s="96"/>
      <c r="H479" s="14"/>
      <c r="I479" s="21"/>
      <c r="J479" s="15"/>
      <c r="K479" s="15"/>
      <c r="L479" s="18"/>
      <c r="M479" s="15"/>
    </row>
    <row r="480" spans="2:13" ht="13" x14ac:dyDescent="0.15">
      <c r="B480" s="15"/>
      <c r="C480" s="15"/>
      <c r="E480" s="21"/>
      <c r="F480" s="21"/>
      <c r="G480" s="96"/>
      <c r="H480" s="14"/>
      <c r="I480" s="21"/>
      <c r="J480" s="15"/>
      <c r="K480" s="15"/>
      <c r="L480" s="18"/>
      <c r="M480" s="15"/>
    </row>
    <row r="481" spans="2:13" ht="13" x14ac:dyDescent="0.15">
      <c r="B481" s="15"/>
      <c r="C481" s="15"/>
      <c r="E481" s="21"/>
      <c r="F481" s="21"/>
      <c r="G481" s="96"/>
      <c r="H481" s="14"/>
      <c r="I481" s="21"/>
      <c r="J481" s="15"/>
      <c r="K481" s="15"/>
      <c r="L481" s="18"/>
      <c r="M481" s="15"/>
    </row>
    <row r="482" spans="2:13" ht="13" x14ac:dyDescent="0.15">
      <c r="B482" s="15"/>
      <c r="C482" s="15"/>
      <c r="E482" s="21"/>
      <c r="F482" s="21"/>
      <c r="G482" s="96"/>
      <c r="H482" s="14"/>
      <c r="I482" s="21"/>
      <c r="J482" s="15"/>
      <c r="K482" s="15"/>
      <c r="L482" s="18"/>
      <c r="M482" s="15"/>
    </row>
    <row r="483" spans="2:13" ht="13" x14ac:dyDescent="0.15">
      <c r="B483" s="15"/>
      <c r="C483" s="15"/>
      <c r="E483" s="21"/>
      <c r="F483" s="21"/>
      <c r="G483" s="96"/>
      <c r="H483" s="14"/>
      <c r="I483" s="21"/>
      <c r="J483" s="15"/>
      <c r="K483" s="15"/>
      <c r="L483" s="18"/>
      <c r="M483" s="15"/>
    </row>
    <row r="484" spans="2:13" ht="13" x14ac:dyDescent="0.15">
      <c r="B484" s="15"/>
      <c r="C484" s="15"/>
      <c r="E484" s="21"/>
      <c r="F484" s="21"/>
      <c r="G484" s="96"/>
      <c r="H484" s="14"/>
      <c r="I484" s="21"/>
      <c r="J484" s="15"/>
      <c r="K484" s="15"/>
      <c r="L484" s="18"/>
      <c r="M484" s="15"/>
    </row>
    <row r="485" spans="2:13" ht="13" x14ac:dyDescent="0.15">
      <c r="B485" s="15"/>
      <c r="C485" s="15"/>
      <c r="E485" s="21"/>
      <c r="F485" s="21"/>
      <c r="G485" s="96"/>
      <c r="H485" s="14"/>
      <c r="I485" s="21"/>
      <c r="J485" s="15"/>
      <c r="K485" s="15"/>
      <c r="L485" s="18"/>
      <c r="M485" s="15"/>
    </row>
    <row r="486" spans="2:13" ht="13" x14ac:dyDescent="0.15">
      <c r="B486" s="15"/>
      <c r="C486" s="15"/>
      <c r="E486" s="21"/>
      <c r="F486" s="21"/>
      <c r="G486" s="96"/>
      <c r="H486" s="14"/>
      <c r="I486" s="21"/>
      <c r="J486" s="15"/>
      <c r="K486" s="15"/>
      <c r="L486" s="18"/>
      <c r="M486" s="15"/>
    </row>
    <row r="487" spans="2:13" ht="13" x14ac:dyDescent="0.15">
      <c r="B487" s="15"/>
      <c r="C487" s="15"/>
      <c r="E487" s="21"/>
      <c r="F487" s="21"/>
      <c r="G487" s="96"/>
      <c r="H487" s="14"/>
      <c r="I487" s="21"/>
      <c r="J487" s="15"/>
      <c r="K487" s="15"/>
      <c r="L487" s="18"/>
      <c r="M487" s="15"/>
    </row>
    <row r="488" spans="2:13" ht="13" x14ac:dyDescent="0.15">
      <c r="B488" s="15"/>
      <c r="C488" s="15"/>
      <c r="E488" s="21"/>
      <c r="F488" s="21"/>
      <c r="G488" s="96"/>
      <c r="H488" s="14"/>
      <c r="I488" s="21"/>
      <c r="J488" s="15"/>
      <c r="K488" s="15"/>
      <c r="L488" s="18"/>
      <c r="M488" s="15"/>
    </row>
    <row r="489" spans="2:13" ht="13" x14ac:dyDescent="0.15">
      <c r="B489" s="15"/>
      <c r="C489" s="15"/>
      <c r="E489" s="21"/>
      <c r="F489" s="21"/>
      <c r="G489" s="96"/>
      <c r="H489" s="14"/>
      <c r="I489" s="21"/>
      <c r="J489" s="15"/>
      <c r="K489" s="15"/>
      <c r="L489" s="18"/>
      <c r="M489" s="15"/>
    </row>
    <row r="490" spans="2:13" ht="13" x14ac:dyDescent="0.15">
      <c r="B490" s="15"/>
      <c r="C490" s="15"/>
      <c r="E490" s="21"/>
      <c r="F490" s="21"/>
      <c r="G490" s="96"/>
      <c r="H490" s="14"/>
      <c r="I490" s="21"/>
      <c r="J490" s="15"/>
      <c r="K490" s="15"/>
      <c r="L490" s="18"/>
      <c r="M490" s="15"/>
    </row>
    <row r="491" spans="2:13" ht="13" x14ac:dyDescent="0.15">
      <c r="B491" s="15"/>
      <c r="C491" s="15"/>
      <c r="E491" s="21"/>
      <c r="F491" s="21"/>
      <c r="G491" s="96"/>
      <c r="H491" s="14"/>
      <c r="I491" s="21"/>
      <c r="J491" s="15"/>
      <c r="K491" s="15"/>
      <c r="L491" s="18"/>
      <c r="M491" s="15"/>
    </row>
    <row r="492" spans="2:13" ht="13" x14ac:dyDescent="0.15">
      <c r="B492" s="15"/>
      <c r="C492" s="15"/>
      <c r="E492" s="21"/>
      <c r="F492" s="21"/>
      <c r="G492" s="96"/>
      <c r="H492" s="14"/>
      <c r="I492" s="21"/>
      <c r="J492" s="15"/>
      <c r="K492" s="15"/>
      <c r="L492" s="18"/>
      <c r="M492" s="15"/>
    </row>
    <row r="493" spans="2:13" ht="13" x14ac:dyDescent="0.15">
      <c r="B493" s="15"/>
      <c r="C493" s="15"/>
      <c r="E493" s="21"/>
      <c r="F493" s="21"/>
      <c r="G493" s="96"/>
      <c r="H493" s="14"/>
      <c r="I493" s="21"/>
      <c r="J493" s="15"/>
      <c r="K493" s="15"/>
      <c r="L493" s="18"/>
      <c r="M493" s="15"/>
    </row>
    <row r="494" spans="2:13" ht="13" x14ac:dyDescent="0.15">
      <c r="B494" s="15"/>
      <c r="C494" s="15"/>
      <c r="E494" s="21"/>
      <c r="F494" s="21"/>
      <c r="G494" s="96"/>
      <c r="H494" s="14"/>
      <c r="I494" s="21"/>
      <c r="J494" s="15"/>
      <c r="K494" s="15"/>
      <c r="L494" s="18"/>
      <c r="M494" s="15"/>
    </row>
    <row r="495" spans="2:13" ht="13" x14ac:dyDescent="0.15">
      <c r="B495" s="15"/>
      <c r="C495" s="15"/>
      <c r="E495" s="21"/>
      <c r="F495" s="21"/>
      <c r="G495" s="96"/>
      <c r="H495" s="14"/>
      <c r="I495" s="21"/>
      <c r="J495" s="15"/>
      <c r="K495" s="15"/>
      <c r="L495" s="18"/>
      <c r="M495" s="15"/>
    </row>
    <row r="496" spans="2:13" ht="13" x14ac:dyDescent="0.15">
      <c r="B496" s="15"/>
      <c r="C496" s="15"/>
      <c r="E496" s="21"/>
      <c r="F496" s="21"/>
      <c r="G496" s="96"/>
      <c r="H496" s="14"/>
      <c r="I496" s="21"/>
      <c r="J496" s="15"/>
      <c r="K496" s="15"/>
      <c r="L496" s="18"/>
      <c r="M496" s="15"/>
    </row>
    <row r="497" spans="2:13" ht="13" x14ac:dyDescent="0.15">
      <c r="B497" s="15"/>
      <c r="C497" s="15"/>
      <c r="E497" s="21"/>
      <c r="F497" s="21"/>
      <c r="G497" s="96"/>
      <c r="H497" s="14"/>
      <c r="I497" s="21"/>
      <c r="J497" s="15"/>
      <c r="K497" s="15"/>
      <c r="L497" s="18"/>
      <c r="M497" s="15"/>
    </row>
    <row r="498" spans="2:13" ht="13" x14ac:dyDescent="0.15">
      <c r="B498" s="15"/>
      <c r="C498" s="15"/>
      <c r="E498" s="21"/>
      <c r="F498" s="21"/>
      <c r="G498" s="96"/>
      <c r="H498" s="14"/>
      <c r="I498" s="21"/>
      <c r="J498" s="15"/>
      <c r="K498" s="15"/>
      <c r="L498" s="18"/>
      <c r="M498" s="15"/>
    </row>
    <row r="499" spans="2:13" ht="13" x14ac:dyDescent="0.15">
      <c r="B499" s="15"/>
      <c r="C499" s="15"/>
      <c r="E499" s="21"/>
      <c r="F499" s="21"/>
      <c r="G499" s="96"/>
      <c r="H499" s="14"/>
      <c r="I499" s="21"/>
      <c r="J499" s="15"/>
      <c r="K499" s="15"/>
      <c r="L499" s="18"/>
      <c r="M499" s="15"/>
    </row>
    <row r="500" spans="2:13" ht="13" x14ac:dyDescent="0.15">
      <c r="B500" s="15"/>
      <c r="C500" s="15"/>
      <c r="E500" s="21"/>
      <c r="F500" s="21"/>
      <c r="G500" s="96"/>
      <c r="H500" s="14"/>
      <c r="I500" s="21"/>
      <c r="J500" s="15"/>
      <c r="K500" s="15"/>
      <c r="L500" s="18"/>
      <c r="M500" s="15"/>
    </row>
    <row r="501" spans="2:13" ht="13" x14ac:dyDescent="0.15">
      <c r="B501" s="15"/>
      <c r="C501" s="15"/>
      <c r="E501" s="21"/>
      <c r="F501" s="21"/>
      <c r="G501" s="96"/>
      <c r="H501" s="14"/>
      <c r="I501" s="21"/>
      <c r="J501" s="15"/>
      <c r="K501" s="15"/>
      <c r="L501" s="18"/>
      <c r="M501" s="15"/>
    </row>
    <row r="502" spans="2:13" ht="13" x14ac:dyDescent="0.15">
      <c r="B502" s="15"/>
      <c r="C502" s="15"/>
      <c r="E502" s="21"/>
      <c r="F502" s="21"/>
      <c r="G502" s="96"/>
      <c r="H502" s="14"/>
      <c r="I502" s="21"/>
      <c r="J502" s="15"/>
      <c r="K502" s="15"/>
      <c r="L502" s="18"/>
      <c r="M502" s="15"/>
    </row>
    <row r="503" spans="2:13" ht="13" x14ac:dyDescent="0.15">
      <c r="B503" s="15"/>
      <c r="C503" s="15"/>
      <c r="E503" s="21"/>
      <c r="F503" s="21"/>
      <c r="G503" s="96"/>
      <c r="H503" s="14"/>
      <c r="I503" s="21"/>
      <c r="J503" s="15"/>
      <c r="K503" s="15"/>
      <c r="L503" s="18"/>
      <c r="M503" s="15"/>
    </row>
    <row r="504" spans="2:13" ht="13" x14ac:dyDescent="0.15">
      <c r="B504" s="15"/>
      <c r="C504" s="15"/>
      <c r="E504" s="21"/>
      <c r="F504" s="21"/>
      <c r="G504" s="96"/>
      <c r="H504" s="14"/>
      <c r="I504" s="21"/>
      <c r="J504" s="15"/>
      <c r="K504" s="15"/>
      <c r="L504" s="18"/>
      <c r="M504" s="15"/>
    </row>
    <row r="505" spans="2:13" ht="13" x14ac:dyDescent="0.15">
      <c r="B505" s="15"/>
      <c r="C505" s="15"/>
      <c r="E505" s="21"/>
      <c r="F505" s="21"/>
      <c r="G505" s="96"/>
      <c r="H505" s="14"/>
      <c r="I505" s="21"/>
      <c r="J505" s="15"/>
      <c r="K505" s="15"/>
      <c r="L505" s="18"/>
      <c r="M505" s="15"/>
    </row>
    <row r="506" spans="2:13" ht="13" x14ac:dyDescent="0.15">
      <c r="B506" s="15"/>
      <c r="C506" s="15"/>
      <c r="E506" s="21"/>
      <c r="F506" s="21"/>
      <c r="G506" s="96"/>
      <c r="H506" s="14"/>
      <c r="I506" s="21"/>
      <c r="J506" s="15"/>
      <c r="K506" s="15"/>
      <c r="L506" s="18"/>
      <c r="M506" s="15"/>
    </row>
    <row r="507" spans="2:13" ht="13" x14ac:dyDescent="0.15">
      <c r="B507" s="15"/>
      <c r="C507" s="15"/>
      <c r="E507" s="21"/>
      <c r="F507" s="21"/>
      <c r="G507" s="96"/>
      <c r="H507" s="14"/>
      <c r="I507" s="21"/>
      <c r="J507" s="15"/>
      <c r="K507" s="15"/>
      <c r="L507" s="18"/>
      <c r="M507" s="15"/>
    </row>
    <row r="508" spans="2:13" ht="13" x14ac:dyDescent="0.15">
      <c r="B508" s="15"/>
      <c r="C508" s="15"/>
      <c r="E508" s="21"/>
      <c r="F508" s="21"/>
      <c r="G508" s="96"/>
      <c r="H508" s="14"/>
      <c r="I508" s="21"/>
      <c r="J508" s="15"/>
      <c r="K508" s="15"/>
      <c r="L508" s="18"/>
      <c r="M508" s="15"/>
    </row>
    <row r="509" spans="2:13" ht="13" x14ac:dyDescent="0.15">
      <c r="B509" s="15"/>
      <c r="C509" s="15"/>
      <c r="E509" s="21"/>
      <c r="F509" s="21"/>
      <c r="G509" s="96"/>
      <c r="H509" s="14"/>
      <c r="I509" s="21"/>
      <c r="J509" s="15"/>
      <c r="K509" s="15"/>
      <c r="L509" s="18"/>
      <c r="M509" s="15"/>
    </row>
    <row r="510" spans="2:13" ht="13" x14ac:dyDescent="0.15">
      <c r="B510" s="15"/>
      <c r="C510" s="15"/>
      <c r="E510" s="21"/>
      <c r="F510" s="21"/>
      <c r="G510" s="96"/>
      <c r="H510" s="14"/>
      <c r="I510" s="21"/>
      <c r="J510" s="15"/>
      <c r="K510" s="15"/>
      <c r="L510" s="18"/>
      <c r="M510" s="15"/>
    </row>
    <row r="511" spans="2:13" ht="13" x14ac:dyDescent="0.15">
      <c r="B511" s="15"/>
      <c r="C511" s="15"/>
      <c r="E511" s="21"/>
      <c r="F511" s="21"/>
      <c r="G511" s="96"/>
      <c r="H511" s="14"/>
      <c r="I511" s="21"/>
      <c r="J511" s="15"/>
      <c r="K511" s="15"/>
      <c r="L511" s="18"/>
      <c r="M511" s="15"/>
    </row>
    <row r="512" spans="2:13" ht="13" x14ac:dyDescent="0.15">
      <c r="B512" s="15"/>
      <c r="C512" s="15"/>
      <c r="E512" s="21"/>
      <c r="F512" s="21"/>
      <c r="G512" s="96"/>
      <c r="H512" s="14"/>
      <c r="I512" s="21"/>
      <c r="J512" s="15"/>
      <c r="K512" s="15"/>
      <c r="L512" s="18"/>
      <c r="M512" s="15"/>
    </row>
    <row r="513" spans="2:13" ht="13" x14ac:dyDescent="0.15">
      <c r="B513" s="15"/>
      <c r="C513" s="15"/>
      <c r="E513" s="21"/>
      <c r="F513" s="21"/>
      <c r="G513" s="96"/>
      <c r="H513" s="14"/>
      <c r="I513" s="21"/>
      <c r="J513" s="15"/>
      <c r="K513" s="15"/>
      <c r="L513" s="18"/>
      <c r="M513" s="15"/>
    </row>
    <row r="514" spans="2:13" ht="13" x14ac:dyDescent="0.15">
      <c r="B514" s="15"/>
      <c r="C514" s="15"/>
      <c r="E514" s="21"/>
      <c r="F514" s="21"/>
      <c r="G514" s="96"/>
      <c r="H514" s="14"/>
      <c r="I514" s="21"/>
      <c r="J514" s="15"/>
      <c r="K514" s="15"/>
      <c r="L514" s="18"/>
      <c r="M514" s="15"/>
    </row>
    <row r="515" spans="2:13" ht="13" x14ac:dyDescent="0.15">
      <c r="B515" s="15"/>
      <c r="C515" s="15"/>
      <c r="E515" s="21"/>
      <c r="F515" s="21"/>
      <c r="G515" s="96"/>
      <c r="H515" s="14"/>
      <c r="I515" s="21"/>
      <c r="J515" s="15"/>
      <c r="K515" s="15"/>
      <c r="L515" s="18"/>
      <c r="M515" s="15"/>
    </row>
    <row r="516" spans="2:13" ht="13" x14ac:dyDescent="0.15">
      <c r="B516" s="15"/>
      <c r="C516" s="15"/>
      <c r="E516" s="21"/>
      <c r="F516" s="21"/>
      <c r="G516" s="96"/>
      <c r="H516" s="14"/>
      <c r="I516" s="21"/>
      <c r="J516" s="15"/>
      <c r="K516" s="15"/>
      <c r="L516" s="18"/>
      <c r="M516" s="15"/>
    </row>
    <row r="517" spans="2:13" ht="13" x14ac:dyDescent="0.15">
      <c r="B517" s="15"/>
      <c r="C517" s="15"/>
      <c r="E517" s="21"/>
      <c r="F517" s="21"/>
      <c r="G517" s="96"/>
      <c r="H517" s="14"/>
      <c r="I517" s="21"/>
      <c r="J517" s="15"/>
      <c r="K517" s="15"/>
      <c r="L517" s="18"/>
      <c r="M517" s="15"/>
    </row>
    <row r="518" spans="2:13" ht="13" x14ac:dyDescent="0.15">
      <c r="B518" s="15"/>
      <c r="C518" s="15"/>
      <c r="E518" s="21"/>
      <c r="F518" s="21"/>
      <c r="G518" s="96"/>
      <c r="H518" s="14"/>
      <c r="I518" s="21"/>
      <c r="J518" s="15"/>
      <c r="K518" s="15"/>
      <c r="L518" s="18"/>
      <c r="M518" s="15"/>
    </row>
    <row r="519" spans="2:13" ht="13" x14ac:dyDescent="0.15">
      <c r="B519" s="15"/>
      <c r="C519" s="15"/>
      <c r="E519" s="21"/>
      <c r="F519" s="21"/>
      <c r="G519" s="96"/>
      <c r="H519" s="14"/>
      <c r="I519" s="21"/>
      <c r="J519" s="15"/>
      <c r="K519" s="15"/>
      <c r="L519" s="18"/>
      <c r="M519" s="15"/>
    </row>
    <row r="520" spans="2:13" ht="13" x14ac:dyDescent="0.15">
      <c r="B520" s="15"/>
      <c r="C520" s="15"/>
      <c r="E520" s="21"/>
      <c r="F520" s="21"/>
      <c r="G520" s="96"/>
      <c r="H520" s="14"/>
      <c r="I520" s="21"/>
      <c r="J520" s="15"/>
      <c r="K520" s="15"/>
      <c r="L520" s="18"/>
      <c r="M520" s="15"/>
    </row>
    <row r="521" spans="2:13" ht="13" x14ac:dyDescent="0.15">
      <c r="B521" s="15"/>
      <c r="C521" s="15"/>
      <c r="E521" s="21"/>
      <c r="F521" s="21"/>
      <c r="G521" s="96"/>
      <c r="H521" s="14"/>
      <c r="I521" s="21"/>
      <c r="J521" s="15"/>
      <c r="K521" s="15"/>
      <c r="L521" s="18"/>
      <c r="M521" s="15"/>
    </row>
    <row r="522" spans="2:13" ht="13" x14ac:dyDescent="0.15">
      <c r="B522" s="15"/>
      <c r="C522" s="15"/>
      <c r="E522" s="21"/>
      <c r="F522" s="21"/>
      <c r="G522" s="96"/>
      <c r="H522" s="14"/>
      <c r="I522" s="21"/>
      <c r="J522" s="15"/>
      <c r="K522" s="15"/>
      <c r="L522" s="18"/>
      <c r="M522" s="15"/>
    </row>
    <row r="523" spans="2:13" ht="13" x14ac:dyDescent="0.15">
      <c r="B523" s="15"/>
      <c r="C523" s="15"/>
      <c r="E523" s="21"/>
      <c r="F523" s="21"/>
      <c r="G523" s="96"/>
      <c r="H523" s="14"/>
      <c r="I523" s="21"/>
      <c r="J523" s="15"/>
      <c r="K523" s="15"/>
      <c r="L523" s="18"/>
      <c r="M523" s="15"/>
    </row>
    <row r="524" spans="2:13" ht="13" x14ac:dyDescent="0.15">
      <c r="B524" s="15"/>
      <c r="C524" s="15"/>
      <c r="E524" s="21"/>
      <c r="F524" s="21"/>
      <c r="G524" s="96"/>
      <c r="H524" s="14"/>
      <c r="I524" s="21"/>
      <c r="J524" s="15"/>
      <c r="K524" s="15"/>
      <c r="L524" s="18"/>
      <c r="M524" s="15"/>
    </row>
    <row r="525" spans="2:13" ht="13" x14ac:dyDescent="0.15">
      <c r="B525" s="15"/>
      <c r="C525" s="15"/>
      <c r="E525" s="21"/>
      <c r="F525" s="21"/>
      <c r="G525" s="96"/>
      <c r="H525" s="14"/>
      <c r="I525" s="21"/>
      <c r="J525" s="15"/>
      <c r="K525" s="15"/>
      <c r="L525" s="18"/>
      <c r="M525" s="15"/>
    </row>
    <row r="526" spans="2:13" ht="13" x14ac:dyDescent="0.15">
      <c r="B526" s="15"/>
      <c r="C526" s="15"/>
      <c r="E526" s="21"/>
      <c r="F526" s="21"/>
      <c r="G526" s="96"/>
      <c r="H526" s="14"/>
      <c r="I526" s="21"/>
      <c r="J526" s="15"/>
      <c r="K526" s="15"/>
      <c r="L526" s="18"/>
      <c r="M526" s="15"/>
    </row>
    <row r="527" spans="2:13" ht="13" x14ac:dyDescent="0.15">
      <c r="B527" s="15"/>
      <c r="C527" s="15"/>
      <c r="E527" s="21"/>
      <c r="F527" s="21"/>
      <c r="G527" s="96"/>
      <c r="H527" s="14"/>
      <c r="I527" s="21"/>
      <c r="J527" s="15"/>
      <c r="K527" s="15"/>
      <c r="L527" s="18"/>
      <c r="M527" s="15"/>
    </row>
    <row r="528" spans="2:13" ht="13" x14ac:dyDescent="0.15">
      <c r="B528" s="15"/>
      <c r="C528" s="15"/>
      <c r="E528" s="21"/>
      <c r="F528" s="21"/>
      <c r="G528" s="96"/>
      <c r="H528" s="14"/>
      <c r="I528" s="21"/>
      <c r="J528" s="15"/>
      <c r="K528" s="15"/>
      <c r="L528" s="18"/>
      <c r="M528" s="15"/>
    </row>
    <row r="529" spans="2:13" ht="13" x14ac:dyDescent="0.15">
      <c r="B529" s="15"/>
      <c r="C529" s="15"/>
      <c r="E529" s="21"/>
      <c r="F529" s="21"/>
      <c r="G529" s="96"/>
      <c r="H529" s="14"/>
      <c r="I529" s="21"/>
      <c r="J529" s="15"/>
      <c r="K529" s="15"/>
      <c r="L529" s="18"/>
      <c r="M529" s="15"/>
    </row>
    <row r="530" spans="2:13" ht="13" x14ac:dyDescent="0.15">
      <c r="B530" s="15"/>
      <c r="C530" s="15"/>
      <c r="E530" s="21"/>
      <c r="F530" s="21"/>
      <c r="G530" s="96"/>
      <c r="H530" s="14"/>
      <c r="I530" s="21"/>
      <c r="J530" s="15"/>
      <c r="K530" s="15"/>
      <c r="L530" s="18"/>
      <c r="M530" s="15"/>
    </row>
    <row r="531" spans="2:13" ht="13" x14ac:dyDescent="0.15">
      <c r="B531" s="15"/>
      <c r="C531" s="15"/>
      <c r="E531" s="21"/>
      <c r="F531" s="21"/>
      <c r="G531" s="96"/>
      <c r="H531" s="14"/>
      <c r="I531" s="21"/>
      <c r="J531" s="15"/>
      <c r="K531" s="15"/>
      <c r="L531" s="18"/>
      <c r="M531" s="15"/>
    </row>
    <row r="532" spans="2:13" ht="13" x14ac:dyDescent="0.15">
      <c r="B532" s="15"/>
      <c r="C532" s="15"/>
      <c r="E532" s="21"/>
      <c r="F532" s="21"/>
      <c r="G532" s="96"/>
      <c r="H532" s="14"/>
      <c r="I532" s="21"/>
      <c r="J532" s="15"/>
      <c r="K532" s="15"/>
      <c r="L532" s="18"/>
      <c r="M532" s="15"/>
    </row>
    <row r="533" spans="2:13" ht="13" x14ac:dyDescent="0.15">
      <c r="B533" s="15"/>
      <c r="C533" s="15"/>
      <c r="E533" s="21"/>
      <c r="F533" s="21"/>
      <c r="G533" s="96"/>
      <c r="H533" s="14"/>
      <c r="I533" s="21"/>
      <c r="J533" s="15"/>
      <c r="K533" s="15"/>
      <c r="L533" s="18"/>
      <c r="M533" s="15"/>
    </row>
    <row r="534" spans="2:13" ht="13" x14ac:dyDescent="0.15">
      <c r="B534" s="15"/>
      <c r="C534" s="15"/>
      <c r="E534" s="21"/>
      <c r="F534" s="21"/>
      <c r="G534" s="96"/>
      <c r="H534" s="14"/>
      <c r="I534" s="21"/>
      <c r="J534" s="15"/>
      <c r="K534" s="15"/>
      <c r="L534" s="18"/>
      <c r="M534" s="15"/>
    </row>
    <row r="535" spans="2:13" ht="13" x14ac:dyDescent="0.15">
      <c r="B535" s="15"/>
      <c r="C535" s="15"/>
      <c r="E535" s="21"/>
      <c r="F535" s="21"/>
      <c r="G535" s="96"/>
      <c r="H535" s="14"/>
      <c r="I535" s="21"/>
      <c r="J535" s="15"/>
      <c r="K535" s="15"/>
      <c r="L535" s="18"/>
      <c r="M535" s="15"/>
    </row>
    <row r="536" spans="2:13" ht="13" x14ac:dyDescent="0.15">
      <c r="B536" s="15"/>
      <c r="C536" s="15"/>
      <c r="E536" s="21"/>
      <c r="F536" s="21"/>
      <c r="G536" s="96"/>
      <c r="H536" s="14"/>
      <c r="I536" s="21"/>
      <c r="J536" s="15"/>
      <c r="K536" s="15"/>
      <c r="L536" s="18"/>
      <c r="M536" s="15"/>
    </row>
    <row r="537" spans="2:13" ht="13" x14ac:dyDescent="0.15">
      <c r="B537" s="15"/>
      <c r="C537" s="15"/>
      <c r="E537" s="21"/>
      <c r="F537" s="21"/>
      <c r="G537" s="96"/>
      <c r="H537" s="14"/>
      <c r="I537" s="21"/>
      <c r="J537" s="15"/>
      <c r="K537" s="15"/>
      <c r="L537" s="18"/>
      <c r="M537" s="15"/>
    </row>
    <row r="538" spans="2:13" ht="13" x14ac:dyDescent="0.15">
      <c r="B538" s="15"/>
      <c r="C538" s="15"/>
      <c r="E538" s="21"/>
      <c r="F538" s="21"/>
      <c r="G538" s="96"/>
      <c r="H538" s="14"/>
      <c r="I538" s="21"/>
      <c r="J538" s="15"/>
      <c r="K538" s="15"/>
      <c r="L538" s="18"/>
      <c r="M538" s="15"/>
    </row>
    <row r="539" spans="2:13" ht="13" x14ac:dyDescent="0.15">
      <c r="B539" s="15"/>
      <c r="C539" s="15"/>
      <c r="E539" s="21"/>
      <c r="F539" s="21"/>
      <c r="G539" s="96"/>
      <c r="H539" s="14"/>
      <c r="I539" s="21"/>
      <c r="J539" s="15"/>
      <c r="K539" s="15"/>
      <c r="L539" s="18"/>
      <c r="M539" s="15"/>
    </row>
    <row r="540" spans="2:13" ht="13" x14ac:dyDescent="0.15">
      <c r="B540" s="15"/>
      <c r="C540" s="15"/>
      <c r="E540" s="21"/>
      <c r="F540" s="21"/>
      <c r="G540" s="96"/>
      <c r="H540" s="14"/>
      <c r="I540" s="21"/>
      <c r="J540" s="15"/>
      <c r="K540" s="15"/>
      <c r="L540" s="18"/>
      <c r="M540" s="15"/>
    </row>
    <row r="541" spans="2:13" ht="13" x14ac:dyDescent="0.15">
      <c r="B541" s="15"/>
      <c r="C541" s="15"/>
      <c r="E541" s="21"/>
      <c r="F541" s="21"/>
      <c r="G541" s="96"/>
      <c r="H541" s="14"/>
      <c r="I541" s="21"/>
      <c r="J541" s="15"/>
      <c r="K541" s="15"/>
      <c r="L541" s="18"/>
      <c r="M541" s="15"/>
    </row>
    <row r="542" spans="2:13" ht="13" x14ac:dyDescent="0.15">
      <c r="B542" s="15"/>
      <c r="C542" s="15"/>
      <c r="E542" s="21"/>
      <c r="F542" s="21"/>
      <c r="G542" s="96"/>
      <c r="H542" s="14"/>
      <c r="I542" s="21"/>
      <c r="J542" s="15"/>
      <c r="K542" s="15"/>
      <c r="L542" s="18"/>
      <c r="M542" s="15"/>
    </row>
    <row r="543" spans="2:13" ht="13" x14ac:dyDescent="0.15">
      <c r="B543" s="15"/>
      <c r="C543" s="15"/>
      <c r="E543" s="21"/>
      <c r="F543" s="21"/>
      <c r="G543" s="96"/>
      <c r="H543" s="14"/>
      <c r="I543" s="21"/>
      <c r="J543" s="15"/>
      <c r="K543" s="15"/>
      <c r="L543" s="18"/>
      <c r="M543" s="15"/>
    </row>
    <row r="544" spans="2:13" ht="13" x14ac:dyDescent="0.15">
      <c r="B544" s="15"/>
      <c r="C544" s="15"/>
      <c r="E544" s="21"/>
      <c r="F544" s="21"/>
      <c r="G544" s="96"/>
      <c r="H544" s="14"/>
      <c r="I544" s="21"/>
      <c r="J544" s="15"/>
      <c r="K544" s="15"/>
      <c r="L544" s="18"/>
      <c r="M544" s="15"/>
    </row>
    <row r="545" spans="2:13" ht="13" x14ac:dyDescent="0.15">
      <c r="B545" s="15"/>
      <c r="C545" s="15"/>
      <c r="E545" s="21"/>
      <c r="F545" s="21"/>
      <c r="G545" s="96"/>
      <c r="H545" s="14"/>
      <c r="I545" s="21"/>
      <c r="J545" s="15"/>
      <c r="K545" s="15"/>
      <c r="L545" s="18"/>
      <c r="M545" s="15"/>
    </row>
    <row r="546" spans="2:13" ht="13" x14ac:dyDescent="0.15">
      <c r="B546" s="15"/>
      <c r="C546" s="15"/>
      <c r="E546" s="21"/>
      <c r="F546" s="21"/>
      <c r="G546" s="96"/>
      <c r="H546" s="14"/>
      <c r="I546" s="21"/>
      <c r="J546" s="15"/>
      <c r="K546" s="15"/>
      <c r="L546" s="18"/>
      <c r="M546" s="15"/>
    </row>
    <row r="547" spans="2:13" ht="13" x14ac:dyDescent="0.15">
      <c r="B547" s="15"/>
      <c r="C547" s="15"/>
      <c r="E547" s="21"/>
      <c r="F547" s="21"/>
      <c r="G547" s="96"/>
      <c r="H547" s="14"/>
      <c r="I547" s="21"/>
      <c r="J547" s="15"/>
      <c r="K547" s="15"/>
      <c r="L547" s="18"/>
      <c r="M547" s="15"/>
    </row>
    <row r="548" spans="2:13" ht="13" x14ac:dyDescent="0.15">
      <c r="B548" s="15"/>
      <c r="C548" s="15"/>
      <c r="E548" s="21"/>
      <c r="F548" s="21"/>
      <c r="G548" s="96"/>
      <c r="H548" s="14"/>
      <c r="I548" s="21"/>
      <c r="J548" s="15"/>
      <c r="K548" s="15"/>
      <c r="L548" s="18"/>
      <c r="M548" s="15"/>
    </row>
    <row r="549" spans="2:13" ht="13" x14ac:dyDescent="0.15">
      <c r="B549" s="15"/>
      <c r="C549" s="15"/>
      <c r="E549" s="21"/>
      <c r="F549" s="21"/>
      <c r="G549" s="96"/>
      <c r="H549" s="14"/>
      <c r="I549" s="21"/>
      <c r="J549" s="15"/>
      <c r="K549" s="15"/>
      <c r="L549" s="18"/>
      <c r="M549" s="15"/>
    </row>
    <row r="550" spans="2:13" ht="13" x14ac:dyDescent="0.15">
      <c r="B550" s="15"/>
      <c r="C550" s="15"/>
      <c r="E550" s="21"/>
      <c r="F550" s="21"/>
      <c r="G550" s="96"/>
      <c r="H550" s="14"/>
      <c r="I550" s="21"/>
      <c r="J550" s="15"/>
      <c r="K550" s="15"/>
      <c r="L550" s="18"/>
      <c r="M550" s="15"/>
    </row>
    <row r="551" spans="2:13" ht="13" x14ac:dyDescent="0.15">
      <c r="B551" s="15"/>
      <c r="C551" s="15"/>
      <c r="E551" s="21"/>
      <c r="F551" s="21"/>
      <c r="G551" s="96"/>
      <c r="H551" s="14"/>
      <c r="I551" s="21"/>
      <c r="J551" s="15"/>
      <c r="K551" s="15"/>
      <c r="L551" s="18"/>
      <c r="M551" s="15"/>
    </row>
    <row r="552" spans="2:13" ht="13" x14ac:dyDescent="0.15">
      <c r="B552" s="15"/>
      <c r="C552" s="15"/>
      <c r="E552" s="21"/>
      <c r="F552" s="21"/>
      <c r="G552" s="96"/>
      <c r="H552" s="14"/>
      <c r="I552" s="21"/>
      <c r="J552" s="15"/>
      <c r="K552" s="15"/>
      <c r="L552" s="18"/>
      <c r="M552" s="15"/>
    </row>
    <row r="553" spans="2:13" ht="13" x14ac:dyDescent="0.15">
      <c r="B553" s="15"/>
      <c r="C553" s="15"/>
      <c r="E553" s="21"/>
      <c r="F553" s="21"/>
      <c r="G553" s="96"/>
      <c r="H553" s="14"/>
      <c r="I553" s="21"/>
      <c r="J553" s="15"/>
      <c r="K553" s="15"/>
      <c r="L553" s="18"/>
      <c r="M553" s="15"/>
    </row>
    <row r="554" spans="2:13" ht="13" x14ac:dyDescent="0.15">
      <c r="B554" s="15"/>
      <c r="C554" s="15"/>
      <c r="E554" s="21"/>
      <c r="F554" s="21"/>
      <c r="G554" s="96"/>
      <c r="H554" s="14"/>
      <c r="I554" s="21"/>
      <c r="J554" s="15"/>
      <c r="K554" s="15"/>
      <c r="L554" s="18"/>
      <c r="M554" s="15"/>
    </row>
    <row r="555" spans="2:13" ht="13" x14ac:dyDescent="0.15">
      <c r="B555" s="15"/>
      <c r="C555" s="15"/>
      <c r="E555" s="21"/>
      <c r="F555" s="21"/>
      <c r="G555" s="96"/>
      <c r="H555" s="14"/>
      <c r="I555" s="21"/>
      <c r="J555" s="15"/>
      <c r="K555" s="15"/>
      <c r="L555" s="18"/>
      <c r="M555" s="15"/>
    </row>
    <row r="556" spans="2:13" ht="13" x14ac:dyDescent="0.15">
      <c r="B556" s="15"/>
      <c r="C556" s="15"/>
      <c r="E556" s="21"/>
      <c r="F556" s="21"/>
      <c r="G556" s="96"/>
      <c r="H556" s="14"/>
      <c r="I556" s="21"/>
      <c r="J556" s="15"/>
      <c r="K556" s="15"/>
      <c r="L556" s="18"/>
      <c r="M556" s="15"/>
    </row>
    <row r="557" spans="2:13" ht="13" x14ac:dyDescent="0.15">
      <c r="B557" s="15"/>
      <c r="C557" s="15"/>
      <c r="E557" s="21"/>
      <c r="F557" s="21"/>
      <c r="G557" s="96"/>
      <c r="H557" s="14"/>
      <c r="I557" s="21"/>
      <c r="J557" s="15"/>
      <c r="K557" s="15"/>
      <c r="L557" s="18"/>
      <c r="M557" s="15"/>
    </row>
    <row r="558" spans="2:13" ht="13" x14ac:dyDescent="0.15">
      <c r="B558" s="15"/>
      <c r="C558" s="15"/>
      <c r="E558" s="21"/>
      <c r="F558" s="21"/>
      <c r="G558" s="96"/>
      <c r="H558" s="14"/>
      <c r="I558" s="21"/>
      <c r="J558" s="15"/>
      <c r="K558" s="15"/>
      <c r="L558" s="18"/>
      <c r="M558" s="15"/>
    </row>
    <row r="559" spans="2:13" ht="13" x14ac:dyDescent="0.15">
      <c r="B559" s="15"/>
      <c r="C559" s="15"/>
      <c r="E559" s="21"/>
      <c r="F559" s="21"/>
      <c r="G559" s="96"/>
      <c r="H559" s="14"/>
      <c r="I559" s="21"/>
      <c r="J559" s="15"/>
      <c r="K559" s="15"/>
      <c r="L559" s="18"/>
      <c r="M559" s="15"/>
    </row>
    <row r="560" spans="2:13" ht="13" x14ac:dyDescent="0.15">
      <c r="B560" s="15"/>
      <c r="C560" s="15"/>
      <c r="E560" s="21"/>
      <c r="F560" s="21"/>
      <c r="G560" s="96"/>
      <c r="H560" s="14"/>
      <c r="I560" s="21"/>
      <c r="J560" s="15"/>
      <c r="K560" s="15"/>
      <c r="L560" s="18"/>
      <c r="M560" s="15"/>
    </row>
    <row r="561" spans="2:13" ht="13" x14ac:dyDescent="0.15">
      <c r="B561" s="15"/>
      <c r="C561" s="15"/>
      <c r="E561" s="21"/>
      <c r="F561" s="21"/>
      <c r="G561" s="96"/>
      <c r="H561" s="14"/>
      <c r="I561" s="21"/>
      <c r="J561" s="15"/>
      <c r="K561" s="15"/>
      <c r="L561" s="18"/>
      <c r="M561" s="15"/>
    </row>
    <row r="562" spans="2:13" ht="13" x14ac:dyDescent="0.15">
      <c r="B562" s="15"/>
      <c r="C562" s="15"/>
      <c r="E562" s="21"/>
      <c r="F562" s="21"/>
      <c r="G562" s="96"/>
      <c r="H562" s="14"/>
      <c r="I562" s="21"/>
      <c r="J562" s="15"/>
      <c r="K562" s="15"/>
      <c r="L562" s="18"/>
      <c r="M562" s="15"/>
    </row>
    <row r="563" spans="2:13" ht="13" x14ac:dyDescent="0.15">
      <c r="B563" s="15"/>
      <c r="C563" s="15"/>
      <c r="E563" s="21"/>
      <c r="F563" s="21"/>
      <c r="G563" s="96"/>
      <c r="H563" s="14"/>
      <c r="I563" s="21"/>
      <c r="J563" s="15"/>
      <c r="K563" s="15"/>
      <c r="L563" s="18"/>
      <c r="M563" s="15"/>
    </row>
    <row r="564" spans="2:13" ht="13" x14ac:dyDescent="0.15">
      <c r="B564" s="15"/>
      <c r="C564" s="15"/>
      <c r="E564" s="21"/>
      <c r="F564" s="21"/>
      <c r="G564" s="96"/>
      <c r="H564" s="14"/>
      <c r="I564" s="21"/>
      <c r="J564" s="15"/>
      <c r="K564" s="15"/>
      <c r="L564" s="18"/>
      <c r="M564" s="15"/>
    </row>
    <row r="565" spans="2:13" ht="13" x14ac:dyDescent="0.15">
      <c r="B565" s="15"/>
      <c r="C565" s="15"/>
      <c r="E565" s="21"/>
      <c r="F565" s="21"/>
      <c r="G565" s="96"/>
      <c r="H565" s="14"/>
      <c r="I565" s="21"/>
      <c r="J565" s="15"/>
      <c r="K565" s="15"/>
      <c r="L565" s="18"/>
      <c r="M565" s="15"/>
    </row>
    <row r="566" spans="2:13" ht="13" x14ac:dyDescent="0.15">
      <c r="B566" s="15"/>
      <c r="C566" s="15"/>
      <c r="E566" s="21"/>
      <c r="F566" s="21"/>
      <c r="G566" s="96"/>
      <c r="H566" s="14"/>
      <c r="I566" s="21"/>
      <c r="J566" s="15"/>
      <c r="K566" s="15"/>
      <c r="L566" s="18"/>
      <c r="M566" s="15"/>
    </row>
    <row r="567" spans="2:13" ht="13" x14ac:dyDescent="0.15">
      <c r="B567" s="15"/>
      <c r="C567" s="15"/>
      <c r="E567" s="21"/>
      <c r="F567" s="21"/>
      <c r="G567" s="96"/>
      <c r="H567" s="14"/>
      <c r="I567" s="21"/>
      <c r="J567" s="15"/>
      <c r="K567" s="15"/>
      <c r="L567" s="18"/>
      <c r="M567" s="15"/>
    </row>
    <row r="568" spans="2:13" ht="13" x14ac:dyDescent="0.15">
      <c r="B568" s="15"/>
      <c r="C568" s="15"/>
      <c r="E568" s="21"/>
      <c r="F568" s="21"/>
      <c r="G568" s="96"/>
      <c r="H568" s="14"/>
      <c r="I568" s="21"/>
      <c r="J568" s="15"/>
      <c r="K568" s="15"/>
      <c r="L568" s="18"/>
      <c r="M568" s="15"/>
    </row>
    <row r="569" spans="2:13" ht="13" x14ac:dyDescent="0.15">
      <c r="B569" s="15"/>
      <c r="C569" s="15"/>
      <c r="E569" s="21"/>
      <c r="F569" s="21"/>
      <c r="G569" s="96"/>
      <c r="H569" s="14"/>
      <c r="I569" s="21"/>
      <c r="J569" s="15"/>
      <c r="K569" s="15"/>
      <c r="L569" s="18"/>
      <c r="M569" s="15"/>
    </row>
    <row r="570" spans="2:13" ht="13" x14ac:dyDescent="0.15">
      <c r="B570" s="15"/>
      <c r="C570" s="15"/>
      <c r="E570" s="21"/>
      <c r="F570" s="21"/>
      <c r="G570" s="96"/>
      <c r="H570" s="14"/>
      <c r="I570" s="21"/>
      <c r="J570" s="15"/>
      <c r="K570" s="15"/>
      <c r="L570" s="18"/>
      <c r="M570" s="15"/>
    </row>
    <row r="571" spans="2:13" ht="13" x14ac:dyDescent="0.15">
      <c r="B571" s="15"/>
      <c r="C571" s="15"/>
      <c r="E571" s="21"/>
      <c r="F571" s="21"/>
      <c r="G571" s="96"/>
      <c r="H571" s="14"/>
      <c r="I571" s="21"/>
      <c r="J571" s="15"/>
      <c r="K571" s="15"/>
      <c r="L571" s="18"/>
      <c r="M571" s="15"/>
    </row>
    <row r="572" spans="2:13" ht="13" x14ac:dyDescent="0.15">
      <c r="B572" s="15"/>
      <c r="C572" s="15"/>
      <c r="E572" s="21"/>
      <c r="F572" s="21"/>
      <c r="G572" s="96"/>
      <c r="H572" s="14"/>
      <c r="I572" s="21"/>
      <c r="J572" s="15"/>
      <c r="K572" s="15"/>
      <c r="L572" s="18"/>
      <c r="M572" s="15"/>
    </row>
    <row r="573" spans="2:13" ht="13" x14ac:dyDescent="0.15">
      <c r="B573" s="15"/>
      <c r="C573" s="15"/>
      <c r="E573" s="21"/>
      <c r="F573" s="21"/>
      <c r="G573" s="96"/>
      <c r="H573" s="14"/>
      <c r="I573" s="21"/>
      <c r="J573" s="15"/>
      <c r="K573" s="15"/>
      <c r="L573" s="18"/>
      <c r="M573" s="15"/>
    </row>
    <row r="574" spans="2:13" ht="13" x14ac:dyDescent="0.15">
      <c r="B574" s="15"/>
      <c r="C574" s="15"/>
      <c r="E574" s="21"/>
      <c r="F574" s="21"/>
      <c r="G574" s="96"/>
      <c r="H574" s="14"/>
      <c r="I574" s="21"/>
      <c r="J574" s="15"/>
      <c r="K574" s="15"/>
      <c r="L574" s="18"/>
      <c r="M574" s="15"/>
    </row>
    <row r="575" spans="2:13" ht="13" x14ac:dyDescent="0.15">
      <c r="B575" s="15"/>
      <c r="C575" s="15"/>
      <c r="E575" s="21"/>
      <c r="F575" s="21"/>
      <c r="G575" s="96"/>
      <c r="H575" s="14"/>
      <c r="I575" s="21"/>
      <c r="J575" s="15"/>
      <c r="K575" s="15"/>
      <c r="L575" s="18"/>
      <c r="M575" s="15"/>
    </row>
    <row r="576" spans="2:13" ht="13" x14ac:dyDescent="0.15">
      <c r="B576" s="15"/>
      <c r="C576" s="15"/>
      <c r="E576" s="21"/>
      <c r="F576" s="21"/>
      <c r="G576" s="96"/>
      <c r="H576" s="14"/>
      <c r="I576" s="21"/>
      <c r="J576" s="15"/>
      <c r="K576" s="15"/>
      <c r="L576" s="18"/>
      <c r="M576" s="15"/>
    </row>
    <row r="577" spans="2:13" ht="13" x14ac:dyDescent="0.15">
      <c r="B577" s="15"/>
      <c r="C577" s="15"/>
      <c r="E577" s="21"/>
      <c r="F577" s="21"/>
      <c r="G577" s="96"/>
      <c r="H577" s="14"/>
      <c r="I577" s="21"/>
      <c r="J577" s="15"/>
      <c r="K577" s="15"/>
      <c r="L577" s="18"/>
      <c r="M577" s="15"/>
    </row>
    <row r="578" spans="2:13" ht="13" x14ac:dyDescent="0.15">
      <c r="B578" s="15"/>
      <c r="C578" s="15"/>
      <c r="E578" s="21"/>
      <c r="F578" s="21"/>
      <c r="G578" s="96"/>
      <c r="H578" s="14"/>
      <c r="I578" s="21"/>
      <c r="J578" s="15"/>
      <c r="K578" s="15"/>
      <c r="L578" s="18"/>
      <c r="M578" s="15"/>
    </row>
    <row r="579" spans="2:13" ht="13" x14ac:dyDescent="0.15">
      <c r="B579" s="15"/>
      <c r="C579" s="15"/>
      <c r="E579" s="21"/>
      <c r="F579" s="21"/>
      <c r="G579" s="96"/>
      <c r="H579" s="14"/>
      <c r="I579" s="21"/>
      <c r="J579" s="15"/>
      <c r="K579" s="15"/>
      <c r="L579" s="18"/>
      <c r="M579" s="15"/>
    </row>
    <row r="580" spans="2:13" ht="13" x14ac:dyDescent="0.15">
      <c r="B580" s="15"/>
      <c r="C580" s="15"/>
      <c r="E580" s="21"/>
      <c r="F580" s="21"/>
      <c r="G580" s="96"/>
      <c r="H580" s="14"/>
      <c r="I580" s="21"/>
      <c r="J580" s="15"/>
      <c r="K580" s="15"/>
      <c r="L580" s="18"/>
      <c r="M580" s="15"/>
    </row>
    <row r="581" spans="2:13" ht="13" x14ac:dyDescent="0.15">
      <c r="B581" s="15"/>
      <c r="C581" s="15"/>
      <c r="E581" s="21"/>
      <c r="F581" s="21"/>
      <c r="G581" s="96"/>
      <c r="H581" s="14"/>
      <c r="I581" s="21"/>
      <c r="J581" s="15"/>
      <c r="K581" s="15"/>
      <c r="L581" s="18"/>
      <c r="M581" s="15"/>
    </row>
    <row r="582" spans="2:13" ht="13" x14ac:dyDescent="0.15">
      <c r="B582" s="15"/>
      <c r="C582" s="15"/>
      <c r="E582" s="21"/>
      <c r="F582" s="21"/>
      <c r="G582" s="96"/>
      <c r="H582" s="14"/>
      <c r="I582" s="21"/>
      <c r="J582" s="15"/>
      <c r="K582" s="15"/>
      <c r="L582" s="18"/>
      <c r="M582" s="15"/>
    </row>
    <row r="583" spans="2:13" ht="13" x14ac:dyDescent="0.15">
      <c r="B583" s="15"/>
      <c r="C583" s="15"/>
      <c r="E583" s="21"/>
      <c r="F583" s="21"/>
      <c r="G583" s="96"/>
      <c r="H583" s="14"/>
      <c r="I583" s="21"/>
      <c r="J583" s="15"/>
      <c r="K583" s="15"/>
      <c r="L583" s="18"/>
      <c r="M583" s="15"/>
    </row>
    <row r="584" spans="2:13" ht="13" x14ac:dyDescent="0.15">
      <c r="B584" s="15"/>
      <c r="C584" s="15"/>
      <c r="E584" s="21"/>
      <c r="F584" s="21"/>
      <c r="G584" s="96"/>
      <c r="H584" s="14"/>
      <c r="I584" s="21"/>
      <c r="J584" s="15"/>
      <c r="K584" s="15"/>
      <c r="L584" s="18"/>
      <c r="M584" s="15"/>
    </row>
    <row r="585" spans="2:13" ht="13" x14ac:dyDescent="0.15">
      <c r="B585" s="15"/>
      <c r="C585" s="15"/>
      <c r="E585" s="21"/>
      <c r="F585" s="21"/>
      <c r="G585" s="96"/>
      <c r="H585" s="14"/>
      <c r="I585" s="21"/>
      <c r="J585" s="15"/>
      <c r="K585" s="15"/>
      <c r="L585" s="18"/>
      <c r="M585" s="15"/>
    </row>
    <row r="586" spans="2:13" ht="13" x14ac:dyDescent="0.15">
      <c r="B586" s="15"/>
      <c r="C586" s="15"/>
      <c r="E586" s="21"/>
      <c r="F586" s="21"/>
      <c r="G586" s="96"/>
      <c r="H586" s="14"/>
      <c r="I586" s="21"/>
      <c r="J586" s="15"/>
      <c r="K586" s="15"/>
      <c r="L586" s="18"/>
      <c r="M586" s="15"/>
    </row>
    <row r="587" spans="2:13" ht="13" x14ac:dyDescent="0.15">
      <c r="B587" s="15"/>
      <c r="C587" s="15"/>
      <c r="E587" s="21"/>
      <c r="F587" s="21"/>
      <c r="G587" s="96"/>
      <c r="H587" s="14"/>
      <c r="I587" s="21"/>
      <c r="J587" s="15"/>
      <c r="K587" s="15"/>
      <c r="L587" s="18"/>
      <c r="M587" s="15"/>
    </row>
    <row r="588" spans="2:13" ht="13" x14ac:dyDescent="0.15">
      <c r="B588" s="15"/>
      <c r="C588" s="15"/>
      <c r="E588" s="21"/>
      <c r="F588" s="21"/>
      <c r="G588" s="96"/>
      <c r="H588" s="14"/>
      <c r="I588" s="21"/>
      <c r="J588" s="15"/>
      <c r="K588" s="15"/>
      <c r="L588" s="18"/>
      <c r="M588" s="15"/>
    </row>
    <row r="589" spans="2:13" ht="13" x14ac:dyDescent="0.15">
      <c r="B589" s="15"/>
      <c r="C589" s="15"/>
      <c r="E589" s="21"/>
      <c r="F589" s="21"/>
      <c r="G589" s="96"/>
      <c r="H589" s="14"/>
      <c r="I589" s="21"/>
      <c r="J589" s="15"/>
      <c r="K589" s="15"/>
      <c r="L589" s="18"/>
      <c r="M589" s="15"/>
    </row>
    <row r="590" spans="2:13" ht="13" x14ac:dyDescent="0.15">
      <c r="B590" s="15"/>
      <c r="C590" s="15"/>
      <c r="E590" s="21"/>
      <c r="F590" s="21"/>
      <c r="G590" s="96"/>
      <c r="H590" s="14"/>
      <c r="I590" s="21"/>
      <c r="J590" s="15"/>
      <c r="K590" s="15"/>
      <c r="L590" s="18"/>
      <c r="M590" s="15"/>
    </row>
    <row r="591" spans="2:13" ht="13" x14ac:dyDescent="0.15">
      <c r="B591" s="15"/>
      <c r="C591" s="15"/>
      <c r="E591" s="21"/>
      <c r="F591" s="21"/>
      <c r="G591" s="96"/>
      <c r="H591" s="14"/>
      <c r="I591" s="21"/>
      <c r="J591" s="15"/>
      <c r="K591" s="15"/>
      <c r="L591" s="18"/>
      <c r="M591" s="15"/>
    </row>
    <row r="592" spans="2:13" ht="13" x14ac:dyDescent="0.15">
      <c r="B592" s="15"/>
      <c r="C592" s="15"/>
      <c r="E592" s="21"/>
      <c r="F592" s="21"/>
      <c r="G592" s="96"/>
      <c r="H592" s="14"/>
      <c r="I592" s="21"/>
      <c r="J592" s="15"/>
      <c r="K592" s="15"/>
      <c r="L592" s="18"/>
      <c r="M592" s="15"/>
    </row>
    <row r="593" spans="2:13" ht="13" x14ac:dyDescent="0.15">
      <c r="B593" s="15"/>
      <c r="C593" s="15"/>
      <c r="E593" s="21"/>
      <c r="F593" s="21"/>
      <c r="G593" s="96"/>
      <c r="H593" s="14"/>
      <c r="I593" s="21"/>
      <c r="J593" s="15"/>
      <c r="K593" s="15"/>
      <c r="L593" s="18"/>
      <c r="M593" s="15"/>
    </row>
    <row r="594" spans="2:13" ht="13" x14ac:dyDescent="0.15">
      <c r="B594" s="15"/>
      <c r="C594" s="15"/>
      <c r="E594" s="21"/>
      <c r="F594" s="21"/>
      <c r="G594" s="96"/>
      <c r="H594" s="14"/>
      <c r="I594" s="21"/>
      <c r="J594" s="15"/>
      <c r="K594" s="15"/>
      <c r="L594" s="18"/>
      <c r="M594" s="15"/>
    </row>
    <row r="595" spans="2:13" ht="13" x14ac:dyDescent="0.15">
      <c r="B595" s="15"/>
      <c r="C595" s="15"/>
      <c r="E595" s="21"/>
      <c r="F595" s="21"/>
      <c r="G595" s="96"/>
      <c r="H595" s="14"/>
      <c r="I595" s="21"/>
      <c r="J595" s="15"/>
      <c r="K595" s="15"/>
      <c r="L595" s="18"/>
      <c r="M595" s="15"/>
    </row>
    <row r="596" spans="2:13" ht="13" x14ac:dyDescent="0.15">
      <c r="B596" s="15"/>
      <c r="C596" s="15"/>
      <c r="E596" s="21"/>
      <c r="F596" s="21"/>
      <c r="G596" s="96"/>
      <c r="H596" s="14"/>
      <c r="I596" s="21"/>
      <c r="J596" s="15"/>
      <c r="K596" s="15"/>
      <c r="L596" s="18"/>
      <c r="M596" s="15"/>
    </row>
    <row r="597" spans="2:13" ht="13" x14ac:dyDescent="0.15">
      <c r="B597" s="15"/>
      <c r="C597" s="15"/>
      <c r="E597" s="21"/>
      <c r="F597" s="21"/>
      <c r="G597" s="96"/>
      <c r="H597" s="14"/>
      <c r="I597" s="21"/>
      <c r="J597" s="15"/>
      <c r="K597" s="15"/>
      <c r="L597" s="18"/>
      <c r="M597" s="15"/>
    </row>
    <row r="598" spans="2:13" ht="13" x14ac:dyDescent="0.15">
      <c r="B598" s="15"/>
      <c r="C598" s="15"/>
      <c r="E598" s="21"/>
      <c r="F598" s="21"/>
      <c r="G598" s="96"/>
      <c r="H598" s="14"/>
      <c r="I598" s="21"/>
      <c r="J598" s="15"/>
      <c r="K598" s="15"/>
      <c r="L598" s="18"/>
      <c r="M598" s="15"/>
    </row>
    <row r="599" spans="2:13" ht="13" x14ac:dyDescent="0.15">
      <c r="B599" s="15"/>
      <c r="C599" s="15"/>
      <c r="E599" s="21"/>
      <c r="F599" s="21"/>
      <c r="G599" s="96"/>
      <c r="H599" s="14"/>
      <c r="I599" s="21"/>
      <c r="J599" s="15"/>
      <c r="K599" s="15"/>
      <c r="L599" s="18"/>
      <c r="M599" s="15"/>
    </row>
    <row r="600" spans="2:13" ht="13" x14ac:dyDescent="0.15">
      <c r="B600" s="15"/>
      <c r="C600" s="15"/>
      <c r="E600" s="21"/>
      <c r="F600" s="21"/>
      <c r="G600" s="96"/>
      <c r="H600" s="14"/>
      <c r="I600" s="21"/>
      <c r="J600" s="15"/>
      <c r="K600" s="15"/>
      <c r="L600" s="18"/>
      <c r="M600" s="15"/>
    </row>
    <row r="601" spans="2:13" ht="13" x14ac:dyDescent="0.15">
      <c r="B601" s="15"/>
      <c r="C601" s="15"/>
      <c r="E601" s="21"/>
      <c r="F601" s="21"/>
      <c r="G601" s="96"/>
      <c r="H601" s="14"/>
      <c r="I601" s="21"/>
      <c r="J601" s="15"/>
      <c r="K601" s="15"/>
      <c r="L601" s="18"/>
      <c r="M601" s="15"/>
    </row>
    <row r="602" spans="2:13" ht="13" x14ac:dyDescent="0.15">
      <c r="B602" s="15"/>
      <c r="C602" s="15"/>
      <c r="E602" s="21"/>
      <c r="F602" s="21"/>
      <c r="G602" s="96"/>
      <c r="H602" s="14"/>
      <c r="I602" s="21"/>
      <c r="J602" s="15"/>
      <c r="K602" s="15"/>
      <c r="L602" s="18"/>
      <c r="M602" s="15"/>
    </row>
    <row r="603" spans="2:13" ht="13" x14ac:dyDescent="0.15">
      <c r="B603" s="15"/>
      <c r="C603" s="15"/>
      <c r="E603" s="21"/>
      <c r="F603" s="21"/>
      <c r="G603" s="96"/>
      <c r="H603" s="14"/>
      <c r="I603" s="21"/>
      <c r="J603" s="15"/>
      <c r="K603" s="15"/>
      <c r="L603" s="18"/>
      <c r="M603" s="15"/>
    </row>
    <row r="604" spans="2:13" ht="13" x14ac:dyDescent="0.15">
      <c r="B604" s="15"/>
      <c r="C604" s="15"/>
      <c r="E604" s="21"/>
      <c r="F604" s="21"/>
      <c r="G604" s="96"/>
      <c r="H604" s="14"/>
      <c r="I604" s="21"/>
      <c r="J604" s="15"/>
      <c r="K604" s="15"/>
      <c r="L604" s="18"/>
      <c r="M604" s="15"/>
    </row>
    <row r="605" spans="2:13" ht="13" x14ac:dyDescent="0.15">
      <c r="B605" s="15"/>
      <c r="C605" s="15"/>
      <c r="E605" s="21"/>
      <c r="F605" s="21"/>
      <c r="G605" s="96"/>
      <c r="H605" s="14"/>
      <c r="I605" s="21"/>
      <c r="J605" s="15"/>
      <c r="K605" s="15"/>
      <c r="L605" s="18"/>
      <c r="M605" s="15"/>
    </row>
    <row r="606" spans="2:13" ht="13" x14ac:dyDescent="0.15">
      <c r="B606" s="15"/>
      <c r="C606" s="15"/>
      <c r="E606" s="21"/>
      <c r="F606" s="21"/>
      <c r="G606" s="96"/>
      <c r="H606" s="14"/>
      <c r="I606" s="21"/>
      <c r="J606" s="15"/>
      <c r="K606" s="15"/>
      <c r="L606" s="18"/>
      <c r="M606" s="15"/>
    </row>
    <row r="607" spans="2:13" ht="13" x14ac:dyDescent="0.15">
      <c r="B607" s="15"/>
      <c r="C607" s="15"/>
      <c r="E607" s="21"/>
      <c r="F607" s="21"/>
      <c r="G607" s="96"/>
      <c r="H607" s="14"/>
      <c r="I607" s="21"/>
      <c r="J607" s="15"/>
      <c r="K607" s="15"/>
      <c r="L607" s="18"/>
      <c r="M607" s="15"/>
    </row>
    <row r="608" spans="2:13" ht="13" x14ac:dyDescent="0.15">
      <c r="B608" s="15"/>
      <c r="C608" s="15"/>
      <c r="E608" s="21"/>
      <c r="F608" s="21"/>
      <c r="G608" s="96"/>
      <c r="H608" s="14"/>
      <c r="I608" s="21"/>
      <c r="J608" s="15"/>
      <c r="K608" s="15"/>
      <c r="L608" s="18"/>
      <c r="M608" s="15"/>
    </row>
    <row r="609" spans="2:13" ht="13" x14ac:dyDescent="0.15">
      <c r="B609" s="15"/>
      <c r="C609" s="15"/>
      <c r="E609" s="21"/>
      <c r="F609" s="21"/>
      <c r="G609" s="96"/>
      <c r="H609" s="14"/>
      <c r="I609" s="21"/>
      <c r="J609" s="15"/>
      <c r="K609" s="15"/>
      <c r="L609" s="18"/>
      <c r="M609" s="15"/>
    </row>
    <row r="610" spans="2:13" ht="13" x14ac:dyDescent="0.15">
      <c r="B610" s="15"/>
      <c r="C610" s="15"/>
      <c r="E610" s="21"/>
      <c r="F610" s="21"/>
      <c r="G610" s="96"/>
      <c r="H610" s="14"/>
      <c r="I610" s="21"/>
      <c r="J610" s="15"/>
      <c r="K610" s="15"/>
      <c r="L610" s="18"/>
      <c r="M610" s="15"/>
    </row>
    <row r="611" spans="2:13" ht="13" x14ac:dyDescent="0.15">
      <c r="B611" s="15"/>
      <c r="C611" s="15"/>
      <c r="E611" s="21"/>
      <c r="F611" s="21"/>
      <c r="G611" s="96"/>
      <c r="H611" s="14"/>
      <c r="I611" s="21"/>
      <c r="J611" s="15"/>
      <c r="K611" s="15"/>
      <c r="L611" s="18"/>
      <c r="M611" s="15"/>
    </row>
    <row r="612" spans="2:13" ht="13" x14ac:dyDescent="0.15">
      <c r="B612" s="15"/>
      <c r="C612" s="15"/>
      <c r="E612" s="21"/>
      <c r="F612" s="21"/>
      <c r="G612" s="96"/>
      <c r="H612" s="14"/>
      <c r="I612" s="21"/>
      <c r="J612" s="15"/>
      <c r="K612" s="15"/>
      <c r="L612" s="18"/>
      <c r="M612" s="15"/>
    </row>
    <row r="613" spans="2:13" ht="13" x14ac:dyDescent="0.15">
      <c r="B613" s="15"/>
      <c r="C613" s="15"/>
      <c r="E613" s="21"/>
      <c r="F613" s="21"/>
      <c r="G613" s="96"/>
      <c r="H613" s="14"/>
      <c r="I613" s="21"/>
      <c r="J613" s="15"/>
      <c r="K613" s="15"/>
      <c r="L613" s="18"/>
      <c r="M613" s="15"/>
    </row>
    <row r="614" spans="2:13" ht="13" x14ac:dyDescent="0.15">
      <c r="B614" s="15"/>
      <c r="C614" s="15"/>
      <c r="E614" s="21"/>
      <c r="F614" s="21"/>
      <c r="G614" s="96"/>
      <c r="H614" s="14"/>
      <c r="I614" s="21"/>
      <c r="J614" s="15"/>
      <c r="K614" s="15"/>
      <c r="L614" s="18"/>
      <c r="M614" s="15"/>
    </row>
    <row r="615" spans="2:13" ht="13" x14ac:dyDescent="0.15">
      <c r="B615" s="15"/>
      <c r="C615" s="15"/>
      <c r="E615" s="21"/>
      <c r="F615" s="21"/>
      <c r="G615" s="96"/>
      <c r="H615" s="14"/>
      <c r="I615" s="21"/>
      <c r="J615" s="15"/>
      <c r="K615" s="15"/>
      <c r="L615" s="18"/>
      <c r="M615" s="15"/>
    </row>
    <row r="616" spans="2:13" ht="13" x14ac:dyDescent="0.15">
      <c r="B616" s="15"/>
      <c r="C616" s="15"/>
      <c r="E616" s="21"/>
      <c r="F616" s="21"/>
      <c r="G616" s="96"/>
      <c r="H616" s="14"/>
      <c r="I616" s="21"/>
      <c r="J616" s="15"/>
      <c r="K616" s="15"/>
      <c r="L616" s="18"/>
      <c r="M616" s="15"/>
    </row>
    <row r="617" spans="2:13" ht="13" x14ac:dyDescent="0.15">
      <c r="B617" s="15"/>
      <c r="C617" s="15"/>
      <c r="E617" s="21"/>
      <c r="F617" s="21"/>
      <c r="G617" s="96"/>
      <c r="H617" s="14"/>
      <c r="I617" s="21"/>
      <c r="J617" s="15"/>
      <c r="K617" s="15"/>
      <c r="L617" s="18"/>
      <c r="M617" s="15"/>
    </row>
    <row r="618" spans="2:13" ht="13" x14ac:dyDescent="0.15">
      <c r="B618" s="15"/>
      <c r="C618" s="15"/>
      <c r="E618" s="21"/>
      <c r="F618" s="21"/>
      <c r="G618" s="96"/>
      <c r="H618" s="14"/>
      <c r="I618" s="21"/>
      <c r="J618" s="15"/>
      <c r="K618" s="15"/>
      <c r="L618" s="18"/>
      <c r="M618" s="15"/>
    </row>
    <row r="619" spans="2:13" ht="13" x14ac:dyDescent="0.15">
      <c r="B619" s="15"/>
      <c r="C619" s="15"/>
      <c r="E619" s="21"/>
      <c r="F619" s="21"/>
      <c r="G619" s="96"/>
      <c r="H619" s="14"/>
      <c r="I619" s="21"/>
      <c r="J619" s="15"/>
      <c r="K619" s="15"/>
      <c r="L619" s="18"/>
      <c r="M619" s="15"/>
    </row>
    <row r="620" spans="2:13" ht="13" x14ac:dyDescent="0.15">
      <c r="B620" s="15"/>
      <c r="C620" s="15"/>
      <c r="E620" s="21"/>
      <c r="F620" s="21"/>
      <c r="G620" s="96"/>
      <c r="H620" s="14"/>
      <c r="I620" s="21"/>
      <c r="J620" s="15"/>
      <c r="K620" s="15"/>
      <c r="L620" s="18"/>
      <c r="M620" s="15"/>
    </row>
    <row r="621" spans="2:13" ht="13" x14ac:dyDescent="0.15">
      <c r="B621" s="15"/>
      <c r="C621" s="15"/>
      <c r="E621" s="21"/>
      <c r="F621" s="21"/>
      <c r="G621" s="96"/>
      <c r="H621" s="14"/>
      <c r="I621" s="21"/>
      <c r="J621" s="15"/>
      <c r="K621" s="15"/>
      <c r="L621" s="18"/>
      <c r="M621" s="15"/>
    </row>
    <row r="622" spans="2:13" ht="13" x14ac:dyDescent="0.15">
      <c r="B622" s="15"/>
      <c r="C622" s="15"/>
      <c r="E622" s="21"/>
      <c r="F622" s="21"/>
      <c r="G622" s="96"/>
      <c r="H622" s="14"/>
      <c r="I622" s="21"/>
      <c r="J622" s="15"/>
      <c r="K622" s="15"/>
      <c r="L622" s="18"/>
      <c r="M622" s="15"/>
    </row>
    <row r="623" spans="2:13" ht="13" x14ac:dyDescent="0.15">
      <c r="B623" s="15"/>
      <c r="C623" s="15"/>
      <c r="E623" s="21"/>
      <c r="F623" s="21"/>
      <c r="G623" s="96"/>
      <c r="H623" s="14"/>
      <c r="I623" s="21"/>
      <c r="J623" s="15"/>
      <c r="K623" s="15"/>
      <c r="L623" s="18"/>
      <c r="M623" s="15"/>
    </row>
    <row r="624" spans="2:13" ht="13" x14ac:dyDescent="0.15">
      <c r="B624" s="15"/>
      <c r="C624" s="15"/>
      <c r="E624" s="21"/>
      <c r="F624" s="21"/>
      <c r="G624" s="96"/>
      <c r="H624" s="14"/>
      <c r="I624" s="21"/>
      <c r="J624" s="15"/>
      <c r="K624" s="15"/>
      <c r="L624" s="18"/>
      <c r="M624" s="15"/>
    </row>
    <row r="625" spans="2:13" ht="13" x14ac:dyDescent="0.15">
      <c r="B625" s="15"/>
      <c r="C625" s="15"/>
      <c r="E625" s="21"/>
      <c r="F625" s="21"/>
      <c r="G625" s="96"/>
      <c r="H625" s="14"/>
      <c r="I625" s="21"/>
      <c r="J625" s="15"/>
      <c r="K625" s="15"/>
      <c r="L625" s="18"/>
      <c r="M625" s="15"/>
    </row>
    <row r="626" spans="2:13" ht="13" x14ac:dyDescent="0.15">
      <c r="B626" s="15"/>
      <c r="C626" s="15"/>
      <c r="E626" s="21"/>
      <c r="F626" s="21"/>
      <c r="G626" s="96"/>
      <c r="H626" s="14"/>
      <c r="I626" s="21"/>
      <c r="J626" s="15"/>
      <c r="K626" s="15"/>
      <c r="L626" s="18"/>
      <c r="M626" s="15"/>
    </row>
    <row r="627" spans="2:13" ht="13" x14ac:dyDescent="0.15">
      <c r="B627" s="15"/>
      <c r="C627" s="15"/>
      <c r="E627" s="21"/>
      <c r="F627" s="21"/>
      <c r="G627" s="96"/>
      <c r="H627" s="14"/>
      <c r="I627" s="21"/>
      <c r="J627" s="15"/>
      <c r="K627" s="15"/>
      <c r="L627" s="18"/>
      <c r="M627" s="15"/>
    </row>
    <row r="628" spans="2:13" ht="13" x14ac:dyDescent="0.15">
      <c r="B628" s="15"/>
      <c r="C628" s="15"/>
      <c r="E628" s="21"/>
      <c r="F628" s="21"/>
      <c r="G628" s="96"/>
      <c r="H628" s="14"/>
      <c r="I628" s="21"/>
      <c r="J628" s="15"/>
      <c r="K628" s="15"/>
      <c r="L628" s="18"/>
      <c r="M628" s="15"/>
    </row>
    <row r="629" spans="2:13" ht="13" x14ac:dyDescent="0.15">
      <c r="B629" s="15"/>
      <c r="C629" s="15"/>
      <c r="E629" s="21"/>
      <c r="F629" s="21"/>
      <c r="G629" s="96"/>
      <c r="H629" s="14"/>
      <c r="I629" s="21"/>
      <c r="J629" s="15"/>
      <c r="K629" s="15"/>
      <c r="L629" s="18"/>
      <c r="M629" s="15"/>
    </row>
    <row r="630" spans="2:13" ht="13" x14ac:dyDescent="0.15">
      <c r="B630" s="15"/>
      <c r="C630" s="15"/>
      <c r="E630" s="21"/>
      <c r="F630" s="21"/>
      <c r="G630" s="96"/>
      <c r="H630" s="14"/>
      <c r="I630" s="21"/>
      <c r="J630" s="15"/>
      <c r="K630" s="15"/>
      <c r="L630" s="18"/>
      <c r="M630" s="15"/>
    </row>
    <row r="631" spans="2:13" ht="13" x14ac:dyDescent="0.15">
      <c r="B631" s="15"/>
      <c r="C631" s="15"/>
      <c r="E631" s="21"/>
      <c r="F631" s="21"/>
      <c r="G631" s="96"/>
      <c r="H631" s="14"/>
      <c r="I631" s="21"/>
      <c r="J631" s="15"/>
      <c r="K631" s="15"/>
      <c r="L631" s="18"/>
      <c r="M631" s="15"/>
    </row>
    <row r="632" spans="2:13" ht="13" x14ac:dyDescent="0.15">
      <c r="B632" s="15"/>
      <c r="C632" s="15"/>
      <c r="E632" s="21"/>
      <c r="F632" s="21"/>
      <c r="G632" s="96"/>
      <c r="H632" s="14"/>
      <c r="I632" s="21"/>
      <c r="J632" s="15"/>
      <c r="K632" s="15"/>
      <c r="L632" s="18"/>
      <c r="M632" s="15"/>
    </row>
    <row r="633" spans="2:13" ht="13" x14ac:dyDescent="0.15">
      <c r="B633" s="15"/>
      <c r="C633" s="15"/>
      <c r="E633" s="21"/>
      <c r="F633" s="21"/>
      <c r="G633" s="96"/>
      <c r="H633" s="14"/>
      <c r="I633" s="21"/>
      <c r="J633" s="15"/>
      <c r="K633" s="15"/>
      <c r="L633" s="18"/>
      <c r="M633" s="15"/>
    </row>
    <row r="634" spans="2:13" ht="13" x14ac:dyDescent="0.15">
      <c r="B634" s="15"/>
      <c r="C634" s="15"/>
      <c r="E634" s="21"/>
      <c r="F634" s="21"/>
      <c r="G634" s="96"/>
      <c r="H634" s="14"/>
      <c r="I634" s="21"/>
      <c r="J634" s="15"/>
      <c r="K634" s="15"/>
      <c r="L634" s="18"/>
      <c r="M634" s="15"/>
    </row>
    <row r="635" spans="2:13" ht="13" x14ac:dyDescent="0.15">
      <c r="B635" s="15"/>
      <c r="C635" s="15"/>
      <c r="E635" s="21"/>
      <c r="F635" s="21"/>
      <c r="G635" s="96"/>
      <c r="H635" s="14"/>
      <c r="I635" s="21"/>
      <c r="J635" s="15"/>
      <c r="K635" s="15"/>
      <c r="L635" s="18"/>
      <c r="M635" s="15"/>
    </row>
    <row r="636" spans="2:13" ht="13" x14ac:dyDescent="0.15">
      <c r="B636" s="15"/>
      <c r="C636" s="15"/>
      <c r="E636" s="21"/>
      <c r="F636" s="21"/>
      <c r="G636" s="96"/>
      <c r="H636" s="14"/>
      <c r="I636" s="21"/>
      <c r="J636" s="15"/>
      <c r="K636" s="15"/>
      <c r="L636" s="18"/>
      <c r="M636" s="15"/>
    </row>
    <row r="637" spans="2:13" ht="13" x14ac:dyDescent="0.15">
      <c r="B637" s="15"/>
      <c r="C637" s="15"/>
      <c r="E637" s="21"/>
      <c r="F637" s="21"/>
      <c r="G637" s="96"/>
      <c r="H637" s="14"/>
      <c r="I637" s="21"/>
      <c r="J637" s="15"/>
      <c r="K637" s="15"/>
      <c r="L637" s="18"/>
      <c r="M637" s="15"/>
    </row>
    <row r="638" spans="2:13" ht="13" x14ac:dyDescent="0.15">
      <c r="B638" s="15"/>
      <c r="C638" s="15"/>
      <c r="E638" s="21"/>
      <c r="F638" s="21"/>
      <c r="G638" s="96"/>
      <c r="H638" s="14"/>
      <c r="I638" s="21"/>
      <c r="J638" s="15"/>
      <c r="K638" s="15"/>
      <c r="L638" s="18"/>
      <c r="M638" s="15"/>
    </row>
    <row r="639" spans="2:13" ht="13" x14ac:dyDescent="0.15">
      <c r="B639" s="15"/>
      <c r="C639" s="15"/>
      <c r="E639" s="21"/>
      <c r="F639" s="21"/>
      <c r="G639" s="96"/>
      <c r="H639" s="14"/>
      <c r="I639" s="21"/>
      <c r="J639" s="15"/>
      <c r="K639" s="15"/>
      <c r="L639" s="18"/>
      <c r="M639" s="15"/>
    </row>
    <row r="640" spans="2:13" ht="13" x14ac:dyDescent="0.15">
      <c r="B640" s="15"/>
      <c r="C640" s="15"/>
      <c r="E640" s="21"/>
      <c r="F640" s="21"/>
      <c r="G640" s="96"/>
      <c r="H640" s="14"/>
      <c r="I640" s="21"/>
      <c r="J640" s="15"/>
      <c r="K640" s="15"/>
      <c r="L640" s="18"/>
      <c r="M640" s="15"/>
    </row>
    <row r="641" spans="2:13" ht="13" x14ac:dyDescent="0.15">
      <c r="B641" s="15"/>
      <c r="C641" s="15"/>
      <c r="E641" s="21"/>
      <c r="F641" s="21"/>
      <c r="G641" s="96"/>
      <c r="H641" s="14"/>
      <c r="I641" s="21"/>
      <c r="J641" s="15"/>
      <c r="K641" s="15"/>
      <c r="L641" s="18"/>
      <c r="M641" s="15"/>
    </row>
    <row r="642" spans="2:13" ht="13" x14ac:dyDescent="0.15">
      <c r="B642" s="15"/>
      <c r="C642" s="15"/>
      <c r="E642" s="21"/>
      <c r="F642" s="21"/>
      <c r="G642" s="96"/>
      <c r="H642" s="14"/>
      <c r="I642" s="21"/>
      <c r="J642" s="15"/>
      <c r="K642" s="15"/>
      <c r="L642" s="18"/>
      <c r="M642" s="15"/>
    </row>
    <row r="643" spans="2:13" ht="13" x14ac:dyDescent="0.15">
      <c r="B643" s="15"/>
      <c r="C643" s="15"/>
      <c r="E643" s="21"/>
      <c r="F643" s="21"/>
      <c r="G643" s="96"/>
      <c r="H643" s="14"/>
      <c r="I643" s="21"/>
      <c r="J643" s="15"/>
      <c r="K643" s="15"/>
      <c r="L643" s="18"/>
      <c r="M643" s="15"/>
    </row>
    <row r="644" spans="2:13" ht="13" x14ac:dyDescent="0.15">
      <c r="B644" s="15"/>
      <c r="C644" s="15"/>
      <c r="E644" s="21"/>
      <c r="F644" s="21"/>
      <c r="G644" s="96"/>
      <c r="H644" s="14"/>
      <c r="I644" s="21"/>
      <c r="J644" s="15"/>
      <c r="K644" s="15"/>
      <c r="L644" s="18"/>
      <c r="M644" s="15"/>
    </row>
    <row r="645" spans="2:13" ht="13" x14ac:dyDescent="0.15">
      <c r="B645" s="15"/>
      <c r="C645" s="15"/>
      <c r="E645" s="21"/>
      <c r="F645" s="21"/>
      <c r="G645" s="96"/>
      <c r="H645" s="14"/>
      <c r="I645" s="21"/>
      <c r="J645" s="15"/>
      <c r="K645" s="15"/>
      <c r="L645" s="18"/>
      <c r="M645" s="15"/>
    </row>
    <row r="646" spans="2:13" ht="13" x14ac:dyDescent="0.15">
      <c r="B646" s="15"/>
      <c r="C646" s="15"/>
      <c r="E646" s="21"/>
      <c r="F646" s="21"/>
      <c r="G646" s="96"/>
      <c r="H646" s="14"/>
      <c r="I646" s="21"/>
      <c r="J646" s="15"/>
      <c r="K646" s="15"/>
      <c r="L646" s="18"/>
      <c r="M646" s="15"/>
    </row>
    <row r="647" spans="2:13" ht="13" x14ac:dyDescent="0.15">
      <c r="B647" s="15"/>
      <c r="C647" s="15"/>
      <c r="E647" s="21"/>
      <c r="F647" s="21"/>
      <c r="G647" s="96"/>
      <c r="H647" s="14"/>
      <c r="I647" s="21"/>
      <c r="J647" s="15"/>
      <c r="K647" s="15"/>
      <c r="L647" s="18"/>
      <c r="M647" s="15"/>
    </row>
    <row r="648" spans="2:13" ht="13" x14ac:dyDescent="0.15">
      <c r="B648" s="15"/>
      <c r="C648" s="15"/>
      <c r="E648" s="21"/>
      <c r="F648" s="21"/>
      <c r="G648" s="96"/>
      <c r="H648" s="14"/>
      <c r="I648" s="21"/>
      <c r="J648" s="15"/>
      <c r="K648" s="15"/>
      <c r="L648" s="18"/>
      <c r="M648" s="15"/>
    </row>
    <row r="649" spans="2:13" ht="13" x14ac:dyDescent="0.15">
      <c r="B649" s="15"/>
      <c r="C649" s="15"/>
      <c r="E649" s="21"/>
      <c r="F649" s="21"/>
      <c r="G649" s="96"/>
      <c r="H649" s="14"/>
      <c r="I649" s="21"/>
      <c r="J649" s="15"/>
      <c r="K649" s="15"/>
      <c r="L649" s="18"/>
      <c r="M649" s="15"/>
    </row>
    <row r="650" spans="2:13" ht="13" x14ac:dyDescent="0.15">
      <c r="B650" s="15"/>
      <c r="C650" s="15"/>
      <c r="E650" s="21"/>
      <c r="F650" s="21"/>
      <c r="G650" s="96"/>
      <c r="H650" s="14"/>
      <c r="I650" s="21"/>
      <c r="J650" s="15"/>
      <c r="K650" s="15"/>
      <c r="L650" s="18"/>
      <c r="M650" s="15"/>
    </row>
    <row r="651" spans="2:13" ht="13" x14ac:dyDescent="0.15">
      <c r="B651" s="15"/>
      <c r="C651" s="15"/>
      <c r="E651" s="21"/>
      <c r="F651" s="21"/>
      <c r="G651" s="96"/>
      <c r="H651" s="14"/>
      <c r="I651" s="21"/>
      <c r="J651" s="15"/>
      <c r="K651" s="15"/>
      <c r="L651" s="18"/>
      <c r="M651" s="15"/>
    </row>
    <row r="652" spans="2:13" ht="13" x14ac:dyDescent="0.15">
      <c r="B652" s="15"/>
      <c r="C652" s="15"/>
      <c r="E652" s="21"/>
      <c r="F652" s="21"/>
      <c r="G652" s="96"/>
      <c r="H652" s="14"/>
      <c r="I652" s="21"/>
      <c r="J652" s="15"/>
      <c r="K652" s="15"/>
      <c r="L652" s="18"/>
      <c r="M652" s="15"/>
    </row>
    <row r="653" spans="2:13" ht="13" x14ac:dyDescent="0.15">
      <c r="B653" s="15"/>
      <c r="C653" s="15"/>
      <c r="E653" s="21"/>
      <c r="F653" s="21"/>
      <c r="G653" s="96"/>
      <c r="H653" s="14"/>
      <c r="I653" s="21"/>
      <c r="J653" s="15"/>
      <c r="K653" s="15"/>
      <c r="L653" s="18"/>
      <c r="M653" s="15"/>
    </row>
    <row r="654" spans="2:13" ht="13" x14ac:dyDescent="0.15">
      <c r="B654" s="15"/>
      <c r="C654" s="15"/>
      <c r="E654" s="21"/>
      <c r="F654" s="21"/>
      <c r="G654" s="96"/>
      <c r="H654" s="14"/>
      <c r="I654" s="21"/>
      <c r="J654" s="15"/>
      <c r="K654" s="15"/>
      <c r="L654" s="18"/>
      <c r="M654" s="15"/>
    </row>
    <row r="655" spans="2:13" ht="13" x14ac:dyDescent="0.15">
      <c r="B655" s="15"/>
      <c r="C655" s="15"/>
      <c r="E655" s="21"/>
      <c r="F655" s="21"/>
      <c r="G655" s="96"/>
      <c r="H655" s="14"/>
      <c r="I655" s="21"/>
      <c r="J655" s="15"/>
      <c r="K655" s="15"/>
      <c r="L655" s="18"/>
      <c r="M655" s="15"/>
    </row>
    <row r="656" spans="2:13" ht="13" x14ac:dyDescent="0.15">
      <c r="B656" s="15"/>
      <c r="C656" s="15"/>
      <c r="E656" s="21"/>
      <c r="F656" s="21"/>
      <c r="G656" s="96"/>
      <c r="H656" s="14"/>
      <c r="I656" s="21"/>
      <c r="J656" s="15"/>
      <c r="K656" s="15"/>
      <c r="L656" s="18"/>
      <c r="M656" s="15"/>
    </row>
    <row r="657" spans="2:13" ht="13" x14ac:dyDescent="0.15">
      <c r="B657" s="15"/>
      <c r="C657" s="15"/>
      <c r="E657" s="21"/>
      <c r="F657" s="21"/>
      <c r="G657" s="96"/>
      <c r="H657" s="14"/>
      <c r="I657" s="21"/>
      <c r="J657" s="15"/>
      <c r="K657" s="15"/>
      <c r="L657" s="18"/>
      <c r="M657" s="15"/>
    </row>
    <row r="658" spans="2:13" ht="13" x14ac:dyDescent="0.15">
      <c r="B658" s="15"/>
      <c r="C658" s="15"/>
      <c r="E658" s="21"/>
      <c r="F658" s="21"/>
      <c r="G658" s="96"/>
      <c r="H658" s="14"/>
      <c r="I658" s="21"/>
      <c r="J658" s="15"/>
      <c r="K658" s="15"/>
      <c r="L658" s="18"/>
      <c r="M658" s="15"/>
    </row>
    <row r="659" spans="2:13" ht="13" x14ac:dyDescent="0.15">
      <c r="B659" s="15"/>
      <c r="C659" s="15"/>
      <c r="E659" s="21"/>
      <c r="F659" s="21"/>
      <c r="G659" s="96"/>
      <c r="H659" s="14"/>
      <c r="I659" s="21"/>
      <c r="J659" s="15"/>
      <c r="K659" s="15"/>
      <c r="L659" s="18"/>
      <c r="M659" s="15"/>
    </row>
    <row r="660" spans="2:13" ht="13" x14ac:dyDescent="0.15">
      <c r="B660" s="15"/>
      <c r="C660" s="15"/>
      <c r="E660" s="21"/>
      <c r="F660" s="21"/>
      <c r="G660" s="96"/>
      <c r="H660" s="14"/>
      <c r="I660" s="21"/>
      <c r="J660" s="15"/>
      <c r="K660" s="15"/>
      <c r="L660" s="18"/>
      <c r="M660" s="15"/>
    </row>
    <row r="661" spans="2:13" ht="13" x14ac:dyDescent="0.15">
      <c r="B661" s="15"/>
      <c r="C661" s="15"/>
      <c r="E661" s="21"/>
      <c r="F661" s="21"/>
      <c r="G661" s="96"/>
      <c r="H661" s="14"/>
      <c r="I661" s="21"/>
      <c r="J661" s="15"/>
      <c r="K661" s="15"/>
      <c r="L661" s="18"/>
      <c r="M661" s="15"/>
    </row>
    <row r="662" spans="2:13" ht="13" x14ac:dyDescent="0.15">
      <c r="B662" s="15"/>
      <c r="C662" s="15"/>
      <c r="E662" s="21"/>
      <c r="F662" s="21"/>
      <c r="G662" s="96"/>
      <c r="H662" s="14"/>
      <c r="I662" s="21"/>
      <c r="J662" s="15"/>
      <c r="K662" s="15"/>
      <c r="L662" s="18"/>
      <c r="M662" s="15"/>
    </row>
    <row r="663" spans="2:13" ht="13" x14ac:dyDescent="0.15">
      <c r="B663" s="15"/>
      <c r="C663" s="15"/>
      <c r="E663" s="21"/>
      <c r="F663" s="21"/>
      <c r="G663" s="96"/>
      <c r="H663" s="14"/>
      <c r="I663" s="21"/>
      <c r="J663" s="15"/>
      <c r="K663" s="15"/>
      <c r="L663" s="18"/>
      <c r="M663" s="15"/>
    </row>
    <row r="664" spans="2:13" ht="13" x14ac:dyDescent="0.15">
      <c r="B664" s="15"/>
      <c r="C664" s="15"/>
      <c r="E664" s="21"/>
      <c r="F664" s="21"/>
      <c r="G664" s="96"/>
      <c r="H664" s="14"/>
      <c r="I664" s="21"/>
      <c r="J664" s="15"/>
      <c r="K664" s="15"/>
      <c r="L664" s="18"/>
      <c r="M664" s="15"/>
    </row>
    <row r="665" spans="2:13" ht="13" x14ac:dyDescent="0.15">
      <c r="B665" s="15"/>
      <c r="C665" s="15"/>
      <c r="E665" s="21"/>
      <c r="F665" s="21"/>
      <c r="G665" s="96"/>
      <c r="H665" s="14"/>
      <c r="I665" s="21"/>
      <c r="J665" s="15"/>
      <c r="K665" s="15"/>
      <c r="L665" s="18"/>
      <c r="M665" s="15"/>
    </row>
    <row r="666" spans="2:13" ht="13" x14ac:dyDescent="0.15">
      <c r="B666" s="15"/>
      <c r="C666" s="15"/>
      <c r="E666" s="21"/>
      <c r="F666" s="21"/>
      <c r="G666" s="96"/>
      <c r="H666" s="14"/>
      <c r="I666" s="21"/>
      <c r="J666" s="15"/>
      <c r="K666" s="15"/>
      <c r="L666" s="18"/>
      <c r="M666" s="15"/>
    </row>
    <row r="667" spans="2:13" ht="13" x14ac:dyDescent="0.15">
      <c r="B667" s="15"/>
      <c r="C667" s="15"/>
      <c r="E667" s="21"/>
      <c r="F667" s="21"/>
      <c r="G667" s="96"/>
      <c r="H667" s="14"/>
      <c r="I667" s="21"/>
      <c r="J667" s="15"/>
      <c r="K667" s="15"/>
      <c r="L667" s="18"/>
      <c r="M667" s="15"/>
    </row>
    <row r="668" spans="2:13" ht="13" x14ac:dyDescent="0.15">
      <c r="B668" s="15"/>
      <c r="C668" s="15"/>
      <c r="E668" s="21"/>
      <c r="F668" s="21"/>
      <c r="G668" s="96"/>
      <c r="H668" s="14"/>
      <c r="I668" s="21"/>
      <c r="J668" s="15"/>
      <c r="K668" s="15"/>
      <c r="L668" s="18"/>
      <c r="M668" s="15"/>
    </row>
    <row r="669" spans="2:13" ht="13" x14ac:dyDescent="0.15">
      <c r="B669" s="15"/>
      <c r="C669" s="15"/>
      <c r="E669" s="21"/>
      <c r="F669" s="21"/>
      <c r="G669" s="96"/>
      <c r="H669" s="14"/>
      <c r="I669" s="21"/>
      <c r="J669" s="15"/>
      <c r="K669" s="15"/>
      <c r="L669" s="18"/>
      <c r="M669" s="15"/>
    </row>
    <row r="670" spans="2:13" ht="13" x14ac:dyDescent="0.15">
      <c r="B670" s="15"/>
      <c r="C670" s="15"/>
      <c r="E670" s="21"/>
      <c r="F670" s="21"/>
      <c r="G670" s="96"/>
      <c r="H670" s="14"/>
      <c r="I670" s="21"/>
      <c r="J670" s="15"/>
      <c r="K670" s="15"/>
      <c r="L670" s="18"/>
      <c r="M670" s="15"/>
    </row>
    <row r="671" spans="2:13" ht="13" x14ac:dyDescent="0.15">
      <c r="B671" s="15"/>
      <c r="C671" s="15"/>
      <c r="E671" s="21"/>
      <c r="F671" s="21"/>
      <c r="G671" s="96"/>
      <c r="H671" s="14"/>
      <c r="I671" s="21"/>
      <c r="J671" s="15"/>
      <c r="K671" s="15"/>
      <c r="L671" s="18"/>
      <c r="M671" s="15"/>
    </row>
    <row r="672" spans="2:13" ht="13" x14ac:dyDescent="0.15">
      <c r="B672" s="15"/>
      <c r="C672" s="15"/>
      <c r="E672" s="21"/>
      <c r="F672" s="21"/>
      <c r="G672" s="96"/>
      <c r="H672" s="14"/>
      <c r="I672" s="21"/>
      <c r="J672" s="15"/>
      <c r="K672" s="15"/>
      <c r="L672" s="18"/>
      <c r="M672" s="15"/>
    </row>
    <row r="673" spans="2:13" ht="13" x14ac:dyDescent="0.15">
      <c r="B673" s="15"/>
      <c r="C673" s="15"/>
      <c r="E673" s="21"/>
      <c r="F673" s="21"/>
      <c r="G673" s="96"/>
      <c r="H673" s="14"/>
      <c r="I673" s="21"/>
      <c r="J673" s="15"/>
      <c r="K673" s="15"/>
      <c r="L673" s="18"/>
      <c r="M673" s="15"/>
    </row>
    <row r="674" spans="2:13" ht="13" x14ac:dyDescent="0.15">
      <c r="B674" s="15"/>
      <c r="C674" s="15"/>
      <c r="E674" s="21"/>
      <c r="F674" s="21"/>
      <c r="G674" s="96"/>
      <c r="H674" s="14"/>
      <c r="I674" s="21"/>
      <c r="J674" s="15"/>
      <c r="K674" s="15"/>
      <c r="L674" s="18"/>
      <c r="M674" s="15"/>
    </row>
    <row r="675" spans="2:13" ht="13" x14ac:dyDescent="0.15">
      <c r="B675" s="15"/>
      <c r="C675" s="15"/>
      <c r="E675" s="21"/>
      <c r="F675" s="21"/>
      <c r="G675" s="96"/>
      <c r="H675" s="14"/>
      <c r="I675" s="21"/>
      <c r="J675" s="15"/>
      <c r="K675" s="15"/>
      <c r="L675" s="18"/>
      <c r="M675" s="15"/>
    </row>
    <row r="676" spans="2:13" ht="13" x14ac:dyDescent="0.15">
      <c r="B676" s="15"/>
      <c r="C676" s="15"/>
      <c r="E676" s="21"/>
      <c r="F676" s="21"/>
      <c r="G676" s="96"/>
      <c r="H676" s="14"/>
      <c r="I676" s="21"/>
      <c r="J676" s="15"/>
      <c r="K676" s="15"/>
      <c r="L676" s="18"/>
      <c r="M676" s="15"/>
    </row>
    <row r="677" spans="2:13" ht="13" x14ac:dyDescent="0.15">
      <c r="B677" s="15"/>
      <c r="C677" s="15"/>
      <c r="E677" s="21"/>
      <c r="F677" s="21"/>
      <c r="G677" s="96"/>
      <c r="H677" s="14"/>
      <c r="I677" s="21"/>
      <c r="J677" s="15"/>
      <c r="K677" s="15"/>
      <c r="L677" s="18"/>
      <c r="M677" s="15"/>
    </row>
    <row r="678" spans="2:13" ht="13" x14ac:dyDescent="0.15">
      <c r="B678" s="15"/>
      <c r="C678" s="15"/>
      <c r="E678" s="21"/>
      <c r="F678" s="21"/>
      <c r="G678" s="96"/>
      <c r="H678" s="14"/>
      <c r="I678" s="21"/>
      <c r="J678" s="15"/>
      <c r="K678" s="15"/>
      <c r="L678" s="18"/>
      <c r="M678" s="15"/>
    </row>
    <row r="679" spans="2:13" ht="13" x14ac:dyDescent="0.15">
      <c r="B679" s="15"/>
      <c r="C679" s="15"/>
      <c r="E679" s="21"/>
      <c r="F679" s="21"/>
      <c r="G679" s="96"/>
      <c r="H679" s="14"/>
      <c r="I679" s="21"/>
      <c r="J679" s="15"/>
      <c r="K679" s="15"/>
      <c r="L679" s="18"/>
      <c r="M679" s="15"/>
    </row>
    <row r="680" spans="2:13" ht="13" x14ac:dyDescent="0.15">
      <c r="B680" s="15"/>
      <c r="C680" s="15"/>
      <c r="E680" s="21"/>
      <c r="F680" s="21"/>
      <c r="G680" s="96"/>
      <c r="H680" s="14"/>
      <c r="I680" s="21"/>
      <c r="J680" s="15"/>
      <c r="K680" s="15"/>
      <c r="L680" s="18"/>
      <c r="M680" s="15"/>
    </row>
    <row r="681" spans="2:13" ht="13" x14ac:dyDescent="0.15">
      <c r="B681" s="15"/>
      <c r="C681" s="15"/>
      <c r="E681" s="21"/>
      <c r="F681" s="21"/>
      <c r="G681" s="96"/>
      <c r="H681" s="14"/>
      <c r="I681" s="21"/>
      <c r="J681" s="15"/>
      <c r="K681" s="15"/>
      <c r="L681" s="18"/>
      <c r="M681" s="15"/>
    </row>
    <row r="682" spans="2:13" ht="13" x14ac:dyDescent="0.15">
      <c r="B682" s="15"/>
      <c r="C682" s="15"/>
      <c r="E682" s="21"/>
      <c r="F682" s="21"/>
      <c r="G682" s="96"/>
      <c r="H682" s="14"/>
      <c r="I682" s="21"/>
      <c r="J682" s="15"/>
      <c r="K682" s="15"/>
      <c r="L682" s="18"/>
      <c r="M682" s="15"/>
    </row>
    <row r="683" spans="2:13" ht="13" x14ac:dyDescent="0.15">
      <c r="B683" s="15"/>
      <c r="C683" s="15"/>
      <c r="E683" s="21"/>
      <c r="F683" s="21"/>
      <c r="G683" s="96"/>
      <c r="H683" s="14"/>
      <c r="I683" s="21"/>
      <c r="J683" s="15"/>
      <c r="K683" s="15"/>
      <c r="L683" s="18"/>
      <c r="M683" s="15"/>
    </row>
    <row r="684" spans="2:13" ht="13" x14ac:dyDescent="0.15">
      <c r="B684" s="15"/>
      <c r="C684" s="15"/>
      <c r="E684" s="21"/>
      <c r="F684" s="21"/>
      <c r="G684" s="96"/>
      <c r="H684" s="14"/>
      <c r="I684" s="21"/>
      <c r="J684" s="15"/>
      <c r="K684" s="15"/>
      <c r="L684" s="18"/>
      <c r="M684" s="15"/>
    </row>
    <row r="685" spans="2:13" ht="13" x14ac:dyDescent="0.15">
      <c r="B685" s="15"/>
      <c r="C685" s="15"/>
      <c r="E685" s="21"/>
      <c r="F685" s="21"/>
      <c r="G685" s="96"/>
      <c r="H685" s="14"/>
      <c r="I685" s="21"/>
      <c r="J685" s="15"/>
      <c r="K685" s="15"/>
      <c r="L685" s="18"/>
      <c r="M685" s="15"/>
    </row>
    <row r="686" spans="2:13" ht="13" x14ac:dyDescent="0.15">
      <c r="B686" s="15"/>
      <c r="C686" s="15"/>
      <c r="E686" s="21"/>
      <c r="F686" s="21"/>
      <c r="G686" s="96"/>
      <c r="H686" s="14"/>
      <c r="I686" s="21"/>
      <c r="J686" s="15"/>
      <c r="K686" s="15"/>
      <c r="L686" s="18"/>
      <c r="M686" s="15"/>
    </row>
    <row r="687" spans="2:13" ht="13" x14ac:dyDescent="0.15">
      <c r="B687" s="15"/>
      <c r="C687" s="15"/>
      <c r="E687" s="21"/>
      <c r="F687" s="21"/>
      <c r="G687" s="96"/>
      <c r="H687" s="14"/>
      <c r="I687" s="21"/>
      <c r="J687" s="15"/>
      <c r="K687" s="15"/>
      <c r="L687" s="18"/>
      <c r="M687" s="15"/>
    </row>
    <row r="688" spans="2:13" ht="13" x14ac:dyDescent="0.15">
      <c r="B688" s="15"/>
      <c r="C688" s="15"/>
      <c r="E688" s="21"/>
      <c r="F688" s="21"/>
      <c r="G688" s="96"/>
      <c r="H688" s="14"/>
      <c r="I688" s="21"/>
      <c r="J688" s="15"/>
      <c r="K688" s="15"/>
      <c r="L688" s="18"/>
      <c r="M688" s="15"/>
    </row>
    <row r="689" spans="2:13" ht="13" x14ac:dyDescent="0.15">
      <c r="B689" s="15"/>
      <c r="C689" s="15"/>
      <c r="E689" s="21"/>
      <c r="F689" s="21"/>
      <c r="G689" s="96"/>
      <c r="H689" s="14"/>
      <c r="I689" s="21"/>
      <c r="J689" s="15"/>
      <c r="K689" s="15"/>
      <c r="L689" s="18"/>
      <c r="M689" s="15"/>
    </row>
    <row r="690" spans="2:13" ht="13" x14ac:dyDescent="0.15">
      <c r="B690" s="15"/>
      <c r="C690" s="15"/>
      <c r="E690" s="21"/>
      <c r="F690" s="21"/>
      <c r="G690" s="96"/>
      <c r="H690" s="14"/>
      <c r="I690" s="21"/>
      <c r="J690" s="15"/>
      <c r="K690" s="15"/>
      <c r="L690" s="18"/>
      <c r="M690" s="15"/>
    </row>
    <row r="691" spans="2:13" ht="13" x14ac:dyDescent="0.15">
      <c r="B691" s="15"/>
      <c r="C691" s="15"/>
      <c r="E691" s="21"/>
      <c r="F691" s="21"/>
      <c r="G691" s="96"/>
      <c r="H691" s="14"/>
      <c r="I691" s="21"/>
      <c r="J691" s="15"/>
      <c r="K691" s="15"/>
      <c r="L691" s="18"/>
      <c r="M691" s="15"/>
    </row>
    <row r="692" spans="2:13" ht="13" x14ac:dyDescent="0.15">
      <c r="B692" s="15"/>
      <c r="C692" s="15"/>
      <c r="E692" s="21"/>
      <c r="F692" s="21"/>
      <c r="G692" s="96"/>
      <c r="H692" s="14"/>
      <c r="I692" s="21"/>
      <c r="J692" s="15"/>
      <c r="K692" s="15"/>
      <c r="L692" s="18"/>
      <c r="M692" s="15"/>
    </row>
    <row r="693" spans="2:13" ht="13" x14ac:dyDescent="0.15">
      <c r="B693" s="15"/>
      <c r="C693" s="15"/>
      <c r="E693" s="21"/>
      <c r="F693" s="21"/>
      <c r="G693" s="96"/>
      <c r="H693" s="14"/>
      <c r="I693" s="21"/>
      <c r="J693" s="15"/>
      <c r="K693" s="15"/>
      <c r="L693" s="18"/>
      <c r="M693" s="15"/>
    </row>
    <row r="694" spans="2:13" ht="13" x14ac:dyDescent="0.15">
      <c r="B694" s="15"/>
      <c r="C694" s="15"/>
      <c r="E694" s="21"/>
      <c r="F694" s="21"/>
      <c r="G694" s="96"/>
      <c r="H694" s="14"/>
      <c r="I694" s="21"/>
      <c r="J694" s="15"/>
      <c r="K694" s="15"/>
      <c r="L694" s="18"/>
      <c r="M694" s="15"/>
    </row>
    <row r="695" spans="2:13" ht="13" x14ac:dyDescent="0.15">
      <c r="B695" s="15"/>
      <c r="C695" s="15"/>
      <c r="E695" s="21"/>
      <c r="F695" s="21"/>
      <c r="G695" s="96"/>
      <c r="H695" s="14"/>
      <c r="I695" s="21"/>
      <c r="J695" s="15"/>
      <c r="K695" s="15"/>
      <c r="L695" s="18"/>
      <c r="M695" s="15"/>
    </row>
    <row r="696" spans="2:13" ht="13" x14ac:dyDescent="0.15">
      <c r="B696" s="15"/>
      <c r="C696" s="15"/>
      <c r="E696" s="21"/>
      <c r="F696" s="21"/>
      <c r="G696" s="96"/>
      <c r="H696" s="14"/>
      <c r="I696" s="21"/>
      <c r="J696" s="15"/>
      <c r="K696" s="15"/>
      <c r="L696" s="18"/>
      <c r="M696" s="15"/>
    </row>
    <row r="697" spans="2:13" ht="13" x14ac:dyDescent="0.15">
      <c r="B697" s="15"/>
      <c r="C697" s="15"/>
      <c r="E697" s="21"/>
      <c r="F697" s="21"/>
      <c r="G697" s="96"/>
      <c r="H697" s="14"/>
      <c r="I697" s="21"/>
      <c r="J697" s="15"/>
      <c r="K697" s="15"/>
      <c r="L697" s="18"/>
      <c r="M697" s="15"/>
    </row>
    <row r="698" spans="2:13" ht="13" x14ac:dyDescent="0.15">
      <c r="B698" s="15"/>
      <c r="C698" s="15"/>
      <c r="E698" s="21"/>
      <c r="F698" s="21"/>
      <c r="G698" s="96"/>
      <c r="H698" s="14"/>
      <c r="I698" s="21"/>
      <c r="J698" s="15"/>
      <c r="K698" s="15"/>
      <c r="L698" s="18"/>
      <c r="M698" s="15"/>
    </row>
    <row r="699" spans="2:13" ht="13" x14ac:dyDescent="0.15">
      <c r="B699" s="15"/>
      <c r="C699" s="15"/>
      <c r="E699" s="21"/>
      <c r="F699" s="21"/>
      <c r="G699" s="96"/>
      <c r="H699" s="14"/>
      <c r="I699" s="21"/>
      <c r="J699" s="15"/>
      <c r="K699" s="15"/>
      <c r="L699" s="18"/>
      <c r="M699" s="15"/>
    </row>
    <row r="700" spans="2:13" ht="13" x14ac:dyDescent="0.15">
      <c r="B700" s="15"/>
      <c r="C700" s="15"/>
      <c r="E700" s="21"/>
      <c r="F700" s="21"/>
      <c r="G700" s="96"/>
      <c r="H700" s="14"/>
      <c r="I700" s="21"/>
      <c r="J700" s="15"/>
      <c r="K700" s="15"/>
      <c r="L700" s="18"/>
      <c r="M700" s="15"/>
    </row>
    <row r="701" spans="2:13" ht="13" x14ac:dyDescent="0.15">
      <c r="B701" s="15"/>
      <c r="C701" s="15"/>
      <c r="E701" s="21"/>
      <c r="F701" s="21"/>
      <c r="G701" s="96"/>
      <c r="H701" s="14"/>
      <c r="I701" s="21"/>
      <c r="J701" s="15"/>
      <c r="K701" s="15"/>
      <c r="L701" s="18"/>
      <c r="M701" s="15"/>
    </row>
    <row r="702" spans="2:13" ht="13" x14ac:dyDescent="0.15">
      <c r="B702" s="15"/>
      <c r="C702" s="15"/>
      <c r="E702" s="21"/>
      <c r="F702" s="21"/>
      <c r="G702" s="96"/>
      <c r="H702" s="14"/>
      <c r="I702" s="21"/>
      <c r="J702" s="15"/>
      <c r="K702" s="15"/>
      <c r="L702" s="18"/>
      <c r="M702" s="15"/>
    </row>
    <row r="703" spans="2:13" ht="13" x14ac:dyDescent="0.15">
      <c r="B703" s="15"/>
      <c r="C703" s="15"/>
      <c r="E703" s="21"/>
      <c r="F703" s="21"/>
      <c r="G703" s="96"/>
      <c r="H703" s="14"/>
      <c r="I703" s="21"/>
      <c r="J703" s="15"/>
      <c r="K703" s="15"/>
      <c r="L703" s="18"/>
      <c r="M703" s="15"/>
    </row>
    <row r="704" spans="2:13" ht="13" x14ac:dyDescent="0.15">
      <c r="B704" s="15"/>
      <c r="C704" s="15"/>
      <c r="E704" s="21"/>
      <c r="F704" s="21"/>
      <c r="G704" s="96"/>
      <c r="H704" s="14"/>
      <c r="I704" s="21"/>
      <c r="J704" s="15"/>
      <c r="K704" s="15"/>
      <c r="L704" s="18"/>
      <c r="M704" s="15"/>
    </row>
    <row r="705" spans="2:13" ht="13" x14ac:dyDescent="0.15">
      <c r="B705" s="15"/>
      <c r="C705" s="15"/>
      <c r="E705" s="21"/>
      <c r="F705" s="21"/>
      <c r="G705" s="96"/>
      <c r="H705" s="14"/>
      <c r="I705" s="21"/>
      <c r="J705" s="15"/>
      <c r="K705" s="15"/>
      <c r="L705" s="18"/>
      <c r="M705" s="15"/>
    </row>
    <row r="706" spans="2:13" ht="13" x14ac:dyDescent="0.15">
      <c r="B706" s="15"/>
      <c r="C706" s="15"/>
      <c r="E706" s="21"/>
      <c r="F706" s="21"/>
      <c r="G706" s="96"/>
      <c r="H706" s="14"/>
      <c r="I706" s="21"/>
      <c r="J706" s="15"/>
      <c r="K706" s="15"/>
      <c r="L706" s="18"/>
      <c r="M706" s="15"/>
    </row>
    <row r="707" spans="2:13" ht="13" x14ac:dyDescent="0.15">
      <c r="B707" s="15"/>
      <c r="C707" s="15"/>
      <c r="E707" s="21"/>
      <c r="F707" s="21"/>
      <c r="G707" s="96"/>
      <c r="H707" s="14"/>
      <c r="I707" s="21"/>
      <c r="J707" s="15"/>
      <c r="K707" s="15"/>
      <c r="L707" s="18"/>
      <c r="M707" s="15"/>
    </row>
    <row r="708" spans="2:13" ht="13" x14ac:dyDescent="0.15">
      <c r="B708" s="15"/>
      <c r="C708" s="15"/>
      <c r="E708" s="21"/>
      <c r="F708" s="21"/>
      <c r="G708" s="96"/>
      <c r="H708" s="14"/>
      <c r="I708" s="21"/>
      <c r="J708" s="15"/>
      <c r="K708" s="15"/>
      <c r="L708" s="18"/>
      <c r="M708" s="15"/>
    </row>
    <row r="709" spans="2:13" ht="13" x14ac:dyDescent="0.15">
      <c r="B709" s="15"/>
      <c r="C709" s="15"/>
      <c r="E709" s="21"/>
      <c r="F709" s="21"/>
      <c r="G709" s="96"/>
      <c r="H709" s="14"/>
      <c r="I709" s="21"/>
      <c r="J709" s="15"/>
      <c r="K709" s="15"/>
      <c r="L709" s="18"/>
      <c r="M709" s="15"/>
    </row>
    <row r="710" spans="2:13" ht="13" x14ac:dyDescent="0.15">
      <c r="B710" s="15"/>
      <c r="C710" s="15"/>
      <c r="E710" s="21"/>
      <c r="F710" s="21"/>
      <c r="G710" s="96"/>
      <c r="H710" s="14"/>
      <c r="I710" s="21"/>
      <c r="J710" s="15"/>
      <c r="K710" s="15"/>
      <c r="L710" s="18"/>
      <c r="M710" s="15"/>
    </row>
    <row r="711" spans="2:13" ht="13" x14ac:dyDescent="0.15">
      <c r="B711" s="15"/>
      <c r="C711" s="15"/>
      <c r="E711" s="21"/>
      <c r="F711" s="21"/>
      <c r="G711" s="96"/>
      <c r="H711" s="14"/>
      <c r="I711" s="21"/>
      <c r="J711" s="15"/>
      <c r="K711" s="15"/>
      <c r="L711" s="18"/>
      <c r="M711" s="15"/>
    </row>
    <row r="712" spans="2:13" ht="13" x14ac:dyDescent="0.15">
      <c r="B712" s="15"/>
      <c r="C712" s="15"/>
      <c r="E712" s="21"/>
      <c r="F712" s="21"/>
      <c r="G712" s="96"/>
      <c r="H712" s="14"/>
      <c r="I712" s="21"/>
      <c r="J712" s="15"/>
      <c r="K712" s="15"/>
      <c r="L712" s="18"/>
      <c r="M712" s="15"/>
    </row>
    <row r="713" spans="2:13" ht="13" x14ac:dyDescent="0.15">
      <c r="B713" s="15"/>
      <c r="C713" s="15"/>
      <c r="E713" s="21"/>
      <c r="F713" s="21"/>
      <c r="G713" s="96"/>
      <c r="H713" s="14"/>
      <c r="I713" s="21"/>
      <c r="J713" s="15"/>
      <c r="K713" s="15"/>
      <c r="L713" s="18"/>
      <c r="M713" s="15"/>
    </row>
    <row r="714" spans="2:13" ht="13" x14ac:dyDescent="0.15">
      <c r="B714" s="15"/>
      <c r="C714" s="15"/>
      <c r="E714" s="21"/>
      <c r="F714" s="21"/>
      <c r="G714" s="96"/>
      <c r="H714" s="14"/>
      <c r="I714" s="21"/>
      <c r="J714" s="15"/>
      <c r="K714" s="15"/>
      <c r="L714" s="18"/>
      <c r="M714" s="15"/>
    </row>
    <row r="715" spans="2:13" ht="13" x14ac:dyDescent="0.15">
      <c r="B715" s="15"/>
      <c r="C715" s="15"/>
      <c r="E715" s="21"/>
      <c r="F715" s="21"/>
      <c r="G715" s="96"/>
      <c r="H715" s="14"/>
      <c r="I715" s="21"/>
      <c r="J715" s="15"/>
      <c r="K715" s="15"/>
      <c r="L715" s="18"/>
      <c r="M715" s="15"/>
    </row>
    <row r="716" spans="2:13" ht="13" x14ac:dyDescent="0.15">
      <c r="B716" s="15"/>
      <c r="C716" s="15"/>
      <c r="E716" s="21"/>
      <c r="F716" s="21"/>
      <c r="G716" s="96"/>
      <c r="H716" s="14"/>
      <c r="I716" s="21"/>
      <c r="J716" s="15"/>
      <c r="K716" s="15"/>
      <c r="L716" s="18"/>
      <c r="M716" s="15"/>
    </row>
    <row r="717" spans="2:13" ht="13" x14ac:dyDescent="0.15">
      <c r="B717" s="15"/>
      <c r="C717" s="15"/>
      <c r="E717" s="21"/>
      <c r="F717" s="21"/>
      <c r="G717" s="96"/>
      <c r="H717" s="14"/>
      <c r="I717" s="21"/>
      <c r="J717" s="15"/>
      <c r="K717" s="15"/>
      <c r="L717" s="18"/>
      <c r="M717" s="15"/>
    </row>
    <row r="718" spans="2:13" ht="13" x14ac:dyDescent="0.15">
      <c r="B718" s="15"/>
      <c r="C718" s="15"/>
      <c r="E718" s="21"/>
      <c r="F718" s="21"/>
      <c r="G718" s="96"/>
      <c r="H718" s="14"/>
      <c r="I718" s="21"/>
      <c r="J718" s="15"/>
      <c r="K718" s="15"/>
      <c r="L718" s="18"/>
      <c r="M718" s="15"/>
    </row>
    <row r="719" spans="2:13" ht="13" x14ac:dyDescent="0.15">
      <c r="B719" s="15"/>
      <c r="C719" s="15"/>
      <c r="E719" s="21"/>
      <c r="F719" s="21"/>
      <c r="G719" s="96"/>
      <c r="H719" s="14"/>
      <c r="I719" s="21"/>
      <c r="J719" s="15"/>
      <c r="K719" s="15"/>
      <c r="L719" s="18"/>
      <c r="M719" s="15"/>
    </row>
    <row r="720" spans="2:13" ht="13" x14ac:dyDescent="0.15">
      <c r="B720" s="15"/>
      <c r="C720" s="15"/>
      <c r="E720" s="21"/>
      <c r="F720" s="21"/>
      <c r="G720" s="96"/>
      <c r="H720" s="14"/>
      <c r="I720" s="21"/>
      <c r="J720" s="15"/>
      <c r="K720" s="15"/>
      <c r="L720" s="18"/>
      <c r="M720" s="15"/>
    </row>
    <row r="721" spans="2:13" ht="13" x14ac:dyDescent="0.15">
      <c r="B721" s="15"/>
      <c r="C721" s="15"/>
      <c r="E721" s="21"/>
      <c r="F721" s="21"/>
      <c r="G721" s="96"/>
      <c r="H721" s="14"/>
      <c r="I721" s="21"/>
      <c r="J721" s="15"/>
      <c r="K721" s="15"/>
      <c r="L721" s="18"/>
      <c r="M721" s="15"/>
    </row>
    <row r="722" spans="2:13" ht="13" x14ac:dyDescent="0.15">
      <c r="B722" s="15"/>
      <c r="C722" s="15"/>
      <c r="E722" s="21"/>
      <c r="F722" s="21"/>
      <c r="G722" s="96"/>
      <c r="H722" s="14"/>
      <c r="I722" s="21"/>
      <c r="J722" s="15"/>
      <c r="K722" s="15"/>
      <c r="L722" s="18"/>
      <c r="M722" s="15"/>
    </row>
    <row r="723" spans="2:13" ht="13" x14ac:dyDescent="0.15">
      <c r="B723" s="15"/>
      <c r="C723" s="15"/>
      <c r="E723" s="21"/>
      <c r="F723" s="21"/>
      <c r="G723" s="96"/>
      <c r="H723" s="14"/>
      <c r="I723" s="21"/>
      <c r="J723" s="15"/>
      <c r="K723" s="15"/>
      <c r="L723" s="18"/>
      <c r="M723" s="15"/>
    </row>
    <row r="724" spans="2:13" ht="13" x14ac:dyDescent="0.15">
      <c r="B724" s="15"/>
      <c r="C724" s="15"/>
      <c r="E724" s="21"/>
      <c r="F724" s="21"/>
      <c r="G724" s="96"/>
      <c r="H724" s="14"/>
      <c r="I724" s="21"/>
      <c r="J724" s="15"/>
      <c r="K724" s="15"/>
      <c r="L724" s="18"/>
      <c r="M724" s="15"/>
    </row>
    <row r="725" spans="2:13" ht="13" x14ac:dyDescent="0.15">
      <c r="B725" s="15"/>
      <c r="C725" s="15"/>
      <c r="E725" s="21"/>
      <c r="F725" s="21"/>
      <c r="G725" s="96"/>
      <c r="H725" s="14"/>
      <c r="I725" s="21"/>
      <c r="J725" s="15"/>
      <c r="K725" s="15"/>
      <c r="L725" s="18"/>
      <c r="M725" s="15"/>
    </row>
    <row r="726" spans="2:13" ht="13" x14ac:dyDescent="0.15">
      <c r="B726" s="15"/>
      <c r="C726" s="15"/>
      <c r="E726" s="21"/>
      <c r="F726" s="21"/>
      <c r="G726" s="96"/>
      <c r="H726" s="14"/>
      <c r="I726" s="21"/>
      <c r="J726" s="15"/>
      <c r="K726" s="15"/>
      <c r="L726" s="18"/>
      <c r="M726" s="15"/>
    </row>
    <row r="727" spans="2:13" ht="13" x14ac:dyDescent="0.15">
      <c r="B727" s="15"/>
      <c r="C727" s="15"/>
      <c r="E727" s="21"/>
      <c r="F727" s="21"/>
      <c r="G727" s="96"/>
      <c r="H727" s="14"/>
      <c r="I727" s="21"/>
      <c r="J727" s="15"/>
      <c r="K727" s="15"/>
      <c r="L727" s="18"/>
      <c r="M727" s="15"/>
    </row>
    <row r="728" spans="2:13" ht="13" x14ac:dyDescent="0.15">
      <c r="B728" s="15"/>
      <c r="C728" s="15"/>
      <c r="E728" s="21"/>
      <c r="F728" s="21"/>
      <c r="G728" s="96"/>
      <c r="H728" s="14"/>
      <c r="I728" s="21"/>
      <c r="J728" s="15"/>
      <c r="K728" s="15"/>
      <c r="L728" s="18"/>
      <c r="M728" s="15"/>
    </row>
    <row r="729" spans="2:13" ht="13" x14ac:dyDescent="0.15">
      <c r="B729" s="15"/>
      <c r="C729" s="15"/>
      <c r="E729" s="21"/>
      <c r="F729" s="21"/>
      <c r="G729" s="96"/>
      <c r="H729" s="14"/>
      <c r="I729" s="21"/>
      <c r="J729" s="15"/>
      <c r="K729" s="15"/>
      <c r="L729" s="18"/>
      <c r="M729" s="15"/>
    </row>
    <row r="730" spans="2:13" ht="13" x14ac:dyDescent="0.15">
      <c r="B730" s="15"/>
      <c r="C730" s="15"/>
      <c r="E730" s="21"/>
      <c r="F730" s="21"/>
      <c r="G730" s="96"/>
      <c r="H730" s="14"/>
      <c r="I730" s="21"/>
      <c r="J730" s="15"/>
      <c r="K730" s="15"/>
      <c r="L730" s="18"/>
      <c r="M730" s="15"/>
    </row>
    <row r="731" spans="2:13" ht="13" x14ac:dyDescent="0.15">
      <c r="B731" s="15"/>
      <c r="C731" s="15"/>
      <c r="E731" s="21"/>
      <c r="F731" s="21"/>
      <c r="G731" s="96"/>
      <c r="H731" s="14"/>
      <c r="I731" s="21"/>
      <c r="J731" s="15"/>
      <c r="K731" s="15"/>
      <c r="L731" s="18"/>
      <c r="M731" s="15"/>
    </row>
    <row r="732" spans="2:13" ht="13" x14ac:dyDescent="0.15">
      <c r="B732" s="15"/>
      <c r="C732" s="15"/>
      <c r="E732" s="21"/>
      <c r="F732" s="21"/>
      <c r="G732" s="96"/>
      <c r="H732" s="14"/>
      <c r="I732" s="21"/>
      <c r="J732" s="15"/>
      <c r="K732" s="15"/>
      <c r="L732" s="18"/>
      <c r="M732" s="15"/>
    </row>
    <row r="733" spans="2:13" ht="13" x14ac:dyDescent="0.15">
      <c r="B733" s="15"/>
      <c r="C733" s="15"/>
      <c r="E733" s="21"/>
      <c r="F733" s="21"/>
      <c r="G733" s="96"/>
      <c r="H733" s="14"/>
      <c r="I733" s="21"/>
      <c r="J733" s="15"/>
      <c r="K733" s="15"/>
      <c r="L733" s="18"/>
      <c r="M733" s="15"/>
    </row>
    <row r="734" spans="2:13" ht="13" x14ac:dyDescent="0.15">
      <c r="B734" s="15"/>
      <c r="C734" s="15"/>
      <c r="E734" s="21"/>
      <c r="F734" s="21"/>
      <c r="G734" s="96"/>
      <c r="H734" s="14"/>
      <c r="I734" s="21"/>
      <c r="J734" s="15"/>
      <c r="K734" s="15"/>
      <c r="L734" s="18"/>
      <c r="M734" s="15"/>
    </row>
    <row r="735" spans="2:13" ht="13" x14ac:dyDescent="0.15">
      <c r="B735" s="15"/>
      <c r="C735" s="15"/>
      <c r="E735" s="21"/>
      <c r="F735" s="21"/>
      <c r="G735" s="96"/>
      <c r="H735" s="14"/>
      <c r="I735" s="21"/>
      <c r="J735" s="15"/>
      <c r="K735" s="15"/>
      <c r="L735" s="18"/>
      <c r="M735" s="15"/>
    </row>
    <row r="736" spans="2:13" ht="13" x14ac:dyDescent="0.15">
      <c r="B736" s="15"/>
      <c r="C736" s="15"/>
      <c r="E736" s="21"/>
      <c r="F736" s="21"/>
      <c r="G736" s="96"/>
      <c r="H736" s="14"/>
      <c r="I736" s="21"/>
      <c r="J736" s="15"/>
      <c r="K736" s="15"/>
      <c r="L736" s="18"/>
      <c r="M736" s="15"/>
    </row>
    <row r="737" spans="2:13" ht="13" x14ac:dyDescent="0.15">
      <c r="B737" s="15"/>
      <c r="C737" s="15"/>
      <c r="E737" s="21"/>
      <c r="F737" s="21"/>
      <c r="G737" s="96"/>
      <c r="H737" s="14"/>
      <c r="I737" s="21"/>
      <c r="J737" s="15"/>
      <c r="K737" s="15"/>
      <c r="L737" s="18"/>
      <c r="M737" s="15"/>
    </row>
    <row r="738" spans="2:13" ht="13" x14ac:dyDescent="0.15">
      <c r="B738" s="15"/>
      <c r="C738" s="15"/>
      <c r="E738" s="21"/>
      <c r="F738" s="21"/>
      <c r="G738" s="96"/>
      <c r="H738" s="14"/>
      <c r="I738" s="21"/>
      <c r="J738" s="15"/>
      <c r="K738" s="15"/>
      <c r="L738" s="18"/>
      <c r="M738" s="15"/>
    </row>
    <row r="739" spans="2:13" ht="13" x14ac:dyDescent="0.15">
      <c r="B739" s="15"/>
      <c r="C739" s="15"/>
      <c r="E739" s="21"/>
      <c r="F739" s="21"/>
      <c r="G739" s="96"/>
      <c r="H739" s="14"/>
      <c r="I739" s="21"/>
      <c r="J739" s="15"/>
      <c r="K739" s="15"/>
      <c r="L739" s="18"/>
      <c r="M739" s="15"/>
    </row>
    <row r="740" spans="2:13" ht="13" x14ac:dyDescent="0.15">
      <c r="B740" s="15"/>
      <c r="C740" s="15"/>
      <c r="E740" s="21"/>
      <c r="F740" s="21"/>
      <c r="G740" s="96"/>
      <c r="H740" s="14"/>
      <c r="I740" s="21"/>
      <c r="J740" s="15"/>
      <c r="K740" s="15"/>
      <c r="L740" s="18"/>
      <c r="M740" s="15"/>
    </row>
    <row r="741" spans="2:13" ht="13" x14ac:dyDescent="0.15">
      <c r="B741" s="15"/>
      <c r="C741" s="15"/>
      <c r="E741" s="21"/>
      <c r="F741" s="21"/>
      <c r="G741" s="96"/>
      <c r="H741" s="14"/>
      <c r="I741" s="21"/>
      <c r="J741" s="15"/>
      <c r="K741" s="15"/>
      <c r="L741" s="18"/>
      <c r="M741" s="15"/>
    </row>
    <row r="742" spans="2:13" ht="13" x14ac:dyDescent="0.15">
      <c r="B742" s="15"/>
      <c r="C742" s="15"/>
      <c r="E742" s="21"/>
      <c r="F742" s="21"/>
      <c r="G742" s="96"/>
      <c r="H742" s="14"/>
      <c r="I742" s="21"/>
      <c r="J742" s="15"/>
      <c r="K742" s="15"/>
      <c r="L742" s="18"/>
      <c r="M742" s="15"/>
    </row>
    <row r="743" spans="2:13" ht="13" x14ac:dyDescent="0.15">
      <c r="B743" s="15"/>
      <c r="C743" s="15"/>
      <c r="E743" s="21"/>
      <c r="F743" s="21"/>
      <c r="G743" s="96"/>
      <c r="H743" s="14"/>
      <c r="I743" s="21"/>
      <c r="J743" s="15"/>
      <c r="K743" s="15"/>
      <c r="L743" s="18"/>
      <c r="M743" s="15"/>
    </row>
    <row r="744" spans="2:13" ht="13" x14ac:dyDescent="0.15">
      <c r="B744" s="15"/>
      <c r="C744" s="15"/>
      <c r="E744" s="21"/>
      <c r="F744" s="21"/>
      <c r="G744" s="96"/>
      <c r="H744" s="14"/>
      <c r="I744" s="21"/>
      <c r="J744" s="15"/>
      <c r="K744" s="15"/>
      <c r="L744" s="18"/>
      <c r="M744" s="15"/>
    </row>
    <row r="745" spans="2:13" ht="13" x14ac:dyDescent="0.15">
      <c r="B745" s="15"/>
      <c r="C745" s="15"/>
      <c r="E745" s="21"/>
      <c r="F745" s="21"/>
      <c r="G745" s="96"/>
      <c r="H745" s="14"/>
      <c r="I745" s="21"/>
      <c r="J745" s="15"/>
      <c r="K745" s="15"/>
      <c r="L745" s="18"/>
      <c r="M745" s="15"/>
    </row>
    <row r="746" spans="2:13" ht="13" x14ac:dyDescent="0.15">
      <c r="B746" s="15"/>
      <c r="C746" s="15"/>
      <c r="E746" s="21"/>
      <c r="F746" s="21"/>
      <c r="G746" s="96"/>
      <c r="H746" s="14"/>
      <c r="I746" s="21"/>
      <c r="J746" s="15"/>
      <c r="K746" s="15"/>
      <c r="L746" s="18"/>
      <c r="M746" s="15"/>
    </row>
    <row r="747" spans="2:13" ht="13" x14ac:dyDescent="0.15">
      <c r="B747" s="15"/>
      <c r="C747" s="15"/>
      <c r="E747" s="21"/>
      <c r="F747" s="21"/>
      <c r="G747" s="96"/>
      <c r="H747" s="14"/>
      <c r="I747" s="21"/>
      <c r="J747" s="15"/>
      <c r="K747" s="15"/>
      <c r="L747" s="18"/>
      <c r="M747" s="15"/>
    </row>
    <row r="748" spans="2:13" ht="13" x14ac:dyDescent="0.15">
      <c r="B748" s="15"/>
      <c r="C748" s="15"/>
      <c r="E748" s="21"/>
      <c r="F748" s="21"/>
      <c r="G748" s="96"/>
      <c r="H748" s="14"/>
      <c r="I748" s="21"/>
      <c r="J748" s="15"/>
      <c r="K748" s="15"/>
      <c r="L748" s="18"/>
      <c r="M748" s="15"/>
    </row>
    <row r="749" spans="2:13" ht="13" x14ac:dyDescent="0.15">
      <c r="B749" s="15"/>
      <c r="C749" s="15"/>
      <c r="E749" s="21"/>
      <c r="F749" s="21"/>
      <c r="G749" s="96"/>
      <c r="H749" s="14"/>
      <c r="I749" s="21"/>
      <c r="J749" s="15"/>
      <c r="K749" s="15"/>
      <c r="L749" s="18"/>
      <c r="M749" s="15"/>
    </row>
    <row r="750" spans="2:13" ht="13" x14ac:dyDescent="0.15">
      <c r="B750" s="15"/>
      <c r="C750" s="15"/>
      <c r="E750" s="21"/>
      <c r="F750" s="21"/>
      <c r="G750" s="96"/>
      <c r="H750" s="14"/>
      <c r="I750" s="21"/>
      <c r="J750" s="15"/>
      <c r="K750" s="15"/>
      <c r="L750" s="18"/>
      <c r="M750" s="15"/>
    </row>
    <row r="751" spans="2:13" ht="13" x14ac:dyDescent="0.15">
      <c r="B751" s="15"/>
      <c r="C751" s="15"/>
      <c r="E751" s="21"/>
      <c r="F751" s="21"/>
      <c r="G751" s="96"/>
      <c r="H751" s="14"/>
      <c r="I751" s="21"/>
      <c r="J751" s="15"/>
      <c r="K751" s="15"/>
      <c r="L751" s="18"/>
      <c r="M751" s="15"/>
    </row>
    <row r="752" spans="2:13" ht="13" x14ac:dyDescent="0.15">
      <c r="B752" s="15"/>
      <c r="C752" s="15"/>
      <c r="E752" s="21"/>
      <c r="F752" s="21"/>
      <c r="G752" s="96"/>
      <c r="H752" s="14"/>
      <c r="I752" s="21"/>
      <c r="J752" s="15"/>
      <c r="K752" s="15"/>
      <c r="L752" s="18"/>
      <c r="M752" s="15"/>
    </row>
    <row r="753" spans="2:13" ht="13" x14ac:dyDescent="0.15">
      <c r="B753" s="15"/>
      <c r="C753" s="15"/>
      <c r="E753" s="21"/>
      <c r="F753" s="21"/>
      <c r="G753" s="96"/>
      <c r="H753" s="14"/>
      <c r="I753" s="21"/>
      <c r="J753" s="15"/>
      <c r="K753" s="15"/>
      <c r="L753" s="18"/>
      <c r="M753" s="15"/>
    </row>
    <row r="754" spans="2:13" ht="13" x14ac:dyDescent="0.15">
      <c r="B754" s="15"/>
      <c r="C754" s="15"/>
      <c r="E754" s="21"/>
      <c r="F754" s="21"/>
      <c r="G754" s="96"/>
      <c r="H754" s="14"/>
      <c r="I754" s="21"/>
      <c r="J754" s="15"/>
      <c r="K754" s="15"/>
      <c r="L754" s="18"/>
      <c r="M754" s="15"/>
    </row>
    <row r="755" spans="2:13" ht="13" x14ac:dyDescent="0.15">
      <c r="B755" s="15"/>
      <c r="C755" s="15"/>
      <c r="E755" s="21"/>
      <c r="F755" s="21"/>
      <c r="G755" s="96"/>
      <c r="H755" s="14"/>
      <c r="I755" s="21"/>
      <c r="J755" s="15"/>
      <c r="K755" s="15"/>
      <c r="L755" s="18"/>
      <c r="M755" s="15"/>
    </row>
    <row r="756" spans="2:13" ht="13" x14ac:dyDescent="0.15">
      <c r="B756" s="15"/>
      <c r="C756" s="15"/>
      <c r="E756" s="21"/>
      <c r="F756" s="21"/>
      <c r="G756" s="96"/>
      <c r="H756" s="14"/>
      <c r="I756" s="21"/>
      <c r="J756" s="15"/>
      <c r="K756" s="15"/>
      <c r="L756" s="18"/>
      <c r="M756" s="15"/>
    </row>
    <row r="757" spans="2:13" ht="13" x14ac:dyDescent="0.15">
      <c r="B757" s="15"/>
      <c r="C757" s="15"/>
      <c r="E757" s="21"/>
      <c r="F757" s="21"/>
      <c r="G757" s="96"/>
      <c r="H757" s="14"/>
      <c r="I757" s="21"/>
      <c r="J757" s="15"/>
      <c r="K757" s="15"/>
      <c r="L757" s="18"/>
      <c r="M757" s="15"/>
    </row>
    <row r="758" spans="2:13" ht="13" x14ac:dyDescent="0.15">
      <c r="B758" s="15"/>
      <c r="C758" s="15"/>
      <c r="E758" s="21"/>
      <c r="F758" s="21"/>
      <c r="G758" s="96"/>
      <c r="H758" s="14"/>
      <c r="I758" s="21"/>
      <c r="J758" s="15"/>
      <c r="K758" s="15"/>
      <c r="L758" s="18"/>
      <c r="M758" s="15"/>
    </row>
    <row r="759" spans="2:13" ht="13" x14ac:dyDescent="0.15">
      <c r="B759" s="15"/>
      <c r="C759" s="15"/>
      <c r="E759" s="21"/>
      <c r="F759" s="21"/>
      <c r="G759" s="96"/>
      <c r="H759" s="14"/>
      <c r="I759" s="21"/>
      <c r="J759" s="15"/>
      <c r="K759" s="15"/>
      <c r="L759" s="18"/>
      <c r="M759" s="15"/>
    </row>
    <row r="760" spans="2:13" ht="13" x14ac:dyDescent="0.15">
      <c r="B760" s="15"/>
      <c r="C760" s="15"/>
      <c r="E760" s="21"/>
      <c r="F760" s="21"/>
      <c r="G760" s="96"/>
      <c r="H760" s="14"/>
      <c r="I760" s="21"/>
      <c r="J760" s="15"/>
      <c r="K760" s="15"/>
      <c r="L760" s="18"/>
      <c r="M760" s="15"/>
    </row>
    <row r="761" spans="2:13" ht="13" x14ac:dyDescent="0.15">
      <c r="B761" s="15"/>
      <c r="C761" s="15"/>
      <c r="E761" s="21"/>
      <c r="F761" s="21"/>
      <c r="G761" s="96"/>
      <c r="H761" s="14"/>
      <c r="I761" s="21"/>
      <c r="J761" s="15"/>
      <c r="K761" s="15"/>
      <c r="L761" s="18"/>
      <c r="M761" s="15"/>
    </row>
    <row r="762" spans="2:13" ht="13" x14ac:dyDescent="0.15">
      <c r="B762" s="15"/>
      <c r="C762" s="15"/>
      <c r="E762" s="21"/>
      <c r="F762" s="21"/>
      <c r="G762" s="96"/>
      <c r="H762" s="14"/>
      <c r="I762" s="21"/>
      <c r="J762" s="15"/>
      <c r="K762" s="15"/>
      <c r="L762" s="18"/>
      <c r="M762" s="15"/>
    </row>
    <row r="763" spans="2:13" ht="13" x14ac:dyDescent="0.15">
      <c r="B763" s="15"/>
      <c r="C763" s="15"/>
      <c r="E763" s="21"/>
      <c r="F763" s="21"/>
      <c r="G763" s="96"/>
      <c r="H763" s="14"/>
      <c r="I763" s="21"/>
      <c r="J763" s="15"/>
      <c r="K763" s="15"/>
      <c r="L763" s="18"/>
      <c r="M763" s="15"/>
    </row>
    <row r="764" spans="2:13" ht="13" x14ac:dyDescent="0.15">
      <c r="B764" s="15"/>
      <c r="C764" s="15"/>
      <c r="E764" s="21"/>
      <c r="F764" s="21"/>
      <c r="G764" s="96"/>
      <c r="H764" s="14"/>
      <c r="I764" s="21"/>
      <c r="J764" s="15"/>
      <c r="K764" s="15"/>
      <c r="L764" s="18"/>
      <c r="M764" s="15"/>
    </row>
    <row r="765" spans="2:13" ht="13" x14ac:dyDescent="0.15">
      <c r="B765" s="15"/>
      <c r="C765" s="15"/>
      <c r="E765" s="21"/>
      <c r="F765" s="21"/>
      <c r="G765" s="96"/>
      <c r="H765" s="14"/>
      <c r="I765" s="21"/>
      <c r="J765" s="15"/>
      <c r="K765" s="15"/>
      <c r="L765" s="18"/>
      <c r="M765" s="15"/>
    </row>
    <row r="766" spans="2:13" ht="13" x14ac:dyDescent="0.15">
      <c r="B766" s="15"/>
      <c r="C766" s="15"/>
      <c r="E766" s="21"/>
      <c r="F766" s="21"/>
      <c r="G766" s="96"/>
      <c r="H766" s="14"/>
      <c r="I766" s="21"/>
      <c r="J766" s="15"/>
      <c r="K766" s="15"/>
      <c r="L766" s="18"/>
      <c r="M766" s="15"/>
    </row>
    <row r="767" spans="2:13" ht="13" x14ac:dyDescent="0.15">
      <c r="B767" s="15"/>
      <c r="C767" s="15"/>
      <c r="E767" s="21"/>
      <c r="F767" s="21"/>
      <c r="G767" s="96"/>
      <c r="H767" s="14"/>
      <c r="I767" s="21"/>
      <c r="J767" s="15"/>
      <c r="K767" s="15"/>
      <c r="L767" s="18"/>
      <c r="M767" s="15"/>
    </row>
    <row r="768" spans="2:13" ht="13" x14ac:dyDescent="0.15">
      <c r="B768" s="15"/>
      <c r="C768" s="15"/>
      <c r="E768" s="21"/>
      <c r="F768" s="21"/>
      <c r="G768" s="96"/>
      <c r="H768" s="14"/>
      <c r="I768" s="21"/>
      <c r="J768" s="15"/>
      <c r="K768" s="15"/>
      <c r="L768" s="18"/>
      <c r="M768" s="15"/>
    </row>
    <row r="769" spans="2:13" ht="13" x14ac:dyDescent="0.15">
      <c r="B769" s="15"/>
      <c r="C769" s="15"/>
      <c r="E769" s="21"/>
      <c r="F769" s="21"/>
      <c r="G769" s="96"/>
      <c r="H769" s="14"/>
      <c r="I769" s="21"/>
      <c r="J769" s="15"/>
      <c r="K769" s="15"/>
      <c r="L769" s="18"/>
      <c r="M769" s="15"/>
    </row>
    <row r="770" spans="2:13" ht="13" x14ac:dyDescent="0.15">
      <c r="B770" s="15"/>
      <c r="C770" s="15"/>
      <c r="E770" s="21"/>
      <c r="F770" s="21"/>
      <c r="G770" s="96"/>
      <c r="H770" s="14"/>
      <c r="I770" s="21"/>
      <c r="J770" s="15"/>
      <c r="K770" s="15"/>
      <c r="L770" s="18"/>
      <c r="M770" s="15"/>
    </row>
    <row r="771" spans="2:13" ht="13" x14ac:dyDescent="0.15">
      <c r="B771" s="15"/>
      <c r="C771" s="15"/>
      <c r="E771" s="21"/>
      <c r="F771" s="21"/>
      <c r="G771" s="96"/>
      <c r="H771" s="14"/>
      <c r="I771" s="21"/>
      <c r="J771" s="15"/>
      <c r="K771" s="15"/>
      <c r="L771" s="18"/>
      <c r="M771" s="15"/>
    </row>
    <row r="772" spans="2:13" ht="13" x14ac:dyDescent="0.15">
      <c r="B772" s="15"/>
      <c r="C772" s="15"/>
      <c r="E772" s="21"/>
      <c r="F772" s="21"/>
      <c r="G772" s="96"/>
      <c r="H772" s="14"/>
      <c r="I772" s="21"/>
      <c r="J772" s="15"/>
      <c r="K772" s="15"/>
      <c r="L772" s="18"/>
      <c r="M772" s="15"/>
    </row>
    <row r="773" spans="2:13" ht="13" x14ac:dyDescent="0.15">
      <c r="B773" s="15"/>
      <c r="C773" s="15"/>
      <c r="E773" s="21"/>
      <c r="F773" s="21"/>
      <c r="G773" s="96"/>
      <c r="H773" s="14"/>
      <c r="I773" s="21"/>
      <c r="J773" s="15"/>
      <c r="K773" s="15"/>
      <c r="L773" s="18"/>
      <c r="M773" s="15"/>
    </row>
    <row r="774" spans="2:13" ht="13" x14ac:dyDescent="0.15">
      <c r="B774" s="15"/>
      <c r="C774" s="15"/>
      <c r="E774" s="21"/>
      <c r="F774" s="21"/>
      <c r="G774" s="96"/>
      <c r="H774" s="14"/>
      <c r="I774" s="21"/>
      <c r="J774" s="15"/>
      <c r="K774" s="15"/>
      <c r="L774" s="18"/>
      <c r="M774" s="15"/>
    </row>
    <row r="775" spans="2:13" ht="13" x14ac:dyDescent="0.15">
      <c r="B775" s="15"/>
      <c r="C775" s="15"/>
      <c r="E775" s="21"/>
      <c r="F775" s="21"/>
      <c r="G775" s="96"/>
      <c r="H775" s="14"/>
      <c r="I775" s="21"/>
      <c r="J775" s="15"/>
      <c r="K775" s="15"/>
      <c r="L775" s="18"/>
      <c r="M775" s="15"/>
    </row>
    <row r="776" spans="2:13" ht="13" x14ac:dyDescent="0.15">
      <c r="B776" s="15"/>
      <c r="C776" s="15"/>
      <c r="E776" s="21"/>
      <c r="F776" s="21"/>
      <c r="G776" s="96"/>
      <c r="H776" s="14"/>
      <c r="I776" s="21"/>
      <c r="J776" s="15"/>
      <c r="K776" s="15"/>
      <c r="L776" s="18"/>
      <c r="M776" s="15"/>
    </row>
    <row r="777" spans="2:13" ht="13" x14ac:dyDescent="0.15">
      <c r="B777" s="15"/>
      <c r="C777" s="15"/>
      <c r="E777" s="21"/>
      <c r="F777" s="21"/>
      <c r="G777" s="96"/>
      <c r="H777" s="14"/>
      <c r="I777" s="21"/>
      <c r="J777" s="15"/>
      <c r="K777" s="15"/>
      <c r="L777" s="18"/>
      <c r="M777" s="15"/>
    </row>
    <row r="778" spans="2:13" ht="13" x14ac:dyDescent="0.15">
      <c r="B778" s="15"/>
      <c r="C778" s="15"/>
      <c r="E778" s="21"/>
      <c r="F778" s="21"/>
      <c r="G778" s="96"/>
      <c r="H778" s="14"/>
      <c r="I778" s="21"/>
      <c r="J778" s="15"/>
      <c r="K778" s="15"/>
      <c r="L778" s="18"/>
      <c r="M778" s="15"/>
    </row>
    <row r="779" spans="2:13" ht="13" x14ac:dyDescent="0.15">
      <c r="B779" s="15"/>
      <c r="C779" s="15"/>
      <c r="E779" s="21"/>
      <c r="F779" s="21"/>
      <c r="G779" s="96"/>
      <c r="H779" s="14"/>
      <c r="I779" s="21"/>
      <c r="J779" s="15"/>
      <c r="K779" s="15"/>
      <c r="L779" s="18"/>
      <c r="M779" s="15"/>
    </row>
    <row r="780" spans="2:13" ht="13" x14ac:dyDescent="0.15">
      <c r="B780" s="15"/>
      <c r="C780" s="15"/>
      <c r="E780" s="21"/>
      <c r="F780" s="21"/>
      <c r="G780" s="96"/>
      <c r="H780" s="14"/>
      <c r="I780" s="21"/>
      <c r="J780" s="15"/>
      <c r="K780" s="15"/>
      <c r="L780" s="18"/>
      <c r="M780" s="15"/>
    </row>
    <row r="781" spans="2:13" ht="13" x14ac:dyDescent="0.15">
      <c r="B781" s="15"/>
      <c r="C781" s="15"/>
      <c r="E781" s="21"/>
      <c r="F781" s="21"/>
      <c r="G781" s="96"/>
      <c r="H781" s="14"/>
      <c r="I781" s="21"/>
      <c r="J781" s="15"/>
      <c r="K781" s="15"/>
      <c r="L781" s="18"/>
      <c r="M781" s="15"/>
    </row>
    <row r="782" spans="2:13" ht="13" x14ac:dyDescent="0.15">
      <c r="B782" s="15"/>
      <c r="C782" s="15"/>
      <c r="E782" s="21"/>
      <c r="F782" s="21"/>
      <c r="G782" s="96"/>
      <c r="H782" s="14"/>
      <c r="I782" s="21"/>
      <c r="J782" s="15"/>
      <c r="K782" s="15"/>
      <c r="L782" s="18"/>
      <c r="M782" s="15"/>
    </row>
    <row r="783" spans="2:13" ht="13" x14ac:dyDescent="0.15">
      <c r="B783" s="15"/>
      <c r="C783" s="15"/>
      <c r="E783" s="21"/>
      <c r="F783" s="21"/>
      <c r="G783" s="96"/>
      <c r="H783" s="14"/>
      <c r="I783" s="21"/>
      <c r="J783" s="15"/>
      <c r="K783" s="15"/>
      <c r="L783" s="18"/>
      <c r="M783" s="15"/>
    </row>
    <row r="784" spans="2:13" ht="13" x14ac:dyDescent="0.15">
      <c r="B784" s="15"/>
      <c r="C784" s="15"/>
      <c r="E784" s="21"/>
      <c r="F784" s="21"/>
      <c r="G784" s="96"/>
      <c r="H784" s="14"/>
      <c r="I784" s="21"/>
      <c r="J784" s="15"/>
      <c r="K784" s="15"/>
      <c r="L784" s="18"/>
      <c r="M784" s="15"/>
    </row>
    <row r="785" spans="2:13" ht="13" x14ac:dyDescent="0.15">
      <c r="B785" s="15"/>
      <c r="C785" s="15"/>
      <c r="E785" s="21"/>
      <c r="F785" s="21"/>
      <c r="G785" s="96"/>
      <c r="H785" s="14"/>
      <c r="I785" s="21"/>
      <c r="J785" s="15"/>
      <c r="K785" s="15"/>
      <c r="L785" s="18"/>
      <c r="M785" s="15"/>
    </row>
    <row r="786" spans="2:13" ht="13" x14ac:dyDescent="0.15">
      <c r="B786" s="15"/>
      <c r="C786" s="15"/>
      <c r="E786" s="21"/>
      <c r="F786" s="21"/>
      <c r="G786" s="96"/>
      <c r="H786" s="14"/>
      <c r="I786" s="21"/>
      <c r="J786" s="15"/>
      <c r="K786" s="15"/>
      <c r="L786" s="18"/>
      <c r="M786" s="15"/>
    </row>
    <row r="787" spans="2:13" ht="13" x14ac:dyDescent="0.15">
      <c r="B787" s="15"/>
      <c r="C787" s="15"/>
      <c r="E787" s="21"/>
      <c r="F787" s="21"/>
      <c r="G787" s="96"/>
      <c r="H787" s="14"/>
      <c r="I787" s="21"/>
      <c r="J787" s="15"/>
      <c r="K787" s="15"/>
      <c r="L787" s="18"/>
      <c r="M787" s="15"/>
    </row>
    <row r="788" spans="2:13" ht="13" x14ac:dyDescent="0.15">
      <c r="B788" s="15"/>
      <c r="C788" s="15"/>
      <c r="E788" s="21"/>
      <c r="F788" s="21"/>
      <c r="G788" s="96"/>
      <c r="H788" s="14"/>
      <c r="I788" s="21"/>
      <c r="J788" s="15"/>
      <c r="K788" s="15"/>
      <c r="L788" s="18"/>
      <c r="M788" s="15"/>
    </row>
    <row r="789" spans="2:13" ht="13" x14ac:dyDescent="0.15">
      <c r="B789" s="15"/>
      <c r="C789" s="15"/>
      <c r="E789" s="21"/>
      <c r="F789" s="21"/>
      <c r="G789" s="96"/>
      <c r="H789" s="14"/>
      <c r="I789" s="21"/>
      <c r="J789" s="15"/>
      <c r="K789" s="15"/>
      <c r="L789" s="18"/>
      <c r="M789" s="15"/>
    </row>
    <row r="790" spans="2:13" ht="13" x14ac:dyDescent="0.15">
      <c r="B790" s="15"/>
      <c r="C790" s="15"/>
      <c r="E790" s="21"/>
      <c r="F790" s="21"/>
      <c r="G790" s="96"/>
      <c r="H790" s="14"/>
      <c r="I790" s="21"/>
      <c r="J790" s="15"/>
      <c r="K790" s="15"/>
      <c r="L790" s="18"/>
      <c r="M790" s="15"/>
    </row>
    <row r="791" spans="2:13" ht="13" x14ac:dyDescent="0.15">
      <c r="B791" s="15"/>
      <c r="C791" s="15"/>
      <c r="E791" s="21"/>
      <c r="F791" s="21"/>
      <c r="G791" s="96"/>
      <c r="H791" s="14"/>
      <c r="I791" s="21"/>
      <c r="J791" s="15"/>
      <c r="K791" s="15"/>
      <c r="L791" s="18"/>
      <c r="M791" s="15"/>
    </row>
    <row r="792" spans="2:13" ht="13" x14ac:dyDescent="0.15">
      <c r="B792" s="15"/>
      <c r="C792" s="15"/>
      <c r="E792" s="21"/>
      <c r="F792" s="21"/>
      <c r="G792" s="96"/>
      <c r="H792" s="14"/>
      <c r="I792" s="21"/>
      <c r="J792" s="15"/>
      <c r="K792" s="15"/>
      <c r="L792" s="18"/>
      <c r="M792" s="15"/>
    </row>
    <row r="793" spans="2:13" ht="13" x14ac:dyDescent="0.15">
      <c r="B793" s="15"/>
      <c r="C793" s="15"/>
      <c r="E793" s="21"/>
      <c r="F793" s="21"/>
      <c r="G793" s="96"/>
      <c r="H793" s="14"/>
      <c r="I793" s="21"/>
      <c r="J793" s="15"/>
      <c r="K793" s="15"/>
      <c r="L793" s="18"/>
      <c r="M793" s="15"/>
    </row>
    <row r="794" spans="2:13" ht="13" x14ac:dyDescent="0.15">
      <c r="B794" s="15"/>
      <c r="C794" s="15"/>
      <c r="E794" s="21"/>
      <c r="F794" s="21"/>
      <c r="G794" s="96"/>
      <c r="H794" s="14"/>
      <c r="I794" s="21"/>
      <c r="J794" s="15"/>
      <c r="K794" s="15"/>
      <c r="L794" s="18"/>
      <c r="M794" s="15"/>
    </row>
    <row r="795" spans="2:13" ht="13" x14ac:dyDescent="0.15">
      <c r="B795" s="15"/>
      <c r="C795" s="15"/>
      <c r="E795" s="21"/>
      <c r="F795" s="21"/>
      <c r="G795" s="96"/>
      <c r="H795" s="14"/>
      <c r="I795" s="21"/>
      <c r="J795" s="15"/>
      <c r="K795" s="15"/>
      <c r="L795" s="18"/>
      <c r="M795" s="15"/>
    </row>
    <row r="796" spans="2:13" ht="13" x14ac:dyDescent="0.15">
      <c r="B796" s="15"/>
      <c r="C796" s="15"/>
      <c r="E796" s="21"/>
      <c r="F796" s="21"/>
      <c r="G796" s="96"/>
      <c r="H796" s="14"/>
      <c r="I796" s="21"/>
      <c r="J796" s="15"/>
      <c r="K796" s="15"/>
      <c r="L796" s="18"/>
      <c r="M796" s="15"/>
    </row>
    <row r="797" spans="2:13" ht="13" x14ac:dyDescent="0.15">
      <c r="B797" s="15"/>
      <c r="C797" s="15"/>
      <c r="E797" s="21"/>
      <c r="F797" s="21"/>
      <c r="G797" s="96"/>
      <c r="H797" s="14"/>
      <c r="I797" s="21"/>
      <c r="J797" s="15"/>
      <c r="K797" s="15"/>
      <c r="L797" s="18"/>
      <c r="M797" s="15"/>
    </row>
    <row r="798" spans="2:13" ht="13" x14ac:dyDescent="0.15">
      <c r="B798" s="15"/>
      <c r="C798" s="15"/>
      <c r="E798" s="21"/>
      <c r="F798" s="21"/>
      <c r="G798" s="96"/>
      <c r="H798" s="14"/>
      <c r="I798" s="21"/>
      <c r="J798" s="15"/>
      <c r="K798" s="15"/>
      <c r="L798" s="18"/>
      <c r="M798" s="15"/>
    </row>
    <row r="799" spans="2:13" ht="13" x14ac:dyDescent="0.15">
      <c r="B799" s="15"/>
      <c r="C799" s="15"/>
      <c r="E799" s="21"/>
      <c r="F799" s="21"/>
      <c r="G799" s="96"/>
      <c r="H799" s="14"/>
      <c r="I799" s="21"/>
      <c r="J799" s="15"/>
      <c r="K799" s="15"/>
      <c r="L799" s="18"/>
      <c r="M799" s="15"/>
    </row>
    <row r="800" spans="2:13" ht="13" x14ac:dyDescent="0.15">
      <c r="B800" s="15"/>
      <c r="C800" s="15"/>
      <c r="E800" s="21"/>
      <c r="F800" s="21"/>
      <c r="G800" s="96"/>
      <c r="H800" s="14"/>
      <c r="I800" s="21"/>
      <c r="J800" s="15"/>
      <c r="K800" s="15"/>
      <c r="L800" s="18"/>
      <c r="M800" s="15"/>
    </row>
    <row r="801" spans="2:13" ht="13" x14ac:dyDescent="0.15">
      <c r="B801" s="15"/>
      <c r="C801" s="15"/>
      <c r="E801" s="21"/>
      <c r="F801" s="21"/>
      <c r="G801" s="96"/>
      <c r="H801" s="14"/>
      <c r="I801" s="21"/>
      <c r="J801" s="15"/>
      <c r="K801" s="15"/>
      <c r="L801" s="18"/>
      <c r="M801" s="15"/>
    </row>
    <row r="802" spans="2:13" ht="13" x14ac:dyDescent="0.15">
      <c r="B802" s="15"/>
      <c r="C802" s="15"/>
      <c r="E802" s="21"/>
      <c r="F802" s="21"/>
      <c r="G802" s="96"/>
      <c r="H802" s="14"/>
      <c r="I802" s="21"/>
      <c r="J802" s="15"/>
      <c r="K802" s="15"/>
      <c r="L802" s="18"/>
      <c r="M802" s="15"/>
    </row>
    <row r="803" spans="2:13" ht="13" x14ac:dyDescent="0.15">
      <c r="B803" s="15"/>
      <c r="C803" s="15"/>
      <c r="E803" s="21"/>
      <c r="F803" s="21"/>
      <c r="G803" s="96"/>
      <c r="H803" s="14"/>
      <c r="I803" s="21"/>
      <c r="J803" s="15"/>
      <c r="K803" s="15"/>
      <c r="L803" s="18"/>
      <c r="M803" s="15"/>
    </row>
    <row r="804" spans="2:13" ht="13" x14ac:dyDescent="0.15">
      <c r="B804" s="15"/>
      <c r="C804" s="15"/>
      <c r="E804" s="21"/>
      <c r="F804" s="21"/>
      <c r="G804" s="96"/>
      <c r="H804" s="14"/>
      <c r="I804" s="21"/>
      <c r="J804" s="15"/>
      <c r="K804" s="15"/>
      <c r="L804" s="18"/>
      <c r="M804" s="15"/>
    </row>
    <row r="805" spans="2:13" ht="13" x14ac:dyDescent="0.15">
      <c r="B805" s="15"/>
      <c r="C805" s="15"/>
      <c r="E805" s="21"/>
      <c r="F805" s="21"/>
      <c r="G805" s="96"/>
      <c r="H805" s="14"/>
      <c r="I805" s="21"/>
      <c r="J805" s="15"/>
      <c r="K805" s="15"/>
      <c r="L805" s="18"/>
      <c r="M805" s="15"/>
    </row>
    <row r="806" spans="2:13" ht="13" x14ac:dyDescent="0.15">
      <c r="B806" s="15"/>
      <c r="C806" s="15"/>
      <c r="E806" s="21"/>
      <c r="F806" s="21"/>
      <c r="G806" s="96"/>
      <c r="H806" s="14"/>
      <c r="I806" s="21"/>
      <c r="J806" s="15"/>
      <c r="K806" s="15"/>
      <c r="L806" s="18"/>
      <c r="M806" s="15"/>
    </row>
    <row r="807" spans="2:13" ht="13" x14ac:dyDescent="0.15">
      <c r="B807" s="15"/>
      <c r="C807" s="15"/>
      <c r="E807" s="21"/>
      <c r="F807" s="21"/>
      <c r="G807" s="96"/>
      <c r="H807" s="14"/>
      <c r="I807" s="21"/>
      <c r="J807" s="15"/>
      <c r="K807" s="15"/>
      <c r="L807" s="18"/>
      <c r="M807" s="15"/>
    </row>
    <row r="808" spans="2:13" ht="13" x14ac:dyDescent="0.15">
      <c r="B808" s="15"/>
      <c r="C808" s="15"/>
      <c r="E808" s="21"/>
      <c r="F808" s="21"/>
      <c r="G808" s="96"/>
      <c r="H808" s="14"/>
      <c r="I808" s="21"/>
      <c r="J808" s="15"/>
      <c r="K808" s="15"/>
      <c r="L808" s="18"/>
      <c r="M808" s="15"/>
    </row>
    <row r="809" spans="2:13" ht="13" x14ac:dyDescent="0.15">
      <c r="B809" s="15"/>
      <c r="C809" s="15"/>
      <c r="E809" s="21"/>
      <c r="F809" s="21"/>
      <c r="G809" s="96"/>
      <c r="H809" s="14"/>
      <c r="I809" s="21"/>
      <c r="J809" s="15"/>
      <c r="K809" s="15"/>
      <c r="L809" s="18"/>
      <c r="M809" s="15"/>
    </row>
    <row r="810" spans="2:13" ht="13" x14ac:dyDescent="0.15">
      <c r="B810" s="15"/>
      <c r="C810" s="15"/>
      <c r="E810" s="21"/>
      <c r="F810" s="21"/>
      <c r="G810" s="96"/>
      <c r="H810" s="14"/>
      <c r="I810" s="21"/>
      <c r="J810" s="15"/>
      <c r="K810" s="15"/>
      <c r="L810" s="18"/>
      <c r="M810" s="15"/>
    </row>
    <row r="811" spans="2:13" ht="13" x14ac:dyDescent="0.15">
      <c r="B811" s="15"/>
      <c r="C811" s="15"/>
      <c r="E811" s="21"/>
      <c r="F811" s="21"/>
      <c r="G811" s="96"/>
      <c r="H811" s="14"/>
      <c r="I811" s="21"/>
      <c r="J811" s="15"/>
      <c r="K811" s="15"/>
      <c r="L811" s="18"/>
      <c r="M811" s="15"/>
    </row>
    <row r="812" spans="2:13" ht="13" x14ac:dyDescent="0.15">
      <c r="B812" s="15"/>
      <c r="C812" s="15"/>
      <c r="E812" s="21"/>
      <c r="F812" s="21"/>
      <c r="G812" s="96"/>
      <c r="H812" s="14"/>
      <c r="I812" s="21"/>
      <c r="J812" s="15"/>
      <c r="K812" s="15"/>
      <c r="L812" s="18"/>
      <c r="M812" s="15"/>
    </row>
    <row r="813" spans="2:13" ht="13" x14ac:dyDescent="0.15">
      <c r="B813" s="15"/>
      <c r="C813" s="15"/>
      <c r="E813" s="21"/>
      <c r="F813" s="21"/>
      <c r="G813" s="96"/>
      <c r="H813" s="14"/>
      <c r="I813" s="21"/>
      <c r="J813" s="15"/>
      <c r="K813" s="15"/>
      <c r="L813" s="18"/>
      <c r="M813" s="15"/>
    </row>
    <row r="814" spans="2:13" ht="13" x14ac:dyDescent="0.15">
      <c r="B814" s="15"/>
      <c r="C814" s="15"/>
      <c r="E814" s="21"/>
      <c r="F814" s="21"/>
      <c r="G814" s="96"/>
      <c r="H814" s="14"/>
      <c r="I814" s="21"/>
      <c r="J814" s="15"/>
      <c r="K814" s="15"/>
      <c r="L814" s="18"/>
      <c r="M814" s="15"/>
    </row>
    <row r="815" spans="2:13" ht="13" x14ac:dyDescent="0.15">
      <c r="B815" s="15"/>
      <c r="C815" s="15"/>
      <c r="E815" s="21"/>
      <c r="F815" s="21"/>
      <c r="G815" s="96"/>
      <c r="H815" s="14"/>
      <c r="I815" s="21"/>
      <c r="J815" s="15"/>
      <c r="K815" s="15"/>
      <c r="L815" s="18"/>
      <c r="M815" s="15"/>
    </row>
    <row r="816" spans="2:13" ht="13" x14ac:dyDescent="0.15">
      <c r="B816" s="15"/>
      <c r="C816" s="15"/>
      <c r="E816" s="21"/>
      <c r="F816" s="21"/>
      <c r="G816" s="96"/>
      <c r="H816" s="14"/>
      <c r="I816" s="21"/>
      <c r="J816" s="15"/>
      <c r="K816" s="15"/>
      <c r="L816" s="18"/>
      <c r="M816" s="15"/>
    </row>
    <row r="817" spans="2:13" ht="13" x14ac:dyDescent="0.15">
      <c r="B817" s="15"/>
      <c r="C817" s="15"/>
      <c r="E817" s="21"/>
      <c r="F817" s="21"/>
      <c r="G817" s="96"/>
      <c r="H817" s="14"/>
      <c r="I817" s="21"/>
      <c r="J817" s="15"/>
      <c r="K817" s="15"/>
      <c r="L817" s="18"/>
      <c r="M817" s="15"/>
    </row>
    <row r="818" spans="2:13" ht="13" x14ac:dyDescent="0.15">
      <c r="B818" s="15"/>
      <c r="C818" s="15"/>
      <c r="E818" s="21"/>
      <c r="F818" s="21"/>
      <c r="G818" s="96"/>
      <c r="H818" s="14"/>
      <c r="I818" s="21"/>
      <c r="J818" s="15"/>
      <c r="K818" s="15"/>
      <c r="L818" s="18"/>
      <c r="M818" s="15"/>
    </row>
    <row r="819" spans="2:13" ht="13" x14ac:dyDescent="0.15">
      <c r="B819" s="15"/>
      <c r="C819" s="15"/>
      <c r="E819" s="21"/>
      <c r="F819" s="21"/>
      <c r="G819" s="96"/>
      <c r="H819" s="14"/>
      <c r="I819" s="21"/>
      <c r="J819" s="15"/>
      <c r="K819" s="15"/>
      <c r="L819" s="18"/>
      <c r="M819" s="15"/>
    </row>
    <row r="820" spans="2:13" ht="13" x14ac:dyDescent="0.15">
      <c r="B820" s="15"/>
      <c r="C820" s="15"/>
      <c r="E820" s="21"/>
      <c r="F820" s="21"/>
      <c r="G820" s="96"/>
      <c r="H820" s="14"/>
      <c r="I820" s="21"/>
      <c r="J820" s="15"/>
      <c r="K820" s="15"/>
      <c r="L820" s="18"/>
      <c r="M820" s="15"/>
    </row>
    <row r="821" spans="2:13" ht="13" x14ac:dyDescent="0.15">
      <c r="B821" s="15"/>
      <c r="C821" s="15"/>
      <c r="E821" s="21"/>
      <c r="F821" s="21"/>
      <c r="G821" s="96"/>
      <c r="H821" s="14"/>
      <c r="I821" s="21"/>
      <c r="J821" s="15"/>
      <c r="K821" s="15"/>
      <c r="L821" s="18"/>
      <c r="M821" s="15"/>
    </row>
    <row r="822" spans="2:13" ht="13" x14ac:dyDescent="0.15">
      <c r="B822" s="15"/>
      <c r="C822" s="15"/>
      <c r="E822" s="21"/>
      <c r="F822" s="21"/>
      <c r="G822" s="96"/>
      <c r="H822" s="14"/>
      <c r="I822" s="21"/>
      <c r="J822" s="15"/>
      <c r="K822" s="15"/>
      <c r="L822" s="18"/>
      <c r="M822" s="15"/>
    </row>
    <row r="823" spans="2:13" ht="13" x14ac:dyDescent="0.15">
      <c r="B823" s="15"/>
      <c r="C823" s="15"/>
      <c r="E823" s="21"/>
      <c r="F823" s="21"/>
      <c r="G823" s="96"/>
      <c r="H823" s="14"/>
      <c r="I823" s="21"/>
      <c r="J823" s="15"/>
      <c r="K823" s="15"/>
      <c r="L823" s="18"/>
      <c r="M823" s="15"/>
    </row>
    <row r="824" spans="2:13" ht="13" x14ac:dyDescent="0.15">
      <c r="B824" s="15"/>
      <c r="C824" s="15"/>
      <c r="E824" s="21"/>
      <c r="F824" s="21"/>
      <c r="G824" s="96"/>
      <c r="H824" s="14"/>
      <c r="I824" s="21"/>
      <c r="J824" s="15"/>
      <c r="K824" s="15"/>
      <c r="L824" s="18"/>
      <c r="M824" s="15"/>
    </row>
    <row r="825" spans="2:13" ht="13" x14ac:dyDescent="0.15">
      <c r="B825" s="15"/>
      <c r="C825" s="15"/>
      <c r="E825" s="21"/>
      <c r="F825" s="21"/>
      <c r="G825" s="96"/>
      <c r="H825" s="14"/>
      <c r="I825" s="21"/>
      <c r="J825" s="15"/>
      <c r="K825" s="15"/>
      <c r="L825" s="18"/>
      <c r="M825" s="15"/>
    </row>
    <row r="826" spans="2:13" ht="13" x14ac:dyDescent="0.15">
      <c r="B826" s="15"/>
      <c r="C826" s="15"/>
      <c r="E826" s="21"/>
      <c r="F826" s="21"/>
      <c r="G826" s="96"/>
      <c r="H826" s="14"/>
      <c r="I826" s="21"/>
      <c r="J826" s="15"/>
      <c r="K826" s="15"/>
      <c r="L826" s="18"/>
      <c r="M826" s="15"/>
    </row>
    <row r="827" spans="2:13" ht="13" x14ac:dyDescent="0.15">
      <c r="B827" s="15"/>
      <c r="C827" s="15"/>
      <c r="E827" s="21"/>
      <c r="F827" s="21"/>
      <c r="G827" s="96"/>
      <c r="H827" s="14"/>
      <c r="I827" s="21"/>
      <c r="J827" s="15"/>
      <c r="K827" s="15"/>
      <c r="L827" s="18"/>
      <c r="M827" s="15"/>
    </row>
    <row r="828" spans="2:13" ht="13" x14ac:dyDescent="0.15">
      <c r="B828" s="15"/>
      <c r="C828" s="15"/>
      <c r="E828" s="21"/>
      <c r="F828" s="21"/>
      <c r="G828" s="96"/>
      <c r="H828" s="14"/>
      <c r="I828" s="21"/>
      <c r="J828" s="15"/>
      <c r="K828" s="15"/>
      <c r="L828" s="18"/>
      <c r="M828" s="15"/>
    </row>
    <row r="829" spans="2:13" ht="13" x14ac:dyDescent="0.15">
      <c r="B829" s="15"/>
      <c r="C829" s="15"/>
      <c r="E829" s="21"/>
      <c r="F829" s="21"/>
      <c r="G829" s="96"/>
      <c r="H829" s="14"/>
      <c r="I829" s="21"/>
      <c r="J829" s="15"/>
      <c r="K829" s="15"/>
      <c r="L829" s="18"/>
      <c r="M829" s="15"/>
    </row>
    <row r="830" spans="2:13" ht="13" x14ac:dyDescent="0.15">
      <c r="B830" s="15"/>
      <c r="C830" s="15"/>
      <c r="E830" s="21"/>
      <c r="F830" s="21"/>
      <c r="G830" s="96"/>
      <c r="H830" s="14"/>
      <c r="I830" s="21"/>
      <c r="J830" s="15"/>
      <c r="K830" s="15"/>
      <c r="L830" s="18"/>
      <c r="M830" s="15"/>
    </row>
    <row r="831" spans="2:13" ht="13" x14ac:dyDescent="0.15">
      <c r="B831" s="15"/>
      <c r="C831" s="15"/>
      <c r="E831" s="21"/>
      <c r="F831" s="21"/>
      <c r="G831" s="96"/>
      <c r="H831" s="14"/>
      <c r="I831" s="21"/>
      <c r="J831" s="15"/>
      <c r="K831" s="15"/>
      <c r="L831" s="18"/>
      <c r="M831" s="15"/>
    </row>
    <row r="832" spans="2:13" ht="13" x14ac:dyDescent="0.15">
      <c r="B832" s="15"/>
      <c r="C832" s="15"/>
      <c r="E832" s="21"/>
      <c r="F832" s="21"/>
      <c r="G832" s="96"/>
      <c r="H832" s="14"/>
      <c r="I832" s="21"/>
      <c r="J832" s="15"/>
      <c r="K832" s="15"/>
      <c r="L832" s="18"/>
      <c r="M832" s="15"/>
    </row>
    <row r="833" spans="2:13" ht="13" x14ac:dyDescent="0.15">
      <c r="B833" s="15"/>
      <c r="C833" s="15"/>
      <c r="E833" s="21"/>
      <c r="F833" s="21"/>
      <c r="G833" s="96"/>
      <c r="H833" s="14"/>
      <c r="I833" s="21"/>
      <c r="J833" s="15"/>
      <c r="K833" s="15"/>
      <c r="L833" s="18"/>
      <c r="M833" s="15"/>
    </row>
    <row r="834" spans="2:13" ht="13" x14ac:dyDescent="0.15">
      <c r="B834" s="15"/>
      <c r="C834" s="15"/>
      <c r="E834" s="21"/>
      <c r="F834" s="21"/>
      <c r="G834" s="96"/>
      <c r="H834" s="14"/>
      <c r="I834" s="21"/>
      <c r="J834" s="15"/>
      <c r="K834" s="15"/>
      <c r="L834" s="18"/>
      <c r="M834" s="15"/>
    </row>
    <row r="835" spans="2:13" ht="13" x14ac:dyDescent="0.15">
      <c r="B835" s="15"/>
      <c r="C835" s="15"/>
      <c r="E835" s="21"/>
      <c r="F835" s="21"/>
      <c r="G835" s="96"/>
      <c r="H835" s="14"/>
      <c r="I835" s="21"/>
      <c r="J835" s="15"/>
      <c r="K835" s="15"/>
      <c r="L835" s="18"/>
      <c r="M835" s="15"/>
    </row>
    <row r="836" spans="2:13" ht="13" x14ac:dyDescent="0.15">
      <c r="B836" s="15"/>
      <c r="C836" s="15"/>
      <c r="E836" s="21"/>
      <c r="F836" s="21"/>
      <c r="G836" s="96"/>
      <c r="H836" s="14"/>
      <c r="I836" s="21"/>
      <c r="J836" s="15"/>
      <c r="K836" s="15"/>
      <c r="L836" s="18"/>
      <c r="M836" s="15"/>
    </row>
    <row r="837" spans="2:13" ht="13" x14ac:dyDescent="0.15">
      <c r="B837" s="15"/>
      <c r="C837" s="15"/>
      <c r="E837" s="21"/>
      <c r="F837" s="21"/>
      <c r="G837" s="96"/>
      <c r="H837" s="14"/>
      <c r="I837" s="21"/>
      <c r="J837" s="15"/>
      <c r="K837" s="15"/>
      <c r="L837" s="18"/>
      <c r="M837" s="15"/>
    </row>
    <row r="838" spans="2:13" ht="13" x14ac:dyDescent="0.15">
      <c r="B838" s="15"/>
      <c r="C838" s="15"/>
      <c r="E838" s="21"/>
      <c r="F838" s="21"/>
      <c r="G838" s="96"/>
      <c r="H838" s="14"/>
      <c r="I838" s="21"/>
      <c r="J838" s="15"/>
      <c r="K838" s="15"/>
      <c r="L838" s="18"/>
      <c r="M838" s="15"/>
    </row>
    <row r="839" spans="2:13" ht="13" x14ac:dyDescent="0.15">
      <c r="B839" s="15"/>
      <c r="C839" s="15"/>
      <c r="E839" s="21"/>
      <c r="F839" s="21"/>
      <c r="G839" s="96"/>
      <c r="H839" s="14"/>
      <c r="I839" s="21"/>
      <c r="J839" s="15"/>
      <c r="K839" s="15"/>
      <c r="L839" s="18"/>
      <c r="M839" s="15"/>
    </row>
    <row r="840" spans="2:13" ht="13" x14ac:dyDescent="0.15">
      <c r="B840" s="15"/>
      <c r="C840" s="15"/>
      <c r="E840" s="21"/>
      <c r="F840" s="21"/>
      <c r="G840" s="96"/>
      <c r="H840" s="14"/>
      <c r="I840" s="21"/>
      <c r="J840" s="15"/>
      <c r="K840" s="15"/>
      <c r="L840" s="18"/>
      <c r="M840" s="15"/>
    </row>
    <row r="841" spans="2:13" ht="13" x14ac:dyDescent="0.15">
      <c r="B841" s="15"/>
      <c r="C841" s="15"/>
      <c r="E841" s="21"/>
      <c r="F841" s="21"/>
      <c r="G841" s="96"/>
      <c r="H841" s="14"/>
      <c r="I841" s="21"/>
      <c r="J841" s="15"/>
      <c r="K841" s="15"/>
      <c r="L841" s="18"/>
      <c r="M841" s="15"/>
    </row>
    <row r="842" spans="2:13" ht="13" x14ac:dyDescent="0.15">
      <c r="B842" s="15"/>
      <c r="C842" s="15"/>
      <c r="E842" s="21"/>
      <c r="F842" s="21"/>
      <c r="G842" s="96"/>
      <c r="H842" s="14"/>
      <c r="I842" s="21"/>
      <c r="J842" s="15"/>
      <c r="K842" s="15"/>
      <c r="L842" s="18"/>
      <c r="M842" s="15"/>
    </row>
    <row r="843" spans="2:13" ht="13" x14ac:dyDescent="0.15">
      <c r="B843" s="15"/>
      <c r="C843" s="15"/>
      <c r="E843" s="21"/>
      <c r="F843" s="21"/>
      <c r="G843" s="96"/>
      <c r="H843" s="14"/>
      <c r="I843" s="21"/>
      <c r="J843" s="15"/>
      <c r="K843" s="15"/>
      <c r="L843" s="18"/>
      <c r="M843" s="15"/>
    </row>
    <row r="844" spans="2:13" ht="13" x14ac:dyDescent="0.15">
      <c r="B844" s="15"/>
      <c r="C844" s="15"/>
      <c r="E844" s="21"/>
      <c r="F844" s="21"/>
      <c r="G844" s="96"/>
      <c r="H844" s="14"/>
      <c r="I844" s="21"/>
      <c r="J844" s="15"/>
      <c r="K844" s="15"/>
      <c r="L844" s="18"/>
      <c r="M844" s="15"/>
    </row>
    <row r="845" spans="2:13" ht="13" x14ac:dyDescent="0.15">
      <c r="B845" s="15"/>
      <c r="C845" s="15"/>
      <c r="E845" s="21"/>
      <c r="F845" s="21"/>
      <c r="G845" s="96"/>
      <c r="H845" s="14"/>
      <c r="I845" s="21"/>
      <c r="J845" s="15"/>
      <c r="K845" s="15"/>
      <c r="L845" s="18"/>
      <c r="M845" s="15"/>
    </row>
    <row r="846" spans="2:13" ht="13" x14ac:dyDescent="0.15">
      <c r="B846" s="15"/>
      <c r="C846" s="15"/>
      <c r="E846" s="21"/>
      <c r="F846" s="21"/>
      <c r="G846" s="96"/>
      <c r="H846" s="14"/>
      <c r="I846" s="21"/>
      <c r="J846" s="15"/>
      <c r="K846" s="15"/>
      <c r="L846" s="18"/>
      <c r="M846" s="15"/>
    </row>
    <row r="847" spans="2:13" ht="13" x14ac:dyDescent="0.15">
      <c r="B847" s="15"/>
      <c r="C847" s="15"/>
      <c r="E847" s="21"/>
      <c r="F847" s="21"/>
      <c r="G847" s="96"/>
      <c r="H847" s="14"/>
      <c r="I847" s="21"/>
      <c r="J847" s="15"/>
      <c r="K847" s="15"/>
      <c r="L847" s="18"/>
      <c r="M847" s="15"/>
    </row>
    <row r="848" spans="2:13" ht="13" x14ac:dyDescent="0.15">
      <c r="B848" s="15"/>
      <c r="C848" s="15"/>
      <c r="E848" s="21"/>
      <c r="F848" s="21"/>
      <c r="G848" s="96"/>
      <c r="H848" s="14"/>
      <c r="I848" s="21"/>
      <c r="J848" s="15"/>
      <c r="K848" s="15"/>
      <c r="L848" s="18"/>
      <c r="M848" s="15"/>
    </row>
    <row r="849" spans="2:13" ht="13" x14ac:dyDescent="0.15">
      <c r="B849" s="15"/>
      <c r="C849" s="15"/>
      <c r="E849" s="21"/>
      <c r="F849" s="21"/>
      <c r="G849" s="96"/>
      <c r="H849" s="14"/>
      <c r="I849" s="21"/>
      <c r="J849" s="15"/>
      <c r="K849" s="15"/>
      <c r="L849" s="18"/>
      <c r="M849" s="15"/>
    </row>
    <row r="850" spans="2:13" ht="13" x14ac:dyDescent="0.15">
      <c r="B850" s="15"/>
      <c r="C850" s="15"/>
      <c r="E850" s="21"/>
      <c r="F850" s="21"/>
      <c r="G850" s="96"/>
      <c r="H850" s="14"/>
      <c r="I850" s="21"/>
      <c r="J850" s="15"/>
      <c r="K850" s="15"/>
      <c r="L850" s="18"/>
      <c r="M850" s="15"/>
    </row>
    <row r="851" spans="2:13" ht="13" x14ac:dyDescent="0.15">
      <c r="B851" s="15"/>
      <c r="C851" s="15"/>
      <c r="E851" s="21"/>
      <c r="F851" s="21"/>
      <c r="G851" s="96"/>
      <c r="H851" s="14"/>
      <c r="I851" s="21"/>
      <c r="J851" s="15"/>
      <c r="K851" s="15"/>
      <c r="L851" s="18"/>
      <c r="M851" s="15"/>
    </row>
    <row r="852" spans="2:13" ht="13" x14ac:dyDescent="0.15">
      <c r="B852" s="15"/>
      <c r="C852" s="15"/>
      <c r="E852" s="21"/>
      <c r="F852" s="21"/>
      <c r="G852" s="96"/>
      <c r="H852" s="14"/>
      <c r="I852" s="21"/>
      <c r="J852" s="15"/>
      <c r="K852" s="15"/>
      <c r="L852" s="18"/>
      <c r="M852" s="15"/>
    </row>
    <row r="853" spans="2:13" ht="13" x14ac:dyDescent="0.15">
      <c r="B853" s="15"/>
      <c r="C853" s="15"/>
      <c r="E853" s="21"/>
      <c r="F853" s="21"/>
      <c r="G853" s="96"/>
      <c r="H853" s="14"/>
      <c r="I853" s="21"/>
      <c r="J853" s="15"/>
      <c r="K853" s="15"/>
      <c r="L853" s="18"/>
      <c r="M853" s="15"/>
    </row>
    <row r="854" spans="2:13" ht="13" x14ac:dyDescent="0.15">
      <c r="B854" s="15"/>
      <c r="C854" s="15"/>
      <c r="E854" s="21"/>
      <c r="F854" s="21"/>
      <c r="G854" s="96"/>
      <c r="H854" s="14"/>
      <c r="I854" s="21"/>
      <c r="J854" s="15"/>
      <c r="K854" s="15"/>
      <c r="L854" s="18"/>
      <c r="M854" s="15"/>
    </row>
    <row r="855" spans="2:13" ht="13" x14ac:dyDescent="0.15">
      <c r="B855" s="15"/>
      <c r="C855" s="15"/>
      <c r="E855" s="21"/>
      <c r="F855" s="21"/>
      <c r="G855" s="96"/>
      <c r="H855" s="14"/>
      <c r="I855" s="21"/>
      <c r="J855" s="15"/>
      <c r="K855" s="15"/>
      <c r="L855" s="18"/>
      <c r="M855" s="15"/>
    </row>
    <row r="856" spans="2:13" ht="13" x14ac:dyDescent="0.15">
      <c r="B856" s="15"/>
      <c r="C856" s="15"/>
      <c r="E856" s="21"/>
      <c r="F856" s="21"/>
      <c r="G856" s="96"/>
      <c r="H856" s="14"/>
      <c r="I856" s="21"/>
      <c r="J856" s="15"/>
      <c r="K856" s="15"/>
      <c r="L856" s="18"/>
      <c r="M856" s="15"/>
    </row>
    <row r="857" spans="2:13" ht="13" x14ac:dyDescent="0.15">
      <c r="B857" s="15"/>
      <c r="C857" s="15"/>
      <c r="E857" s="21"/>
      <c r="F857" s="21"/>
      <c r="G857" s="96"/>
      <c r="H857" s="14"/>
      <c r="I857" s="21"/>
      <c r="J857" s="15"/>
      <c r="K857" s="15"/>
      <c r="L857" s="18"/>
      <c r="M857" s="15"/>
    </row>
    <row r="858" spans="2:13" ht="13" x14ac:dyDescent="0.15">
      <c r="B858" s="15"/>
      <c r="C858" s="15"/>
      <c r="E858" s="21"/>
      <c r="F858" s="21"/>
      <c r="G858" s="96"/>
      <c r="H858" s="14"/>
      <c r="I858" s="21"/>
      <c r="J858" s="15"/>
      <c r="K858" s="15"/>
      <c r="L858" s="18"/>
      <c r="M858" s="15"/>
    </row>
    <row r="859" spans="2:13" ht="13" x14ac:dyDescent="0.15">
      <c r="B859" s="15"/>
      <c r="C859" s="15"/>
      <c r="E859" s="21"/>
      <c r="F859" s="21"/>
      <c r="G859" s="96"/>
      <c r="H859" s="14"/>
      <c r="I859" s="21"/>
      <c r="J859" s="15"/>
      <c r="K859" s="15"/>
      <c r="L859" s="18"/>
      <c r="M859" s="15"/>
    </row>
    <row r="860" spans="2:13" ht="13" x14ac:dyDescent="0.15">
      <c r="B860" s="15"/>
      <c r="C860" s="15"/>
      <c r="E860" s="21"/>
      <c r="F860" s="21"/>
      <c r="G860" s="96"/>
      <c r="H860" s="14"/>
      <c r="I860" s="21"/>
      <c r="J860" s="15"/>
      <c r="K860" s="15"/>
      <c r="L860" s="18"/>
      <c r="M860" s="15"/>
    </row>
    <row r="861" spans="2:13" ht="13" x14ac:dyDescent="0.15">
      <c r="B861" s="15"/>
      <c r="C861" s="15"/>
      <c r="E861" s="21"/>
      <c r="F861" s="21"/>
      <c r="G861" s="96"/>
      <c r="H861" s="14"/>
      <c r="I861" s="21"/>
      <c r="J861" s="15"/>
      <c r="K861" s="15"/>
      <c r="L861" s="18"/>
      <c r="M861" s="15"/>
    </row>
    <row r="862" spans="2:13" ht="13" x14ac:dyDescent="0.15">
      <c r="B862" s="15"/>
      <c r="C862" s="15"/>
      <c r="E862" s="21"/>
      <c r="F862" s="21"/>
      <c r="G862" s="96"/>
      <c r="H862" s="14"/>
      <c r="I862" s="21"/>
      <c r="J862" s="15"/>
      <c r="K862" s="15"/>
      <c r="L862" s="18"/>
      <c r="M862" s="15"/>
    </row>
    <row r="863" spans="2:13" ht="13" x14ac:dyDescent="0.15">
      <c r="B863" s="15"/>
      <c r="C863" s="15"/>
      <c r="E863" s="21"/>
      <c r="F863" s="21"/>
      <c r="G863" s="96"/>
      <c r="H863" s="14"/>
      <c r="I863" s="21"/>
      <c r="J863" s="15"/>
      <c r="K863" s="15"/>
      <c r="L863" s="18"/>
      <c r="M863" s="15"/>
    </row>
    <row r="864" spans="2:13" ht="13" x14ac:dyDescent="0.15">
      <c r="B864" s="15"/>
      <c r="C864" s="15"/>
      <c r="E864" s="21"/>
      <c r="F864" s="21"/>
      <c r="G864" s="96"/>
      <c r="H864" s="14"/>
      <c r="I864" s="21"/>
      <c r="J864" s="15"/>
      <c r="K864" s="15"/>
      <c r="L864" s="18"/>
      <c r="M864" s="15"/>
    </row>
    <row r="865" spans="2:13" ht="13" x14ac:dyDescent="0.15">
      <c r="B865" s="15"/>
      <c r="C865" s="15"/>
      <c r="E865" s="21"/>
      <c r="F865" s="21"/>
      <c r="G865" s="96"/>
      <c r="H865" s="14"/>
      <c r="I865" s="21"/>
      <c r="J865" s="15"/>
      <c r="K865" s="15"/>
      <c r="L865" s="18"/>
      <c r="M865" s="15"/>
    </row>
    <row r="866" spans="2:13" ht="13" x14ac:dyDescent="0.15">
      <c r="B866" s="15"/>
      <c r="C866" s="15"/>
      <c r="E866" s="21"/>
      <c r="F866" s="21"/>
      <c r="G866" s="96"/>
      <c r="H866" s="14"/>
      <c r="I866" s="21"/>
      <c r="J866" s="15"/>
      <c r="K866" s="15"/>
      <c r="L866" s="18"/>
      <c r="M866" s="15"/>
    </row>
    <row r="867" spans="2:13" ht="13" x14ac:dyDescent="0.15">
      <c r="B867" s="15"/>
      <c r="C867" s="15"/>
      <c r="E867" s="21"/>
      <c r="F867" s="21"/>
      <c r="G867" s="96"/>
      <c r="H867" s="14"/>
      <c r="I867" s="21"/>
      <c r="J867" s="15"/>
      <c r="K867" s="15"/>
      <c r="L867" s="18"/>
      <c r="M867" s="15"/>
    </row>
    <row r="868" spans="2:13" ht="13" x14ac:dyDescent="0.15">
      <c r="B868" s="15"/>
      <c r="C868" s="15"/>
      <c r="E868" s="21"/>
      <c r="F868" s="21"/>
      <c r="G868" s="96"/>
      <c r="H868" s="14"/>
      <c r="I868" s="21"/>
      <c r="J868" s="15"/>
      <c r="K868" s="15"/>
      <c r="L868" s="18"/>
      <c r="M868" s="15"/>
    </row>
    <row r="869" spans="2:13" ht="13" x14ac:dyDescent="0.15">
      <c r="B869" s="15"/>
      <c r="C869" s="15"/>
      <c r="E869" s="21"/>
      <c r="F869" s="21"/>
      <c r="G869" s="96"/>
      <c r="H869" s="14"/>
      <c r="I869" s="21"/>
      <c r="J869" s="15"/>
      <c r="K869" s="15"/>
      <c r="L869" s="18"/>
      <c r="M869" s="15"/>
    </row>
    <row r="870" spans="2:13" ht="13" x14ac:dyDescent="0.15">
      <c r="B870" s="15"/>
      <c r="C870" s="15"/>
      <c r="E870" s="21"/>
      <c r="F870" s="21"/>
      <c r="G870" s="96"/>
      <c r="H870" s="14"/>
      <c r="I870" s="21"/>
      <c r="J870" s="15"/>
      <c r="K870" s="15"/>
      <c r="L870" s="18"/>
      <c r="M870" s="15"/>
    </row>
    <row r="871" spans="2:13" ht="13" x14ac:dyDescent="0.15">
      <c r="B871" s="15"/>
      <c r="C871" s="15"/>
      <c r="E871" s="21"/>
      <c r="F871" s="21"/>
      <c r="G871" s="96"/>
      <c r="H871" s="14"/>
      <c r="I871" s="21"/>
      <c r="J871" s="15"/>
      <c r="K871" s="15"/>
      <c r="L871" s="18"/>
      <c r="M871" s="15"/>
    </row>
    <row r="872" spans="2:13" ht="13" x14ac:dyDescent="0.15">
      <c r="B872" s="15"/>
      <c r="C872" s="15"/>
      <c r="E872" s="21"/>
      <c r="F872" s="21"/>
      <c r="G872" s="96"/>
      <c r="H872" s="14"/>
      <c r="I872" s="21"/>
      <c r="J872" s="15"/>
      <c r="K872" s="15"/>
      <c r="L872" s="18"/>
      <c r="M872" s="15"/>
    </row>
    <row r="873" spans="2:13" ht="13" x14ac:dyDescent="0.15">
      <c r="B873" s="15"/>
      <c r="C873" s="15"/>
      <c r="E873" s="21"/>
      <c r="F873" s="21"/>
      <c r="G873" s="96"/>
      <c r="H873" s="14"/>
      <c r="I873" s="21"/>
      <c r="J873" s="15"/>
      <c r="K873" s="15"/>
      <c r="L873" s="18"/>
      <c r="M873" s="15"/>
    </row>
    <row r="874" spans="2:13" ht="13" x14ac:dyDescent="0.15">
      <c r="B874" s="15"/>
      <c r="C874" s="15"/>
      <c r="E874" s="21"/>
      <c r="F874" s="21"/>
      <c r="G874" s="96"/>
      <c r="H874" s="14"/>
      <c r="I874" s="21"/>
      <c r="J874" s="15"/>
      <c r="K874" s="15"/>
      <c r="L874" s="18"/>
      <c r="M874" s="15"/>
    </row>
    <row r="875" spans="2:13" ht="13" x14ac:dyDescent="0.15">
      <c r="B875" s="15"/>
      <c r="C875" s="15"/>
      <c r="E875" s="21"/>
      <c r="F875" s="21"/>
      <c r="G875" s="96"/>
      <c r="H875" s="14"/>
      <c r="I875" s="21"/>
      <c r="J875" s="15"/>
      <c r="K875" s="15"/>
      <c r="L875" s="18"/>
      <c r="M875" s="15"/>
    </row>
    <row r="876" spans="2:13" ht="13" x14ac:dyDescent="0.15">
      <c r="B876" s="15"/>
      <c r="C876" s="15"/>
      <c r="E876" s="21"/>
      <c r="F876" s="21"/>
      <c r="G876" s="96"/>
      <c r="H876" s="14"/>
      <c r="I876" s="21"/>
      <c r="J876" s="15"/>
      <c r="K876" s="15"/>
      <c r="L876" s="18"/>
      <c r="M876" s="15"/>
    </row>
    <row r="877" spans="2:13" ht="13" x14ac:dyDescent="0.15">
      <c r="B877" s="15"/>
      <c r="C877" s="15"/>
      <c r="E877" s="21"/>
      <c r="F877" s="21"/>
      <c r="G877" s="96"/>
      <c r="H877" s="14"/>
      <c r="I877" s="21"/>
      <c r="J877" s="15"/>
      <c r="K877" s="15"/>
      <c r="L877" s="18"/>
      <c r="M877" s="15"/>
    </row>
    <row r="878" spans="2:13" ht="13" x14ac:dyDescent="0.15">
      <c r="B878" s="15"/>
      <c r="C878" s="15"/>
      <c r="E878" s="21"/>
      <c r="F878" s="21"/>
      <c r="G878" s="96"/>
      <c r="H878" s="14"/>
      <c r="I878" s="21"/>
      <c r="J878" s="15"/>
      <c r="K878" s="15"/>
      <c r="L878" s="18"/>
      <c r="M878" s="15"/>
    </row>
    <row r="879" spans="2:13" ht="13" x14ac:dyDescent="0.15">
      <c r="B879" s="15"/>
      <c r="C879" s="15"/>
      <c r="E879" s="21"/>
      <c r="F879" s="21"/>
      <c r="G879" s="96"/>
      <c r="H879" s="14"/>
      <c r="I879" s="21"/>
      <c r="J879" s="15"/>
      <c r="K879" s="15"/>
      <c r="L879" s="18"/>
      <c r="M879" s="15"/>
    </row>
    <row r="880" spans="2:13" ht="13" x14ac:dyDescent="0.15">
      <c r="B880" s="15"/>
      <c r="C880" s="15"/>
      <c r="E880" s="21"/>
      <c r="F880" s="21"/>
      <c r="G880" s="96"/>
      <c r="H880" s="14"/>
      <c r="I880" s="21"/>
      <c r="J880" s="15"/>
      <c r="K880" s="15"/>
      <c r="L880" s="18"/>
      <c r="M880" s="15"/>
    </row>
    <row r="881" spans="2:13" ht="13" x14ac:dyDescent="0.15">
      <c r="B881" s="15"/>
      <c r="C881" s="15"/>
      <c r="E881" s="21"/>
      <c r="F881" s="21"/>
      <c r="G881" s="96"/>
      <c r="H881" s="14"/>
      <c r="I881" s="21"/>
      <c r="J881" s="15"/>
      <c r="K881" s="15"/>
      <c r="L881" s="18"/>
      <c r="M881" s="15"/>
    </row>
    <row r="882" spans="2:13" ht="13" x14ac:dyDescent="0.15">
      <c r="B882" s="15"/>
      <c r="C882" s="15"/>
      <c r="E882" s="21"/>
      <c r="F882" s="21"/>
      <c r="G882" s="96"/>
      <c r="H882" s="14"/>
      <c r="I882" s="21"/>
      <c r="J882" s="15"/>
      <c r="K882" s="15"/>
      <c r="L882" s="18"/>
      <c r="M882" s="15"/>
    </row>
    <row r="883" spans="2:13" ht="13" x14ac:dyDescent="0.15">
      <c r="B883" s="15"/>
      <c r="C883" s="15"/>
      <c r="E883" s="21"/>
      <c r="F883" s="21"/>
      <c r="G883" s="96"/>
      <c r="H883" s="14"/>
      <c r="I883" s="21"/>
      <c r="J883" s="15"/>
      <c r="K883" s="15"/>
      <c r="L883" s="18"/>
      <c r="M883" s="15"/>
    </row>
    <row r="884" spans="2:13" ht="13" x14ac:dyDescent="0.15">
      <c r="B884" s="15"/>
      <c r="C884" s="15"/>
      <c r="E884" s="21"/>
      <c r="F884" s="21"/>
      <c r="G884" s="96"/>
      <c r="H884" s="14"/>
      <c r="I884" s="21"/>
      <c r="J884" s="15"/>
      <c r="K884" s="15"/>
      <c r="L884" s="18"/>
      <c r="M884" s="15"/>
    </row>
    <row r="885" spans="2:13" ht="13" x14ac:dyDescent="0.15">
      <c r="B885" s="15"/>
      <c r="C885" s="15"/>
      <c r="E885" s="21"/>
      <c r="F885" s="21"/>
      <c r="G885" s="96"/>
      <c r="H885" s="14"/>
      <c r="I885" s="21"/>
      <c r="J885" s="15"/>
      <c r="K885" s="15"/>
      <c r="L885" s="18"/>
      <c r="M885" s="15"/>
    </row>
    <row r="886" spans="2:13" ht="13" x14ac:dyDescent="0.15">
      <c r="B886" s="15"/>
      <c r="C886" s="15"/>
      <c r="E886" s="21"/>
      <c r="F886" s="21"/>
      <c r="G886" s="96"/>
      <c r="H886" s="14"/>
      <c r="I886" s="21"/>
      <c r="J886" s="15"/>
      <c r="K886" s="15"/>
      <c r="L886" s="18"/>
      <c r="M886" s="15"/>
    </row>
    <row r="887" spans="2:13" ht="13" x14ac:dyDescent="0.15">
      <c r="B887" s="15"/>
      <c r="C887" s="15"/>
      <c r="E887" s="21"/>
      <c r="F887" s="21"/>
      <c r="G887" s="96"/>
      <c r="H887" s="14"/>
      <c r="I887" s="21"/>
      <c r="J887" s="15"/>
      <c r="K887" s="15"/>
      <c r="L887" s="18"/>
      <c r="M887" s="15"/>
    </row>
    <row r="888" spans="2:13" ht="13" x14ac:dyDescent="0.15">
      <c r="B888" s="15"/>
      <c r="C888" s="15"/>
      <c r="E888" s="21"/>
      <c r="F888" s="21"/>
      <c r="G888" s="96"/>
      <c r="H888" s="14"/>
      <c r="I888" s="21"/>
      <c r="J888" s="15"/>
      <c r="K888" s="15"/>
      <c r="L888" s="18"/>
      <c r="M888" s="15"/>
    </row>
    <row r="889" spans="2:13" ht="13" x14ac:dyDescent="0.15">
      <c r="B889" s="15"/>
      <c r="C889" s="15"/>
      <c r="E889" s="21"/>
      <c r="F889" s="21"/>
      <c r="G889" s="96"/>
      <c r="H889" s="14"/>
      <c r="I889" s="21"/>
      <c r="J889" s="15"/>
      <c r="K889" s="15"/>
      <c r="L889" s="18"/>
      <c r="M889" s="15"/>
    </row>
    <row r="890" spans="2:13" ht="13" x14ac:dyDescent="0.15">
      <c r="B890" s="15"/>
      <c r="C890" s="15"/>
      <c r="E890" s="21"/>
      <c r="F890" s="21"/>
      <c r="G890" s="96"/>
      <c r="H890" s="14"/>
      <c r="I890" s="21"/>
      <c r="J890" s="15"/>
      <c r="K890" s="15"/>
      <c r="L890" s="18"/>
      <c r="M890" s="15"/>
    </row>
    <row r="891" spans="2:13" ht="13" x14ac:dyDescent="0.15">
      <c r="B891" s="15"/>
      <c r="C891" s="15"/>
      <c r="E891" s="21"/>
      <c r="F891" s="21"/>
      <c r="G891" s="96"/>
      <c r="H891" s="14"/>
      <c r="I891" s="21"/>
      <c r="J891" s="15"/>
      <c r="K891" s="15"/>
      <c r="L891" s="18"/>
      <c r="M891" s="15"/>
    </row>
    <row r="892" spans="2:13" ht="13" x14ac:dyDescent="0.15">
      <c r="B892" s="15"/>
      <c r="C892" s="15"/>
      <c r="E892" s="21"/>
      <c r="F892" s="21"/>
      <c r="G892" s="96"/>
      <c r="H892" s="14"/>
      <c r="I892" s="21"/>
      <c r="J892" s="15"/>
      <c r="K892" s="15"/>
      <c r="L892" s="18"/>
      <c r="M892" s="15"/>
    </row>
    <row r="893" spans="2:13" ht="13" x14ac:dyDescent="0.15">
      <c r="B893" s="15"/>
      <c r="C893" s="15"/>
      <c r="E893" s="21"/>
      <c r="F893" s="21"/>
      <c r="G893" s="96"/>
      <c r="H893" s="14"/>
      <c r="I893" s="21"/>
      <c r="J893" s="15"/>
      <c r="K893" s="15"/>
      <c r="L893" s="18"/>
      <c r="M893" s="15"/>
    </row>
    <row r="894" spans="2:13" ht="13" x14ac:dyDescent="0.15">
      <c r="B894" s="15"/>
      <c r="C894" s="15"/>
      <c r="E894" s="21"/>
      <c r="F894" s="21"/>
      <c r="G894" s="96"/>
      <c r="H894" s="14"/>
      <c r="I894" s="21"/>
      <c r="J894" s="15"/>
      <c r="K894" s="15"/>
      <c r="L894" s="18"/>
      <c r="M894" s="15"/>
    </row>
    <row r="895" spans="2:13" ht="13" x14ac:dyDescent="0.15">
      <c r="B895" s="15"/>
      <c r="C895" s="15"/>
      <c r="E895" s="21"/>
      <c r="F895" s="21"/>
      <c r="G895" s="96"/>
      <c r="H895" s="14"/>
      <c r="I895" s="21"/>
      <c r="J895" s="15"/>
      <c r="K895" s="15"/>
      <c r="L895" s="18"/>
      <c r="M895" s="15"/>
    </row>
    <row r="896" spans="2:13" ht="13" x14ac:dyDescent="0.15">
      <c r="B896" s="15"/>
      <c r="C896" s="15"/>
      <c r="E896" s="21"/>
      <c r="F896" s="21"/>
      <c r="G896" s="96"/>
      <c r="H896" s="14"/>
      <c r="I896" s="21"/>
      <c r="J896" s="15"/>
      <c r="K896" s="15"/>
      <c r="L896" s="18"/>
      <c r="M896" s="15"/>
    </row>
    <row r="897" spans="2:13" ht="13" x14ac:dyDescent="0.15">
      <c r="B897" s="15"/>
      <c r="C897" s="15"/>
      <c r="E897" s="21"/>
      <c r="F897" s="21"/>
      <c r="G897" s="96"/>
      <c r="H897" s="14"/>
      <c r="I897" s="21"/>
      <c r="J897" s="15"/>
      <c r="K897" s="15"/>
      <c r="L897" s="18"/>
      <c r="M897" s="15"/>
    </row>
    <row r="898" spans="2:13" ht="13" x14ac:dyDescent="0.15">
      <c r="B898" s="15"/>
      <c r="C898" s="15"/>
      <c r="E898" s="21"/>
      <c r="F898" s="21"/>
      <c r="G898" s="96"/>
      <c r="H898" s="14"/>
      <c r="I898" s="21"/>
      <c r="J898" s="15"/>
      <c r="K898" s="15"/>
      <c r="L898" s="18"/>
      <c r="M898" s="15"/>
    </row>
    <row r="899" spans="2:13" ht="13" x14ac:dyDescent="0.15">
      <c r="B899" s="15"/>
      <c r="C899" s="15"/>
      <c r="E899" s="21"/>
      <c r="F899" s="21"/>
      <c r="G899" s="96"/>
      <c r="H899" s="14"/>
      <c r="I899" s="21"/>
      <c r="J899" s="15"/>
      <c r="K899" s="15"/>
      <c r="L899" s="18"/>
      <c r="M899" s="15"/>
    </row>
    <row r="900" spans="2:13" ht="13" x14ac:dyDescent="0.15">
      <c r="B900" s="15"/>
      <c r="C900" s="15"/>
      <c r="E900" s="21"/>
      <c r="F900" s="21"/>
      <c r="G900" s="96"/>
      <c r="H900" s="14"/>
      <c r="I900" s="21"/>
      <c r="J900" s="15"/>
      <c r="K900" s="15"/>
      <c r="L900" s="18"/>
      <c r="M900" s="15"/>
    </row>
    <row r="901" spans="2:13" ht="13" x14ac:dyDescent="0.15">
      <c r="B901" s="15"/>
      <c r="C901" s="15"/>
      <c r="E901" s="21"/>
      <c r="F901" s="21"/>
      <c r="G901" s="96"/>
      <c r="H901" s="14"/>
      <c r="I901" s="21"/>
      <c r="J901" s="15"/>
      <c r="K901" s="15"/>
      <c r="L901" s="18"/>
      <c r="M901" s="15"/>
    </row>
    <row r="902" spans="2:13" ht="13" x14ac:dyDescent="0.15">
      <c r="B902" s="15"/>
      <c r="C902" s="15"/>
      <c r="E902" s="21"/>
      <c r="F902" s="21"/>
      <c r="G902" s="96"/>
      <c r="H902" s="14"/>
      <c r="I902" s="21"/>
      <c r="J902" s="15"/>
      <c r="K902" s="15"/>
      <c r="L902" s="18"/>
      <c r="M902" s="15"/>
    </row>
    <row r="903" spans="2:13" ht="13" x14ac:dyDescent="0.15">
      <c r="B903" s="15"/>
      <c r="C903" s="15"/>
      <c r="E903" s="21"/>
      <c r="F903" s="21"/>
      <c r="G903" s="96"/>
      <c r="H903" s="14"/>
      <c r="I903" s="21"/>
      <c r="J903" s="15"/>
      <c r="K903" s="15"/>
      <c r="L903" s="18"/>
      <c r="M903" s="15"/>
    </row>
    <row r="904" spans="2:13" ht="13" x14ac:dyDescent="0.15">
      <c r="B904" s="15"/>
      <c r="C904" s="15"/>
      <c r="E904" s="21"/>
      <c r="F904" s="21"/>
      <c r="G904" s="96"/>
      <c r="H904" s="14"/>
      <c r="I904" s="21"/>
      <c r="J904" s="15"/>
      <c r="K904" s="15"/>
      <c r="L904" s="18"/>
      <c r="M904" s="15"/>
    </row>
    <row r="905" spans="2:13" ht="13" x14ac:dyDescent="0.15">
      <c r="B905" s="15"/>
      <c r="C905" s="15"/>
      <c r="E905" s="21"/>
      <c r="F905" s="21"/>
      <c r="G905" s="96"/>
      <c r="H905" s="14"/>
      <c r="I905" s="21"/>
      <c r="J905" s="15"/>
      <c r="K905" s="15"/>
      <c r="L905" s="18"/>
      <c r="M905" s="15"/>
    </row>
    <row r="906" spans="2:13" ht="13" x14ac:dyDescent="0.15">
      <c r="B906" s="15"/>
      <c r="C906" s="15"/>
      <c r="E906" s="21"/>
      <c r="F906" s="21"/>
      <c r="G906" s="96"/>
      <c r="H906" s="14"/>
      <c r="I906" s="21"/>
      <c r="J906" s="15"/>
      <c r="K906" s="15"/>
      <c r="L906" s="18"/>
      <c r="M906" s="15"/>
    </row>
    <row r="907" spans="2:13" ht="13" x14ac:dyDescent="0.15">
      <c r="B907" s="15"/>
      <c r="C907" s="15"/>
      <c r="E907" s="21"/>
      <c r="F907" s="21"/>
      <c r="G907" s="96"/>
      <c r="H907" s="14"/>
      <c r="I907" s="21"/>
      <c r="J907" s="15"/>
      <c r="K907" s="15"/>
      <c r="L907" s="18"/>
      <c r="M907" s="15"/>
    </row>
    <row r="908" spans="2:13" ht="13" x14ac:dyDescent="0.15">
      <c r="B908" s="15"/>
      <c r="C908" s="15"/>
      <c r="E908" s="21"/>
      <c r="F908" s="21"/>
      <c r="G908" s="96"/>
      <c r="H908" s="14"/>
      <c r="I908" s="21"/>
      <c r="J908" s="15"/>
      <c r="K908" s="15"/>
      <c r="L908" s="18"/>
      <c r="M908" s="15"/>
    </row>
    <row r="909" spans="2:13" ht="13" x14ac:dyDescent="0.15">
      <c r="B909" s="15"/>
      <c r="C909" s="15"/>
      <c r="E909" s="21"/>
      <c r="F909" s="21"/>
      <c r="G909" s="96"/>
      <c r="H909" s="14"/>
      <c r="I909" s="21"/>
      <c r="J909" s="15"/>
      <c r="K909" s="15"/>
      <c r="L909" s="18"/>
      <c r="M909" s="15"/>
    </row>
    <row r="910" spans="2:13" ht="13" x14ac:dyDescent="0.15">
      <c r="B910" s="15"/>
      <c r="C910" s="15"/>
      <c r="E910" s="21"/>
      <c r="F910" s="21"/>
      <c r="G910" s="96"/>
      <c r="H910" s="14"/>
      <c r="I910" s="21"/>
      <c r="J910" s="15"/>
      <c r="K910" s="15"/>
      <c r="L910" s="18"/>
      <c r="M910" s="15"/>
    </row>
    <row r="911" spans="2:13" ht="13" x14ac:dyDescent="0.15">
      <c r="B911" s="15"/>
      <c r="C911" s="15"/>
      <c r="E911" s="21"/>
      <c r="F911" s="21"/>
      <c r="G911" s="96"/>
      <c r="H911" s="14"/>
      <c r="I911" s="21"/>
      <c r="J911" s="15"/>
      <c r="K911" s="15"/>
      <c r="L911" s="18"/>
      <c r="M911" s="15"/>
    </row>
    <row r="912" spans="2:13" ht="13" x14ac:dyDescent="0.15">
      <c r="B912" s="15"/>
      <c r="C912" s="15"/>
      <c r="E912" s="21"/>
      <c r="F912" s="21"/>
      <c r="G912" s="96"/>
      <c r="H912" s="14"/>
      <c r="I912" s="21"/>
      <c r="J912" s="15"/>
      <c r="K912" s="15"/>
      <c r="L912" s="18"/>
      <c r="M912" s="15"/>
    </row>
    <row r="913" spans="2:13" ht="13" x14ac:dyDescent="0.15">
      <c r="B913" s="15"/>
      <c r="C913" s="15"/>
      <c r="E913" s="21"/>
      <c r="F913" s="21"/>
      <c r="G913" s="96"/>
      <c r="H913" s="14"/>
      <c r="I913" s="21"/>
      <c r="J913" s="15"/>
      <c r="K913" s="15"/>
      <c r="L913" s="18"/>
      <c r="M913" s="15"/>
    </row>
    <row r="914" spans="2:13" ht="13" x14ac:dyDescent="0.15">
      <c r="B914" s="15"/>
      <c r="C914" s="15"/>
      <c r="E914" s="21"/>
      <c r="F914" s="21"/>
      <c r="G914" s="96"/>
      <c r="H914" s="14"/>
      <c r="I914" s="21"/>
      <c r="J914" s="15"/>
      <c r="K914" s="15"/>
      <c r="L914" s="18"/>
      <c r="M914" s="15"/>
    </row>
    <row r="915" spans="2:13" ht="13" x14ac:dyDescent="0.15">
      <c r="B915" s="15"/>
      <c r="C915" s="15"/>
      <c r="E915" s="21"/>
      <c r="F915" s="21"/>
      <c r="G915" s="96"/>
      <c r="H915" s="14"/>
      <c r="I915" s="21"/>
      <c r="J915" s="15"/>
      <c r="K915" s="15"/>
      <c r="L915" s="18"/>
      <c r="M915" s="15"/>
    </row>
    <row r="916" spans="2:13" ht="13" x14ac:dyDescent="0.15">
      <c r="B916" s="15"/>
      <c r="C916" s="15"/>
      <c r="E916" s="21"/>
      <c r="F916" s="21"/>
      <c r="G916" s="96"/>
      <c r="H916" s="14"/>
      <c r="I916" s="21"/>
      <c r="J916" s="15"/>
      <c r="K916" s="15"/>
      <c r="L916" s="18"/>
      <c r="M916" s="15"/>
    </row>
    <row r="917" spans="2:13" ht="13" x14ac:dyDescent="0.15">
      <c r="B917" s="15"/>
      <c r="C917" s="15"/>
      <c r="E917" s="21"/>
      <c r="F917" s="21"/>
      <c r="G917" s="96"/>
      <c r="H917" s="14"/>
      <c r="I917" s="21"/>
      <c r="J917" s="15"/>
      <c r="K917" s="15"/>
      <c r="L917" s="18"/>
      <c r="M917" s="15"/>
    </row>
    <row r="918" spans="2:13" ht="13" x14ac:dyDescent="0.15">
      <c r="B918" s="15"/>
      <c r="C918" s="15"/>
      <c r="E918" s="21"/>
      <c r="F918" s="21"/>
      <c r="G918" s="96"/>
      <c r="H918" s="14"/>
      <c r="I918" s="21"/>
      <c r="J918" s="15"/>
      <c r="K918" s="15"/>
      <c r="L918" s="18"/>
      <c r="M918" s="15"/>
    </row>
    <row r="919" spans="2:13" ht="13" x14ac:dyDescent="0.15">
      <c r="B919" s="15"/>
      <c r="C919" s="15"/>
      <c r="E919" s="21"/>
      <c r="F919" s="21"/>
      <c r="G919" s="96"/>
      <c r="H919" s="14"/>
      <c r="I919" s="21"/>
      <c r="J919" s="15"/>
      <c r="K919" s="15"/>
      <c r="L919" s="18"/>
      <c r="M919" s="15"/>
    </row>
    <row r="920" spans="2:13" ht="13" x14ac:dyDescent="0.15">
      <c r="B920" s="15"/>
      <c r="C920" s="15"/>
      <c r="E920" s="21"/>
      <c r="F920" s="21"/>
      <c r="G920" s="96"/>
      <c r="H920" s="14"/>
      <c r="I920" s="21"/>
      <c r="J920" s="15"/>
      <c r="K920" s="15"/>
      <c r="L920" s="18"/>
      <c r="M920" s="15"/>
    </row>
    <row r="921" spans="2:13" ht="13" x14ac:dyDescent="0.15">
      <c r="B921" s="15"/>
      <c r="C921" s="15"/>
      <c r="E921" s="21"/>
      <c r="F921" s="21"/>
      <c r="G921" s="96"/>
      <c r="H921" s="14"/>
      <c r="I921" s="21"/>
      <c r="J921" s="15"/>
      <c r="K921" s="15"/>
      <c r="L921" s="18"/>
      <c r="M921" s="15"/>
    </row>
    <row r="922" spans="2:13" ht="13" x14ac:dyDescent="0.15">
      <c r="B922" s="15"/>
      <c r="C922" s="15"/>
      <c r="E922" s="21"/>
      <c r="F922" s="21"/>
      <c r="G922" s="96"/>
      <c r="H922" s="14"/>
      <c r="I922" s="21"/>
      <c r="J922" s="15"/>
      <c r="K922" s="15"/>
      <c r="L922" s="18"/>
      <c r="M922" s="15"/>
    </row>
    <row r="923" spans="2:13" ht="13" x14ac:dyDescent="0.15">
      <c r="B923" s="15"/>
      <c r="C923" s="15"/>
      <c r="E923" s="21"/>
      <c r="F923" s="21"/>
      <c r="G923" s="96"/>
      <c r="H923" s="14"/>
      <c r="I923" s="21"/>
      <c r="J923" s="15"/>
      <c r="K923" s="15"/>
      <c r="L923" s="18"/>
      <c r="M923" s="15"/>
    </row>
    <row r="924" spans="2:13" ht="13" x14ac:dyDescent="0.15">
      <c r="B924" s="15"/>
      <c r="C924" s="15"/>
      <c r="E924" s="21"/>
      <c r="F924" s="21"/>
      <c r="G924" s="96"/>
      <c r="H924" s="14"/>
      <c r="I924" s="21"/>
      <c r="J924" s="15"/>
      <c r="K924" s="15"/>
      <c r="L924" s="18"/>
      <c r="M924" s="15"/>
    </row>
    <row r="925" spans="2:13" ht="13" x14ac:dyDescent="0.15">
      <c r="B925" s="15"/>
      <c r="C925" s="15"/>
      <c r="E925" s="21"/>
      <c r="F925" s="21"/>
      <c r="G925" s="96"/>
      <c r="H925" s="14"/>
      <c r="I925" s="21"/>
      <c r="J925" s="15"/>
      <c r="K925" s="15"/>
      <c r="L925" s="18"/>
      <c r="M925" s="15"/>
    </row>
    <row r="926" spans="2:13" ht="13" x14ac:dyDescent="0.15">
      <c r="B926" s="15"/>
      <c r="C926" s="15"/>
      <c r="E926" s="21"/>
      <c r="F926" s="21"/>
      <c r="G926" s="96"/>
      <c r="H926" s="14"/>
      <c r="I926" s="21"/>
      <c r="J926" s="15"/>
      <c r="K926" s="15"/>
      <c r="L926" s="18"/>
      <c r="M926" s="15"/>
    </row>
    <row r="927" spans="2:13" ht="13" x14ac:dyDescent="0.15">
      <c r="B927" s="15"/>
      <c r="C927" s="15"/>
      <c r="E927" s="21"/>
      <c r="F927" s="21"/>
      <c r="G927" s="96"/>
      <c r="H927" s="14"/>
      <c r="I927" s="21"/>
      <c r="J927" s="15"/>
      <c r="K927" s="15"/>
      <c r="L927" s="18"/>
      <c r="M927" s="15"/>
    </row>
    <row r="928" spans="2:13" ht="13" x14ac:dyDescent="0.15">
      <c r="B928" s="15"/>
      <c r="C928" s="15"/>
      <c r="E928" s="21"/>
      <c r="F928" s="21"/>
      <c r="G928" s="96"/>
      <c r="H928" s="14"/>
      <c r="I928" s="21"/>
      <c r="J928" s="15"/>
      <c r="K928" s="15"/>
      <c r="L928" s="18"/>
      <c r="M928" s="15"/>
    </row>
    <row r="929" spans="2:13" ht="13" x14ac:dyDescent="0.15">
      <c r="B929" s="15"/>
      <c r="C929" s="15"/>
      <c r="E929" s="21"/>
      <c r="F929" s="21"/>
      <c r="G929" s="96"/>
      <c r="H929" s="14"/>
      <c r="I929" s="21"/>
      <c r="J929" s="15"/>
      <c r="K929" s="15"/>
      <c r="L929" s="18"/>
      <c r="M929" s="15"/>
    </row>
    <row r="930" spans="2:13" ht="13" x14ac:dyDescent="0.15">
      <c r="B930" s="15"/>
      <c r="C930" s="15"/>
      <c r="E930" s="21"/>
      <c r="F930" s="21"/>
      <c r="G930" s="96"/>
      <c r="H930" s="14"/>
      <c r="I930" s="21"/>
      <c r="J930" s="15"/>
      <c r="K930" s="15"/>
      <c r="L930" s="18"/>
      <c r="M930" s="15"/>
    </row>
    <row r="931" spans="2:13" ht="13" x14ac:dyDescent="0.15">
      <c r="B931" s="15"/>
      <c r="C931" s="15"/>
      <c r="E931" s="21"/>
      <c r="F931" s="21"/>
      <c r="G931" s="96"/>
      <c r="H931" s="14"/>
      <c r="I931" s="21"/>
      <c r="J931" s="15"/>
      <c r="K931" s="15"/>
      <c r="L931" s="18"/>
      <c r="M931" s="15"/>
    </row>
    <row r="932" spans="2:13" ht="13" x14ac:dyDescent="0.15">
      <c r="B932" s="15"/>
      <c r="C932" s="15"/>
      <c r="E932" s="21"/>
      <c r="F932" s="21"/>
      <c r="G932" s="96"/>
      <c r="H932" s="14"/>
      <c r="I932" s="21"/>
      <c r="J932" s="15"/>
      <c r="K932" s="15"/>
      <c r="L932" s="18"/>
      <c r="M932" s="15"/>
    </row>
    <row r="933" spans="2:13" ht="13" x14ac:dyDescent="0.15">
      <c r="B933" s="15"/>
      <c r="C933" s="15"/>
      <c r="E933" s="21"/>
      <c r="F933" s="21"/>
      <c r="G933" s="96"/>
      <c r="H933" s="14"/>
      <c r="I933" s="21"/>
      <c r="J933" s="15"/>
      <c r="K933" s="15"/>
      <c r="L933" s="18"/>
      <c r="M933" s="15"/>
    </row>
    <row r="934" spans="2:13" ht="13" x14ac:dyDescent="0.15">
      <c r="B934" s="15"/>
      <c r="C934" s="15"/>
      <c r="E934" s="21"/>
      <c r="F934" s="21"/>
      <c r="G934" s="96"/>
      <c r="H934" s="14"/>
      <c r="I934" s="21"/>
      <c r="J934" s="15"/>
      <c r="K934" s="15"/>
      <c r="L934" s="18"/>
      <c r="M934" s="15"/>
    </row>
    <row r="935" spans="2:13" ht="13" x14ac:dyDescent="0.15">
      <c r="B935" s="15"/>
      <c r="C935" s="15"/>
      <c r="E935" s="21"/>
      <c r="F935" s="21"/>
      <c r="G935" s="96"/>
      <c r="H935" s="14"/>
      <c r="I935" s="21"/>
      <c r="J935" s="15"/>
      <c r="K935" s="15"/>
      <c r="L935" s="18"/>
      <c r="M935" s="15"/>
    </row>
    <row r="936" spans="2:13" ht="13" x14ac:dyDescent="0.15">
      <c r="B936" s="15"/>
      <c r="C936" s="15"/>
      <c r="E936" s="21"/>
      <c r="F936" s="21"/>
      <c r="G936" s="96"/>
      <c r="H936" s="14"/>
      <c r="I936" s="21"/>
      <c r="J936" s="15"/>
      <c r="K936" s="15"/>
      <c r="L936" s="18"/>
      <c r="M936" s="15"/>
    </row>
    <row r="937" spans="2:13" ht="13" x14ac:dyDescent="0.15">
      <c r="B937" s="15"/>
      <c r="C937" s="15"/>
      <c r="E937" s="21"/>
      <c r="F937" s="21"/>
      <c r="G937" s="96"/>
      <c r="H937" s="14"/>
      <c r="I937" s="21"/>
      <c r="J937" s="15"/>
      <c r="K937" s="15"/>
      <c r="L937" s="18"/>
      <c r="M937" s="15"/>
    </row>
    <row r="938" spans="2:13" ht="13" x14ac:dyDescent="0.15">
      <c r="B938" s="15"/>
      <c r="C938" s="15"/>
      <c r="E938" s="21"/>
      <c r="F938" s="21"/>
      <c r="G938" s="96"/>
      <c r="H938" s="14"/>
      <c r="I938" s="21"/>
      <c r="J938" s="15"/>
      <c r="K938" s="15"/>
      <c r="L938" s="18"/>
      <c r="M938" s="15"/>
    </row>
    <row r="939" spans="2:13" ht="13" x14ac:dyDescent="0.15">
      <c r="B939" s="15"/>
      <c r="C939" s="15"/>
      <c r="E939" s="21"/>
      <c r="F939" s="21"/>
      <c r="G939" s="96"/>
      <c r="H939" s="14"/>
      <c r="I939" s="21"/>
      <c r="J939" s="15"/>
      <c r="K939" s="15"/>
      <c r="L939" s="18"/>
      <c r="M939" s="15"/>
    </row>
    <row r="940" spans="2:13" ht="13" x14ac:dyDescent="0.15">
      <c r="B940" s="15"/>
      <c r="C940" s="15"/>
      <c r="E940" s="21"/>
      <c r="F940" s="21"/>
      <c r="G940" s="96"/>
      <c r="H940" s="14"/>
      <c r="I940" s="21"/>
      <c r="J940" s="15"/>
      <c r="K940" s="15"/>
      <c r="L940" s="18"/>
      <c r="M940" s="15"/>
    </row>
    <row r="941" spans="2:13" ht="13" x14ac:dyDescent="0.15">
      <c r="B941" s="15"/>
      <c r="C941" s="15"/>
      <c r="E941" s="21"/>
      <c r="F941" s="21"/>
      <c r="G941" s="96"/>
      <c r="H941" s="14"/>
      <c r="I941" s="21"/>
      <c r="J941" s="15"/>
      <c r="K941" s="15"/>
      <c r="L941" s="18"/>
      <c r="M941" s="15"/>
    </row>
    <row r="942" spans="2:13" ht="13" x14ac:dyDescent="0.15">
      <c r="B942" s="15"/>
      <c r="C942" s="15"/>
      <c r="E942" s="21"/>
      <c r="F942" s="21"/>
      <c r="G942" s="96"/>
      <c r="H942" s="14"/>
      <c r="I942" s="21"/>
      <c r="J942" s="15"/>
      <c r="K942" s="15"/>
      <c r="L942" s="18"/>
      <c r="M942" s="15"/>
    </row>
    <row r="943" spans="2:13" ht="13" x14ac:dyDescent="0.15">
      <c r="B943" s="15"/>
      <c r="C943" s="15"/>
      <c r="E943" s="21"/>
      <c r="F943" s="21"/>
      <c r="G943" s="96"/>
      <c r="H943" s="14"/>
      <c r="I943" s="21"/>
      <c r="J943" s="15"/>
      <c r="K943" s="15"/>
      <c r="L943" s="18"/>
      <c r="M943" s="15"/>
    </row>
    <row r="944" spans="2:13" ht="13" x14ac:dyDescent="0.15">
      <c r="B944" s="15"/>
      <c r="C944" s="15"/>
      <c r="E944" s="21"/>
      <c r="F944" s="21"/>
      <c r="G944" s="96"/>
      <c r="H944" s="14"/>
      <c r="I944" s="21"/>
      <c r="J944" s="15"/>
      <c r="K944" s="15"/>
      <c r="L944" s="18"/>
      <c r="M944" s="15"/>
    </row>
    <row r="945" spans="2:13" ht="13" x14ac:dyDescent="0.15">
      <c r="B945" s="15"/>
      <c r="C945" s="15"/>
      <c r="E945" s="21"/>
      <c r="F945" s="21"/>
      <c r="G945" s="96"/>
      <c r="H945" s="14"/>
      <c r="I945" s="21"/>
      <c r="J945" s="15"/>
      <c r="K945" s="15"/>
      <c r="L945" s="18"/>
      <c r="M945" s="15"/>
    </row>
    <row r="946" spans="2:13" ht="13" x14ac:dyDescent="0.15">
      <c r="B946" s="15"/>
      <c r="C946" s="15"/>
      <c r="E946" s="21"/>
      <c r="F946" s="21"/>
      <c r="G946" s="96"/>
      <c r="H946" s="14"/>
      <c r="I946" s="21"/>
      <c r="J946" s="15"/>
      <c r="K946" s="15"/>
      <c r="L946" s="18"/>
      <c r="M946" s="15"/>
    </row>
    <row r="947" spans="2:13" ht="13" x14ac:dyDescent="0.15">
      <c r="B947" s="15"/>
      <c r="C947" s="15"/>
      <c r="E947" s="21"/>
      <c r="F947" s="21"/>
      <c r="G947" s="96"/>
      <c r="H947" s="14"/>
      <c r="I947" s="21"/>
      <c r="J947" s="15"/>
      <c r="K947" s="15"/>
      <c r="L947" s="18"/>
      <c r="M947" s="15"/>
    </row>
    <row r="948" spans="2:13" ht="13" x14ac:dyDescent="0.15">
      <c r="B948" s="15"/>
      <c r="C948" s="15"/>
      <c r="E948" s="21"/>
      <c r="F948" s="21"/>
      <c r="G948" s="96"/>
      <c r="H948" s="14"/>
      <c r="I948" s="21"/>
      <c r="J948" s="15"/>
      <c r="K948" s="15"/>
      <c r="L948" s="18"/>
      <c r="M948" s="15"/>
    </row>
    <row r="949" spans="2:13" ht="13" x14ac:dyDescent="0.15">
      <c r="B949" s="15"/>
      <c r="C949" s="15"/>
      <c r="E949" s="21"/>
      <c r="F949" s="21"/>
      <c r="G949" s="96"/>
      <c r="H949" s="14"/>
      <c r="I949" s="21"/>
      <c r="J949" s="15"/>
      <c r="K949" s="15"/>
      <c r="L949" s="18"/>
      <c r="M949" s="15"/>
    </row>
    <row r="950" spans="2:13" ht="13" x14ac:dyDescent="0.15">
      <c r="B950" s="15"/>
      <c r="C950" s="15"/>
      <c r="E950" s="21"/>
      <c r="F950" s="21"/>
      <c r="G950" s="96"/>
      <c r="H950" s="14"/>
      <c r="I950" s="21"/>
      <c r="J950" s="15"/>
      <c r="K950" s="15"/>
      <c r="L950" s="18"/>
      <c r="M950" s="15"/>
    </row>
    <row r="951" spans="2:13" ht="13" x14ac:dyDescent="0.15">
      <c r="B951" s="15"/>
      <c r="C951" s="15"/>
      <c r="E951" s="21"/>
      <c r="F951" s="21"/>
      <c r="G951" s="96"/>
      <c r="H951" s="14"/>
      <c r="I951" s="21"/>
      <c r="J951" s="15"/>
      <c r="K951" s="15"/>
      <c r="L951" s="18"/>
      <c r="M951" s="15"/>
    </row>
    <row r="952" spans="2:13" ht="13" x14ac:dyDescent="0.15">
      <c r="B952" s="15"/>
      <c r="C952" s="15"/>
      <c r="E952" s="21"/>
      <c r="F952" s="21"/>
      <c r="G952" s="96"/>
      <c r="H952" s="14"/>
      <c r="I952" s="21"/>
      <c r="J952" s="15"/>
      <c r="K952" s="15"/>
      <c r="L952" s="18"/>
      <c r="M952" s="15"/>
    </row>
    <row r="953" spans="2:13" ht="13" x14ac:dyDescent="0.15">
      <c r="B953" s="15"/>
      <c r="C953" s="15"/>
      <c r="E953" s="21"/>
      <c r="F953" s="21"/>
      <c r="G953" s="96"/>
      <c r="H953" s="14"/>
      <c r="I953" s="21"/>
      <c r="J953" s="15"/>
      <c r="K953" s="15"/>
      <c r="L953" s="18"/>
      <c r="M953" s="15"/>
    </row>
    <row r="954" spans="2:13" ht="13" x14ac:dyDescent="0.15">
      <c r="B954" s="15"/>
      <c r="C954" s="15"/>
      <c r="E954" s="21"/>
      <c r="F954" s="21"/>
      <c r="G954" s="96"/>
      <c r="H954" s="14"/>
      <c r="I954" s="21"/>
      <c r="J954" s="15"/>
      <c r="K954" s="15"/>
      <c r="L954" s="18"/>
      <c r="M954" s="15"/>
    </row>
    <row r="955" spans="2:13" ht="13" x14ac:dyDescent="0.15">
      <c r="B955" s="15"/>
      <c r="C955" s="15"/>
      <c r="E955" s="21"/>
      <c r="F955" s="21"/>
      <c r="G955" s="96"/>
      <c r="H955" s="14"/>
      <c r="I955" s="21"/>
      <c r="J955" s="15"/>
      <c r="K955" s="15"/>
      <c r="L955" s="18"/>
      <c r="M955" s="15"/>
    </row>
    <row r="956" spans="2:13" ht="13" x14ac:dyDescent="0.15">
      <c r="B956" s="15"/>
      <c r="C956" s="15"/>
      <c r="E956" s="21"/>
      <c r="F956" s="21"/>
      <c r="G956" s="96"/>
      <c r="H956" s="14"/>
      <c r="I956" s="21"/>
      <c r="J956" s="15"/>
      <c r="K956" s="15"/>
      <c r="L956" s="18"/>
      <c r="M956" s="15"/>
    </row>
    <row r="957" spans="2:13" ht="13" x14ac:dyDescent="0.15">
      <c r="B957" s="15"/>
      <c r="C957" s="15"/>
      <c r="E957" s="21"/>
      <c r="F957" s="21"/>
      <c r="G957" s="96"/>
      <c r="H957" s="14"/>
      <c r="I957" s="21"/>
      <c r="J957" s="15"/>
      <c r="K957" s="15"/>
      <c r="L957" s="18"/>
      <c r="M957" s="15"/>
    </row>
    <row r="958" spans="2:13" ht="13" x14ac:dyDescent="0.15">
      <c r="B958" s="15"/>
      <c r="C958" s="15"/>
      <c r="E958" s="21"/>
      <c r="F958" s="21"/>
      <c r="G958" s="96"/>
      <c r="H958" s="14"/>
      <c r="I958" s="21"/>
      <c r="J958" s="15"/>
      <c r="K958" s="15"/>
      <c r="L958" s="18"/>
      <c r="M958" s="15"/>
    </row>
    <row r="959" spans="2:13" ht="13" x14ac:dyDescent="0.15">
      <c r="B959" s="15"/>
      <c r="C959" s="15"/>
      <c r="E959" s="21"/>
      <c r="F959" s="21"/>
      <c r="G959" s="96"/>
      <c r="H959" s="14"/>
      <c r="I959" s="21"/>
      <c r="J959" s="15"/>
      <c r="K959" s="15"/>
      <c r="L959" s="18"/>
      <c r="M959" s="15"/>
    </row>
    <row r="960" spans="2:13" ht="13" x14ac:dyDescent="0.15">
      <c r="B960" s="15"/>
      <c r="C960" s="15"/>
      <c r="E960" s="21"/>
      <c r="F960" s="21"/>
      <c r="G960" s="96"/>
      <c r="H960" s="14"/>
      <c r="I960" s="21"/>
      <c r="J960" s="15"/>
      <c r="K960" s="15"/>
      <c r="L960" s="18"/>
      <c r="M960" s="15"/>
    </row>
    <row r="961" spans="2:13" ht="13" x14ac:dyDescent="0.15">
      <c r="B961" s="15"/>
      <c r="C961" s="15"/>
      <c r="E961" s="21"/>
      <c r="F961" s="21"/>
      <c r="G961" s="96"/>
      <c r="H961" s="14"/>
      <c r="I961" s="21"/>
      <c r="J961" s="15"/>
      <c r="K961" s="15"/>
      <c r="L961" s="18"/>
      <c r="M961" s="15"/>
    </row>
    <row r="962" spans="2:13" ht="13" x14ac:dyDescent="0.15">
      <c r="B962" s="15"/>
      <c r="C962" s="15"/>
      <c r="E962" s="21"/>
      <c r="F962" s="21"/>
      <c r="G962" s="96"/>
      <c r="H962" s="14"/>
      <c r="I962" s="21"/>
      <c r="J962" s="15"/>
      <c r="K962" s="15"/>
      <c r="L962" s="18"/>
      <c r="M962" s="15"/>
    </row>
    <row r="963" spans="2:13" ht="13" x14ac:dyDescent="0.15">
      <c r="B963" s="15"/>
      <c r="C963" s="15"/>
      <c r="E963" s="21"/>
      <c r="F963" s="21"/>
      <c r="G963" s="96"/>
      <c r="H963" s="14"/>
      <c r="I963" s="21"/>
      <c r="J963" s="15"/>
      <c r="K963" s="15"/>
      <c r="L963" s="18"/>
      <c r="M963" s="15"/>
    </row>
    <row r="964" spans="2:13" ht="13" x14ac:dyDescent="0.15">
      <c r="B964" s="15"/>
      <c r="C964" s="15"/>
      <c r="E964" s="21"/>
      <c r="F964" s="21"/>
      <c r="G964" s="96"/>
      <c r="H964" s="14"/>
      <c r="I964" s="21"/>
      <c r="J964" s="15"/>
      <c r="K964" s="15"/>
      <c r="L964" s="18"/>
      <c r="M964" s="15"/>
    </row>
    <row r="965" spans="2:13" ht="13" x14ac:dyDescent="0.15">
      <c r="B965" s="15"/>
      <c r="C965" s="15"/>
      <c r="E965" s="21"/>
      <c r="F965" s="21"/>
      <c r="G965" s="96"/>
      <c r="H965" s="14"/>
      <c r="I965" s="21"/>
      <c r="J965" s="15"/>
      <c r="K965" s="15"/>
      <c r="L965" s="18"/>
      <c r="M965" s="15"/>
    </row>
    <row r="966" spans="2:13" ht="13" x14ac:dyDescent="0.15">
      <c r="B966" s="15"/>
      <c r="C966" s="15"/>
      <c r="E966" s="21"/>
      <c r="F966" s="21"/>
      <c r="G966" s="96"/>
      <c r="H966" s="14"/>
      <c r="I966" s="21"/>
      <c r="J966" s="15"/>
      <c r="K966" s="15"/>
      <c r="L966" s="18"/>
      <c r="M966" s="15"/>
    </row>
    <row r="967" spans="2:13" ht="13" x14ac:dyDescent="0.15">
      <c r="B967" s="15"/>
      <c r="C967" s="15"/>
      <c r="E967" s="21"/>
      <c r="F967" s="21"/>
      <c r="G967" s="96"/>
      <c r="H967" s="14"/>
      <c r="I967" s="21"/>
      <c r="J967" s="15"/>
      <c r="K967" s="15"/>
      <c r="L967" s="18"/>
      <c r="M967" s="15"/>
    </row>
    <row r="968" spans="2:13" ht="13" x14ac:dyDescent="0.15">
      <c r="B968" s="15"/>
      <c r="C968" s="15"/>
      <c r="E968" s="21"/>
      <c r="F968" s="21"/>
      <c r="G968" s="96"/>
      <c r="H968" s="14"/>
      <c r="I968" s="21"/>
      <c r="J968" s="15"/>
      <c r="K968" s="15"/>
      <c r="L968" s="18"/>
      <c r="M968" s="15"/>
    </row>
    <row r="969" spans="2:13" ht="13" x14ac:dyDescent="0.15">
      <c r="B969" s="15"/>
      <c r="C969" s="15"/>
      <c r="E969" s="21"/>
      <c r="F969" s="21"/>
      <c r="G969" s="96"/>
      <c r="H969" s="14"/>
      <c r="I969" s="21"/>
      <c r="J969" s="15"/>
      <c r="K969" s="15"/>
      <c r="L969" s="18"/>
      <c r="M969" s="15"/>
    </row>
    <row r="970" spans="2:13" ht="13" x14ac:dyDescent="0.15">
      <c r="B970" s="15"/>
      <c r="C970" s="15"/>
      <c r="E970" s="21"/>
      <c r="F970" s="21"/>
      <c r="G970" s="96"/>
      <c r="H970" s="14"/>
      <c r="I970" s="21"/>
      <c r="J970" s="15"/>
      <c r="K970" s="15"/>
      <c r="L970" s="18"/>
      <c r="M970" s="15"/>
    </row>
    <row r="971" spans="2:13" ht="13" x14ac:dyDescent="0.15">
      <c r="B971" s="15"/>
      <c r="C971" s="15"/>
      <c r="E971" s="21"/>
      <c r="F971" s="21"/>
      <c r="G971" s="96"/>
      <c r="H971" s="14"/>
      <c r="I971" s="21"/>
      <c r="J971" s="15"/>
      <c r="K971" s="15"/>
      <c r="L971" s="18"/>
      <c r="M971" s="15"/>
    </row>
    <row r="972" spans="2:13" ht="13" x14ac:dyDescent="0.15">
      <c r="B972" s="15"/>
      <c r="C972" s="15"/>
      <c r="E972" s="21"/>
      <c r="F972" s="21"/>
      <c r="G972" s="96"/>
      <c r="H972" s="14"/>
      <c r="I972" s="21"/>
      <c r="J972" s="15"/>
      <c r="K972" s="15"/>
      <c r="L972" s="18"/>
      <c r="M972" s="15"/>
    </row>
    <row r="973" spans="2:13" ht="13" x14ac:dyDescent="0.15">
      <c r="B973" s="15"/>
      <c r="C973" s="15"/>
      <c r="E973" s="21"/>
      <c r="F973" s="21"/>
      <c r="G973" s="96"/>
      <c r="H973" s="14"/>
      <c r="I973" s="21"/>
      <c r="J973" s="15"/>
      <c r="K973" s="15"/>
      <c r="L973" s="18"/>
      <c r="M973" s="15"/>
    </row>
    <row r="974" spans="2:13" ht="13" x14ac:dyDescent="0.15">
      <c r="B974" s="15"/>
      <c r="C974" s="15"/>
      <c r="E974" s="21"/>
      <c r="F974" s="21"/>
      <c r="G974" s="96"/>
      <c r="H974" s="14"/>
      <c r="I974" s="21"/>
      <c r="J974" s="15"/>
      <c r="K974" s="15"/>
      <c r="L974" s="18"/>
      <c r="M974" s="15"/>
    </row>
    <row r="975" spans="2:13" ht="13" x14ac:dyDescent="0.15">
      <c r="B975" s="15"/>
      <c r="C975" s="15"/>
      <c r="E975" s="21"/>
      <c r="F975" s="21"/>
      <c r="G975" s="96"/>
      <c r="H975" s="14"/>
      <c r="I975" s="21"/>
      <c r="J975" s="15"/>
      <c r="K975" s="15"/>
      <c r="L975" s="18"/>
      <c r="M975" s="15"/>
    </row>
    <row r="976" spans="2:13" ht="13" x14ac:dyDescent="0.15">
      <c r="B976" s="15"/>
      <c r="C976" s="15"/>
      <c r="E976" s="21"/>
      <c r="F976" s="21"/>
      <c r="G976" s="96"/>
      <c r="H976" s="14"/>
      <c r="I976" s="21"/>
      <c r="J976" s="15"/>
      <c r="K976" s="15"/>
      <c r="L976" s="18"/>
      <c r="M976" s="15"/>
    </row>
    <row r="977" spans="2:13" ht="13" x14ac:dyDescent="0.15">
      <c r="B977" s="15"/>
      <c r="C977" s="15"/>
      <c r="E977" s="21"/>
      <c r="F977" s="21"/>
      <c r="G977" s="96"/>
      <c r="H977" s="14"/>
      <c r="I977" s="21"/>
      <c r="J977" s="15"/>
      <c r="K977" s="15"/>
      <c r="L977" s="18"/>
      <c r="M977" s="15"/>
    </row>
    <row r="978" spans="2:13" ht="13" x14ac:dyDescent="0.15">
      <c r="B978" s="15"/>
      <c r="C978" s="15"/>
      <c r="E978" s="21"/>
      <c r="F978" s="21"/>
      <c r="G978" s="96"/>
      <c r="H978" s="14"/>
      <c r="I978" s="21"/>
      <c r="J978" s="15"/>
      <c r="K978" s="15"/>
      <c r="L978" s="18"/>
      <c r="M978" s="15"/>
    </row>
    <row r="979" spans="2:13" ht="13" x14ac:dyDescent="0.15">
      <c r="B979" s="15"/>
      <c r="C979" s="15"/>
      <c r="E979" s="21"/>
      <c r="F979" s="21"/>
      <c r="G979" s="96"/>
      <c r="H979" s="14"/>
      <c r="I979" s="21"/>
      <c r="J979" s="15"/>
      <c r="K979" s="15"/>
      <c r="L979" s="18"/>
      <c r="M979" s="15"/>
    </row>
    <row r="980" spans="2:13" ht="13" x14ac:dyDescent="0.15">
      <c r="B980" s="15"/>
      <c r="C980" s="15"/>
      <c r="E980" s="21"/>
      <c r="F980" s="21"/>
      <c r="G980" s="96"/>
      <c r="H980" s="14"/>
      <c r="I980" s="21"/>
      <c r="J980" s="15"/>
      <c r="K980" s="15"/>
      <c r="L980" s="18"/>
      <c r="M980" s="15"/>
    </row>
    <row r="981" spans="2:13" ht="13" x14ac:dyDescent="0.15">
      <c r="B981" s="15"/>
      <c r="C981" s="15"/>
      <c r="E981" s="21"/>
      <c r="F981" s="21"/>
      <c r="G981" s="96"/>
      <c r="H981" s="14"/>
      <c r="I981" s="21"/>
      <c r="J981" s="15"/>
      <c r="K981" s="15"/>
      <c r="L981" s="18"/>
      <c r="M981" s="15"/>
    </row>
    <row r="982" spans="2:13" ht="13" x14ac:dyDescent="0.15">
      <c r="B982" s="15"/>
      <c r="C982" s="15"/>
      <c r="E982" s="21"/>
      <c r="F982" s="21"/>
      <c r="G982" s="96"/>
      <c r="H982" s="14"/>
      <c r="I982" s="21"/>
      <c r="J982" s="15"/>
      <c r="K982" s="15"/>
      <c r="L982" s="18"/>
      <c r="M982" s="15"/>
    </row>
    <row r="983" spans="2:13" ht="13" x14ac:dyDescent="0.15">
      <c r="B983" s="15"/>
      <c r="C983" s="15"/>
      <c r="E983" s="21"/>
      <c r="F983" s="21"/>
      <c r="G983" s="96"/>
      <c r="H983" s="14"/>
      <c r="I983" s="21"/>
      <c r="J983" s="15"/>
      <c r="K983" s="15"/>
      <c r="L983" s="18"/>
      <c r="M983" s="15"/>
    </row>
    <row r="984" spans="2:13" ht="13" x14ac:dyDescent="0.15">
      <c r="B984" s="15"/>
      <c r="C984" s="15"/>
      <c r="E984" s="21"/>
      <c r="F984" s="21"/>
      <c r="G984" s="96"/>
      <c r="H984" s="14"/>
      <c r="I984" s="21"/>
      <c r="J984" s="15"/>
      <c r="K984" s="15"/>
      <c r="L984" s="18"/>
      <c r="M984" s="15"/>
    </row>
    <row r="985" spans="2:13" ht="13" x14ac:dyDescent="0.15">
      <c r="B985" s="15"/>
      <c r="C985" s="15"/>
      <c r="E985" s="21"/>
      <c r="F985" s="21"/>
      <c r="G985" s="96"/>
      <c r="H985" s="14"/>
      <c r="I985" s="21"/>
      <c r="J985" s="15"/>
      <c r="K985" s="15"/>
      <c r="L985" s="18"/>
      <c r="M985" s="15"/>
    </row>
    <row r="986" spans="2:13" ht="13" x14ac:dyDescent="0.15">
      <c r="B986" s="15"/>
      <c r="C986" s="15"/>
      <c r="E986" s="21"/>
      <c r="F986" s="21"/>
      <c r="G986" s="96"/>
      <c r="H986" s="14"/>
      <c r="I986" s="21"/>
      <c r="J986" s="15"/>
      <c r="K986" s="15"/>
      <c r="L986" s="18"/>
      <c r="M986" s="15"/>
    </row>
    <row r="987" spans="2:13" ht="13" x14ac:dyDescent="0.15">
      <c r="B987" s="15"/>
      <c r="C987" s="15"/>
      <c r="E987" s="21"/>
      <c r="F987" s="21"/>
      <c r="G987" s="96"/>
      <c r="H987" s="14"/>
      <c r="I987" s="21"/>
      <c r="J987" s="15"/>
      <c r="K987" s="15"/>
      <c r="L987" s="18"/>
      <c r="M987" s="15"/>
    </row>
    <row r="988" spans="2:13" ht="13" x14ac:dyDescent="0.15">
      <c r="B988" s="15"/>
      <c r="C988" s="15"/>
      <c r="E988" s="21"/>
      <c r="F988" s="21"/>
      <c r="G988" s="96"/>
      <c r="H988" s="14"/>
      <c r="I988" s="21"/>
      <c r="J988" s="15"/>
      <c r="K988" s="15"/>
      <c r="L988" s="18"/>
      <c r="M988" s="15"/>
    </row>
    <row r="989" spans="2:13" ht="13" x14ac:dyDescent="0.15">
      <c r="B989" s="15"/>
      <c r="C989" s="15"/>
      <c r="E989" s="21"/>
      <c r="F989" s="21"/>
      <c r="G989" s="96"/>
      <c r="H989" s="14"/>
      <c r="I989" s="21"/>
      <c r="J989" s="15"/>
      <c r="K989" s="15"/>
      <c r="L989" s="18"/>
      <c r="M989" s="15"/>
    </row>
    <row r="990" spans="2:13" ht="13" x14ac:dyDescent="0.15">
      <c r="B990" s="15"/>
      <c r="C990" s="15"/>
      <c r="E990" s="21"/>
      <c r="F990" s="21"/>
      <c r="G990" s="96"/>
      <c r="H990" s="14"/>
      <c r="I990" s="21"/>
      <c r="J990" s="15"/>
      <c r="K990" s="15"/>
      <c r="L990" s="18"/>
      <c r="M990" s="15"/>
    </row>
    <row r="991" spans="2:13" ht="13" x14ac:dyDescent="0.15">
      <c r="B991" s="15"/>
      <c r="C991" s="15"/>
      <c r="E991" s="21"/>
      <c r="F991" s="21"/>
      <c r="G991" s="96"/>
      <c r="H991" s="14"/>
      <c r="I991" s="21"/>
      <c r="J991" s="15"/>
      <c r="K991" s="15"/>
      <c r="L991" s="18"/>
      <c r="M991" s="15"/>
    </row>
    <row r="992" spans="2:13" ht="13" x14ac:dyDescent="0.15">
      <c r="B992" s="15"/>
      <c r="C992" s="15"/>
      <c r="E992" s="21"/>
      <c r="F992" s="21"/>
      <c r="G992" s="96"/>
      <c r="H992" s="14"/>
      <c r="I992" s="21"/>
      <c r="J992" s="15"/>
      <c r="K992" s="15"/>
      <c r="L992" s="18"/>
      <c r="M992" s="15"/>
    </row>
    <row r="993" spans="2:13" ht="13" x14ac:dyDescent="0.15">
      <c r="B993" s="15"/>
      <c r="C993" s="15"/>
      <c r="E993" s="21"/>
      <c r="F993" s="21"/>
      <c r="G993" s="96"/>
      <c r="H993" s="14"/>
      <c r="I993" s="21"/>
      <c r="J993" s="15"/>
      <c r="K993" s="15"/>
      <c r="L993" s="18"/>
      <c r="M993" s="15"/>
    </row>
    <row r="994" spans="2:13" ht="13" x14ac:dyDescent="0.15">
      <c r="B994" s="15"/>
      <c r="C994" s="15"/>
      <c r="E994" s="21"/>
      <c r="F994" s="21"/>
      <c r="G994" s="96"/>
      <c r="H994" s="14"/>
      <c r="I994" s="21"/>
      <c r="J994" s="15"/>
      <c r="K994" s="15"/>
      <c r="L994" s="18"/>
      <c r="M994" s="15"/>
    </row>
    <row r="995" spans="2:13" ht="13" x14ac:dyDescent="0.15">
      <c r="B995" s="15"/>
      <c r="C995" s="15"/>
      <c r="E995" s="21"/>
      <c r="F995" s="21"/>
      <c r="G995" s="96"/>
      <c r="H995" s="14"/>
      <c r="I995" s="21"/>
      <c r="J995" s="15"/>
      <c r="K995" s="15"/>
      <c r="L995" s="18"/>
      <c r="M995" s="15"/>
    </row>
    <row r="996" spans="2:13" ht="13" x14ac:dyDescent="0.15">
      <c r="B996" s="15"/>
      <c r="C996" s="15"/>
      <c r="E996" s="21"/>
      <c r="F996" s="21"/>
      <c r="G996" s="96"/>
      <c r="H996" s="14"/>
      <c r="I996" s="21"/>
      <c r="J996" s="15"/>
      <c r="K996" s="15"/>
      <c r="L996" s="18"/>
      <c r="M996" s="15"/>
    </row>
    <row r="997" spans="2:13" ht="13" x14ac:dyDescent="0.15">
      <c r="B997" s="15"/>
      <c r="C997" s="15"/>
      <c r="E997" s="21"/>
      <c r="F997" s="21"/>
      <c r="G997" s="96"/>
      <c r="H997" s="14"/>
      <c r="I997" s="21"/>
      <c r="J997" s="15"/>
      <c r="K997" s="15"/>
      <c r="L997" s="18"/>
      <c r="M997" s="15"/>
    </row>
  </sheetData>
  <sheetProtection algorithmName="SHA-512" hashValue="I3dDwvQzu1XuiD0K07fjGlbFhGtBEHeVpXt8K1+oJc75ow+kJx1a6ZaygIiwB0AiEraicL9NG7dRH1Id3Irmjg==" saltValue="2U2oHnOySSiDrrwRiiN3tA==" spinCount="100000" sheet="1" objects="1" scenarios="1"/>
  <autoFilter ref="A1:M997" xr:uid="{00000000-0009-0000-0000-000005000000}"/>
  <conditionalFormatting sqref="B1:C1048576">
    <cfRule type="cellIs" dxfId="0" priority="1" operator="equal">
      <formula>0</formula>
    </cfRule>
  </conditionalFormatting>
  <pageMargins left="0" right="0" top="0" bottom="0" header="0" footer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500-000000000000}">
          <x14:formula1>
            <xm:f>companies!$B$2:$B$976</xm:f>
          </x14:formula1>
          <xm:sqref>A2:A997 D4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8"/>
  <sheetViews>
    <sheetView zoomScale="141" workbookViewId="0">
      <pane ySplit="1" topLeftCell="A2" activePane="bottomLeft" state="frozen"/>
      <selection activeCell="D3" sqref="D3"/>
      <selection pane="bottomLeft" activeCell="F11" sqref="F11"/>
    </sheetView>
  </sheetViews>
  <sheetFormatPr baseColWidth="10" defaultColWidth="11.5" defaultRowHeight="13" x14ac:dyDescent="0.15"/>
  <cols>
    <col min="1" max="1" width="37.6640625" bestFit="1" customWidth="1"/>
    <col min="2" max="2" width="17.33203125" style="27" bestFit="1" customWidth="1"/>
    <col min="3" max="3" width="16.5" style="27" bestFit="1" customWidth="1"/>
    <col min="4" max="4" width="11.1640625" style="104" bestFit="1" customWidth="1"/>
    <col min="5" max="5" width="14.6640625" style="27" bestFit="1" customWidth="1"/>
    <col min="6" max="6" width="11.33203125" style="27" bestFit="1" customWidth="1"/>
    <col min="7" max="7" width="8.1640625" style="36" bestFit="1" customWidth="1"/>
    <col min="8" max="8" width="85.33203125" bestFit="1" customWidth="1"/>
  </cols>
  <sheetData>
    <row r="1" spans="1:8" x14ac:dyDescent="0.15">
      <c r="A1" s="90" t="s">
        <v>502</v>
      </c>
      <c r="B1" s="94" t="s">
        <v>464</v>
      </c>
      <c r="C1" s="94" t="s">
        <v>503</v>
      </c>
      <c r="D1" s="145" t="s">
        <v>471</v>
      </c>
      <c r="E1" s="94" t="s">
        <v>472</v>
      </c>
      <c r="F1" s="94" t="s">
        <v>504</v>
      </c>
      <c r="G1" s="146" t="s">
        <v>474</v>
      </c>
      <c r="H1" s="94" t="s">
        <v>475</v>
      </c>
    </row>
    <row r="2" spans="1:8" x14ac:dyDescent="0.15">
      <c r="A2" s="94" t="s">
        <v>50</v>
      </c>
      <c r="B2" s="147" t="str">
        <f t="shared" ref="B2:B33" si="0">IFERROR(VLOOKUP(A2,companies_table,9,FALSE),"")</f>
        <v/>
      </c>
      <c r="C2" s="94"/>
      <c r="D2" s="145">
        <v>0</v>
      </c>
      <c r="E2" s="94" t="s">
        <v>505</v>
      </c>
      <c r="F2" s="94" t="s">
        <v>479</v>
      </c>
      <c r="G2" s="146">
        <v>43465</v>
      </c>
      <c r="H2" s="94"/>
    </row>
    <row r="3" spans="1:8" x14ac:dyDescent="0.15">
      <c r="A3" s="94" t="s">
        <v>34</v>
      </c>
      <c r="B3" s="147" t="str">
        <f t="shared" si="0"/>
        <v>x</v>
      </c>
      <c r="C3" s="94" t="s">
        <v>176</v>
      </c>
      <c r="D3" s="145">
        <v>87000</v>
      </c>
      <c r="E3" s="94" t="s">
        <v>505</v>
      </c>
      <c r="F3" s="94" t="s">
        <v>479</v>
      </c>
      <c r="G3" s="146">
        <v>43465</v>
      </c>
      <c r="H3" s="94"/>
    </row>
    <row r="4" spans="1:8" x14ac:dyDescent="0.15">
      <c r="A4" s="94" t="s">
        <v>53</v>
      </c>
      <c r="B4" s="147" t="str">
        <f t="shared" si="0"/>
        <v/>
      </c>
      <c r="C4" s="94"/>
      <c r="D4" s="145">
        <v>50000</v>
      </c>
      <c r="E4" s="94" t="s">
        <v>505</v>
      </c>
      <c r="F4" s="94" t="s">
        <v>479</v>
      </c>
      <c r="G4" s="146">
        <v>43465</v>
      </c>
      <c r="H4" s="94"/>
    </row>
    <row r="5" spans="1:8" x14ac:dyDescent="0.15">
      <c r="A5" s="94" t="s">
        <v>37</v>
      </c>
      <c r="B5" s="147" t="str">
        <f t="shared" si="0"/>
        <v/>
      </c>
      <c r="C5" s="94"/>
      <c r="D5" s="145">
        <v>0</v>
      </c>
      <c r="E5" s="94" t="s">
        <v>505</v>
      </c>
      <c r="F5" s="94" t="s">
        <v>479</v>
      </c>
      <c r="G5" s="146">
        <v>43465</v>
      </c>
      <c r="H5" s="94"/>
    </row>
    <row r="6" spans="1:8" x14ac:dyDescent="0.15">
      <c r="A6" s="94" t="s">
        <v>56</v>
      </c>
      <c r="B6" s="147" t="str">
        <f t="shared" si="0"/>
        <v/>
      </c>
      <c r="C6" s="94"/>
      <c r="D6" s="145">
        <v>1500000</v>
      </c>
      <c r="E6" s="94" t="s">
        <v>505</v>
      </c>
      <c r="F6" s="94" t="s">
        <v>479</v>
      </c>
      <c r="G6" s="146">
        <v>43465</v>
      </c>
      <c r="H6" s="94"/>
    </row>
    <row r="7" spans="1:8" x14ac:dyDescent="0.15">
      <c r="A7" s="94" t="s">
        <v>91</v>
      </c>
      <c r="B7" s="147" t="str">
        <f t="shared" si="0"/>
        <v>x</v>
      </c>
      <c r="C7" s="94" t="s">
        <v>176</v>
      </c>
      <c r="D7" s="145">
        <v>74000</v>
      </c>
      <c r="E7" s="94" t="s">
        <v>505</v>
      </c>
      <c r="F7" s="94" t="s">
        <v>479</v>
      </c>
      <c r="G7" s="146">
        <v>43465</v>
      </c>
      <c r="H7" s="94" t="s">
        <v>506</v>
      </c>
    </row>
    <row r="8" spans="1:8" x14ac:dyDescent="0.15">
      <c r="A8" s="94" t="s">
        <v>39</v>
      </c>
      <c r="B8" s="147" t="str">
        <f t="shared" si="0"/>
        <v>x</v>
      </c>
      <c r="C8" s="94" t="s">
        <v>176</v>
      </c>
      <c r="D8" s="145">
        <v>1380000</v>
      </c>
      <c r="E8" s="94" t="s">
        <v>505</v>
      </c>
      <c r="F8" s="94" t="s">
        <v>479</v>
      </c>
      <c r="G8" s="146">
        <v>43465</v>
      </c>
      <c r="H8" s="94" t="s">
        <v>507</v>
      </c>
    </row>
    <row r="9" spans="1:8" x14ac:dyDescent="0.15">
      <c r="A9" s="94" t="s">
        <v>78</v>
      </c>
      <c r="B9" s="147" t="str">
        <f t="shared" si="0"/>
        <v/>
      </c>
      <c r="C9" s="94"/>
      <c r="D9" s="145">
        <v>20000</v>
      </c>
      <c r="E9" s="94" t="s">
        <v>505</v>
      </c>
      <c r="F9" s="94" t="s">
        <v>479</v>
      </c>
      <c r="G9" s="146">
        <v>43465</v>
      </c>
      <c r="H9" s="94" t="s">
        <v>508</v>
      </c>
    </row>
    <row r="10" spans="1:8" x14ac:dyDescent="0.15">
      <c r="A10" s="94" t="s">
        <v>79</v>
      </c>
      <c r="B10" s="147" t="str">
        <f t="shared" si="0"/>
        <v>x</v>
      </c>
      <c r="C10" s="94" t="s">
        <v>176</v>
      </c>
      <c r="D10" s="145">
        <v>50000</v>
      </c>
      <c r="E10" s="94" t="s">
        <v>505</v>
      </c>
      <c r="F10" s="94" t="s">
        <v>479</v>
      </c>
      <c r="G10" s="146">
        <v>43465</v>
      </c>
      <c r="H10" s="94"/>
    </row>
    <row r="11" spans="1:8" x14ac:dyDescent="0.15">
      <c r="A11" s="94" t="s">
        <v>59</v>
      </c>
      <c r="B11" s="147" t="str">
        <f t="shared" si="0"/>
        <v>x</v>
      </c>
      <c r="C11" s="94"/>
      <c r="D11" s="145">
        <v>45000</v>
      </c>
      <c r="E11" s="94" t="s">
        <v>505</v>
      </c>
      <c r="F11" s="94" t="s">
        <v>479</v>
      </c>
      <c r="G11" s="146">
        <v>43465</v>
      </c>
      <c r="H11" s="94"/>
    </row>
    <row r="12" spans="1:8" x14ac:dyDescent="0.15">
      <c r="A12" s="94" t="s">
        <v>44</v>
      </c>
      <c r="B12" s="147" t="str">
        <f t="shared" si="0"/>
        <v>x</v>
      </c>
      <c r="C12" s="94" t="s">
        <v>176</v>
      </c>
      <c r="D12" s="145">
        <v>241071</v>
      </c>
      <c r="E12" s="94" t="s">
        <v>505</v>
      </c>
      <c r="F12" s="94" t="s">
        <v>479</v>
      </c>
      <c r="G12" s="146">
        <v>43465</v>
      </c>
      <c r="H12" s="94"/>
    </row>
    <row r="13" spans="1:8" x14ac:dyDescent="0.15">
      <c r="A13" s="94" t="s">
        <v>94</v>
      </c>
      <c r="B13" s="147" t="str">
        <f t="shared" si="0"/>
        <v/>
      </c>
      <c r="C13" s="94"/>
      <c r="D13" s="145">
        <v>99309</v>
      </c>
      <c r="E13" s="94" t="s">
        <v>505</v>
      </c>
      <c r="F13" s="94" t="s">
        <v>479</v>
      </c>
      <c r="G13" s="146">
        <v>43465</v>
      </c>
      <c r="H13" s="94"/>
    </row>
    <row r="14" spans="1:8" x14ac:dyDescent="0.15">
      <c r="A14" s="94" t="s">
        <v>61</v>
      </c>
      <c r="B14" s="147" t="str">
        <f t="shared" si="0"/>
        <v>x</v>
      </c>
      <c r="C14" s="94" t="s">
        <v>176</v>
      </c>
      <c r="D14" s="145">
        <v>57660</v>
      </c>
      <c r="E14" s="94" t="s">
        <v>505</v>
      </c>
      <c r="F14" s="94" t="s">
        <v>479</v>
      </c>
      <c r="G14" s="146">
        <v>43465</v>
      </c>
      <c r="H14" s="94"/>
    </row>
    <row r="15" spans="1:8" x14ac:dyDescent="0.15">
      <c r="A15" s="94" t="s">
        <v>97</v>
      </c>
      <c r="B15" s="147" t="str">
        <f t="shared" si="0"/>
        <v>x</v>
      </c>
      <c r="C15" s="94" t="s">
        <v>176</v>
      </c>
      <c r="D15" s="145">
        <v>50000</v>
      </c>
      <c r="E15" s="94" t="s">
        <v>505</v>
      </c>
      <c r="F15" s="94" t="s">
        <v>479</v>
      </c>
      <c r="G15" s="146">
        <v>43465</v>
      </c>
      <c r="H15" s="94"/>
    </row>
    <row r="16" spans="1:8" x14ac:dyDescent="0.15">
      <c r="A16" s="94" t="s">
        <v>99</v>
      </c>
      <c r="B16" s="147" t="str">
        <f t="shared" si="0"/>
        <v>x</v>
      </c>
      <c r="C16" s="94"/>
      <c r="D16" s="145">
        <v>54000</v>
      </c>
      <c r="E16" s="94" t="s">
        <v>478</v>
      </c>
      <c r="F16" s="94" t="s">
        <v>479</v>
      </c>
      <c r="G16" s="146">
        <v>43787</v>
      </c>
      <c r="H16" s="94" t="s">
        <v>509</v>
      </c>
    </row>
    <row r="17" spans="1:8" x14ac:dyDescent="0.15">
      <c r="A17" s="94" t="s">
        <v>64</v>
      </c>
      <c r="B17" s="147" t="str">
        <f t="shared" si="0"/>
        <v>x</v>
      </c>
      <c r="C17" s="94" t="s">
        <v>176</v>
      </c>
      <c r="D17" s="145">
        <v>400000</v>
      </c>
      <c r="E17" s="94" t="s">
        <v>478</v>
      </c>
      <c r="F17" s="94" t="s">
        <v>479</v>
      </c>
      <c r="G17" s="146">
        <v>43787</v>
      </c>
      <c r="H17" s="94" t="s">
        <v>510</v>
      </c>
    </row>
    <row r="18" spans="1:8" x14ac:dyDescent="0.15">
      <c r="A18" s="94" t="s">
        <v>34</v>
      </c>
      <c r="B18" s="147" t="str">
        <f t="shared" si="0"/>
        <v>x</v>
      </c>
      <c r="C18" s="94" t="s">
        <v>176</v>
      </c>
      <c r="D18" s="145">
        <v>105000</v>
      </c>
      <c r="E18" s="94" t="s">
        <v>478</v>
      </c>
      <c r="F18" s="94" t="s">
        <v>479</v>
      </c>
      <c r="G18" s="146">
        <v>43787</v>
      </c>
      <c r="H18" s="94" t="s">
        <v>511</v>
      </c>
    </row>
    <row r="19" spans="1:8" x14ac:dyDescent="0.15">
      <c r="A19" s="94" t="s">
        <v>103</v>
      </c>
      <c r="B19" s="147" t="str">
        <f t="shared" si="0"/>
        <v/>
      </c>
      <c r="C19" s="94"/>
      <c r="D19" s="145">
        <v>25000</v>
      </c>
      <c r="E19" s="94" t="s">
        <v>478</v>
      </c>
      <c r="F19" s="94" t="s">
        <v>479</v>
      </c>
      <c r="G19" s="146">
        <v>43787</v>
      </c>
      <c r="H19" s="94" t="s">
        <v>512</v>
      </c>
    </row>
    <row r="20" spans="1:8" x14ac:dyDescent="0.15">
      <c r="A20" s="94" t="s">
        <v>37</v>
      </c>
      <c r="B20" s="147" t="str">
        <f t="shared" si="0"/>
        <v/>
      </c>
      <c r="C20" s="94"/>
      <c r="D20" s="145">
        <v>500000</v>
      </c>
      <c r="E20" s="94" t="s">
        <v>478</v>
      </c>
      <c r="F20" s="94" t="s">
        <v>479</v>
      </c>
      <c r="G20" s="146">
        <v>43787</v>
      </c>
      <c r="H20" s="94"/>
    </row>
    <row r="21" spans="1:8" x14ac:dyDescent="0.15">
      <c r="A21" s="94" t="s">
        <v>91</v>
      </c>
      <c r="B21" s="147" t="str">
        <f t="shared" si="0"/>
        <v>x</v>
      </c>
      <c r="C21" s="94" t="s">
        <v>176</v>
      </c>
      <c r="D21" s="145">
        <v>60000</v>
      </c>
      <c r="E21" s="94" t="s">
        <v>478</v>
      </c>
      <c r="F21" s="94" t="s">
        <v>479</v>
      </c>
      <c r="G21" s="146">
        <v>43787</v>
      </c>
      <c r="H21" s="94"/>
    </row>
    <row r="22" spans="1:8" x14ac:dyDescent="0.15">
      <c r="A22" s="94" t="s">
        <v>39</v>
      </c>
      <c r="B22" s="147" t="str">
        <f t="shared" si="0"/>
        <v>x</v>
      </c>
      <c r="C22" s="94" t="s">
        <v>176</v>
      </c>
      <c r="D22" s="145">
        <v>2368410</v>
      </c>
      <c r="E22" s="94" t="s">
        <v>478</v>
      </c>
      <c r="F22" s="94" t="s">
        <v>479</v>
      </c>
      <c r="G22" s="146">
        <v>43787</v>
      </c>
      <c r="H22" s="94" t="s">
        <v>513</v>
      </c>
    </row>
    <row r="23" spans="1:8" x14ac:dyDescent="0.15">
      <c r="A23" s="94" t="s">
        <v>113</v>
      </c>
      <c r="B23" s="147" t="str">
        <f t="shared" si="0"/>
        <v/>
      </c>
      <c r="C23" s="94"/>
      <c r="D23" s="145">
        <v>10000</v>
      </c>
      <c r="E23" s="94" t="s">
        <v>478</v>
      </c>
      <c r="F23" s="94" t="s">
        <v>479</v>
      </c>
      <c r="G23" s="146">
        <v>43787</v>
      </c>
      <c r="H23" s="94"/>
    </row>
    <row r="24" spans="1:8" x14ac:dyDescent="0.15">
      <c r="A24" s="94" t="s">
        <v>43</v>
      </c>
      <c r="B24" s="147" t="str">
        <f t="shared" si="0"/>
        <v/>
      </c>
      <c r="C24" s="94"/>
      <c r="D24" s="145">
        <v>50000</v>
      </c>
      <c r="E24" s="94" t="s">
        <v>478</v>
      </c>
      <c r="F24" s="94" t="s">
        <v>479</v>
      </c>
      <c r="G24" s="146">
        <v>43787</v>
      </c>
      <c r="H24" s="94"/>
    </row>
    <row r="25" spans="1:8" x14ac:dyDescent="0.15">
      <c r="A25" s="94" t="s">
        <v>93</v>
      </c>
      <c r="B25" s="147" t="str">
        <f t="shared" si="0"/>
        <v/>
      </c>
      <c r="C25" s="94"/>
      <c r="D25" s="145">
        <v>165000</v>
      </c>
      <c r="E25" s="94" t="s">
        <v>478</v>
      </c>
      <c r="F25" s="94" t="s">
        <v>479</v>
      </c>
      <c r="G25" s="146">
        <v>43787</v>
      </c>
      <c r="H25" s="94"/>
    </row>
    <row r="26" spans="1:8" x14ac:dyDescent="0.15">
      <c r="A26" s="94" t="s">
        <v>94</v>
      </c>
      <c r="B26" s="147" t="str">
        <f t="shared" si="0"/>
        <v/>
      </c>
      <c r="C26" s="94"/>
      <c r="D26" s="145">
        <v>263480</v>
      </c>
      <c r="E26" s="94" t="s">
        <v>478</v>
      </c>
      <c r="F26" s="94" t="s">
        <v>479</v>
      </c>
      <c r="G26" s="146">
        <v>43787</v>
      </c>
      <c r="H26" s="94"/>
    </row>
    <row r="27" spans="1:8" x14ac:dyDescent="0.15">
      <c r="A27" s="94" t="s">
        <v>114</v>
      </c>
      <c r="B27" s="147" t="str">
        <f t="shared" si="0"/>
        <v>x</v>
      </c>
      <c r="C27" s="94" t="s">
        <v>176</v>
      </c>
      <c r="D27" s="145">
        <v>252902</v>
      </c>
      <c r="E27" s="94" t="s">
        <v>514</v>
      </c>
      <c r="F27" s="94" t="s">
        <v>479</v>
      </c>
      <c r="G27" s="146">
        <v>43810</v>
      </c>
      <c r="H27" s="94" t="s">
        <v>515</v>
      </c>
    </row>
    <row r="28" spans="1:8" x14ac:dyDescent="0.15">
      <c r="A28" s="94" t="s">
        <v>66</v>
      </c>
      <c r="B28" s="147" t="str">
        <f t="shared" si="0"/>
        <v>x</v>
      </c>
      <c r="C28" s="94"/>
      <c r="D28" s="145">
        <v>0</v>
      </c>
      <c r="E28" s="94" t="s">
        <v>478</v>
      </c>
      <c r="F28" s="94" t="s">
        <v>479</v>
      </c>
      <c r="G28" s="146">
        <v>43851</v>
      </c>
      <c r="H28" s="94"/>
    </row>
    <row r="29" spans="1:8" x14ac:dyDescent="0.15">
      <c r="A29" s="94" t="s">
        <v>68</v>
      </c>
      <c r="B29" s="147" t="str">
        <f t="shared" si="0"/>
        <v/>
      </c>
      <c r="C29" s="94"/>
      <c r="D29" s="145">
        <v>100000</v>
      </c>
      <c r="E29" s="94" t="s">
        <v>478</v>
      </c>
      <c r="F29" s="94" t="s">
        <v>479</v>
      </c>
      <c r="G29" s="146">
        <v>43860</v>
      </c>
      <c r="H29" s="94"/>
    </row>
    <row r="30" spans="1:8" x14ac:dyDescent="0.15">
      <c r="A30" s="94" t="s">
        <v>103</v>
      </c>
      <c r="B30" s="147" t="str">
        <f t="shared" si="0"/>
        <v/>
      </c>
      <c r="C30" s="94"/>
      <c r="D30" s="145">
        <v>900000</v>
      </c>
      <c r="E30" s="94" t="s">
        <v>484</v>
      </c>
      <c r="F30" s="94" t="s">
        <v>516</v>
      </c>
      <c r="G30" s="146">
        <v>44208</v>
      </c>
      <c r="H30" s="94" t="s">
        <v>517</v>
      </c>
    </row>
    <row r="31" spans="1:8" x14ac:dyDescent="0.15">
      <c r="A31" s="94" t="s">
        <v>85</v>
      </c>
      <c r="B31" s="147" t="str">
        <f t="shared" si="0"/>
        <v/>
      </c>
      <c r="C31" s="94"/>
      <c r="D31" s="145">
        <v>50000</v>
      </c>
      <c r="E31" s="94" t="s">
        <v>484</v>
      </c>
      <c r="F31" s="94" t="s">
        <v>516</v>
      </c>
      <c r="G31" s="146">
        <v>44208</v>
      </c>
      <c r="H31" s="94"/>
    </row>
    <row r="32" spans="1:8" x14ac:dyDescent="0.15">
      <c r="A32" s="94" t="s">
        <v>130</v>
      </c>
      <c r="B32" s="147" t="str">
        <f t="shared" si="0"/>
        <v/>
      </c>
      <c r="C32" s="94"/>
      <c r="D32" s="145">
        <v>285000</v>
      </c>
      <c r="E32" s="94" t="s">
        <v>484</v>
      </c>
      <c r="F32" s="94" t="s">
        <v>516</v>
      </c>
      <c r="G32" s="146">
        <v>44208</v>
      </c>
      <c r="H32" s="94" t="s">
        <v>518</v>
      </c>
    </row>
    <row r="33" spans="1:8" x14ac:dyDescent="0.15">
      <c r="A33" s="94" t="s">
        <v>94</v>
      </c>
      <c r="B33" s="147" t="str">
        <f t="shared" si="0"/>
        <v/>
      </c>
      <c r="C33" s="94"/>
      <c r="D33" s="145">
        <v>0</v>
      </c>
      <c r="E33" s="94" t="s">
        <v>484</v>
      </c>
      <c r="F33" s="94" t="s">
        <v>516</v>
      </c>
      <c r="G33" s="146">
        <v>44208</v>
      </c>
      <c r="H33" s="94"/>
    </row>
    <row r="34" spans="1:8" x14ac:dyDescent="0.15">
      <c r="A34" s="94" t="s">
        <v>129</v>
      </c>
      <c r="B34" s="147" t="str">
        <f t="shared" ref="B34:B65" si="1">IFERROR(VLOOKUP(A34,companies_table,9,FALSE),"")</f>
        <v>x</v>
      </c>
      <c r="C34" s="94"/>
      <c r="D34" s="145">
        <v>295000</v>
      </c>
      <c r="E34" s="94" t="s">
        <v>484</v>
      </c>
      <c r="F34" s="94" t="s">
        <v>516</v>
      </c>
      <c r="G34" s="146">
        <v>44208</v>
      </c>
      <c r="H34" s="94" t="s">
        <v>519</v>
      </c>
    </row>
    <row r="35" spans="1:8" x14ac:dyDescent="0.15">
      <c r="A35" s="94" t="s">
        <v>61</v>
      </c>
      <c r="B35" s="147" t="str">
        <f t="shared" si="1"/>
        <v>x</v>
      </c>
      <c r="C35" s="94" t="s">
        <v>176</v>
      </c>
      <c r="D35" s="145">
        <v>93000</v>
      </c>
      <c r="E35" s="94" t="s">
        <v>484</v>
      </c>
      <c r="F35" s="94" t="s">
        <v>516</v>
      </c>
      <c r="G35" s="146">
        <v>44208</v>
      </c>
      <c r="H35" s="94"/>
    </row>
    <row r="36" spans="1:8" x14ac:dyDescent="0.15">
      <c r="A36" s="94" t="s">
        <v>50</v>
      </c>
      <c r="B36" s="147" t="str">
        <f t="shared" si="1"/>
        <v/>
      </c>
      <c r="C36" s="94"/>
      <c r="D36" s="145">
        <v>126000</v>
      </c>
      <c r="E36" s="94" t="s">
        <v>484</v>
      </c>
      <c r="F36" s="94" t="s">
        <v>516</v>
      </c>
      <c r="G36" s="146">
        <v>44208</v>
      </c>
      <c r="H36" s="94"/>
    </row>
    <row r="37" spans="1:8" x14ac:dyDescent="0.15">
      <c r="A37" s="94" t="s">
        <v>109</v>
      </c>
      <c r="B37" s="147" t="str">
        <f t="shared" si="1"/>
        <v>x</v>
      </c>
      <c r="C37" s="94"/>
      <c r="D37" s="145">
        <v>5000</v>
      </c>
      <c r="E37" s="94" t="s">
        <v>484</v>
      </c>
      <c r="F37" s="94" t="s">
        <v>516</v>
      </c>
      <c r="G37" s="146">
        <v>44208</v>
      </c>
      <c r="H37" s="94"/>
    </row>
    <row r="38" spans="1:8" x14ac:dyDescent="0.15">
      <c r="A38" s="94" t="s">
        <v>117</v>
      </c>
      <c r="B38" s="147" t="str">
        <f t="shared" si="1"/>
        <v/>
      </c>
      <c r="C38" s="94"/>
      <c r="D38" s="145">
        <v>5000</v>
      </c>
      <c r="E38" s="94" t="s">
        <v>484</v>
      </c>
      <c r="F38" s="94" t="s">
        <v>516</v>
      </c>
      <c r="G38" s="146">
        <v>44208</v>
      </c>
      <c r="H38" s="94" t="s">
        <v>519</v>
      </c>
    </row>
    <row r="39" spans="1:8" x14ac:dyDescent="0.15">
      <c r="A39" s="94" t="s">
        <v>94</v>
      </c>
      <c r="B39" s="147" t="str">
        <f t="shared" si="1"/>
        <v/>
      </c>
      <c r="C39" s="94"/>
      <c r="D39" s="145">
        <v>550000</v>
      </c>
      <c r="E39" s="94" t="s">
        <v>520</v>
      </c>
      <c r="F39" s="94" t="s">
        <v>479</v>
      </c>
      <c r="G39" s="146">
        <v>44231</v>
      </c>
      <c r="H39" s="94" t="s">
        <v>521</v>
      </c>
    </row>
    <row r="40" spans="1:8" x14ac:dyDescent="0.15">
      <c r="A40" s="90" t="s">
        <v>138</v>
      </c>
      <c r="B40" s="147" t="str">
        <f t="shared" si="1"/>
        <v>x</v>
      </c>
      <c r="C40" s="90" t="s">
        <v>176</v>
      </c>
      <c r="D40" s="145">
        <v>10000</v>
      </c>
      <c r="E40" s="90" t="s">
        <v>522</v>
      </c>
      <c r="F40" s="90" t="s">
        <v>479</v>
      </c>
      <c r="G40" s="146">
        <v>44359</v>
      </c>
      <c r="H40" s="90" t="s">
        <v>523</v>
      </c>
    </row>
    <row r="41" spans="1:8" x14ac:dyDescent="0.15">
      <c r="A41" s="94" t="s">
        <v>94</v>
      </c>
      <c r="B41" s="94"/>
      <c r="C41" s="94" t="s">
        <v>176</v>
      </c>
      <c r="D41" s="145">
        <v>1000000</v>
      </c>
      <c r="E41" s="94" t="s">
        <v>524</v>
      </c>
      <c r="F41" s="94" t="s">
        <v>489</v>
      </c>
      <c r="G41" s="146">
        <v>44459</v>
      </c>
      <c r="H41" s="94"/>
    </row>
    <row r="42" spans="1:8" x14ac:dyDescent="0.15">
      <c r="A42" s="94" t="s">
        <v>143</v>
      </c>
      <c r="B42" s="147"/>
      <c r="C42" s="94"/>
      <c r="D42" s="145">
        <v>125000</v>
      </c>
      <c r="E42" s="94" t="s">
        <v>524</v>
      </c>
      <c r="F42" s="94" t="s">
        <v>489</v>
      </c>
      <c r="G42" s="146">
        <v>44459</v>
      </c>
      <c r="H42" s="94"/>
    </row>
    <row r="43" spans="1:8" x14ac:dyDescent="0.15">
      <c r="A43" s="94" t="s">
        <v>103</v>
      </c>
      <c r="B43" s="147" t="str">
        <f t="shared" si="1"/>
        <v/>
      </c>
      <c r="C43" s="94"/>
      <c r="D43" s="145">
        <v>1006154</v>
      </c>
      <c r="E43" s="94" t="s">
        <v>524</v>
      </c>
      <c r="F43" s="94" t="s">
        <v>489</v>
      </c>
      <c r="G43" s="146">
        <v>44459</v>
      </c>
      <c r="H43" s="94"/>
    </row>
    <row r="44" spans="1:8" x14ac:dyDescent="0.15">
      <c r="A44" s="94" t="s">
        <v>130</v>
      </c>
      <c r="B44" s="147" t="str">
        <f t="shared" si="1"/>
        <v/>
      </c>
      <c r="C44" s="94"/>
      <c r="D44" s="145">
        <v>300000</v>
      </c>
      <c r="E44" s="94" t="s">
        <v>524</v>
      </c>
      <c r="F44" s="94" t="s">
        <v>489</v>
      </c>
      <c r="G44" s="146">
        <v>44459</v>
      </c>
      <c r="H44" s="94"/>
    </row>
    <row r="45" spans="1:8" x14ac:dyDescent="0.15">
      <c r="A45" s="94" t="s">
        <v>99</v>
      </c>
      <c r="B45" s="147" t="str">
        <f t="shared" si="1"/>
        <v>x</v>
      </c>
      <c r="C45" s="94"/>
      <c r="D45" s="145">
        <v>230000</v>
      </c>
      <c r="E45" s="94" t="s">
        <v>524</v>
      </c>
      <c r="F45" s="94" t="s">
        <v>489</v>
      </c>
      <c r="G45" s="146">
        <v>44459</v>
      </c>
      <c r="H45" s="94"/>
    </row>
    <row r="46" spans="1:8" x14ac:dyDescent="0.15">
      <c r="A46" s="94" t="s">
        <v>85</v>
      </c>
      <c r="B46" s="147" t="str">
        <f t="shared" si="1"/>
        <v/>
      </c>
      <c r="C46" s="94"/>
      <c r="D46" s="145">
        <v>200000</v>
      </c>
      <c r="E46" s="94" t="s">
        <v>524</v>
      </c>
      <c r="F46" s="94" t="s">
        <v>489</v>
      </c>
      <c r="G46" s="146">
        <v>44459</v>
      </c>
      <c r="H46" s="94"/>
    </row>
    <row r="47" spans="1:8" x14ac:dyDescent="0.15">
      <c r="A47" s="94" t="s">
        <v>58</v>
      </c>
      <c r="B47" s="147" t="str">
        <f t="shared" si="1"/>
        <v/>
      </c>
      <c r="C47" s="94"/>
      <c r="D47" s="145">
        <v>100000</v>
      </c>
      <c r="E47" s="94" t="s">
        <v>524</v>
      </c>
      <c r="F47" s="94" t="s">
        <v>489</v>
      </c>
      <c r="G47" s="146">
        <v>44459</v>
      </c>
      <c r="H47" s="94"/>
    </row>
    <row r="48" spans="1:8" x14ac:dyDescent="0.15">
      <c r="A48" s="94" t="s">
        <v>111</v>
      </c>
      <c r="B48" s="147" t="str">
        <f t="shared" si="1"/>
        <v>x</v>
      </c>
      <c r="C48" s="94"/>
      <c r="D48" s="145">
        <v>400000</v>
      </c>
      <c r="E48" s="94" t="s">
        <v>525</v>
      </c>
      <c r="F48" s="94" t="s">
        <v>489</v>
      </c>
      <c r="G48" s="146">
        <v>44459</v>
      </c>
      <c r="H48" s="94"/>
    </row>
    <row r="49" spans="1:8" x14ac:dyDescent="0.15">
      <c r="A49" s="94" t="s">
        <v>64</v>
      </c>
      <c r="B49" s="147" t="str">
        <f t="shared" si="1"/>
        <v>x</v>
      </c>
      <c r="C49" s="94"/>
      <c r="D49" s="145">
        <v>400000</v>
      </c>
      <c r="E49" s="94" t="s">
        <v>524</v>
      </c>
      <c r="F49" s="94" t="s">
        <v>489</v>
      </c>
      <c r="G49" s="146">
        <v>44459</v>
      </c>
      <c r="H49" s="94"/>
    </row>
    <row r="50" spans="1:8" x14ac:dyDescent="0.15">
      <c r="A50" s="94" t="s">
        <v>113</v>
      </c>
      <c r="B50" s="147" t="str">
        <f t="shared" si="1"/>
        <v/>
      </c>
      <c r="C50" s="94"/>
      <c r="D50" s="145">
        <v>150000</v>
      </c>
      <c r="E50" s="94" t="s">
        <v>524</v>
      </c>
      <c r="F50" s="94" t="s">
        <v>489</v>
      </c>
      <c r="G50" s="146">
        <v>44459</v>
      </c>
      <c r="H50" s="94"/>
    </row>
    <row r="51" spans="1:8" x14ac:dyDescent="0.15">
      <c r="A51" s="94" t="s">
        <v>138</v>
      </c>
      <c r="B51" s="147" t="str">
        <f t="shared" si="1"/>
        <v>x</v>
      </c>
      <c r="C51" s="94" t="s">
        <v>176</v>
      </c>
      <c r="D51" s="145">
        <v>43000</v>
      </c>
      <c r="E51" s="94" t="s">
        <v>524</v>
      </c>
      <c r="F51" s="94" t="s">
        <v>489</v>
      </c>
      <c r="G51" s="146">
        <v>44459</v>
      </c>
      <c r="H51" s="94"/>
    </row>
    <row r="52" spans="1:8" x14ac:dyDescent="0.15">
      <c r="A52" s="94" t="s">
        <v>65</v>
      </c>
      <c r="B52" s="147" t="str">
        <f t="shared" si="1"/>
        <v/>
      </c>
      <c r="C52" s="94"/>
      <c r="D52" s="145">
        <v>7125</v>
      </c>
      <c r="E52" s="94" t="s">
        <v>524</v>
      </c>
      <c r="F52" s="94" t="s">
        <v>489</v>
      </c>
      <c r="G52" s="146">
        <v>44459</v>
      </c>
      <c r="H52" s="94"/>
    </row>
    <row r="53" spans="1:8" x14ac:dyDescent="0.15">
      <c r="A53" s="94" t="s">
        <v>138</v>
      </c>
      <c r="B53" s="147" t="str">
        <f t="shared" si="1"/>
        <v>x</v>
      </c>
      <c r="C53" s="94" t="s">
        <v>176</v>
      </c>
      <c r="D53" s="145">
        <v>45500</v>
      </c>
      <c r="E53" s="94" t="s">
        <v>526</v>
      </c>
      <c r="F53" s="94" t="s">
        <v>489</v>
      </c>
      <c r="G53" s="146">
        <v>44725</v>
      </c>
      <c r="H53" s="94" t="s">
        <v>527</v>
      </c>
    </row>
    <row r="54" spans="1:8" x14ac:dyDescent="0.15">
      <c r="A54" s="94" t="s">
        <v>138</v>
      </c>
      <c r="B54" s="147" t="str">
        <f t="shared" si="1"/>
        <v>x</v>
      </c>
      <c r="C54" s="94"/>
      <c r="D54" s="145">
        <v>14000</v>
      </c>
      <c r="E54" s="94" t="s">
        <v>526</v>
      </c>
      <c r="F54" s="94" t="s">
        <v>489</v>
      </c>
      <c r="G54" s="146">
        <v>44725</v>
      </c>
      <c r="H54" s="94" t="s">
        <v>528</v>
      </c>
    </row>
    <row r="55" spans="1:8" x14ac:dyDescent="0.15">
      <c r="A55" s="94" t="s">
        <v>161</v>
      </c>
      <c r="B55" s="147">
        <f t="shared" si="1"/>
        <v>0</v>
      </c>
      <c r="C55" s="94"/>
      <c r="D55" s="145">
        <v>329000</v>
      </c>
      <c r="E55" s="94" t="s">
        <v>526</v>
      </c>
      <c r="F55" s="94" t="s">
        <v>489</v>
      </c>
      <c r="G55" s="146">
        <v>44725</v>
      </c>
      <c r="H55" s="94" t="s">
        <v>529</v>
      </c>
    </row>
    <row r="56" spans="1:8" x14ac:dyDescent="0.15">
      <c r="A56" s="94" t="s">
        <v>530</v>
      </c>
      <c r="B56" s="147">
        <v>0</v>
      </c>
      <c r="C56" s="94"/>
      <c r="D56" s="145">
        <v>200000</v>
      </c>
      <c r="E56" s="94" t="s">
        <v>526</v>
      </c>
      <c r="F56" s="94" t="s">
        <v>489</v>
      </c>
      <c r="G56" s="146">
        <v>44725</v>
      </c>
      <c r="H56" s="94" t="s">
        <v>531</v>
      </c>
    </row>
    <row r="57" spans="1:8" x14ac:dyDescent="0.15">
      <c r="A57" s="94" t="s">
        <v>151</v>
      </c>
      <c r="B57" s="147">
        <f t="shared" si="1"/>
        <v>0</v>
      </c>
      <c r="C57" s="94" t="s">
        <v>176</v>
      </c>
      <c r="D57" s="145">
        <v>6000</v>
      </c>
      <c r="E57" s="94" t="s">
        <v>526</v>
      </c>
      <c r="F57" s="94" t="s">
        <v>489</v>
      </c>
      <c r="G57" s="146">
        <v>44725</v>
      </c>
      <c r="H57" s="94" t="s">
        <v>476</v>
      </c>
    </row>
    <row r="58" spans="1:8" x14ac:dyDescent="0.15">
      <c r="A58" s="94" t="s">
        <v>151</v>
      </c>
      <c r="B58" s="147">
        <f t="shared" si="1"/>
        <v>0</v>
      </c>
      <c r="C58" s="94"/>
      <c r="D58" s="145">
        <v>75000</v>
      </c>
      <c r="E58" s="94" t="s">
        <v>526</v>
      </c>
      <c r="F58" s="94" t="s">
        <v>489</v>
      </c>
      <c r="G58" s="146">
        <v>44725</v>
      </c>
      <c r="H58" s="94" t="s">
        <v>532</v>
      </c>
    </row>
    <row r="59" spans="1:8" x14ac:dyDescent="0.15">
      <c r="A59" s="94" t="s">
        <v>533</v>
      </c>
      <c r="B59" s="147">
        <v>0</v>
      </c>
      <c r="C59" s="94"/>
      <c r="D59" s="145">
        <v>90000</v>
      </c>
      <c r="E59" s="94" t="s">
        <v>526</v>
      </c>
      <c r="F59" s="94" t="s">
        <v>489</v>
      </c>
      <c r="G59" s="146">
        <v>44725</v>
      </c>
      <c r="H59" s="94" t="s">
        <v>534</v>
      </c>
    </row>
    <row r="60" spans="1:8" x14ac:dyDescent="0.15">
      <c r="A60" s="94" t="s">
        <v>535</v>
      </c>
      <c r="B60" s="147">
        <v>0</v>
      </c>
      <c r="C60" s="94"/>
      <c r="D60" s="145">
        <v>18000</v>
      </c>
      <c r="E60" s="94" t="s">
        <v>526</v>
      </c>
      <c r="F60" s="94" t="s">
        <v>489</v>
      </c>
      <c r="G60" s="146">
        <v>44725</v>
      </c>
      <c r="H60" s="94" t="s">
        <v>536</v>
      </c>
    </row>
    <row r="61" spans="1:8" x14ac:dyDescent="0.15">
      <c r="A61" s="94" t="s">
        <v>361</v>
      </c>
      <c r="B61" s="147">
        <v>0</v>
      </c>
      <c r="C61" s="94"/>
      <c r="D61" s="145">
        <v>2500</v>
      </c>
      <c r="E61" s="94" t="s">
        <v>526</v>
      </c>
      <c r="F61" s="94" t="s">
        <v>489</v>
      </c>
      <c r="G61" s="146">
        <v>44725</v>
      </c>
      <c r="H61" s="94" t="s">
        <v>537</v>
      </c>
    </row>
    <row r="62" spans="1:8" x14ac:dyDescent="0.15">
      <c r="A62" s="94"/>
      <c r="B62" s="147" t="str">
        <f t="shared" si="1"/>
        <v/>
      </c>
      <c r="C62" s="94"/>
      <c r="D62" s="145"/>
      <c r="E62" s="94"/>
      <c r="F62" s="94"/>
      <c r="G62" s="146"/>
      <c r="H62" s="94"/>
    </row>
    <row r="63" spans="1:8" x14ac:dyDescent="0.15">
      <c r="A63" s="94"/>
      <c r="B63" s="147" t="str">
        <f t="shared" si="1"/>
        <v/>
      </c>
      <c r="C63" s="94"/>
      <c r="D63" s="145"/>
      <c r="E63" s="94"/>
      <c r="F63" s="94"/>
      <c r="G63" s="146"/>
      <c r="H63" s="94"/>
    </row>
    <row r="64" spans="1:8" x14ac:dyDescent="0.15">
      <c r="A64" s="94"/>
      <c r="B64" s="147" t="str">
        <f t="shared" si="1"/>
        <v/>
      </c>
      <c r="C64" s="94"/>
      <c r="D64" s="145"/>
      <c r="E64" s="94"/>
      <c r="F64" s="94"/>
      <c r="G64" s="146"/>
      <c r="H64" s="94"/>
    </row>
    <row r="65" spans="1:8" x14ac:dyDescent="0.15">
      <c r="A65" s="94"/>
      <c r="B65" s="147" t="str">
        <f t="shared" si="1"/>
        <v/>
      </c>
      <c r="C65" s="94"/>
      <c r="D65" s="145"/>
      <c r="E65" s="94"/>
      <c r="F65" s="94"/>
      <c r="G65" s="146"/>
      <c r="H65" s="94"/>
    </row>
    <row r="66" spans="1:8" x14ac:dyDescent="0.15">
      <c r="A66" s="94"/>
      <c r="B66" s="147" t="str">
        <f t="shared" ref="B66:B97" si="2">IFERROR(VLOOKUP(A66,companies_table,9,FALSE),"")</f>
        <v/>
      </c>
      <c r="C66" s="94"/>
      <c r="D66" s="145"/>
      <c r="E66" s="94"/>
      <c r="F66" s="94"/>
      <c r="G66" s="146"/>
      <c r="H66" s="94"/>
    </row>
    <row r="67" spans="1:8" x14ac:dyDescent="0.15">
      <c r="A67" s="94"/>
      <c r="B67" s="147" t="str">
        <f t="shared" si="2"/>
        <v/>
      </c>
      <c r="C67" s="94"/>
      <c r="D67" s="145"/>
      <c r="E67" s="94"/>
      <c r="F67" s="94"/>
      <c r="G67" s="146"/>
      <c r="H67" s="94"/>
    </row>
    <row r="68" spans="1:8" x14ac:dyDescent="0.15">
      <c r="A68" s="94"/>
      <c r="B68" s="147" t="str">
        <f t="shared" si="2"/>
        <v/>
      </c>
      <c r="C68" s="94"/>
      <c r="D68" s="145"/>
      <c r="E68" s="94"/>
      <c r="F68" s="94"/>
      <c r="G68" s="146"/>
      <c r="H68" s="94"/>
    </row>
    <row r="69" spans="1:8" x14ac:dyDescent="0.15">
      <c r="A69" s="94"/>
      <c r="B69" s="147" t="str">
        <f t="shared" si="2"/>
        <v/>
      </c>
      <c r="C69" s="94"/>
      <c r="D69" s="145"/>
      <c r="E69" s="94"/>
      <c r="F69" s="94"/>
      <c r="G69" s="146"/>
      <c r="H69" s="94"/>
    </row>
    <row r="70" spans="1:8" x14ac:dyDescent="0.15">
      <c r="A70" s="94"/>
      <c r="B70" s="147" t="str">
        <f t="shared" si="2"/>
        <v/>
      </c>
      <c r="C70" s="94"/>
      <c r="D70" s="145"/>
      <c r="E70" s="94"/>
      <c r="F70" s="94"/>
      <c r="G70" s="146"/>
      <c r="H70" s="94"/>
    </row>
    <row r="71" spans="1:8" x14ac:dyDescent="0.15">
      <c r="A71" s="94"/>
      <c r="B71" s="147" t="str">
        <f t="shared" si="2"/>
        <v/>
      </c>
      <c r="C71" s="94"/>
      <c r="D71" s="145"/>
      <c r="E71" s="94"/>
      <c r="F71" s="94"/>
      <c r="G71" s="146"/>
      <c r="H71" s="94"/>
    </row>
    <row r="72" spans="1:8" x14ac:dyDescent="0.15">
      <c r="A72" s="94"/>
      <c r="B72" s="147" t="str">
        <f t="shared" si="2"/>
        <v/>
      </c>
      <c r="C72" s="94"/>
      <c r="D72" s="145"/>
      <c r="E72" s="94"/>
      <c r="F72" s="94"/>
      <c r="G72" s="146"/>
      <c r="H72" s="94"/>
    </row>
    <row r="73" spans="1:8" x14ac:dyDescent="0.15">
      <c r="A73" s="94"/>
      <c r="B73" s="147" t="str">
        <f t="shared" si="2"/>
        <v/>
      </c>
      <c r="C73" s="94"/>
      <c r="D73" s="145"/>
      <c r="E73" s="94"/>
      <c r="F73" s="94"/>
      <c r="G73" s="146"/>
      <c r="H73" s="94"/>
    </row>
    <row r="74" spans="1:8" x14ac:dyDescent="0.15">
      <c r="A74" s="94"/>
      <c r="B74" s="147" t="str">
        <f t="shared" si="2"/>
        <v/>
      </c>
      <c r="C74" s="94"/>
      <c r="D74" s="145"/>
      <c r="E74" s="94"/>
      <c r="F74" s="94"/>
      <c r="G74" s="146"/>
      <c r="H74" s="94"/>
    </row>
    <row r="75" spans="1:8" x14ac:dyDescent="0.15">
      <c r="A75" s="94"/>
      <c r="B75" s="147" t="str">
        <f t="shared" si="2"/>
        <v/>
      </c>
      <c r="C75" s="94"/>
      <c r="D75" s="145"/>
      <c r="E75" s="94"/>
      <c r="F75" s="94"/>
      <c r="G75" s="146"/>
      <c r="H75" s="94"/>
    </row>
    <row r="76" spans="1:8" x14ac:dyDescent="0.15">
      <c r="A76" s="94"/>
      <c r="B76" s="147" t="str">
        <f t="shared" si="2"/>
        <v/>
      </c>
      <c r="C76" s="94"/>
      <c r="D76" s="145"/>
      <c r="E76" s="94"/>
      <c r="F76" s="94"/>
      <c r="G76" s="146"/>
      <c r="H76" s="94"/>
    </row>
    <row r="77" spans="1:8" x14ac:dyDescent="0.15">
      <c r="A77" s="94"/>
      <c r="B77" s="147" t="str">
        <f t="shared" si="2"/>
        <v/>
      </c>
      <c r="C77" s="94"/>
      <c r="D77" s="145"/>
      <c r="E77" s="94"/>
      <c r="F77" s="94"/>
      <c r="G77" s="146"/>
      <c r="H77" s="94"/>
    </row>
    <row r="78" spans="1:8" x14ac:dyDescent="0.15">
      <c r="A78" s="94"/>
      <c r="B78" s="147" t="str">
        <f t="shared" si="2"/>
        <v/>
      </c>
      <c r="C78" s="94"/>
      <c r="D78" s="145"/>
      <c r="E78" s="94"/>
      <c r="F78" s="94"/>
      <c r="G78" s="146"/>
      <c r="H78" s="94"/>
    </row>
    <row r="79" spans="1:8" x14ac:dyDescent="0.15">
      <c r="A79" s="94"/>
      <c r="B79" s="147" t="str">
        <f t="shared" si="2"/>
        <v/>
      </c>
      <c r="C79" s="94"/>
      <c r="D79" s="145"/>
      <c r="E79" s="94"/>
      <c r="F79" s="94"/>
      <c r="G79" s="146"/>
      <c r="H79" s="94"/>
    </row>
    <row r="80" spans="1:8" x14ac:dyDescent="0.15">
      <c r="A80" s="94"/>
      <c r="B80" s="147" t="str">
        <f t="shared" si="2"/>
        <v/>
      </c>
      <c r="C80" s="94"/>
      <c r="D80" s="145"/>
      <c r="E80" s="94"/>
      <c r="F80" s="94"/>
      <c r="G80" s="146"/>
      <c r="H80" s="94"/>
    </row>
    <row r="81" spans="1:8" x14ac:dyDescent="0.15">
      <c r="A81" s="94"/>
      <c r="B81" s="147" t="str">
        <f t="shared" si="2"/>
        <v/>
      </c>
      <c r="C81" s="94"/>
      <c r="D81" s="145"/>
      <c r="E81" s="94"/>
      <c r="F81" s="94"/>
      <c r="G81" s="146"/>
      <c r="H81" s="94"/>
    </row>
    <row r="82" spans="1:8" x14ac:dyDescent="0.15">
      <c r="A82" s="94"/>
      <c r="B82" s="147" t="str">
        <f t="shared" si="2"/>
        <v/>
      </c>
      <c r="C82" s="94"/>
      <c r="D82" s="145"/>
      <c r="E82" s="94"/>
      <c r="F82" s="94"/>
      <c r="G82" s="146"/>
      <c r="H82" s="94"/>
    </row>
    <row r="83" spans="1:8" x14ac:dyDescent="0.15">
      <c r="A83" s="94"/>
      <c r="B83" s="147" t="str">
        <f t="shared" si="2"/>
        <v/>
      </c>
      <c r="C83" s="94"/>
      <c r="D83" s="145"/>
      <c r="E83" s="94"/>
      <c r="F83" s="94"/>
      <c r="G83" s="146"/>
      <c r="H83" s="94"/>
    </row>
    <row r="84" spans="1:8" x14ac:dyDescent="0.15">
      <c r="A84" s="94"/>
      <c r="B84" s="147" t="str">
        <f t="shared" si="2"/>
        <v/>
      </c>
      <c r="C84" s="94"/>
      <c r="D84" s="145"/>
      <c r="E84" s="94"/>
      <c r="F84" s="94"/>
      <c r="G84" s="146"/>
      <c r="H84" s="94"/>
    </row>
    <row r="85" spans="1:8" x14ac:dyDescent="0.15">
      <c r="A85" s="94"/>
      <c r="B85" s="147" t="str">
        <f t="shared" si="2"/>
        <v/>
      </c>
      <c r="C85" s="94"/>
      <c r="D85" s="145"/>
      <c r="E85" s="94"/>
      <c r="F85" s="94"/>
      <c r="G85" s="146"/>
      <c r="H85" s="94"/>
    </row>
    <row r="86" spans="1:8" x14ac:dyDescent="0.15">
      <c r="A86" s="94"/>
      <c r="B86" s="147" t="str">
        <f t="shared" si="2"/>
        <v/>
      </c>
      <c r="C86" s="94"/>
      <c r="D86" s="145"/>
      <c r="E86" s="94"/>
      <c r="F86" s="94"/>
      <c r="G86" s="146"/>
      <c r="H86" s="94"/>
    </row>
    <row r="87" spans="1:8" x14ac:dyDescent="0.15">
      <c r="A87" s="94"/>
      <c r="B87" s="147" t="str">
        <f t="shared" si="2"/>
        <v/>
      </c>
      <c r="C87" s="94"/>
      <c r="D87" s="145"/>
      <c r="E87" s="94"/>
      <c r="F87" s="94"/>
      <c r="G87" s="146"/>
      <c r="H87" s="94"/>
    </row>
    <row r="88" spans="1:8" x14ac:dyDescent="0.15">
      <c r="A88" s="94"/>
      <c r="B88" s="147" t="str">
        <f t="shared" si="2"/>
        <v/>
      </c>
      <c r="C88" s="94"/>
      <c r="D88" s="145"/>
      <c r="E88" s="94"/>
      <c r="F88" s="94"/>
      <c r="G88" s="146"/>
      <c r="H88" s="94"/>
    </row>
    <row r="89" spans="1:8" x14ac:dyDescent="0.15">
      <c r="A89" s="94"/>
      <c r="B89" s="147" t="str">
        <f t="shared" si="2"/>
        <v/>
      </c>
      <c r="C89" s="94"/>
      <c r="D89" s="145"/>
      <c r="E89" s="94"/>
      <c r="F89" s="94"/>
      <c r="G89" s="146"/>
      <c r="H89" s="94"/>
    </row>
    <row r="90" spans="1:8" x14ac:dyDescent="0.15">
      <c r="A90" s="94"/>
      <c r="B90" s="147" t="str">
        <f t="shared" si="2"/>
        <v/>
      </c>
      <c r="C90" s="94"/>
      <c r="D90" s="145"/>
      <c r="E90" s="94"/>
      <c r="F90" s="94"/>
      <c r="G90" s="146"/>
      <c r="H90" s="94"/>
    </row>
    <row r="91" spans="1:8" x14ac:dyDescent="0.15">
      <c r="A91" s="94"/>
      <c r="B91" s="147" t="str">
        <f t="shared" si="2"/>
        <v/>
      </c>
      <c r="C91" s="94"/>
      <c r="D91" s="145"/>
      <c r="E91" s="94"/>
      <c r="F91" s="94"/>
      <c r="G91" s="146"/>
      <c r="H91" s="94"/>
    </row>
    <row r="92" spans="1:8" x14ac:dyDescent="0.15">
      <c r="A92" s="94"/>
      <c r="B92" s="147" t="str">
        <f t="shared" si="2"/>
        <v/>
      </c>
      <c r="C92" s="94"/>
      <c r="D92" s="145"/>
      <c r="E92" s="94"/>
      <c r="F92" s="94"/>
      <c r="G92" s="146"/>
      <c r="H92" s="94"/>
    </row>
    <row r="93" spans="1:8" x14ac:dyDescent="0.15">
      <c r="A93" s="94"/>
      <c r="B93" s="147" t="str">
        <f t="shared" si="2"/>
        <v/>
      </c>
      <c r="C93" s="94"/>
      <c r="D93" s="145"/>
      <c r="E93" s="94"/>
      <c r="F93" s="94"/>
      <c r="G93" s="146"/>
      <c r="H93" s="94"/>
    </row>
    <row r="94" spans="1:8" x14ac:dyDescent="0.15">
      <c r="A94" s="94"/>
      <c r="B94" s="147" t="str">
        <f t="shared" si="2"/>
        <v/>
      </c>
      <c r="C94" s="94"/>
      <c r="D94" s="145"/>
      <c r="E94" s="94"/>
      <c r="F94" s="94"/>
      <c r="G94" s="146"/>
      <c r="H94" s="94"/>
    </row>
    <row r="95" spans="1:8" x14ac:dyDescent="0.15">
      <c r="A95" s="94"/>
      <c r="B95" s="147" t="str">
        <f t="shared" si="2"/>
        <v/>
      </c>
      <c r="C95" s="94"/>
      <c r="D95" s="145"/>
      <c r="E95" s="94"/>
      <c r="F95" s="94"/>
      <c r="G95" s="146"/>
      <c r="H95" s="94"/>
    </row>
    <row r="96" spans="1:8" x14ac:dyDescent="0.15">
      <c r="A96" s="94"/>
      <c r="B96" s="147" t="str">
        <f t="shared" si="2"/>
        <v/>
      </c>
      <c r="C96" s="94"/>
      <c r="D96" s="145"/>
      <c r="E96" s="94"/>
      <c r="F96" s="94"/>
      <c r="G96" s="146"/>
      <c r="H96" s="94"/>
    </row>
    <row r="97" spans="1:8" x14ac:dyDescent="0.15">
      <c r="A97" s="94"/>
      <c r="B97" s="147" t="str">
        <f t="shared" si="2"/>
        <v/>
      </c>
      <c r="C97" s="94"/>
      <c r="D97" s="145"/>
      <c r="E97" s="94"/>
      <c r="F97" s="94"/>
      <c r="G97" s="146"/>
      <c r="H97" s="94"/>
    </row>
    <row r="98" spans="1:8" x14ac:dyDescent="0.15">
      <c r="A98" s="94"/>
      <c r="B98" s="147" t="str">
        <f t="shared" ref="B98:B129" si="3">IFERROR(VLOOKUP(A98,companies_table,9,FALSE),"")</f>
        <v/>
      </c>
      <c r="C98" s="94"/>
      <c r="D98" s="145"/>
      <c r="E98" s="94"/>
      <c r="F98" s="94"/>
      <c r="G98" s="146"/>
      <c r="H98" s="94"/>
    </row>
    <row r="99" spans="1:8" x14ac:dyDescent="0.15">
      <c r="A99" s="94"/>
      <c r="B99" s="147" t="str">
        <f t="shared" si="3"/>
        <v/>
      </c>
      <c r="C99" s="94"/>
      <c r="D99" s="145"/>
      <c r="E99" s="94"/>
      <c r="F99" s="94"/>
      <c r="G99" s="146"/>
      <c r="H99" s="94"/>
    </row>
    <row r="100" spans="1:8" x14ac:dyDescent="0.15">
      <c r="A100" s="94"/>
      <c r="B100" s="147" t="str">
        <f t="shared" si="3"/>
        <v/>
      </c>
      <c r="C100" s="94"/>
      <c r="D100" s="145"/>
      <c r="E100" s="94"/>
      <c r="F100" s="94"/>
      <c r="G100" s="146"/>
      <c r="H100" s="94"/>
    </row>
    <row r="101" spans="1:8" x14ac:dyDescent="0.15">
      <c r="A101" s="94"/>
      <c r="B101" s="147" t="str">
        <f t="shared" si="3"/>
        <v/>
      </c>
      <c r="C101" s="94"/>
      <c r="D101" s="145"/>
      <c r="E101" s="94"/>
      <c r="F101" s="94"/>
      <c r="G101" s="146"/>
      <c r="H101" s="94"/>
    </row>
    <row r="102" spans="1:8" x14ac:dyDescent="0.15">
      <c r="A102" s="94"/>
      <c r="B102" s="147" t="str">
        <f t="shared" si="3"/>
        <v/>
      </c>
      <c r="C102" s="94"/>
      <c r="D102" s="145"/>
      <c r="E102" s="94"/>
      <c r="F102" s="94"/>
      <c r="G102" s="146"/>
      <c r="H102" s="94"/>
    </row>
    <row r="103" spans="1:8" x14ac:dyDescent="0.15">
      <c r="A103" s="94"/>
      <c r="B103" s="147" t="str">
        <f t="shared" si="3"/>
        <v/>
      </c>
      <c r="C103" s="94"/>
      <c r="D103" s="145"/>
      <c r="E103" s="94"/>
      <c r="F103" s="94"/>
      <c r="G103" s="146"/>
      <c r="H103" s="94"/>
    </row>
    <row r="104" spans="1:8" x14ac:dyDescent="0.15">
      <c r="A104" s="94"/>
      <c r="B104" s="147" t="str">
        <f t="shared" si="3"/>
        <v/>
      </c>
      <c r="C104" s="94"/>
      <c r="D104" s="145"/>
      <c r="E104" s="94"/>
      <c r="F104" s="94"/>
      <c r="G104" s="146"/>
      <c r="H104" s="94"/>
    </row>
    <row r="105" spans="1:8" x14ac:dyDescent="0.15">
      <c r="A105" s="94"/>
      <c r="B105" s="147" t="str">
        <f t="shared" si="3"/>
        <v/>
      </c>
      <c r="C105" s="94"/>
      <c r="D105" s="145"/>
      <c r="E105" s="94"/>
      <c r="F105" s="94"/>
      <c r="G105" s="146"/>
      <c r="H105" s="94"/>
    </row>
    <row r="106" spans="1:8" x14ac:dyDescent="0.15">
      <c r="A106" s="94"/>
      <c r="B106" s="147" t="str">
        <f t="shared" si="3"/>
        <v/>
      </c>
      <c r="C106" s="94"/>
      <c r="D106" s="145"/>
      <c r="E106" s="94"/>
      <c r="F106" s="94"/>
      <c r="G106" s="146"/>
      <c r="H106" s="94"/>
    </row>
    <row r="107" spans="1:8" x14ac:dyDescent="0.15">
      <c r="A107" s="94"/>
      <c r="B107" s="147" t="str">
        <f t="shared" si="3"/>
        <v/>
      </c>
      <c r="C107" s="94"/>
      <c r="D107" s="145"/>
      <c r="E107" s="94"/>
      <c r="F107" s="94"/>
      <c r="G107" s="146"/>
      <c r="H107" s="94"/>
    </row>
    <row r="108" spans="1:8" x14ac:dyDescent="0.15">
      <c r="A108" s="94"/>
      <c r="B108" s="147" t="str">
        <f t="shared" si="3"/>
        <v/>
      </c>
      <c r="C108" s="94"/>
      <c r="D108" s="145"/>
      <c r="E108" s="94"/>
      <c r="F108" s="94"/>
      <c r="G108" s="146"/>
      <c r="H108" s="94"/>
    </row>
    <row r="109" spans="1:8" x14ac:dyDescent="0.15">
      <c r="A109" s="94"/>
      <c r="B109" s="147" t="str">
        <f t="shared" si="3"/>
        <v/>
      </c>
      <c r="C109" s="94"/>
      <c r="D109" s="145"/>
      <c r="E109" s="94"/>
      <c r="F109" s="94"/>
      <c r="G109" s="146"/>
      <c r="H109" s="94"/>
    </row>
    <row r="110" spans="1:8" x14ac:dyDescent="0.15">
      <c r="A110" s="94"/>
      <c r="B110" s="147" t="str">
        <f t="shared" si="3"/>
        <v/>
      </c>
      <c r="C110" s="94"/>
      <c r="D110" s="145"/>
      <c r="E110" s="94"/>
      <c r="F110" s="94"/>
      <c r="G110" s="146"/>
      <c r="H110" s="94"/>
    </row>
    <row r="111" spans="1:8" x14ac:dyDescent="0.15">
      <c r="A111" s="94"/>
      <c r="B111" s="147" t="str">
        <f t="shared" si="3"/>
        <v/>
      </c>
      <c r="C111" s="94"/>
      <c r="D111" s="145"/>
      <c r="E111" s="94"/>
      <c r="F111" s="94"/>
      <c r="G111" s="146"/>
      <c r="H111" s="94"/>
    </row>
    <row r="112" spans="1:8" x14ac:dyDescent="0.15">
      <c r="A112" s="94"/>
      <c r="B112" s="147" t="str">
        <f t="shared" si="3"/>
        <v/>
      </c>
      <c r="C112" s="94"/>
      <c r="D112" s="145"/>
      <c r="E112" s="94"/>
      <c r="F112" s="94"/>
      <c r="G112" s="146"/>
      <c r="H112" s="94"/>
    </row>
    <row r="113" spans="1:8" x14ac:dyDescent="0.15">
      <c r="A113" s="94"/>
      <c r="B113" s="147" t="str">
        <f t="shared" si="3"/>
        <v/>
      </c>
      <c r="C113" s="94"/>
      <c r="D113" s="145"/>
      <c r="E113" s="94"/>
      <c r="F113" s="94"/>
      <c r="G113" s="146"/>
      <c r="H113" s="94"/>
    </row>
    <row r="114" spans="1:8" x14ac:dyDescent="0.15">
      <c r="A114" s="94"/>
      <c r="B114" s="147" t="str">
        <f t="shared" si="3"/>
        <v/>
      </c>
      <c r="C114" s="94"/>
      <c r="D114" s="145"/>
      <c r="E114" s="94"/>
      <c r="F114" s="94"/>
      <c r="G114" s="146"/>
      <c r="H114" s="94"/>
    </row>
    <row r="115" spans="1:8" x14ac:dyDescent="0.15">
      <c r="A115" s="94"/>
      <c r="B115" s="147" t="str">
        <f t="shared" si="3"/>
        <v/>
      </c>
      <c r="C115" s="94"/>
      <c r="D115" s="145"/>
      <c r="E115" s="94"/>
      <c r="F115" s="94"/>
      <c r="G115" s="146"/>
      <c r="H115" s="94"/>
    </row>
    <row r="116" spans="1:8" x14ac:dyDescent="0.15">
      <c r="A116" s="94"/>
      <c r="B116" s="147" t="str">
        <f t="shared" si="3"/>
        <v/>
      </c>
      <c r="C116" s="94"/>
      <c r="D116" s="145"/>
      <c r="E116" s="94"/>
      <c r="F116" s="94"/>
      <c r="G116" s="146"/>
      <c r="H116" s="94"/>
    </row>
    <row r="117" spans="1:8" x14ac:dyDescent="0.15">
      <c r="A117" s="94"/>
      <c r="B117" s="147" t="str">
        <f t="shared" si="3"/>
        <v/>
      </c>
      <c r="C117" s="94"/>
      <c r="D117" s="145"/>
      <c r="E117" s="94"/>
      <c r="F117" s="94"/>
      <c r="G117" s="146"/>
      <c r="H117" s="94"/>
    </row>
    <row r="118" spans="1:8" x14ac:dyDescent="0.15">
      <c r="A118" s="94"/>
      <c r="B118" s="147" t="str">
        <f t="shared" si="3"/>
        <v/>
      </c>
      <c r="C118" s="94"/>
      <c r="D118" s="145"/>
      <c r="E118" s="94"/>
      <c r="F118" s="94"/>
      <c r="G118" s="146"/>
      <c r="H118" s="94"/>
    </row>
    <row r="119" spans="1:8" x14ac:dyDescent="0.15">
      <c r="A119" s="94"/>
      <c r="B119" s="147" t="str">
        <f t="shared" si="3"/>
        <v/>
      </c>
      <c r="C119" s="94"/>
      <c r="D119" s="145"/>
      <c r="E119" s="94"/>
      <c r="F119" s="94"/>
      <c r="G119" s="146"/>
      <c r="H119" s="94"/>
    </row>
    <row r="120" spans="1:8" x14ac:dyDescent="0.15">
      <c r="A120" s="94"/>
      <c r="B120" s="147" t="str">
        <f t="shared" si="3"/>
        <v/>
      </c>
      <c r="C120" s="94"/>
      <c r="D120" s="145"/>
      <c r="E120" s="94"/>
      <c r="F120" s="94"/>
      <c r="G120" s="146"/>
      <c r="H120" s="94"/>
    </row>
    <row r="121" spans="1:8" x14ac:dyDescent="0.15">
      <c r="A121" s="94"/>
      <c r="B121" s="147" t="str">
        <f t="shared" si="3"/>
        <v/>
      </c>
      <c r="C121" s="94"/>
      <c r="D121" s="145"/>
      <c r="E121" s="94"/>
      <c r="F121" s="94"/>
      <c r="G121" s="146"/>
      <c r="H121" s="94"/>
    </row>
    <row r="122" spans="1:8" x14ac:dyDescent="0.15">
      <c r="A122" s="94"/>
      <c r="B122" s="147" t="str">
        <f t="shared" si="3"/>
        <v/>
      </c>
      <c r="C122" s="94"/>
      <c r="D122" s="145"/>
      <c r="E122" s="94"/>
      <c r="F122" s="94"/>
      <c r="G122" s="146"/>
      <c r="H122" s="94"/>
    </row>
    <row r="123" spans="1:8" x14ac:dyDescent="0.15">
      <c r="A123" s="94"/>
      <c r="B123" s="147" t="str">
        <f t="shared" si="3"/>
        <v/>
      </c>
      <c r="C123" s="94"/>
      <c r="D123" s="145"/>
      <c r="E123" s="94"/>
      <c r="F123" s="94"/>
      <c r="G123" s="146"/>
      <c r="H123" s="94"/>
    </row>
    <row r="124" spans="1:8" x14ac:dyDescent="0.15">
      <c r="A124" s="94"/>
      <c r="B124" s="147" t="str">
        <f t="shared" si="3"/>
        <v/>
      </c>
      <c r="C124" s="94"/>
      <c r="D124" s="145"/>
      <c r="E124" s="94"/>
      <c r="F124" s="94"/>
      <c r="G124" s="146"/>
      <c r="H124" s="94"/>
    </row>
    <row r="125" spans="1:8" x14ac:dyDescent="0.15">
      <c r="A125" s="94"/>
      <c r="B125" s="147" t="str">
        <f t="shared" si="3"/>
        <v/>
      </c>
      <c r="C125" s="94"/>
      <c r="D125" s="145"/>
      <c r="E125" s="94"/>
      <c r="F125" s="94"/>
      <c r="G125" s="146"/>
      <c r="H125" s="94"/>
    </row>
    <row r="126" spans="1:8" x14ac:dyDescent="0.15">
      <c r="A126" s="94"/>
      <c r="B126" s="147" t="str">
        <f t="shared" si="3"/>
        <v/>
      </c>
      <c r="C126" s="94"/>
      <c r="D126" s="145"/>
      <c r="E126" s="94"/>
      <c r="F126" s="94"/>
      <c r="G126" s="146"/>
      <c r="H126" s="94"/>
    </row>
    <row r="127" spans="1:8" x14ac:dyDescent="0.15">
      <c r="A127" s="94"/>
      <c r="B127" s="147" t="str">
        <f t="shared" si="3"/>
        <v/>
      </c>
      <c r="C127" s="94"/>
      <c r="D127" s="145"/>
      <c r="E127" s="94"/>
      <c r="F127" s="94"/>
      <c r="G127" s="146"/>
      <c r="H127" s="94"/>
    </row>
    <row r="128" spans="1:8" x14ac:dyDescent="0.15">
      <c r="A128" s="94"/>
      <c r="B128" s="147" t="str">
        <f t="shared" si="3"/>
        <v/>
      </c>
      <c r="C128" s="94"/>
      <c r="D128" s="145"/>
      <c r="E128" s="94"/>
      <c r="F128" s="94"/>
      <c r="G128" s="146"/>
      <c r="H128" s="94"/>
    </row>
    <row r="129" spans="1:8" x14ac:dyDescent="0.15">
      <c r="A129" s="94"/>
      <c r="B129" s="147" t="str">
        <f t="shared" si="3"/>
        <v/>
      </c>
      <c r="C129" s="94"/>
      <c r="D129" s="145"/>
      <c r="E129" s="94"/>
      <c r="F129" s="94"/>
      <c r="G129" s="146"/>
      <c r="H129" s="94"/>
    </row>
    <row r="130" spans="1:8" x14ac:dyDescent="0.15">
      <c r="A130" s="94"/>
      <c r="B130" s="147" t="str">
        <f t="shared" ref="B130:B148" si="4">IFERROR(VLOOKUP(A130,companies_table,9,FALSE),"")</f>
        <v/>
      </c>
      <c r="C130" s="94"/>
      <c r="D130" s="145"/>
      <c r="E130" s="94"/>
      <c r="F130" s="94"/>
      <c r="G130" s="146"/>
      <c r="H130" s="94"/>
    </row>
    <row r="131" spans="1:8" x14ac:dyDescent="0.15">
      <c r="A131" s="94"/>
      <c r="B131" s="147" t="str">
        <f t="shared" si="4"/>
        <v/>
      </c>
      <c r="C131" s="94"/>
      <c r="D131" s="145"/>
      <c r="E131" s="94"/>
      <c r="F131" s="94"/>
      <c r="G131" s="146"/>
      <c r="H131" s="94"/>
    </row>
    <row r="132" spans="1:8" x14ac:dyDescent="0.15">
      <c r="A132" s="94"/>
      <c r="B132" s="147" t="str">
        <f t="shared" si="4"/>
        <v/>
      </c>
      <c r="C132" s="94"/>
      <c r="D132" s="145"/>
      <c r="E132" s="94"/>
      <c r="F132" s="94"/>
      <c r="G132" s="146"/>
      <c r="H132" s="94"/>
    </row>
    <row r="133" spans="1:8" x14ac:dyDescent="0.15">
      <c r="A133" s="94"/>
      <c r="B133" s="147" t="str">
        <f t="shared" si="4"/>
        <v/>
      </c>
      <c r="C133" s="94"/>
      <c r="D133" s="145"/>
      <c r="E133" s="94"/>
      <c r="F133" s="94"/>
      <c r="G133" s="146"/>
      <c r="H133" s="94"/>
    </row>
    <row r="134" spans="1:8" x14ac:dyDescent="0.15">
      <c r="A134" s="94"/>
      <c r="B134" s="147" t="str">
        <f t="shared" si="4"/>
        <v/>
      </c>
      <c r="C134" s="94"/>
      <c r="D134" s="145"/>
      <c r="E134" s="94"/>
      <c r="F134" s="94"/>
      <c r="G134" s="146"/>
      <c r="H134" s="94"/>
    </row>
    <row r="135" spans="1:8" x14ac:dyDescent="0.15">
      <c r="A135" s="94"/>
      <c r="B135" s="147" t="str">
        <f t="shared" si="4"/>
        <v/>
      </c>
      <c r="C135" s="94"/>
      <c r="D135" s="145"/>
      <c r="E135" s="94"/>
      <c r="F135" s="94"/>
      <c r="G135" s="146"/>
      <c r="H135" s="94"/>
    </row>
    <row r="136" spans="1:8" x14ac:dyDescent="0.15">
      <c r="A136" s="94"/>
      <c r="B136" s="147" t="str">
        <f t="shared" si="4"/>
        <v/>
      </c>
      <c r="C136" s="94"/>
      <c r="D136" s="145"/>
      <c r="E136" s="94"/>
      <c r="F136" s="94"/>
      <c r="G136" s="146"/>
      <c r="H136" s="94"/>
    </row>
    <row r="137" spans="1:8" x14ac:dyDescent="0.15">
      <c r="A137" s="94"/>
      <c r="B137" s="147" t="str">
        <f t="shared" si="4"/>
        <v/>
      </c>
      <c r="C137" s="94"/>
      <c r="D137" s="145"/>
      <c r="E137" s="94"/>
      <c r="F137" s="94"/>
      <c r="G137" s="146"/>
      <c r="H137" s="94"/>
    </row>
    <row r="138" spans="1:8" x14ac:dyDescent="0.15">
      <c r="A138" s="94"/>
      <c r="B138" s="147" t="str">
        <f t="shared" si="4"/>
        <v/>
      </c>
      <c r="C138" s="94"/>
      <c r="D138" s="145"/>
      <c r="E138" s="94"/>
      <c r="F138" s="94"/>
      <c r="G138" s="146"/>
      <c r="H138" s="94"/>
    </row>
    <row r="139" spans="1:8" x14ac:dyDescent="0.15">
      <c r="A139" s="94"/>
      <c r="B139" s="147" t="str">
        <f t="shared" si="4"/>
        <v/>
      </c>
      <c r="C139" s="94"/>
      <c r="D139" s="145"/>
      <c r="E139" s="94"/>
      <c r="F139" s="94"/>
      <c r="G139" s="146"/>
      <c r="H139" s="94"/>
    </row>
    <row r="140" spans="1:8" x14ac:dyDescent="0.15">
      <c r="A140" s="94"/>
      <c r="B140" s="147" t="str">
        <f t="shared" si="4"/>
        <v/>
      </c>
      <c r="C140" s="94"/>
      <c r="D140" s="145"/>
      <c r="E140" s="94"/>
      <c r="F140" s="94"/>
      <c r="G140" s="146"/>
      <c r="H140" s="94"/>
    </row>
    <row r="141" spans="1:8" x14ac:dyDescent="0.15">
      <c r="A141" s="94"/>
      <c r="B141" s="147" t="str">
        <f t="shared" si="4"/>
        <v/>
      </c>
      <c r="C141" s="94"/>
      <c r="D141" s="145"/>
      <c r="E141" s="94"/>
      <c r="F141" s="94"/>
      <c r="G141" s="146"/>
      <c r="H141" s="94"/>
    </row>
    <row r="142" spans="1:8" x14ac:dyDescent="0.15">
      <c r="A142" s="94"/>
      <c r="B142" s="147" t="str">
        <f t="shared" si="4"/>
        <v/>
      </c>
      <c r="C142" s="94"/>
      <c r="D142" s="145"/>
      <c r="E142" s="94"/>
      <c r="F142" s="94"/>
      <c r="G142" s="146"/>
      <c r="H142" s="94"/>
    </row>
    <row r="143" spans="1:8" x14ac:dyDescent="0.15">
      <c r="A143" s="94"/>
      <c r="B143" s="147" t="str">
        <f t="shared" si="4"/>
        <v/>
      </c>
      <c r="C143" s="94"/>
      <c r="D143" s="145"/>
      <c r="E143" s="94"/>
      <c r="F143" s="94"/>
      <c r="G143" s="146"/>
      <c r="H143" s="94"/>
    </row>
    <row r="144" spans="1:8" x14ac:dyDescent="0.15">
      <c r="A144" s="94"/>
      <c r="B144" s="147" t="str">
        <f t="shared" si="4"/>
        <v/>
      </c>
      <c r="C144" s="94"/>
      <c r="D144" s="145"/>
      <c r="E144" s="94"/>
      <c r="F144" s="94"/>
      <c r="G144" s="146"/>
      <c r="H144" s="94"/>
    </row>
    <row r="145" spans="1:8" x14ac:dyDescent="0.15">
      <c r="A145" s="94"/>
      <c r="B145" s="147" t="str">
        <f t="shared" si="4"/>
        <v/>
      </c>
      <c r="C145" s="94"/>
      <c r="D145" s="145"/>
      <c r="E145" s="94"/>
      <c r="F145" s="94"/>
      <c r="G145" s="146"/>
      <c r="H145" s="94"/>
    </row>
    <row r="146" spans="1:8" x14ac:dyDescent="0.15">
      <c r="A146" s="94"/>
      <c r="B146" s="147" t="str">
        <f t="shared" si="4"/>
        <v/>
      </c>
      <c r="C146" s="94"/>
      <c r="D146" s="145"/>
      <c r="E146" s="94"/>
      <c r="F146" s="94"/>
      <c r="G146" s="146"/>
      <c r="H146" s="94"/>
    </row>
    <row r="147" spans="1:8" x14ac:dyDescent="0.15">
      <c r="A147" s="94"/>
      <c r="B147" s="147" t="str">
        <f t="shared" si="4"/>
        <v/>
      </c>
      <c r="C147" s="94"/>
      <c r="D147" s="145"/>
      <c r="E147" s="94"/>
      <c r="F147" s="94"/>
      <c r="G147" s="146"/>
      <c r="H147" s="94"/>
    </row>
    <row r="148" spans="1:8" x14ac:dyDescent="0.15">
      <c r="A148" s="94"/>
      <c r="B148" s="147" t="str">
        <f t="shared" si="4"/>
        <v/>
      </c>
      <c r="C148" s="94"/>
      <c r="D148" s="145"/>
      <c r="E148" s="94"/>
      <c r="F148" s="94"/>
      <c r="G148" s="146"/>
      <c r="H148" s="94"/>
    </row>
  </sheetData>
  <autoFilter ref="A1:H149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0"/>
  <sheetViews>
    <sheetView zoomScale="136" workbookViewId="0">
      <pane ySplit="1" topLeftCell="A2" activePane="bottomLeft" state="frozen"/>
      <selection activeCell="D3" sqref="D3"/>
      <selection pane="bottomLeft" activeCell="B16" sqref="B16"/>
    </sheetView>
  </sheetViews>
  <sheetFormatPr baseColWidth="10" defaultColWidth="11.5" defaultRowHeight="13" x14ac:dyDescent="0.15"/>
  <cols>
    <col min="1" max="1" width="37.5" bestFit="1" customWidth="1"/>
    <col min="2" max="2" width="20.5" customWidth="1"/>
    <col min="3" max="3" width="12.5" style="69" bestFit="1" customWidth="1"/>
    <col min="4" max="4" width="28" style="109" bestFit="1" customWidth="1"/>
    <col min="5" max="5" width="41.1640625" style="109" bestFit="1" customWidth="1"/>
  </cols>
  <sheetData>
    <row r="1" spans="1:8" x14ac:dyDescent="0.15">
      <c r="A1" s="52" t="s">
        <v>11</v>
      </c>
      <c r="B1" s="52" t="s">
        <v>538</v>
      </c>
      <c r="C1" s="52" t="s">
        <v>539</v>
      </c>
      <c r="D1" s="108" t="s">
        <v>540</v>
      </c>
      <c r="E1" s="108" t="s">
        <v>541</v>
      </c>
    </row>
    <row r="2" spans="1:8" x14ac:dyDescent="0.15">
      <c r="A2" t="s">
        <v>34</v>
      </c>
      <c r="B2" s="52" t="s">
        <v>239</v>
      </c>
      <c r="C2" s="69">
        <v>6575.15</v>
      </c>
      <c r="D2" s="109" t="s">
        <v>542</v>
      </c>
      <c r="E2" s="109" t="s">
        <v>543</v>
      </c>
    </row>
    <row r="3" spans="1:8" x14ac:dyDescent="0.15">
      <c r="A3" t="s">
        <v>34</v>
      </c>
      <c r="B3" s="52" t="s">
        <v>240</v>
      </c>
      <c r="C3" s="69">
        <v>36779</v>
      </c>
      <c r="D3" s="109" t="s">
        <v>542</v>
      </c>
      <c r="E3" s="109" t="s">
        <v>544</v>
      </c>
    </row>
    <row r="4" spans="1:8" x14ac:dyDescent="0.15">
      <c r="A4" t="s">
        <v>34</v>
      </c>
      <c r="B4" s="52" t="s">
        <v>239</v>
      </c>
      <c r="C4" s="69">
        <v>18000</v>
      </c>
      <c r="D4" s="109" t="s">
        <v>542</v>
      </c>
      <c r="E4" s="109" t="s">
        <v>545</v>
      </c>
    </row>
    <row r="5" spans="1:8" x14ac:dyDescent="0.15">
      <c r="A5" t="s">
        <v>34</v>
      </c>
      <c r="B5" s="52" t="s">
        <v>240</v>
      </c>
      <c r="C5" s="69">
        <v>16000</v>
      </c>
      <c r="D5" s="109" t="s">
        <v>542</v>
      </c>
      <c r="E5" s="109" t="s">
        <v>546</v>
      </c>
    </row>
    <row r="6" spans="1:8" x14ac:dyDescent="0.15">
      <c r="A6" t="s">
        <v>39</v>
      </c>
      <c r="B6" s="52" t="s">
        <v>237</v>
      </c>
      <c r="C6" s="69">
        <v>97304</v>
      </c>
      <c r="D6" s="109" t="s">
        <v>547</v>
      </c>
      <c r="E6" s="109" t="s">
        <v>548</v>
      </c>
    </row>
    <row r="7" spans="1:8" x14ac:dyDescent="0.15">
      <c r="A7" t="s">
        <v>39</v>
      </c>
      <c r="B7" s="52" t="s">
        <v>237</v>
      </c>
      <c r="C7" s="69">
        <v>13520</v>
      </c>
      <c r="D7" s="109" t="s">
        <v>547</v>
      </c>
      <c r="E7" s="109" t="s">
        <v>548</v>
      </c>
      <c r="H7" s="19"/>
    </row>
    <row r="8" spans="1:8" x14ac:dyDescent="0.15">
      <c r="A8" t="s">
        <v>39</v>
      </c>
      <c r="B8" s="52" t="s">
        <v>237</v>
      </c>
      <c r="C8" s="69">
        <v>16909</v>
      </c>
      <c r="D8" s="109" t="s">
        <v>547</v>
      </c>
      <c r="E8" s="109" t="s">
        <v>548</v>
      </c>
      <c r="H8" s="19"/>
    </row>
    <row r="9" spans="1:8" x14ac:dyDescent="0.15">
      <c r="A9" t="s">
        <v>39</v>
      </c>
      <c r="B9" s="52" t="s">
        <v>237</v>
      </c>
      <c r="C9" s="69">
        <v>1099415</v>
      </c>
      <c r="D9" s="109" t="s">
        <v>547</v>
      </c>
      <c r="E9" s="109" t="s">
        <v>548</v>
      </c>
      <c r="H9" s="19"/>
    </row>
    <row r="10" spans="1:8" x14ac:dyDescent="0.15">
      <c r="A10" t="s">
        <v>39</v>
      </c>
      <c r="B10" s="52" t="s">
        <v>237</v>
      </c>
      <c r="C10" s="69">
        <v>214242</v>
      </c>
      <c r="D10" s="109" t="s">
        <v>547</v>
      </c>
      <c r="E10" s="109" t="s">
        <v>548</v>
      </c>
      <c r="H10" s="19"/>
    </row>
    <row r="11" spans="1:8" x14ac:dyDescent="0.15">
      <c r="A11" t="s">
        <v>39</v>
      </c>
      <c r="B11" s="52" t="s">
        <v>237</v>
      </c>
      <c r="C11" s="69">
        <v>81280</v>
      </c>
      <c r="D11" s="109" t="s">
        <v>547</v>
      </c>
      <c r="E11" s="109" t="s">
        <v>548</v>
      </c>
      <c r="H11" s="53"/>
    </row>
    <row r="12" spans="1:8" x14ac:dyDescent="0.15">
      <c r="A12" t="s">
        <v>44</v>
      </c>
      <c r="B12" s="52" t="s">
        <v>240</v>
      </c>
      <c r="C12" s="69">
        <v>50000</v>
      </c>
      <c r="D12" s="109" t="s">
        <v>549</v>
      </c>
      <c r="E12" s="109" t="s">
        <v>550</v>
      </c>
      <c r="H12" s="53"/>
    </row>
    <row r="13" spans="1:8" x14ac:dyDescent="0.15">
      <c r="A13" t="s">
        <v>44</v>
      </c>
      <c r="B13" s="52" t="s">
        <v>240</v>
      </c>
      <c r="C13" s="69">
        <v>131072</v>
      </c>
      <c r="D13" s="109" t="s">
        <v>549</v>
      </c>
      <c r="E13" s="109" t="s">
        <v>550</v>
      </c>
      <c r="H13" s="53"/>
    </row>
    <row r="14" spans="1:8" x14ac:dyDescent="0.15">
      <c r="A14" t="s">
        <v>44</v>
      </c>
      <c r="B14" s="52" t="s">
        <v>240</v>
      </c>
      <c r="C14" s="69">
        <v>29999</v>
      </c>
      <c r="D14" s="109" t="s">
        <v>549</v>
      </c>
      <c r="E14" s="109" t="s">
        <v>550</v>
      </c>
      <c r="H14" s="53"/>
    </row>
    <row r="15" spans="1:8" x14ac:dyDescent="0.15">
      <c r="A15" t="s">
        <v>61</v>
      </c>
      <c r="B15" t="s">
        <v>551</v>
      </c>
      <c r="C15" s="69">
        <v>39641.72</v>
      </c>
      <c r="D15" s="109" t="s">
        <v>552</v>
      </c>
      <c r="E15" s="109" t="s">
        <v>553</v>
      </c>
      <c r="H15" s="53"/>
    </row>
    <row r="16" spans="1:8" x14ac:dyDescent="0.15">
      <c r="A16" t="s">
        <v>61</v>
      </c>
      <c r="B16" s="52" t="s">
        <v>241</v>
      </c>
      <c r="C16" s="69">
        <v>13847</v>
      </c>
      <c r="D16" s="109" t="s">
        <v>552</v>
      </c>
      <c r="E16" s="109" t="s">
        <v>554</v>
      </c>
      <c r="H16" s="53"/>
    </row>
    <row r="17" spans="1:8" x14ac:dyDescent="0.15">
      <c r="A17" t="s">
        <v>61</v>
      </c>
      <c r="B17" t="s">
        <v>555</v>
      </c>
      <c r="C17" s="69">
        <v>2533</v>
      </c>
      <c r="D17" s="109" t="s">
        <v>552</v>
      </c>
      <c r="E17" s="109" t="s">
        <v>556</v>
      </c>
    </row>
    <row r="18" spans="1:8" x14ac:dyDescent="0.15">
      <c r="A18" t="s">
        <v>61</v>
      </c>
      <c r="B18" t="s">
        <v>555</v>
      </c>
      <c r="C18" s="69">
        <v>9434</v>
      </c>
      <c r="D18" s="109" t="s">
        <v>552</v>
      </c>
      <c r="E18" s="109" t="s">
        <v>556</v>
      </c>
      <c r="H18" s="53"/>
    </row>
    <row r="19" spans="1:8" x14ac:dyDescent="0.15">
      <c r="A19" t="s">
        <v>79</v>
      </c>
      <c r="B19" s="52" t="s">
        <v>240</v>
      </c>
      <c r="C19" s="69">
        <v>30000</v>
      </c>
      <c r="D19" s="109" t="s">
        <v>79</v>
      </c>
      <c r="E19" s="109" t="s">
        <v>557</v>
      </c>
      <c r="H19" s="53"/>
    </row>
    <row r="20" spans="1:8" x14ac:dyDescent="0.15">
      <c r="A20" t="s">
        <v>91</v>
      </c>
      <c r="B20" s="52" t="s">
        <v>240</v>
      </c>
      <c r="C20" s="69">
        <v>53660</v>
      </c>
      <c r="D20" s="109" t="s">
        <v>558</v>
      </c>
      <c r="E20" s="109" t="s">
        <v>546</v>
      </c>
      <c r="H20" s="53"/>
    </row>
    <row r="21" spans="1:8" x14ac:dyDescent="0.15">
      <c r="A21" t="s">
        <v>91</v>
      </c>
      <c r="B21" s="52" t="s">
        <v>240</v>
      </c>
      <c r="C21" s="69">
        <v>19867</v>
      </c>
      <c r="D21" s="109" t="s">
        <v>558</v>
      </c>
      <c r="E21" s="109" t="s">
        <v>546</v>
      </c>
      <c r="H21" s="53"/>
    </row>
    <row r="22" spans="1:8" x14ac:dyDescent="0.15">
      <c r="A22" t="s">
        <v>99</v>
      </c>
      <c r="B22" s="52" t="s">
        <v>240</v>
      </c>
      <c r="C22" s="69">
        <v>3600</v>
      </c>
      <c r="D22" s="109" t="s">
        <v>559</v>
      </c>
      <c r="E22" s="109" t="s">
        <v>560</v>
      </c>
      <c r="H22" s="53"/>
    </row>
    <row r="23" spans="1:8" x14ac:dyDescent="0.15">
      <c r="A23" t="s">
        <v>114</v>
      </c>
      <c r="B23" s="52" t="s">
        <v>238</v>
      </c>
      <c r="C23" s="69">
        <v>208018</v>
      </c>
      <c r="D23" s="109" t="s">
        <v>561</v>
      </c>
      <c r="E23" s="109" t="s">
        <v>562</v>
      </c>
      <c r="H23" s="53"/>
    </row>
    <row r="24" spans="1:8" x14ac:dyDescent="0.15">
      <c r="A24" t="s">
        <v>114</v>
      </c>
      <c r="B24" s="52" t="s">
        <v>238</v>
      </c>
      <c r="C24" s="69">
        <v>126451</v>
      </c>
      <c r="D24" s="109" t="s">
        <v>561</v>
      </c>
      <c r="E24" s="109" t="s">
        <v>562</v>
      </c>
      <c r="H24" s="53"/>
    </row>
    <row r="25" spans="1:8" x14ac:dyDescent="0.15">
      <c r="A25" t="s">
        <v>114</v>
      </c>
      <c r="B25" s="52" t="s">
        <v>238</v>
      </c>
      <c r="C25" s="69">
        <v>208018</v>
      </c>
      <c r="D25" s="109" t="s">
        <v>561</v>
      </c>
      <c r="E25" s="109" t="s">
        <v>562</v>
      </c>
      <c r="H25" s="53"/>
    </row>
    <row r="26" spans="1:8" x14ac:dyDescent="0.15">
      <c r="A26" t="s">
        <v>114</v>
      </c>
      <c r="B26" s="52" t="s">
        <v>238</v>
      </c>
      <c r="C26" s="69">
        <v>126451</v>
      </c>
      <c r="D26" s="109" t="s">
        <v>561</v>
      </c>
      <c r="E26" s="109" t="s">
        <v>562</v>
      </c>
      <c r="H26" s="53"/>
    </row>
    <row r="27" spans="1:8" x14ac:dyDescent="0.15">
      <c r="A27" t="s">
        <v>119</v>
      </c>
      <c r="B27" s="52" t="s">
        <v>239</v>
      </c>
      <c r="C27" s="69">
        <v>33190</v>
      </c>
      <c r="D27" s="109" t="s">
        <v>563</v>
      </c>
      <c r="E27" s="109" t="s">
        <v>564</v>
      </c>
      <c r="H27" s="53"/>
    </row>
    <row r="28" spans="1:8" x14ac:dyDescent="0.15">
      <c r="A28" t="s">
        <v>119</v>
      </c>
      <c r="B28" s="52" t="s">
        <v>239</v>
      </c>
      <c r="C28" s="69">
        <v>77312</v>
      </c>
      <c r="D28" s="109" t="s">
        <v>563</v>
      </c>
      <c r="E28" s="109" t="s">
        <v>564</v>
      </c>
    </row>
    <row r="29" spans="1:8" x14ac:dyDescent="0.15">
      <c r="A29" t="s">
        <v>138</v>
      </c>
      <c r="B29" s="52" t="s">
        <v>344</v>
      </c>
      <c r="C29" s="69">
        <v>10000</v>
      </c>
      <c r="D29" s="109" t="s">
        <v>565</v>
      </c>
    </row>
    <row r="30" spans="1:8" x14ac:dyDescent="0.15">
      <c r="A30" t="s">
        <v>138</v>
      </c>
      <c r="B30" s="52" t="s">
        <v>566</v>
      </c>
      <c r="C30" s="69">
        <v>500</v>
      </c>
      <c r="D30" s="109" t="s">
        <v>565</v>
      </c>
    </row>
    <row r="31" spans="1:8" x14ac:dyDescent="0.15">
      <c r="A31" t="s">
        <v>138</v>
      </c>
      <c r="B31" s="52" t="s">
        <v>567</v>
      </c>
      <c r="C31" s="69">
        <v>2000</v>
      </c>
      <c r="D31" s="109" t="s">
        <v>565</v>
      </c>
    </row>
    <row r="32" spans="1:8" x14ac:dyDescent="0.15">
      <c r="A32" t="s">
        <v>119</v>
      </c>
      <c r="B32" s="52" t="s">
        <v>239</v>
      </c>
      <c r="C32" s="69">
        <v>368998</v>
      </c>
      <c r="D32" s="109" t="s">
        <v>563</v>
      </c>
      <c r="E32" s="109" t="s">
        <v>564</v>
      </c>
    </row>
    <row r="33" spans="1:5" x14ac:dyDescent="0.15">
      <c r="A33" t="s">
        <v>104</v>
      </c>
      <c r="B33" s="52" t="s">
        <v>240</v>
      </c>
      <c r="C33" s="69">
        <v>45698</v>
      </c>
      <c r="D33" s="109" t="s">
        <v>104</v>
      </c>
      <c r="E33" s="109" t="s">
        <v>240</v>
      </c>
    </row>
    <row r="34" spans="1:5" x14ac:dyDescent="0.15">
      <c r="A34" t="s">
        <v>104</v>
      </c>
      <c r="B34" s="52" t="s">
        <v>240</v>
      </c>
      <c r="C34" s="69">
        <v>225067</v>
      </c>
      <c r="D34" s="109" t="s">
        <v>104</v>
      </c>
      <c r="E34" s="109" t="s">
        <v>240</v>
      </c>
    </row>
    <row r="35" spans="1:5" x14ac:dyDescent="0.15">
      <c r="A35" t="s">
        <v>139</v>
      </c>
      <c r="B35" s="52" t="s">
        <v>240</v>
      </c>
      <c r="C35" s="69">
        <v>75000</v>
      </c>
      <c r="D35" s="109" t="s">
        <v>139</v>
      </c>
      <c r="E35" s="109" t="s">
        <v>240</v>
      </c>
    </row>
    <row r="36" spans="1:5" x14ac:dyDescent="0.15">
      <c r="A36" t="s">
        <v>139</v>
      </c>
      <c r="B36" s="52" t="s">
        <v>240</v>
      </c>
      <c r="C36" s="69">
        <v>400000</v>
      </c>
      <c r="D36" s="109" t="s">
        <v>139</v>
      </c>
      <c r="E36" s="109" t="s">
        <v>240</v>
      </c>
    </row>
    <row r="37" spans="1:5" x14ac:dyDescent="0.15">
      <c r="A37" t="s">
        <v>44</v>
      </c>
      <c r="B37" t="s">
        <v>240</v>
      </c>
      <c r="C37" s="69">
        <v>50000</v>
      </c>
      <c r="D37" s="109" t="s">
        <v>549</v>
      </c>
      <c r="E37" s="109" t="s">
        <v>550</v>
      </c>
    </row>
    <row r="38" spans="1:5" x14ac:dyDescent="0.15">
      <c r="A38" t="s">
        <v>44</v>
      </c>
      <c r="B38" t="s">
        <v>240</v>
      </c>
      <c r="C38" s="69">
        <v>131072</v>
      </c>
      <c r="D38" s="109" t="s">
        <v>549</v>
      </c>
      <c r="E38" s="109" t="s">
        <v>550</v>
      </c>
    </row>
    <row r="39" spans="1:5" x14ac:dyDescent="0.15">
      <c r="A39" t="s">
        <v>114</v>
      </c>
      <c r="B39" t="s">
        <v>238</v>
      </c>
      <c r="C39" s="69">
        <v>229666</v>
      </c>
      <c r="D39" s="109" t="s">
        <v>561</v>
      </c>
      <c r="E39" s="109" t="s">
        <v>562</v>
      </c>
    </row>
    <row r="40" spans="1:5" x14ac:dyDescent="0.15">
      <c r="A40" t="s">
        <v>119</v>
      </c>
      <c r="B40" t="s">
        <v>239</v>
      </c>
      <c r="C40" s="69">
        <v>42811</v>
      </c>
      <c r="D40" s="109" t="s">
        <v>563</v>
      </c>
      <c r="E40" s="109" t="s">
        <v>564</v>
      </c>
    </row>
  </sheetData>
  <autoFilter ref="A1:E40" xr:uid="{00000000-0009-0000-0000-000007000000}"/>
  <sortState xmlns:xlrd2="http://schemas.microsoft.com/office/spreadsheetml/2017/richdata2" ref="J5:J9">
    <sortCondition ref="J5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validation!$I$3:$I$757</xm:f>
          </x14:formula1>
          <xm:sqref>A2:A1048576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>
    <outlinePr summaryBelow="0" summaryRight="0"/>
  </sheetPr>
  <dimension ref="A1:Q671"/>
  <sheetViews>
    <sheetView zoomScale="110" zoomScaleNormal="110" workbookViewId="0">
      <pane ySplit="1" topLeftCell="A642" activePane="bottomLeft" state="frozen"/>
      <selection activeCell="D3" sqref="D3"/>
      <selection pane="bottomLeft" activeCell="E684" sqref="E684"/>
    </sheetView>
  </sheetViews>
  <sheetFormatPr baseColWidth="10" defaultColWidth="14.5" defaultRowHeight="15.75" customHeight="1" x14ac:dyDescent="0.15"/>
  <cols>
    <col min="1" max="1" width="22.5" customWidth="1"/>
    <col min="3" max="3" width="21.5" style="40" customWidth="1"/>
    <col min="4" max="4" width="14.1640625" bestFit="1" customWidth="1"/>
    <col min="5" max="5" width="14.5" style="36"/>
    <col min="6" max="6" width="16.5" customWidth="1"/>
    <col min="7" max="7" width="19.5" customWidth="1"/>
    <col min="8" max="8" width="107.33203125" bestFit="1" customWidth="1"/>
    <col min="9" max="9" width="12.1640625" customWidth="1"/>
  </cols>
  <sheetData>
    <row r="1" spans="1:17" ht="13" x14ac:dyDescent="0.15">
      <c r="A1" t="s">
        <v>11</v>
      </c>
      <c r="B1" s="27" t="s">
        <v>367</v>
      </c>
      <c r="C1" s="39" t="s">
        <v>470</v>
      </c>
      <c r="D1" s="35" t="s">
        <v>471</v>
      </c>
      <c r="E1" s="36" t="s">
        <v>568</v>
      </c>
      <c r="F1" s="27" t="s">
        <v>569</v>
      </c>
      <c r="G1" s="27" t="s">
        <v>472</v>
      </c>
      <c r="H1" s="27" t="s">
        <v>475</v>
      </c>
      <c r="I1" s="37" t="s">
        <v>570</v>
      </c>
    </row>
    <row r="2" spans="1:17" ht="13" x14ac:dyDescent="0.15">
      <c r="A2" t="s">
        <v>83</v>
      </c>
      <c r="B2" s="27" t="s">
        <v>24</v>
      </c>
      <c r="C2" s="39" t="str">
        <f t="shared" ref="C2:C65" si="0">CONCATENATE(A2,"-",B2)</f>
        <v>Admetsys-total-nodetail</v>
      </c>
      <c r="D2" s="35">
        <v>2400000</v>
      </c>
      <c r="E2" s="36">
        <v>43464</v>
      </c>
      <c r="F2" s="27" t="s">
        <v>479</v>
      </c>
      <c r="G2" s="27" t="s">
        <v>571</v>
      </c>
      <c r="H2" s="27" t="s">
        <v>572</v>
      </c>
      <c r="I2" s="27" t="s">
        <v>573</v>
      </c>
    </row>
    <row r="3" spans="1:17" ht="13" hidden="1" x14ac:dyDescent="0.15">
      <c r="A3" t="s">
        <v>394</v>
      </c>
      <c r="B3" s="27" t="s">
        <v>24</v>
      </c>
      <c r="C3" s="39" t="str">
        <f t="shared" si="0"/>
        <v>Advanced Scanners-total-nodetail</v>
      </c>
      <c r="D3" s="35">
        <v>175000</v>
      </c>
      <c r="E3" s="36">
        <v>43464</v>
      </c>
      <c r="F3" s="27" t="s">
        <v>479</v>
      </c>
      <c r="G3" s="27" t="s">
        <v>571</v>
      </c>
      <c r="H3" s="27" t="s">
        <v>572</v>
      </c>
      <c r="I3" s="27" t="s">
        <v>573</v>
      </c>
    </row>
    <row r="4" spans="1:17" ht="13" x14ac:dyDescent="0.15">
      <c r="A4" t="s">
        <v>63</v>
      </c>
      <c r="B4" s="27" t="s">
        <v>24</v>
      </c>
      <c r="C4" s="39" t="str">
        <f t="shared" si="0"/>
        <v>Alleviant Medical-total-nodetail</v>
      </c>
      <c r="D4" s="35">
        <v>1100000</v>
      </c>
      <c r="E4" s="36">
        <v>43464</v>
      </c>
      <c r="F4" s="27" t="s">
        <v>479</v>
      </c>
      <c r="G4" s="27" t="s">
        <v>574</v>
      </c>
      <c r="H4" s="27" t="s">
        <v>572</v>
      </c>
      <c r="I4" s="27" t="s">
        <v>575</v>
      </c>
    </row>
    <row r="5" spans="1:17" ht="13" x14ac:dyDescent="0.15">
      <c r="A5" t="s">
        <v>85</v>
      </c>
      <c r="B5" s="27" t="s">
        <v>24</v>
      </c>
      <c r="C5" s="39" t="str">
        <f t="shared" si="0"/>
        <v>Arovia-total-nodetail</v>
      </c>
      <c r="D5" s="35">
        <v>825000</v>
      </c>
      <c r="E5" s="36">
        <v>43464</v>
      </c>
      <c r="F5" s="27" t="s">
        <v>479</v>
      </c>
      <c r="G5" s="27" t="s">
        <v>571</v>
      </c>
      <c r="H5" s="27" t="s">
        <v>572</v>
      </c>
      <c r="I5" s="27" t="s">
        <v>573</v>
      </c>
    </row>
    <row r="6" spans="1:17" ht="13" x14ac:dyDescent="0.15">
      <c r="A6" t="s">
        <v>50</v>
      </c>
      <c r="B6" s="27" t="s">
        <v>24</v>
      </c>
      <c r="C6" s="39" t="str">
        <f t="shared" si="0"/>
        <v>Astrapi-total-nodetail</v>
      </c>
      <c r="D6" s="35">
        <v>2205000</v>
      </c>
      <c r="E6" s="36">
        <v>43464</v>
      </c>
      <c r="F6" s="27" t="s">
        <v>479</v>
      </c>
      <c r="G6" s="27" t="s">
        <v>576</v>
      </c>
      <c r="H6" s="27" t="s">
        <v>572</v>
      </c>
      <c r="I6" s="27" t="s">
        <v>573</v>
      </c>
    </row>
    <row r="7" spans="1:17" ht="13" x14ac:dyDescent="0.15">
      <c r="A7" t="s">
        <v>86</v>
      </c>
      <c r="B7" s="27" t="s">
        <v>24</v>
      </c>
      <c r="C7" s="39" t="str">
        <f t="shared" si="0"/>
        <v>AtmoSpark-total-nodetail</v>
      </c>
      <c r="D7" s="35">
        <v>80000</v>
      </c>
      <c r="E7" s="36">
        <v>43464</v>
      </c>
      <c r="F7" s="27" t="s">
        <v>479</v>
      </c>
      <c r="G7" s="27" t="s">
        <v>571</v>
      </c>
      <c r="H7" s="27" t="s">
        <v>572</v>
      </c>
      <c r="I7" s="27" t="s">
        <v>573</v>
      </c>
    </row>
    <row r="8" spans="1:17" ht="13" x14ac:dyDescent="0.15">
      <c r="A8" t="s">
        <v>32</v>
      </c>
      <c r="B8" s="27" t="s">
        <v>24</v>
      </c>
      <c r="C8" s="39" t="str">
        <f t="shared" si="0"/>
        <v>Brevitest Technologies-total-nodetail</v>
      </c>
      <c r="D8" s="35">
        <v>200000</v>
      </c>
      <c r="E8" s="36">
        <v>43464</v>
      </c>
      <c r="F8" s="27" t="s">
        <v>479</v>
      </c>
      <c r="G8" s="27" t="s">
        <v>577</v>
      </c>
      <c r="H8" s="27" t="s">
        <v>572</v>
      </c>
      <c r="I8" s="27" t="s">
        <v>578</v>
      </c>
    </row>
    <row r="9" spans="1:17" ht="13" x14ac:dyDescent="0.15">
      <c r="A9" t="s">
        <v>51</v>
      </c>
      <c r="B9" s="27" t="s">
        <v>24</v>
      </c>
      <c r="C9" s="39" t="str">
        <f t="shared" si="0"/>
        <v>Cartofusion Technologies-total-nodetail</v>
      </c>
      <c r="D9" s="35">
        <v>120000</v>
      </c>
      <c r="E9" s="36">
        <v>43464</v>
      </c>
      <c r="F9" s="27" t="s">
        <v>479</v>
      </c>
      <c r="G9" s="27" t="s">
        <v>576</v>
      </c>
      <c r="H9" s="27" t="s">
        <v>579</v>
      </c>
      <c r="I9" s="27" t="s">
        <v>578</v>
      </c>
    </row>
    <row r="10" spans="1:17" ht="13" x14ac:dyDescent="0.15">
      <c r="A10" t="s">
        <v>33</v>
      </c>
      <c r="B10" s="27" t="s">
        <v>24</v>
      </c>
      <c r="C10" s="39" t="str">
        <f t="shared" si="0"/>
        <v>Cirasys-total-nodetail</v>
      </c>
      <c r="D10" s="35">
        <v>1000000</v>
      </c>
      <c r="E10" s="36">
        <v>43464</v>
      </c>
      <c r="F10" s="27" t="s">
        <v>479</v>
      </c>
      <c r="G10" s="27" t="s">
        <v>577</v>
      </c>
      <c r="H10" s="27" t="s">
        <v>579</v>
      </c>
      <c r="I10" s="27" t="s">
        <v>575</v>
      </c>
    </row>
    <row r="11" spans="1:17" ht="13" x14ac:dyDescent="0.15">
      <c r="A11" t="s">
        <v>64</v>
      </c>
      <c r="B11" s="27" t="s">
        <v>24</v>
      </c>
      <c r="C11" s="39" t="str">
        <f t="shared" si="0"/>
        <v>Claridge-Culp-total-nodetail</v>
      </c>
      <c r="D11" s="35">
        <v>586264</v>
      </c>
      <c r="E11" s="36">
        <v>43464</v>
      </c>
      <c r="F11" s="27" t="s">
        <v>479</v>
      </c>
      <c r="G11" s="27" t="s">
        <v>574</v>
      </c>
      <c r="H11" s="27" t="s">
        <v>579</v>
      </c>
      <c r="I11" s="27" t="s">
        <v>573</v>
      </c>
    </row>
    <row r="12" spans="1:17" ht="13" x14ac:dyDescent="0.15">
      <c r="A12" t="s">
        <v>65</v>
      </c>
      <c r="B12" s="27" t="s">
        <v>24</v>
      </c>
      <c r="C12" s="39" t="str">
        <f t="shared" si="0"/>
        <v>Clear River Enviro-total-nodetail</v>
      </c>
      <c r="D12" s="35">
        <v>900000</v>
      </c>
      <c r="E12" s="36">
        <v>43464</v>
      </c>
      <c r="F12" s="27" t="s">
        <v>479</v>
      </c>
      <c r="G12" s="27" t="s">
        <v>574</v>
      </c>
      <c r="H12" s="27" t="s">
        <v>572</v>
      </c>
      <c r="I12" s="27" t="s">
        <v>573</v>
      </c>
    </row>
    <row r="13" spans="1:17" ht="13" x14ac:dyDescent="0.15">
      <c r="A13" t="s">
        <v>52</v>
      </c>
      <c r="B13" s="27" t="s">
        <v>24</v>
      </c>
      <c r="C13" s="39" t="str">
        <f t="shared" si="0"/>
        <v>Doc Response-total-nodetail</v>
      </c>
      <c r="D13" s="35">
        <v>75000</v>
      </c>
      <c r="E13" s="36">
        <v>43464</v>
      </c>
      <c r="F13" s="27" t="s">
        <v>479</v>
      </c>
      <c r="G13" s="27" t="s">
        <v>576</v>
      </c>
      <c r="H13" s="27" t="s">
        <v>572</v>
      </c>
      <c r="I13" s="27" t="s">
        <v>573</v>
      </c>
    </row>
    <row r="14" spans="1:17" ht="13" x14ac:dyDescent="0.15">
      <c r="A14" t="s">
        <v>34</v>
      </c>
      <c r="B14" s="27" t="s">
        <v>24</v>
      </c>
      <c r="C14" s="39" t="str">
        <f t="shared" si="0"/>
        <v>ECM Technologies-total-nodetail</v>
      </c>
      <c r="D14" s="35">
        <v>450000</v>
      </c>
      <c r="E14" s="36">
        <v>43464</v>
      </c>
      <c r="F14" s="27" t="s">
        <v>479</v>
      </c>
      <c r="G14" s="27" t="s">
        <v>577</v>
      </c>
      <c r="H14" s="27" t="s">
        <v>572</v>
      </c>
      <c r="I14" s="27" t="s">
        <v>578</v>
      </c>
    </row>
    <row r="15" spans="1:17" ht="13" x14ac:dyDescent="0.15">
      <c r="A15" t="s">
        <v>53</v>
      </c>
      <c r="B15" s="27" t="s">
        <v>24</v>
      </c>
      <c r="C15" s="39" t="str">
        <f t="shared" si="0"/>
        <v>ENTvantgage Diagnostics-total-nodetail</v>
      </c>
      <c r="D15" s="35">
        <v>1450000</v>
      </c>
      <c r="E15" s="36">
        <v>43464</v>
      </c>
      <c r="F15" s="27" t="s">
        <v>479</v>
      </c>
      <c r="G15" s="27" t="s">
        <v>576</v>
      </c>
      <c r="H15" s="27" t="s">
        <v>572</v>
      </c>
      <c r="I15" s="27" t="s">
        <v>578</v>
      </c>
    </row>
    <row r="16" spans="1:17" ht="13" x14ac:dyDescent="0.15">
      <c r="A16" t="s">
        <v>66</v>
      </c>
      <c r="B16" s="27" t="s">
        <v>24</v>
      </c>
      <c r="C16" s="39" t="str">
        <f t="shared" si="0"/>
        <v>Fortis Biosciences-total-nodetail</v>
      </c>
      <c r="D16" s="35">
        <v>5000</v>
      </c>
      <c r="E16" s="36">
        <v>43464</v>
      </c>
      <c r="F16" s="27" t="s">
        <v>479</v>
      </c>
      <c r="G16" s="27" t="s">
        <v>574</v>
      </c>
      <c r="H16" s="27" t="s">
        <v>572</v>
      </c>
      <c r="I16" s="27"/>
      <c r="L16" s="27"/>
      <c r="M16" s="39"/>
      <c r="N16" s="35"/>
      <c r="O16" s="18"/>
      <c r="P16" s="15"/>
      <c r="Q16" s="15"/>
    </row>
    <row r="17" spans="1:17" ht="13" x14ac:dyDescent="0.15">
      <c r="A17" t="s">
        <v>67</v>
      </c>
      <c r="B17" s="27" t="s">
        <v>24</v>
      </c>
      <c r="C17" s="39" t="str">
        <f t="shared" si="0"/>
        <v>GuidaBot-total-nodetail</v>
      </c>
      <c r="D17" s="35">
        <v>425000</v>
      </c>
      <c r="E17" s="36">
        <v>43464</v>
      </c>
      <c r="F17" s="27" t="s">
        <v>479</v>
      </c>
      <c r="G17" s="27" t="s">
        <v>574</v>
      </c>
      <c r="H17" s="27" t="s">
        <v>572</v>
      </c>
      <c r="I17" s="27"/>
      <c r="L17" s="27"/>
      <c r="M17" s="39"/>
      <c r="N17" s="35"/>
      <c r="O17" s="18"/>
      <c r="P17" s="15"/>
      <c r="Q17" s="15"/>
    </row>
    <row r="18" spans="1:17" ht="13" x14ac:dyDescent="0.15">
      <c r="A18" t="s">
        <v>68</v>
      </c>
      <c r="B18" s="27" t="s">
        <v>24</v>
      </c>
      <c r="C18" s="39" t="str">
        <f t="shared" si="0"/>
        <v>IntuiTap Medical-total-nodetail</v>
      </c>
      <c r="D18" s="35">
        <v>300000</v>
      </c>
      <c r="E18" s="36">
        <v>43464</v>
      </c>
      <c r="F18" s="27" t="s">
        <v>479</v>
      </c>
      <c r="G18" s="27" t="s">
        <v>574</v>
      </c>
      <c r="H18" s="27" t="s">
        <v>572</v>
      </c>
      <c r="I18" s="27" t="s">
        <v>575</v>
      </c>
    </row>
    <row r="19" spans="1:17" ht="13" x14ac:dyDescent="0.15">
      <c r="A19" t="s">
        <v>54</v>
      </c>
      <c r="B19" s="27" t="s">
        <v>24</v>
      </c>
      <c r="C19" s="39" t="str">
        <f t="shared" si="0"/>
        <v>Knocki-total-nodetail</v>
      </c>
      <c r="D19" s="35">
        <v>630000</v>
      </c>
      <c r="E19" s="36">
        <v>43464</v>
      </c>
      <c r="F19" s="27" t="s">
        <v>479</v>
      </c>
      <c r="G19" s="27" t="s">
        <v>576</v>
      </c>
      <c r="H19" s="27" t="s">
        <v>572</v>
      </c>
      <c r="I19" s="27" t="s">
        <v>573</v>
      </c>
    </row>
    <row r="20" spans="1:17" ht="13" x14ac:dyDescent="0.15">
      <c r="A20" t="s">
        <v>69</v>
      </c>
      <c r="B20" s="27" t="s">
        <v>24</v>
      </c>
      <c r="C20" s="39" t="str">
        <f t="shared" si="0"/>
        <v>Life Motion Technologies-total-nodetail</v>
      </c>
      <c r="D20" s="35">
        <v>6565</v>
      </c>
      <c r="E20" s="36">
        <v>43464</v>
      </c>
      <c r="F20" s="27" t="s">
        <v>479</v>
      </c>
      <c r="G20" s="27" t="s">
        <v>574</v>
      </c>
      <c r="H20" s="27" t="s">
        <v>579</v>
      </c>
      <c r="I20" s="27" t="s">
        <v>573</v>
      </c>
    </row>
    <row r="21" spans="1:17" ht="13" x14ac:dyDescent="0.15">
      <c r="A21" t="s">
        <v>36</v>
      </c>
      <c r="B21" s="27" t="s">
        <v>24</v>
      </c>
      <c r="C21" s="39" t="str">
        <f t="shared" si="0"/>
        <v>Luminostics-total-nodetail</v>
      </c>
      <c r="D21" s="35">
        <v>60000</v>
      </c>
      <c r="E21" s="36">
        <v>43464</v>
      </c>
      <c r="F21" s="27" t="s">
        <v>479</v>
      </c>
      <c r="G21" s="27" t="s">
        <v>577</v>
      </c>
      <c r="H21" s="27" t="s">
        <v>572</v>
      </c>
      <c r="I21" s="27" t="s">
        <v>573</v>
      </c>
    </row>
    <row r="22" spans="1:17" ht="13" x14ac:dyDescent="0.15">
      <c r="A22" t="s">
        <v>87</v>
      </c>
      <c r="B22" s="27" t="s">
        <v>24</v>
      </c>
      <c r="C22" s="39" t="str">
        <f t="shared" si="0"/>
        <v>M&amp;S Biotics-total-nodetail</v>
      </c>
      <c r="D22" s="35">
        <v>250000</v>
      </c>
      <c r="E22" s="36">
        <v>43464</v>
      </c>
      <c r="F22" s="27" t="s">
        <v>479</v>
      </c>
      <c r="G22" s="27" t="s">
        <v>571</v>
      </c>
      <c r="H22" s="27" t="s">
        <v>572</v>
      </c>
      <c r="I22" s="27" t="s">
        <v>578</v>
      </c>
    </row>
    <row r="23" spans="1:17" ht="13" x14ac:dyDescent="0.15">
      <c r="A23" t="s">
        <v>70</v>
      </c>
      <c r="B23" s="27" t="s">
        <v>24</v>
      </c>
      <c r="C23" s="39" t="str">
        <f t="shared" si="0"/>
        <v>Macromoltek-total-nodetail</v>
      </c>
      <c r="D23" s="35">
        <v>950000</v>
      </c>
      <c r="E23" s="36">
        <v>43464</v>
      </c>
      <c r="F23" s="27" t="s">
        <v>479</v>
      </c>
      <c r="G23" s="27" t="s">
        <v>574</v>
      </c>
      <c r="H23" s="27" t="s">
        <v>572</v>
      </c>
      <c r="I23" s="27" t="s">
        <v>578</v>
      </c>
    </row>
    <row r="24" spans="1:17" ht="13" x14ac:dyDescent="0.15">
      <c r="A24" t="s">
        <v>55</v>
      </c>
      <c r="B24" s="27" t="s">
        <v>24</v>
      </c>
      <c r="C24" s="39" t="str">
        <f t="shared" si="0"/>
        <v>NarrativeDx-total-nodetail</v>
      </c>
      <c r="D24" s="35">
        <v>1100000</v>
      </c>
      <c r="E24" s="36">
        <v>43464</v>
      </c>
      <c r="F24" s="27" t="s">
        <v>479</v>
      </c>
      <c r="G24" s="27" t="s">
        <v>576</v>
      </c>
      <c r="H24" s="27" t="s">
        <v>572</v>
      </c>
      <c r="I24" s="27" t="s">
        <v>578</v>
      </c>
    </row>
    <row r="25" spans="1:17" ht="13" x14ac:dyDescent="0.15">
      <c r="A25" t="s">
        <v>71</v>
      </c>
      <c r="B25" s="27" t="s">
        <v>24</v>
      </c>
      <c r="C25" s="39" t="str">
        <f t="shared" si="0"/>
        <v>NHC-total-nodetail</v>
      </c>
      <c r="D25" s="35">
        <v>180000</v>
      </c>
      <c r="E25" s="36">
        <v>43464</v>
      </c>
      <c r="F25" s="27" t="s">
        <v>479</v>
      </c>
      <c r="G25" s="27" t="s">
        <v>574</v>
      </c>
      <c r="H25" s="27" t="s">
        <v>579</v>
      </c>
      <c r="I25" s="27" t="s">
        <v>578</v>
      </c>
    </row>
    <row r="26" spans="1:17" ht="13" x14ac:dyDescent="0.15">
      <c r="A26" t="s">
        <v>37</v>
      </c>
      <c r="B26" s="27" t="s">
        <v>24</v>
      </c>
      <c r="C26" s="39" t="str">
        <f t="shared" si="0"/>
        <v>Noninvasix-total-nodetail</v>
      </c>
      <c r="D26" s="35">
        <v>1800000</v>
      </c>
      <c r="E26" s="36">
        <v>43464</v>
      </c>
      <c r="F26" s="27" t="s">
        <v>479</v>
      </c>
      <c r="G26" s="27" t="s">
        <v>577</v>
      </c>
      <c r="H26" s="27" t="s">
        <v>572</v>
      </c>
      <c r="I26" s="27" t="s">
        <v>578</v>
      </c>
    </row>
    <row r="27" spans="1:17" ht="13" x14ac:dyDescent="0.15">
      <c r="A27" t="s">
        <v>56</v>
      </c>
      <c r="B27" s="27" t="s">
        <v>24</v>
      </c>
      <c r="C27" s="39" t="str">
        <f t="shared" si="0"/>
        <v>NuPark-total-nodetail</v>
      </c>
      <c r="D27" s="35">
        <v>1690000</v>
      </c>
      <c r="E27" s="36">
        <v>43464</v>
      </c>
      <c r="F27" s="27" t="s">
        <v>479</v>
      </c>
      <c r="G27" s="27" t="s">
        <v>576</v>
      </c>
      <c r="H27" s="27" t="s">
        <v>572</v>
      </c>
      <c r="I27" s="27"/>
      <c r="L27" s="27"/>
      <c r="M27" s="39"/>
      <c r="N27" s="35"/>
      <c r="O27" s="18"/>
      <c r="P27" s="15"/>
      <c r="Q27" s="15"/>
    </row>
    <row r="28" spans="1:17" ht="13" x14ac:dyDescent="0.15">
      <c r="A28" t="s">
        <v>88</v>
      </c>
      <c r="B28" s="27" t="s">
        <v>24</v>
      </c>
      <c r="C28" s="39" t="str">
        <f t="shared" si="0"/>
        <v>Polar Panel-total-nodetail</v>
      </c>
      <c r="D28" s="35">
        <v>2750</v>
      </c>
      <c r="E28" s="36">
        <v>43464</v>
      </c>
      <c r="F28" s="27" t="s">
        <v>479</v>
      </c>
      <c r="G28" s="27" t="s">
        <v>571</v>
      </c>
      <c r="H28" s="27" t="s">
        <v>572</v>
      </c>
      <c r="I28" s="27"/>
      <c r="L28" s="27"/>
      <c r="M28" s="39"/>
      <c r="N28" s="35"/>
      <c r="O28" s="18"/>
      <c r="P28" s="15"/>
      <c r="Q28" s="15"/>
    </row>
    <row r="29" spans="1:17" ht="13" x14ac:dyDescent="0.15">
      <c r="A29" t="s">
        <v>72</v>
      </c>
      <c r="B29" s="27" t="s">
        <v>24</v>
      </c>
      <c r="C29" s="39" t="str">
        <f t="shared" si="0"/>
        <v>Prepflash-total-nodetail</v>
      </c>
      <c r="D29" s="35">
        <v>150000</v>
      </c>
      <c r="E29" s="36">
        <v>43464</v>
      </c>
      <c r="F29" s="27" t="s">
        <v>479</v>
      </c>
      <c r="G29" s="27" t="s">
        <v>574</v>
      </c>
      <c r="H29" s="27" t="s">
        <v>579</v>
      </c>
      <c r="I29" s="27" t="s">
        <v>575</v>
      </c>
    </row>
    <row r="30" spans="1:17" ht="13" x14ac:dyDescent="0.15">
      <c r="A30" t="s">
        <v>73</v>
      </c>
      <c r="B30" s="27" t="s">
        <v>24</v>
      </c>
      <c r="C30" s="39" t="str">
        <f t="shared" si="0"/>
        <v>Quantum Industrial Development Corp-total-nodetail</v>
      </c>
      <c r="D30" s="35">
        <v>500000</v>
      </c>
      <c r="E30" s="36">
        <v>43464</v>
      </c>
      <c r="F30" s="27" t="s">
        <v>479</v>
      </c>
      <c r="G30" s="27" t="s">
        <v>574</v>
      </c>
      <c r="H30" s="27" t="s">
        <v>579</v>
      </c>
      <c r="I30" s="27" t="s">
        <v>573</v>
      </c>
    </row>
    <row r="31" spans="1:17" ht="13" x14ac:dyDescent="0.15">
      <c r="A31" t="s">
        <v>57</v>
      </c>
      <c r="B31" s="27" t="s">
        <v>24</v>
      </c>
      <c r="C31" s="39" t="str">
        <f t="shared" si="0"/>
        <v>REEcycle-total-nodetail</v>
      </c>
      <c r="D31" s="35">
        <v>302000</v>
      </c>
      <c r="E31" s="36">
        <v>43464</v>
      </c>
      <c r="F31" s="27" t="s">
        <v>479</v>
      </c>
      <c r="G31" s="27" t="s">
        <v>576</v>
      </c>
      <c r="H31" s="27" t="s">
        <v>572</v>
      </c>
      <c r="I31" s="27" t="s">
        <v>573</v>
      </c>
    </row>
    <row r="32" spans="1:17" ht="13" x14ac:dyDescent="0.15">
      <c r="A32" t="s">
        <v>38</v>
      </c>
      <c r="B32" s="27" t="s">
        <v>24</v>
      </c>
      <c r="C32" s="39" t="str">
        <f t="shared" si="0"/>
        <v>Remind Trac (Remind Tech)-total-nodetail</v>
      </c>
      <c r="D32" s="35">
        <v>250000</v>
      </c>
      <c r="E32" s="36">
        <v>43464</v>
      </c>
      <c r="F32" s="27" t="s">
        <v>479</v>
      </c>
      <c r="G32" s="27" t="s">
        <v>577</v>
      </c>
      <c r="H32" s="27" t="s">
        <v>572</v>
      </c>
      <c r="I32" s="27" t="s">
        <v>580</v>
      </c>
    </row>
    <row r="33" spans="1:17" ht="13" x14ac:dyDescent="0.15">
      <c r="A33" t="s">
        <v>89</v>
      </c>
      <c r="B33" s="27" t="s">
        <v>24</v>
      </c>
      <c r="C33" s="39" t="str">
        <f t="shared" si="0"/>
        <v>ResponderX-total-nodetail</v>
      </c>
      <c r="D33" s="35">
        <v>25000</v>
      </c>
      <c r="E33" s="36">
        <v>43464</v>
      </c>
      <c r="F33" s="27" t="s">
        <v>479</v>
      </c>
      <c r="G33" s="27" t="s">
        <v>571</v>
      </c>
      <c r="H33" s="27" t="s">
        <v>572</v>
      </c>
      <c r="I33" s="27" t="s">
        <v>578</v>
      </c>
    </row>
    <row r="34" spans="1:17" ht="13" x14ac:dyDescent="0.15">
      <c r="A34" t="s">
        <v>74</v>
      </c>
      <c r="B34" s="27" t="s">
        <v>24</v>
      </c>
      <c r="C34" s="39" t="str">
        <f t="shared" si="0"/>
        <v>Resthetics-total-nodetail</v>
      </c>
      <c r="D34" s="35">
        <v>50000</v>
      </c>
      <c r="E34" s="36">
        <v>43464</v>
      </c>
      <c r="F34" s="27" t="s">
        <v>479</v>
      </c>
      <c r="G34" s="27" t="s">
        <v>574</v>
      </c>
      <c r="H34" s="27" t="s">
        <v>579</v>
      </c>
      <c r="I34" s="27" t="s">
        <v>578</v>
      </c>
    </row>
    <row r="35" spans="1:17" ht="13" x14ac:dyDescent="0.15">
      <c r="A35" t="s">
        <v>90</v>
      </c>
      <c r="B35" s="27" t="s">
        <v>24</v>
      </c>
      <c r="C35" s="39" t="str">
        <f t="shared" si="0"/>
        <v>RevaTis-total-nodetail</v>
      </c>
      <c r="D35" s="35">
        <v>300000</v>
      </c>
      <c r="E35" s="36">
        <v>43464</v>
      </c>
      <c r="F35" s="27" t="s">
        <v>479</v>
      </c>
      <c r="G35" s="27" t="s">
        <v>571</v>
      </c>
      <c r="H35" s="27" t="s">
        <v>572</v>
      </c>
      <c r="I35" s="27"/>
      <c r="L35" s="27"/>
      <c r="M35" s="39"/>
      <c r="N35" s="35"/>
      <c r="O35" s="18"/>
      <c r="P35" s="15"/>
      <c r="Q35" s="15"/>
    </row>
    <row r="36" spans="1:17" ht="13" x14ac:dyDescent="0.15">
      <c r="A36" t="s">
        <v>75</v>
      </c>
      <c r="B36" s="27" t="s">
        <v>24</v>
      </c>
      <c r="C36" s="39" t="str">
        <f t="shared" si="0"/>
        <v>Rotex-total-nodetail</v>
      </c>
      <c r="D36" s="35">
        <v>90000</v>
      </c>
      <c r="E36" s="36">
        <v>43464</v>
      </c>
      <c r="F36" s="27" t="s">
        <v>479</v>
      </c>
      <c r="G36" s="27" t="s">
        <v>574</v>
      </c>
      <c r="H36" s="27" t="s">
        <v>572</v>
      </c>
      <c r="I36" s="27"/>
      <c r="L36" s="27"/>
      <c r="M36" s="39"/>
      <c r="N36" s="35"/>
      <c r="O36" s="18"/>
      <c r="P36" s="15"/>
      <c r="Q36" s="15"/>
    </row>
    <row r="37" spans="1:17" ht="13" x14ac:dyDescent="0.15">
      <c r="A37" t="s">
        <v>91</v>
      </c>
      <c r="B37" s="27" t="s">
        <v>24</v>
      </c>
      <c r="C37" s="39" t="str">
        <f t="shared" si="0"/>
        <v>SABER Corportation-total-nodetail</v>
      </c>
      <c r="D37" s="35">
        <v>15000</v>
      </c>
      <c r="E37" s="36">
        <v>43464</v>
      </c>
      <c r="F37" s="27" t="s">
        <v>479</v>
      </c>
      <c r="G37" s="27" t="s">
        <v>571</v>
      </c>
      <c r="H37" s="27" t="s">
        <v>572</v>
      </c>
      <c r="I37" s="27" t="s">
        <v>578</v>
      </c>
    </row>
    <row r="38" spans="1:17" ht="13" x14ac:dyDescent="0.15">
      <c r="A38" t="s">
        <v>39</v>
      </c>
      <c r="B38" s="27" t="s">
        <v>24</v>
      </c>
      <c r="C38" s="39" t="str">
        <f t="shared" si="0"/>
        <v>Sano Chemicals-total-nodetail</v>
      </c>
      <c r="D38" s="35">
        <v>1000000</v>
      </c>
      <c r="E38" s="36">
        <v>43464</v>
      </c>
      <c r="F38" s="27" t="s">
        <v>479</v>
      </c>
      <c r="G38" s="27" t="s">
        <v>577</v>
      </c>
      <c r="H38" s="27" t="s">
        <v>572</v>
      </c>
      <c r="I38" s="27"/>
      <c r="L38" s="27"/>
      <c r="M38" s="39"/>
      <c r="N38" s="35"/>
      <c r="O38" s="18"/>
      <c r="P38" s="15"/>
      <c r="Q38" s="15"/>
    </row>
    <row r="39" spans="1:17" ht="13" x14ac:dyDescent="0.15">
      <c r="A39" t="s">
        <v>40</v>
      </c>
      <c r="B39" s="27" t="s">
        <v>24</v>
      </c>
      <c r="C39" s="39" t="str">
        <f t="shared" si="0"/>
        <v>Scribesense-total-nodetail</v>
      </c>
      <c r="D39" s="35">
        <v>125000</v>
      </c>
      <c r="E39" s="36">
        <v>43464</v>
      </c>
      <c r="F39" s="27" t="s">
        <v>479</v>
      </c>
      <c r="G39" s="27" t="s">
        <v>577</v>
      </c>
      <c r="H39" s="27" t="s">
        <v>572</v>
      </c>
      <c r="I39" s="27"/>
      <c r="L39" s="27"/>
      <c r="M39" s="39"/>
      <c r="N39" s="35"/>
      <c r="O39" s="18"/>
      <c r="P39" s="15"/>
      <c r="Q39" s="15"/>
    </row>
    <row r="40" spans="1:17" ht="13" x14ac:dyDescent="0.15">
      <c r="A40" t="s">
        <v>41</v>
      </c>
      <c r="B40" s="27" t="s">
        <v>24</v>
      </c>
      <c r="C40" s="39" t="str">
        <f t="shared" si="0"/>
        <v>SemanticMD-total-nodetail</v>
      </c>
      <c r="D40" s="35">
        <v>210000</v>
      </c>
      <c r="E40" s="36">
        <v>43464</v>
      </c>
      <c r="F40" s="27" t="s">
        <v>479</v>
      </c>
      <c r="G40" s="27" t="s">
        <v>577</v>
      </c>
      <c r="H40" s="27" t="s">
        <v>572</v>
      </c>
      <c r="I40" s="27" t="s">
        <v>575</v>
      </c>
    </row>
    <row r="41" spans="1:17" ht="13" x14ac:dyDescent="0.15">
      <c r="A41" t="s">
        <v>76</v>
      </c>
      <c r="B41" s="27" t="s">
        <v>24</v>
      </c>
      <c r="C41" s="39" t="str">
        <f t="shared" si="0"/>
        <v>Sensytec-total-nodetail</v>
      </c>
      <c r="D41" s="35">
        <v>25000</v>
      </c>
      <c r="E41" s="36">
        <v>43464</v>
      </c>
      <c r="F41" s="27" t="s">
        <v>479</v>
      </c>
      <c r="G41" s="27" t="s">
        <v>574</v>
      </c>
      <c r="H41" s="27" t="s">
        <v>572</v>
      </c>
      <c r="I41" s="27" t="s">
        <v>580</v>
      </c>
    </row>
    <row r="42" spans="1:17" s="41" customFormat="1" ht="13" x14ac:dyDescent="0.15">
      <c r="A42" t="s">
        <v>78</v>
      </c>
      <c r="B42" s="27" t="s">
        <v>24</v>
      </c>
      <c r="C42" s="39" t="str">
        <f t="shared" si="0"/>
        <v>Shower Stream-total-nodetail</v>
      </c>
      <c r="D42" s="35">
        <v>5000</v>
      </c>
      <c r="E42" s="36">
        <v>43464</v>
      </c>
      <c r="F42" s="27" t="s">
        <v>479</v>
      </c>
      <c r="G42" s="27" t="s">
        <v>574</v>
      </c>
      <c r="H42" s="27" t="s">
        <v>572</v>
      </c>
      <c r="I42" s="27" t="s">
        <v>580</v>
      </c>
      <c r="J42"/>
      <c r="K42"/>
      <c r="L42"/>
      <c r="M42"/>
      <c r="N42"/>
      <c r="O42"/>
      <c r="P42"/>
      <c r="Q42"/>
    </row>
    <row r="43" spans="1:17" s="41" customFormat="1" ht="13" x14ac:dyDescent="0.15">
      <c r="A43" t="s">
        <v>58</v>
      </c>
      <c r="B43" s="27" t="s">
        <v>24</v>
      </c>
      <c r="C43" s="39" t="str">
        <f t="shared" si="0"/>
        <v>Siva Therapeutics-total-nodetail</v>
      </c>
      <c r="D43" s="35">
        <v>1100000</v>
      </c>
      <c r="E43" s="36">
        <v>43464</v>
      </c>
      <c r="F43" s="27" t="s">
        <v>479</v>
      </c>
      <c r="G43" s="27" t="s">
        <v>576</v>
      </c>
      <c r="H43" s="27" t="s">
        <v>572</v>
      </c>
      <c r="I43" s="27" t="s">
        <v>580</v>
      </c>
      <c r="J43"/>
      <c r="K43"/>
      <c r="L43"/>
      <c r="M43"/>
      <c r="N43"/>
      <c r="O43"/>
      <c r="P43"/>
      <c r="Q43"/>
    </row>
    <row r="44" spans="1:17" s="41" customFormat="1" ht="13" x14ac:dyDescent="0.15">
      <c r="A44" t="s">
        <v>79</v>
      </c>
      <c r="B44" s="27" t="s">
        <v>24</v>
      </c>
      <c r="C44" s="39" t="str">
        <f t="shared" si="0"/>
        <v>Slipstream Wind-total-nodetail</v>
      </c>
      <c r="D44" s="35">
        <v>500000</v>
      </c>
      <c r="E44" s="36">
        <v>43464</v>
      </c>
      <c r="F44" s="27" t="s">
        <v>479</v>
      </c>
      <c r="G44" s="27" t="s">
        <v>574</v>
      </c>
      <c r="H44" s="27" t="s">
        <v>572</v>
      </c>
      <c r="I44" s="27"/>
      <c r="J44"/>
      <c r="K44"/>
      <c r="L44" s="27"/>
      <c r="M44" s="39"/>
      <c r="N44" s="35"/>
      <c r="O44" s="18"/>
      <c r="P44" s="15"/>
      <c r="Q44" s="15"/>
    </row>
    <row r="45" spans="1:17" s="41" customFormat="1" ht="13" x14ac:dyDescent="0.15">
      <c r="A45" t="s">
        <v>581</v>
      </c>
      <c r="B45" s="27" t="s">
        <v>24</v>
      </c>
      <c r="C45" s="39" t="str">
        <f t="shared" si="0"/>
        <v>Smarter Sorting-total-nodetail</v>
      </c>
      <c r="D45" s="35">
        <v>1071750</v>
      </c>
      <c r="E45" s="36">
        <v>43464</v>
      </c>
      <c r="F45" s="27" t="s">
        <v>479</v>
      </c>
      <c r="G45" s="27" t="s">
        <v>574</v>
      </c>
      <c r="H45" s="27" t="s">
        <v>572</v>
      </c>
      <c r="I45" s="27"/>
      <c r="J45"/>
      <c r="K45"/>
      <c r="L45" s="27"/>
      <c r="M45" s="39"/>
      <c r="N45" s="35"/>
      <c r="O45" s="18"/>
      <c r="P45" s="15"/>
      <c r="Q45" s="15"/>
    </row>
    <row r="46" spans="1:17" s="41" customFormat="1" ht="13" x14ac:dyDescent="0.15">
      <c r="A46" t="s">
        <v>81</v>
      </c>
      <c r="B46" s="27" t="s">
        <v>24</v>
      </c>
      <c r="C46" s="39" t="str">
        <f t="shared" si="0"/>
        <v>Stem cell Security-total-nodetail</v>
      </c>
      <c r="D46" s="35">
        <v>20000</v>
      </c>
      <c r="E46" s="36">
        <v>43464</v>
      </c>
      <c r="F46" s="27" t="s">
        <v>479</v>
      </c>
      <c r="G46" s="27" t="s">
        <v>574</v>
      </c>
      <c r="H46" s="27" t="s">
        <v>572</v>
      </c>
      <c r="I46" s="27" t="s">
        <v>575</v>
      </c>
      <c r="J46"/>
      <c r="K46"/>
      <c r="L46"/>
      <c r="M46"/>
      <c r="N46"/>
      <c r="O46"/>
      <c r="P46"/>
      <c r="Q46"/>
    </row>
    <row r="47" spans="1:17" s="41" customFormat="1" ht="13" x14ac:dyDescent="0.15">
      <c r="A47" t="s">
        <v>59</v>
      </c>
      <c r="B47" s="27" t="s">
        <v>24</v>
      </c>
      <c r="C47" s="39" t="str">
        <f t="shared" si="0"/>
        <v>Stream Biomedical-total-nodetail</v>
      </c>
      <c r="D47" s="35">
        <v>600000</v>
      </c>
      <c r="E47" s="36">
        <v>43464</v>
      </c>
      <c r="F47" s="27" t="s">
        <v>479</v>
      </c>
      <c r="G47" s="27" t="s">
        <v>576</v>
      </c>
      <c r="H47" s="27" t="s">
        <v>572</v>
      </c>
      <c r="I47" s="27" t="s">
        <v>580</v>
      </c>
      <c r="J47"/>
      <c r="K47"/>
      <c r="L47"/>
      <c r="M47"/>
      <c r="N47"/>
      <c r="O47"/>
      <c r="P47"/>
      <c r="Q47"/>
    </row>
    <row r="48" spans="1:17" ht="13" x14ac:dyDescent="0.15">
      <c r="A48" t="s">
        <v>92</v>
      </c>
      <c r="B48" s="27" t="s">
        <v>24</v>
      </c>
      <c r="C48" s="39" t="str">
        <f t="shared" si="0"/>
        <v>Sunrise Health-total-nodetail</v>
      </c>
      <c r="D48" s="35">
        <v>250000</v>
      </c>
      <c r="E48" s="36">
        <v>43464</v>
      </c>
      <c r="F48" s="27" t="s">
        <v>479</v>
      </c>
      <c r="G48" s="27" t="s">
        <v>571</v>
      </c>
      <c r="H48" s="27" t="s">
        <v>579</v>
      </c>
      <c r="I48" s="27" t="s">
        <v>580</v>
      </c>
    </row>
    <row r="49" spans="1:17" ht="13" x14ac:dyDescent="0.15">
      <c r="A49" t="s">
        <v>43</v>
      </c>
      <c r="B49" s="27" t="s">
        <v>24</v>
      </c>
      <c r="C49" s="39" t="str">
        <f t="shared" si="0"/>
        <v>TeVido-total-nodetail</v>
      </c>
      <c r="D49" s="35">
        <v>1200000</v>
      </c>
      <c r="E49" s="36">
        <v>43464</v>
      </c>
      <c r="F49" s="27" t="s">
        <v>479</v>
      </c>
      <c r="G49" s="27" t="s">
        <v>577</v>
      </c>
      <c r="H49" s="27" t="s">
        <v>572</v>
      </c>
      <c r="I49" s="27" t="s">
        <v>580</v>
      </c>
    </row>
    <row r="50" spans="1:17" ht="13" x14ac:dyDescent="0.15">
      <c r="A50" t="s">
        <v>60</v>
      </c>
      <c r="B50" s="27" t="s">
        <v>24</v>
      </c>
      <c r="C50" s="39" t="str">
        <f t="shared" si="0"/>
        <v>Trifusion/Essentium-total-nodetail</v>
      </c>
      <c r="D50" s="35">
        <v>52000</v>
      </c>
      <c r="E50" s="36">
        <v>43464</v>
      </c>
      <c r="F50" s="27" t="s">
        <v>479</v>
      </c>
      <c r="G50" s="27" t="s">
        <v>576</v>
      </c>
      <c r="H50" s="27" t="s">
        <v>572</v>
      </c>
      <c r="I50" s="27" t="s">
        <v>578</v>
      </c>
    </row>
    <row r="51" spans="1:17" ht="13" x14ac:dyDescent="0.15">
      <c r="A51" t="s">
        <v>45</v>
      </c>
      <c r="B51" s="27" t="s">
        <v>24</v>
      </c>
      <c r="C51" s="39" t="str">
        <f t="shared" si="0"/>
        <v>TxESI-total-nodetail</v>
      </c>
      <c r="D51" s="35">
        <v>680000</v>
      </c>
      <c r="E51" s="36">
        <v>43464</v>
      </c>
      <c r="F51" s="27" t="s">
        <v>479</v>
      </c>
      <c r="G51" s="27" t="s">
        <v>577</v>
      </c>
      <c r="H51" s="27" t="s">
        <v>579</v>
      </c>
      <c r="I51" s="27" t="s">
        <v>578</v>
      </c>
    </row>
    <row r="52" spans="1:17" ht="13" x14ac:dyDescent="0.15">
      <c r="A52" t="s">
        <v>46</v>
      </c>
      <c r="B52" s="27" t="s">
        <v>24</v>
      </c>
      <c r="C52" s="39" t="str">
        <f t="shared" si="0"/>
        <v>U-Solution-total-nodetail</v>
      </c>
      <c r="D52" s="35">
        <v>50000</v>
      </c>
      <c r="E52" s="36">
        <v>43464</v>
      </c>
      <c r="F52" s="27" t="s">
        <v>479</v>
      </c>
      <c r="G52" s="27" t="s">
        <v>577</v>
      </c>
      <c r="H52" s="27" t="s">
        <v>572</v>
      </c>
      <c r="I52" s="27"/>
      <c r="L52" s="27"/>
      <c r="M52" s="39"/>
      <c r="N52" s="35"/>
      <c r="O52" s="18"/>
      <c r="P52" s="15"/>
      <c r="Q52" s="15"/>
    </row>
    <row r="53" spans="1:17" ht="13" x14ac:dyDescent="0.15">
      <c r="A53" t="s">
        <v>93</v>
      </c>
      <c r="B53" s="27" t="s">
        <v>24</v>
      </c>
      <c r="C53" s="39" t="str">
        <f t="shared" si="0"/>
        <v>VastBiome-total-nodetail</v>
      </c>
      <c r="D53" s="35">
        <v>350000</v>
      </c>
      <c r="E53" s="36">
        <v>43464</v>
      </c>
      <c r="F53" s="27" t="s">
        <v>479</v>
      </c>
      <c r="G53" s="27" t="s">
        <v>571</v>
      </c>
      <c r="H53" s="27" t="s">
        <v>572</v>
      </c>
      <c r="I53" s="27"/>
      <c r="L53" s="27"/>
      <c r="M53" s="39"/>
      <c r="N53" s="35"/>
      <c r="O53" s="18"/>
      <c r="P53" s="15"/>
      <c r="Q53" s="15"/>
    </row>
    <row r="54" spans="1:17" ht="13" x14ac:dyDescent="0.15">
      <c r="A54" t="s">
        <v>94</v>
      </c>
      <c r="B54" s="27" t="s">
        <v>24</v>
      </c>
      <c r="C54" s="39" t="str">
        <f t="shared" si="0"/>
        <v>VenoStent-total-nodetail</v>
      </c>
      <c r="D54" s="35">
        <v>412000</v>
      </c>
      <c r="E54" s="36">
        <v>43464</v>
      </c>
      <c r="F54" s="27" t="s">
        <v>479</v>
      </c>
      <c r="G54" s="27" t="s">
        <v>571</v>
      </c>
      <c r="H54" s="27" t="s">
        <v>572</v>
      </c>
      <c r="I54" s="27" t="s">
        <v>578</v>
      </c>
    </row>
    <row r="55" spans="1:17" ht="13" x14ac:dyDescent="0.15">
      <c r="A55" t="s">
        <v>95</v>
      </c>
      <c r="B55" s="27" t="s">
        <v>24</v>
      </c>
      <c r="C55" s="39" t="str">
        <f t="shared" si="0"/>
        <v>Verdegen-total-nodetail</v>
      </c>
      <c r="D55" s="35">
        <v>460000</v>
      </c>
      <c r="E55" s="36">
        <v>43464</v>
      </c>
      <c r="F55" s="27" t="s">
        <v>479</v>
      </c>
      <c r="G55" s="27" t="s">
        <v>571</v>
      </c>
      <c r="H55" s="27" t="s">
        <v>572</v>
      </c>
      <c r="I55" s="27" t="s">
        <v>578</v>
      </c>
    </row>
    <row r="56" spans="1:17" ht="13" x14ac:dyDescent="0.15">
      <c r="A56" t="s">
        <v>98</v>
      </c>
      <c r="B56" s="27" t="s">
        <v>24</v>
      </c>
      <c r="C56" s="39" t="str">
        <f t="shared" si="0"/>
        <v>Vitls-total-nodetail</v>
      </c>
      <c r="D56" s="35">
        <v>420000</v>
      </c>
      <c r="E56" s="36">
        <v>43464</v>
      </c>
      <c r="F56" s="27" t="s">
        <v>479</v>
      </c>
      <c r="G56" s="27" t="s">
        <v>571</v>
      </c>
      <c r="H56" s="27" t="s">
        <v>572</v>
      </c>
      <c r="I56" s="27" t="s">
        <v>578</v>
      </c>
    </row>
    <row r="57" spans="1:17" ht="13" x14ac:dyDescent="0.15">
      <c r="A57" t="s">
        <v>61</v>
      </c>
      <c r="B57" s="27" t="s">
        <v>24</v>
      </c>
      <c r="C57" s="39" t="str">
        <f t="shared" si="0"/>
        <v>Voyager Biomedical (Scepter Medical Devices)-total-nodetail</v>
      </c>
      <c r="D57" s="35">
        <v>100000</v>
      </c>
      <c r="E57" s="36">
        <v>43464</v>
      </c>
      <c r="F57" s="27" t="s">
        <v>479</v>
      </c>
      <c r="G57" s="27" t="s">
        <v>577</v>
      </c>
      <c r="H57" s="27" t="s">
        <v>572</v>
      </c>
      <c r="I57" s="27" t="s">
        <v>578</v>
      </c>
    </row>
    <row r="58" spans="1:17" ht="13" x14ac:dyDescent="0.15">
      <c r="A58" t="s">
        <v>96</v>
      </c>
      <c r="B58" s="27" t="s">
        <v>24</v>
      </c>
      <c r="C58" s="39" t="str">
        <f t="shared" si="0"/>
        <v>Xyber Technologies-total-nodetail</v>
      </c>
      <c r="D58" s="35">
        <v>1400000</v>
      </c>
      <c r="E58" s="36">
        <v>43464</v>
      </c>
      <c r="F58" s="27" t="s">
        <v>479</v>
      </c>
      <c r="G58" s="27" t="s">
        <v>571</v>
      </c>
      <c r="H58" s="27" t="s">
        <v>572</v>
      </c>
      <c r="I58" s="27" t="s">
        <v>578</v>
      </c>
    </row>
    <row r="59" spans="1:17" ht="13" x14ac:dyDescent="0.15">
      <c r="A59" t="s">
        <v>97</v>
      </c>
      <c r="B59" s="27" t="s">
        <v>24</v>
      </c>
      <c r="C59" s="39" t="str">
        <f t="shared" si="0"/>
        <v>Yotta Solar-total-nodetail</v>
      </c>
      <c r="D59" s="35">
        <v>572500</v>
      </c>
      <c r="E59" s="36">
        <v>43464</v>
      </c>
      <c r="F59" s="27" t="s">
        <v>479</v>
      </c>
      <c r="G59" s="27" t="s">
        <v>571</v>
      </c>
      <c r="H59" s="27" t="s">
        <v>572</v>
      </c>
      <c r="I59" s="27" t="s">
        <v>578</v>
      </c>
    </row>
    <row r="60" spans="1:17" ht="13" x14ac:dyDescent="0.15">
      <c r="A60" t="s">
        <v>49</v>
      </c>
      <c r="B60" s="27" t="s">
        <v>21</v>
      </c>
      <c r="C60" s="39" t="str">
        <f t="shared" si="0"/>
        <v>Acoustic Shield-dilutive</v>
      </c>
      <c r="D60" s="35">
        <v>175000</v>
      </c>
      <c r="E60" s="36">
        <v>43465</v>
      </c>
      <c r="F60" s="27" t="s">
        <v>479</v>
      </c>
      <c r="G60" s="27" t="s">
        <v>582</v>
      </c>
      <c r="H60" s="27" t="s">
        <v>583</v>
      </c>
      <c r="I60" s="27" t="s">
        <v>578</v>
      </c>
    </row>
    <row r="61" spans="1:17" ht="13" x14ac:dyDescent="0.15">
      <c r="A61" t="s">
        <v>49</v>
      </c>
      <c r="B61" s="27" t="s">
        <v>22</v>
      </c>
      <c r="C61" s="39" t="str">
        <f t="shared" si="0"/>
        <v>Acoustic Shield-non-dilutive</v>
      </c>
      <c r="D61" s="35">
        <v>100000</v>
      </c>
      <c r="E61" s="36">
        <v>43465</v>
      </c>
      <c r="F61" s="27" t="s">
        <v>479</v>
      </c>
      <c r="G61" s="27" t="s">
        <v>582</v>
      </c>
      <c r="H61" s="27"/>
      <c r="I61" s="27" t="s">
        <v>578</v>
      </c>
    </row>
    <row r="62" spans="1:17" ht="13" x14ac:dyDescent="0.15">
      <c r="A62" t="s">
        <v>83</v>
      </c>
      <c r="B62" s="27" t="s">
        <v>24</v>
      </c>
      <c r="C62" s="39" t="str">
        <f t="shared" si="0"/>
        <v>Admetsys-total-nodetail</v>
      </c>
      <c r="D62" s="35">
        <v>0</v>
      </c>
      <c r="E62" s="36">
        <v>43465</v>
      </c>
      <c r="F62" s="27" t="s">
        <v>479</v>
      </c>
      <c r="G62" s="27" t="s">
        <v>582</v>
      </c>
      <c r="H62" s="27" t="s">
        <v>572</v>
      </c>
      <c r="I62" s="27" t="s">
        <v>578</v>
      </c>
    </row>
    <row r="63" spans="1:17" ht="13" x14ac:dyDescent="0.15">
      <c r="A63" t="s">
        <v>83</v>
      </c>
      <c r="B63" s="27" t="s">
        <v>21</v>
      </c>
      <c r="C63" s="39" t="str">
        <f t="shared" si="0"/>
        <v>Admetsys-dilutive</v>
      </c>
      <c r="D63" s="35">
        <v>3500000</v>
      </c>
      <c r="E63" s="36">
        <v>43465</v>
      </c>
      <c r="F63" s="27" t="s">
        <v>479</v>
      </c>
      <c r="G63" s="27" t="s">
        <v>582</v>
      </c>
      <c r="H63" s="27"/>
      <c r="I63" s="27" t="s">
        <v>575</v>
      </c>
    </row>
    <row r="64" spans="1:17" ht="13" x14ac:dyDescent="0.15">
      <c r="A64" t="s">
        <v>83</v>
      </c>
      <c r="B64" s="27" t="s">
        <v>22</v>
      </c>
      <c r="C64" s="39" t="str">
        <f t="shared" si="0"/>
        <v>Admetsys-non-dilutive</v>
      </c>
      <c r="D64" s="35">
        <v>200000</v>
      </c>
      <c r="E64" s="36">
        <v>43465</v>
      </c>
      <c r="F64" s="27" t="s">
        <v>479</v>
      </c>
      <c r="G64" s="27" t="s">
        <v>582</v>
      </c>
      <c r="H64" s="27"/>
      <c r="I64" s="27" t="s">
        <v>580</v>
      </c>
    </row>
    <row r="65" spans="1:9" ht="13" hidden="1" x14ac:dyDescent="0.15">
      <c r="A65" t="s">
        <v>394</v>
      </c>
      <c r="B65" s="27" t="s">
        <v>24</v>
      </c>
      <c r="C65" s="39" t="str">
        <f t="shared" si="0"/>
        <v>Advanced Scanners-total-nodetail</v>
      </c>
      <c r="D65" s="35">
        <v>0</v>
      </c>
      <c r="E65" s="36">
        <v>43465</v>
      </c>
      <c r="F65" s="27" t="s">
        <v>479</v>
      </c>
      <c r="G65" s="27" t="s">
        <v>582</v>
      </c>
      <c r="H65" s="27" t="s">
        <v>572</v>
      </c>
      <c r="I65" s="27" t="s">
        <v>580</v>
      </c>
    </row>
    <row r="66" spans="1:9" ht="13" hidden="1" x14ac:dyDescent="0.15">
      <c r="A66" t="s">
        <v>394</v>
      </c>
      <c r="B66" s="27" t="s">
        <v>21</v>
      </c>
      <c r="C66" s="39" t="str">
        <f t="shared" ref="C66:C129" si="1">CONCATENATE(A66,"-",B66)</f>
        <v>Advanced Scanners-dilutive</v>
      </c>
      <c r="D66" s="35">
        <v>0</v>
      </c>
      <c r="E66" s="36">
        <v>43465</v>
      </c>
      <c r="F66" s="27" t="s">
        <v>479</v>
      </c>
      <c r="G66" s="27" t="s">
        <v>582</v>
      </c>
      <c r="H66" s="27"/>
      <c r="I66" s="27" t="s">
        <v>580</v>
      </c>
    </row>
    <row r="67" spans="1:9" ht="13" hidden="1" x14ac:dyDescent="0.15">
      <c r="A67" t="s">
        <v>394</v>
      </c>
      <c r="B67" s="27" t="s">
        <v>22</v>
      </c>
      <c r="C67" s="39" t="str">
        <f t="shared" si="1"/>
        <v>Advanced Scanners-non-dilutive</v>
      </c>
      <c r="D67" s="35">
        <v>235000</v>
      </c>
      <c r="E67" s="36">
        <v>43465</v>
      </c>
      <c r="F67" s="27" t="s">
        <v>479</v>
      </c>
      <c r="G67" s="27" t="s">
        <v>582</v>
      </c>
      <c r="H67" s="27"/>
      <c r="I67" s="27"/>
    </row>
    <row r="68" spans="1:9" ht="13" x14ac:dyDescent="0.15">
      <c r="A68" t="s">
        <v>63</v>
      </c>
      <c r="B68" s="27" t="s">
        <v>24</v>
      </c>
      <c r="C68" s="39" t="str">
        <f t="shared" si="1"/>
        <v>Alleviant Medical-total-nodetail</v>
      </c>
      <c r="D68" s="35">
        <v>0</v>
      </c>
      <c r="E68" s="36">
        <v>43465</v>
      </c>
      <c r="F68" s="27" t="s">
        <v>479</v>
      </c>
      <c r="G68" s="27" t="s">
        <v>582</v>
      </c>
      <c r="H68" s="27" t="s">
        <v>572</v>
      </c>
      <c r="I68" s="27" t="s">
        <v>578</v>
      </c>
    </row>
    <row r="69" spans="1:9" ht="13" x14ac:dyDescent="0.15">
      <c r="A69" t="s">
        <v>63</v>
      </c>
      <c r="B69" s="27" t="s">
        <v>21</v>
      </c>
      <c r="C69" s="39" t="str">
        <f t="shared" si="1"/>
        <v>Alleviant Medical-dilutive</v>
      </c>
      <c r="D69" s="35">
        <v>1200000</v>
      </c>
      <c r="E69" s="36">
        <v>43465</v>
      </c>
      <c r="F69" s="27" t="s">
        <v>479</v>
      </c>
      <c r="G69" s="27" t="s">
        <v>582</v>
      </c>
      <c r="H69" s="27"/>
      <c r="I69" s="27" t="s">
        <v>578</v>
      </c>
    </row>
    <row r="70" spans="1:9" ht="13" x14ac:dyDescent="0.15">
      <c r="A70" t="s">
        <v>63</v>
      </c>
      <c r="B70" s="27" t="s">
        <v>22</v>
      </c>
      <c r="C70" s="39" t="str">
        <f t="shared" si="1"/>
        <v>Alleviant Medical-non-dilutive</v>
      </c>
      <c r="D70" s="35">
        <v>300000</v>
      </c>
      <c r="E70" s="36">
        <v>43465</v>
      </c>
      <c r="F70" s="27" t="s">
        <v>479</v>
      </c>
      <c r="G70" s="27" t="s">
        <v>582</v>
      </c>
      <c r="H70" s="27"/>
      <c r="I70" s="27" t="s">
        <v>578</v>
      </c>
    </row>
    <row r="71" spans="1:9" ht="13" x14ac:dyDescent="0.15">
      <c r="A71" t="s">
        <v>85</v>
      </c>
      <c r="B71" s="27" t="s">
        <v>24</v>
      </c>
      <c r="C71" s="39" t="str">
        <f t="shared" si="1"/>
        <v>Arovia-total-nodetail</v>
      </c>
      <c r="D71" s="35">
        <v>0</v>
      </c>
      <c r="E71" s="36">
        <v>43465</v>
      </c>
      <c r="F71" s="27" t="s">
        <v>479</v>
      </c>
      <c r="G71" s="27" t="s">
        <v>582</v>
      </c>
      <c r="H71" s="27" t="s">
        <v>572</v>
      </c>
      <c r="I71" s="27" t="s">
        <v>578</v>
      </c>
    </row>
    <row r="72" spans="1:9" ht="13" x14ac:dyDescent="0.15">
      <c r="A72" t="s">
        <v>85</v>
      </c>
      <c r="B72" s="27" t="s">
        <v>21</v>
      </c>
      <c r="C72" s="39" t="str">
        <f t="shared" si="1"/>
        <v>Arovia-dilutive</v>
      </c>
      <c r="D72" s="35">
        <v>1175500</v>
      </c>
      <c r="E72" s="36">
        <v>43465</v>
      </c>
      <c r="F72" s="27" t="s">
        <v>479</v>
      </c>
      <c r="G72" s="27" t="s">
        <v>582</v>
      </c>
      <c r="H72" s="27"/>
      <c r="I72" s="27" t="s">
        <v>575</v>
      </c>
    </row>
    <row r="73" spans="1:9" ht="13" x14ac:dyDescent="0.15">
      <c r="A73" t="s">
        <v>85</v>
      </c>
      <c r="B73" s="27" t="s">
        <v>22</v>
      </c>
      <c r="C73" s="39" t="str">
        <f t="shared" si="1"/>
        <v>Arovia-non-dilutive</v>
      </c>
      <c r="D73" s="35">
        <v>105700</v>
      </c>
      <c r="E73" s="36">
        <v>43465</v>
      </c>
      <c r="F73" s="27" t="s">
        <v>479</v>
      </c>
      <c r="G73" s="27" t="s">
        <v>582</v>
      </c>
      <c r="H73" s="27"/>
      <c r="I73" s="27" t="s">
        <v>578</v>
      </c>
    </row>
    <row r="74" spans="1:9" ht="13" x14ac:dyDescent="0.15">
      <c r="A74" t="s">
        <v>50</v>
      </c>
      <c r="B74" s="27" t="s">
        <v>24</v>
      </c>
      <c r="C74" s="39" t="str">
        <f t="shared" si="1"/>
        <v>Astrapi-total-nodetail</v>
      </c>
      <c r="D74" s="35">
        <v>0</v>
      </c>
      <c r="E74" s="36">
        <v>43465</v>
      </c>
      <c r="F74" s="27" t="s">
        <v>479</v>
      </c>
      <c r="G74" s="27" t="s">
        <v>582</v>
      </c>
      <c r="H74" s="27" t="s">
        <v>572</v>
      </c>
      <c r="I74" s="27" t="s">
        <v>578</v>
      </c>
    </row>
    <row r="75" spans="1:9" ht="13" x14ac:dyDescent="0.15">
      <c r="A75" t="s">
        <v>50</v>
      </c>
      <c r="B75" s="27" t="s">
        <v>21</v>
      </c>
      <c r="C75" s="39" t="str">
        <f t="shared" si="1"/>
        <v>Astrapi-dilutive</v>
      </c>
      <c r="D75" s="35">
        <v>2200000</v>
      </c>
      <c r="E75" s="36">
        <v>43465</v>
      </c>
      <c r="F75" s="27" t="s">
        <v>479</v>
      </c>
      <c r="G75" s="27" t="s">
        <v>582</v>
      </c>
      <c r="I75" s="27" t="s">
        <v>575</v>
      </c>
    </row>
    <row r="76" spans="1:9" ht="13" x14ac:dyDescent="0.15">
      <c r="A76" t="s">
        <v>50</v>
      </c>
      <c r="B76" s="27" t="s">
        <v>22</v>
      </c>
      <c r="C76" s="39" t="str">
        <f t="shared" si="1"/>
        <v>Astrapi-non-dilutive</v>
      </c>
      <c r="D76" s="35">
        <v>974500</v>
      </c>
      <c r="E76" s="36">
        <v>43465</v>
      </c>
      <c r="F76" s="27" t="s">
        <v>479</v>
      </c>
      <c r="G76" s="27" t="s">
        <v>582</v>
      </c>
      <c r="I76" s="27" t="s">
        <v>575</v>
      </c>
    </row>
    <row r="77" spans="1:9" ht="13" x14ac:dyDescent="0.15">
      <c r="A77" t="s">
        <v>86</v>
      </c>
      <c r="B77" s="27" t="s">
        <v>24</v>
      </c>
      <c r="C77" s="39" t="str">
        <f t="shared" si="1"/>
        <v>AtmoSpark-total-nodetail</v>
      </c>
      <c r="D77" s="35">
        <v>0</v>
      </c>
      <c r="E77" s="36">
        <v>43465</v>
      </c>
      <c r="F77" s="27" t="s">
        <v>479</v>
      </c>
      <c r="G77" s="27" t="s">
        <v>582</v>
      </c>
      <c r="H77" s="27" t="s">
        <v>572</v>
      </c>
      <c r="I77" s="27" t="s">
        <v>580</v>
      </c>
    </row>
    <row r="78" spans="1:9" ht="13" x14ac:dyDescent="0.15">
      <c r="A78" t="s">
        <v>86</v>
      </c>
      <c r="B78" s="27" t="s">
        <v>21</v>
      </c>
      <c r="C78" s="39" t="str">
        <f t="shared" si="1"/>
        <v>AtmoSpark-dilutive</v>
      </c>
      <c r="D78" s="35">
        <v>35000</v>
      </c>
      <c r="E78" s="36">
        <v>43465</v>
      </c>
      <c r="F78" s="27" t="s">
        <v>479</v>
      </c>
      <c r="G78" s="27" t="s">
        <v>582</v>
      </c>
      <c r="H78" s="27"/>
      <c r="I78" s="27" t="s">
        <v>580</v>
      </c>
    </row>
    <row r="79" spans="1:9" ht="13" x14ac:dyDescent="0.15">
      <c r="A79" t="s">
        <v>86</v>
      </c>
      <c r="B79" s="27" t="s">
        <v>22</v>
      </c>
      <c r="C79" s="39" t="str">
        <f t="shared" si="1"/>
        <v>AtmoSpark-non-dilutive</v>
      </c>
      <c r="D79" s="35">
        <v>50000</v>
      </c>
      <c r="E79" s="36">
        <v>43465</v>
      </c>
      <c r="F79" s="27" t="s">
        <v>479</v>
      </c>
      <c r="G79" s="27" t="s">
        <v>582</v>
      </c>
      <c r="H79" s="27"/>
      <c r="I79" s="27" t="s">
        <v>578</v>
      </c>
    </row>
    <row r="80" spans="1:9" ht="13" x14ac:dyDescent="0.15">
      <c r="A80" t="s">
        <v>32</v>
      </c>
      <c r="B80" s="27" t="s">
        <v>24</v>
      </c>
      <c r="C80" s="39" t="str">
        <f t="shared" si="1"/>
        <v>Brevitest Technologies-total-nodetail</v>
      </c>
      <c r="D80" s="35">
        <v>0</v>
      </c>
      <c r="E80" s="36">
        <v>43465</v>
      </c>
      <c r="F80" s="27" t="s">
        <v>479</v>
      </c>
      <c r="G80" s="27" t="s">
        <v>582</v>
      </c>
      <c r="H80" s="27" t="s">
        <v>572</v>
      </c>
      <c r="I80" s="27" t="s">
        <v>578</v>
      </c>
    </row>
    <row r="81" spans="1:17" ht="13" x14ac:dyDescent="0.15">
      <c r="A81" t="s">
        <v>32</v>
      </c>
      <c r="B81" s="27" t="s">
        <v>21</v>
      </c>
      <c r="C81" s="39" t="str">
        <f t="shared" si="1"/>
        <v>Brevitest Technologies-dilutive</v>
      </c>
      <c r="D81" s="35">
        <v>200000</v>
      </c>
      <c r="E81" s="36">
        <v>43465</v>
      </c>
      <c r="F81" s="27" t="s">
        <v>479</v>
      </c>
      <c r="G81" s="27" t="s">
        <v>582</v>
      </c>
      <c r="H81" s="27"/>
      <c r="I81" s="27"/>
      <c r="L81" s="27"/>
      <c r="M81" s="39"/>
      <c r="N81" s="35"/>
      <c r="O81" s="18"/>
      <c r="P81" s="15"/>
      <c r="Q81" s="15"/>
    </row>
    <row r="82" spans="1:17" ht="13" x14ac:dyDescent="0.15">
      <c r="A82" t="s">
        <v>32</v>
      </c>
      <c r="B82" s="27" t="s">
        <v>22</v>
      </c>
      <c r="C82" s="39" t="str">
        <f t="shared" si="1"/>
        <v>Brevitest Technologies-non-dilutive</v>
      </c>
      <c r="D82" s="35">
        <v>500000</v>
      </c>
      <c r="E82" s="36">
        <v>43465</v>
      </c>
      <c r="F82" s="27" t="s">
        <v>479</v>
      </c>
      <c r="G82" s="27" t="s">
        <v>582</v>
      </c>
      <c r="H82" s="27"/>
      <c r="I82" s="27"/>
      <c r="L82" s="27"/>
      <c r="M82" s="39"/>
      <c r="N82" s="35"/>
      <c r="O82" s="18"/>
      <c r="P82" s="15"/>
      <c r="Q82" s="15"/>
    </row>
    <row r="83" spans="1:17" ht="13" x14ac:dyDescent="0.15">
      <c r="A83" t="s">
        <v>64</v>
      </c>
      <c r="B83" s="27" t="s">
        <v>21</v>
      </c>
      <c r="C83" s="39" t="str">
        <f t="shared" si="1"/>
        <v>Claridge-Culp-dilutive</v>
      </c>
      <c r="D83" s="35">
        <v>0</v>
      </c>
      <c r="E83" s="36">
        <v>43465</v>
      </c>
      <c r="F83" s="27" t="s">
        <v>479</v>
      </c>
      <c r="G83" s="27" t="s">
        <v>582</v>
      </c>
      <c r="H83" s="27" t="s">
        <v>584</v>
      </c>
      <c r="I83" s="27" t="s">
        <v>575</v>
      </c>
    </row>
    <row r="84" spans="1:17" ht="13" x14ac:dyDescent="0.15">
      <c r="A84" t="s">
        <v>64</v>
      </c>
      <c r="B84" s="27" t="s">
        <v>22</v>
      </c>
      <c r="C84" s="39" t="str">
        <f t="shared" si="1"/>
        <v>Claridge-Culp-non-dilutive</v>
      </c>
      <c r="D84" s="35">
        <v>700000</v>
      </c>
      <c r="E84" s="36">
        <v>43465</v>
      </c>
      <c r="F84" s="27" t="s">
        <v>479</v>
      </c>
      <c r="G84" s="27" t="s">
        <v>582</v>
      </c>
      <c r="H84" s="27" t="s">
        <v>584</v>
      </c>
      <c r="I84" s="27" t="s">
        <v>580</v>
      </c>
    </row>
    <row r="85" spans="1:17" ht="13" x14ac:dyDescent="0.15">
      <c r="A85" t="s">
        <v>65</v>
      </c>
      <c r="B85" s="27" t="s">
        <v>24</v>
      </c>
      <c r="C85" s="39" t="str">
        <f t="shared" si="1"/>
        <v>Clear River Enviro-total-nodetail</v>
      </c>
      <c r="D85" s="35">
        <v>0</v>
      </c>
      <c r="E85" s="36">
        <v>43465</v>
      </c>
      <c r="F85" s="27" t="s">
        <v>479</v>
      </c>
      <c r="G85" s="27" t="s">
        <v>582</v>
      </c>
      <c r="H85" s="27" t="s">
        <v>572</v>
      </c>
      <c r="I85" s="27" t="s">
        <v>580</v>
      </c>
    </row>
    <row r="86" spans="1:17" ht="13" x14ac:dyDescent="0.15">
      <c r="A86" t="s">
        <v>65</v>
      </c>
      <c r="B86" s="27" t="s">
        <v>21</v>
      </c>
      <c r="C86" s="39" t="str">
        <f t="shared" si="1"/>
        <v>Clear River Enviro-dilutive</v>
      </c>
      <c r="D86" s="35">
        <v>2700000</v>
      </c>
      <c r="E86" s="36">
        <v>43465</v>
      </c>
      <c r="F86" s="27" t="s">
        <v>479</v>
      </c>
      <c r="G86" s="27" t="s">
        <v>582</v>
      </c>
      <c r="H86" s="27"/>
      <c r="I86" s="27" t="s">
        <v>580</v>
      </c>
    </row>
    <row r="87" spans="1:17" ht="13" x14ac:dyDescent="0.15">
      <c r="A87" t="s">
        <v>65</v>
      </c>
      <c r="B87" s="27" t="s">
        <v>22</v>
      </c>
      <c r="C87" s="39" t="str">
        <f t="shared" si="1"/>
        <v>Clear River Enviro-non-dilutive</v>
      </c>
      <c r="D87" s="35">
        <v>0</v>
      </c>
      <c r="E87" s="36">
        <v>43465</v>
      </c>
      <c r="F87" s="27" t="s">
        <v>479</v>
      </c>
      <c r="G87" s="27" t="s">
        <v>582</v>
      </c>
      <c r="H87" s="27"/>
      <c r="I87" s="27" t="s">
        <v>578</v>
      </c>
    </row>
    <row r="88" spans="1:17" ht="13" x14ac:dyDescent="0.15">
      <c r="A88" t="s">
        <v>52</v>
      </c>
      <c r="B88" s="27" t="s">
        <v>24</v>
      </c>
      <c r="C88" s="39" t="str">
        <f t="shared" si="1"/>
        <v>Doc Response-total-nodetail</v>
      </c>
      <c r="D88" s="35">
        <v>0</v>
      </c>
      <c r="E88" s="36">
        <v>43465</v>
      </c>
      <c r="F88" s="27" t="s">
        <v>479</v>
      </c>
      <c r="G88" s="27" t="s">
        <v>582</v>
      </c>
      <c r="H88" s="27" t="s">
        <v>572</v>
      </c>
      <c r="I88" s="27" t="s">
        <v>578</v>
      </c>
    </row>
    <row r="89" spans="1:17" ht="13" x14ac:dyDescent="0.15">
      <c r="A89" t="s">
        <v>52</v>
      </c>
      <c r="B89" s="27" t="s">
        <v>21</v>
      </c>
      <c r="C89" s="39" t="str">
        <f t="shared" si="1"/>
        <v>Doc Response-dilutive</v>
      </c>
      <c r="D89" s="35">
        <v>500000</v>
      </c>
      <c r="E89" s="36">
        <v>43465</v>
      </c>
      <c r="F89" s="27" t="s">
        <v>479</v>
      </c>
      <c r="G89" s="27" t="s">
        <v>582</v>
      </c>
      <c r="H89" s="27" t="s">
        <v>584</v>
      </c>
      <c r="I89" s="27" t="s">
        <v>578</v>
      </c>
    </row>
    <row r="90" spans="1:17" ht="13" x14ac:dyDescent="0.15">
      <c r="A90" t="s">
        <v>52</v>
      </c>
      <c r="B90" s="27" t="s">
        <v>22</v>
      </c>
      <c r="C90" s="39" t="str">
        <f t="shared" si="1"/>
        <v>Doc Response-non-dilutive</v>
      </c>
      <c r="D90" s="35">
        <v>0</v>
      </c>
      <c r="E90" s="36">
        <v>43465</v>
      </c>
      <c r="F90" s="27" t="s">
        <v>479</v>
      </c>
      <c r="G90" s="27" t="s">
        <v>582</v>
      </c>
      <c r="H90" s="27"/>
      <c r="I90" s="27" t="s">
        <v>578</v>
      </c>
    </row>
    <row r="91" spans="1:17" ht="13" x14ac:dyDescent="0.15">
      <c r="A91" t="s">
        <v>34</v>
      </c>
      <c r="B91" s="27" t="s">
        <v>24</v>
      </c>
      <c r="C91" s="39" t="str">
        <f t="shared" si="1"/>
        <v>ECM Technologies-total-nodetail</v>
      </c>
      <c r="D91" s="35">
        <v>0</v>
      </c>
      <c r="E91" s="36">
        <v>43465</v>
      </c>
      <c r="F91" s="27" t="s">
        <v>479</v>
      </c>
      <c r="G91" s="27" t="s">
        <v>582</v>
      </c>
      <c r="H91" s="27" t="s">
        <v>572</v>
      </c>
      <c r="I91" s="27" t="s">
        <v>575</v>
      </c>
    </row>
    <row r="92" spans="1:17" ht="13" x14ac:dyDescent="0.15">
      <c r="A92" t="s">
        <v>34</v>
      </c>
      <c r="B92" s="27" t="s">
        <v>21</v>
      </c>
      <c r="C92" s="39" t="str">
        <f t="shared" si="1"/>
        <v>ECM Technologies-dilutive</v>
      </c>
      <c r="D92" s="35">
        <v>580000</v>
      </c>
      <c r="E92" s="36">
        <v>43465</v>
      </c>
      <c r="F92" s="27" t="s">
        <v>479</v>
      </c>
      <c r="G92" s="27" t="s">
        <v>582</v>
      </c>
      <c r="H92" s="27"/>
      <c r="I92" s="27" t="s">
        <v>580</v>
      </c>
    </row>
    <row r="93" spans="1:17" ht="13" x14ac:dyDescent="0.15">
      <c r="A93" t="s">
        <v>34</v>
      </c>
      <c r="B93" s="27" t="s">
        <v>22</v>
      </c>
      <c r="C93" s="39" t="str">
        <f t="shared" si="1"/>
        <v>ECM Technologies-non-dilutive</v>
      </c>
      <c r="D93" s="35">
        <v>205000</v>
      </c>
      <c r="E93" s="36">
        <v>43465</v>
      </c>
      <c r="F93" s="27" t="s">
        <v>479</v>
      </c>
      <c r="G93" s="27" t="s">
        <v>582</v>
      </c>
      <c r="H93" s="27"/>
      <c r="I93" s="27" t="s">
        <v>580</v>
      </c>
    </row>
    <row r="94" spans="1:17" ht="13" x14ac:dyDescent="0.15">
      <c r="A94" t="s">
        <v>53</v>
      </c>
      <c r="B94" s="27" t="s">
        <v>24</v>
      </c>
      <c r="C94" s="39" t="str">
        <f t="shared" si="1"/>
        <v>ENTvantgage Diagnostics-total-nodetail</v>
      </c>
      <c r="D94" s="35">
        <v>0</v>
      </c>
      <c r="E94" s="36">
        <v>43465</v>
      </c>
      <c r="F94" s="27" t="s">
        <v>479</v>
      </c>
      <c r="G94" s="27" t="s">
        <v>582</v>
      </c>
      <c r="H94" s="27" t="s">
        <v>572</v>
      </c>
      <c r="I94" s="27" t="s">
        <v>585</v>
      </c>
    </row>
    <row r="95" spans="1:17" ht="13" x14ac:dyDescent="0.15">
      <c r="A95" t="s">
        <v>53</v>
      </c>
      <c r="B95" s="27" t="s">
        <v>22</v>
      </c>
      <c r="C95" s="39" t="str">
        <f t="shared" si="1"/>
        <v>ENTvantgage Diagnostics-non-dilutive</v>
      </c>
      <c r="D95" s="35">
        <v>0</v>
      </c>
      <c r="E95" s="36">
        <v>43465</v>
      </c>
      <c r="F95" s="27" t="s">
        <v>479</v>
      </c>
      <c r="G95" s="27" t="s">
        <v>582</v>
      </c>
      <c r="H95" s="27" t="s">
        <v>586</v>
      </c>
      <c r="I95" s="27" t="s">
        <v>575</v>
      </c>
    </row>
    <row r="96" spans="1:17" ht="13" x14ac:dyDescent="0.15">
      <c r="A96" t="s">
        <v>53</v>
      </c>
      <c r="B96" s="27" t="s">
        <v>21</v>
      </c>
      <c r="C96" s="39" t="str">
        <f t="shared" si="1"/>
        <v>ENTvantgage Diagnostics-dilutive</v>
      </c>
      <c r="D96" s="35">
        <v>8000000</v>
      </c>
      <c r="E96" s="36">
        <v>43465</v>
      </c>
      <c r="F96" s="27" t="s">
        <v>479</v>
      </c>
      <c r="G96" s="27" t="s">
        <v>582</v>
      </c>
      <c r="H96" s="27"/>
      <c r="I96" s="27" t="s">
        <v>585</v>
      </c>
    </row>
    <row r="97" spans="1:17" ht="13" x14ac:dyDescent="0.15">
      <c r="A97" t="s">
        <v>66</v>
      </c>
      <c r="B97" s="27" t="s">
        <v>24</v>
      </c>
      <c r="C97" s="39" t="str">
        <f t="shared" si="1"/>
        <v>Fortis Biosciences-total-nodetail</v>
      </c>
      <c r="D97" s="35">
        <v>0</v>
      </c>
      <c r="E97" s="36">
        <v>43465</v>
      </c>
      <c r="F97" s="27" t="s">
        <v>479</v>
      </c>
      <c r="G97" s="27" t="s">
        <v>582</v>
      </c>
      <c r="H97" s="27" t="s">
        <v>572</v>
      </c>
      <c r="I97" s="27" t="s">
        <v>585</v>
      </c>
    </row>
    <row r="98" spans="1:17" ht="13" x14ac:dyDescent="0.15">
      <c r="A98" t="s">
        <v>66</v>
      </c>
      <c r="B98" s="27" t="s">
        <v>21</v>
      </c>
      <c r="C98" s="39" t="str">
        <f t="shared" si="1"/>
        <v>Fortis Biosciences-dilutive</v>
      </c>
      <c r="D98" s="35">
        <v>0</v>
      </c>
      <c r="E98" s="36">
        <v>43465</v>
      </c>
      <c r="F98" s="27" t="s">
        <v>479</v>
      </c>
      <c r="G98" s="27" t="s">
        <v>582</v>
      </c>
      <c r="H98" s="27"/>
      <c r="I98" s="27" t="s">
        <v>585</v>
      </c>
    </row>
    <row r="99" spans="1:17" ht="13" x14ac:dyDescent="0.15">
      <c r="A99" t="s">
        <v>66</v>
      </c>
      <c r="B99" s="27" t="s">
        <v>22</v>
      </c>
      <c r="C99" s="39" t="str">
        <f t="shared" si="1"/>
        <v>Fortis Biosciences-non-dilutive</v>
      </c>
      <c r="D99" s="35">
        <v>20000</v>
      </c>
      <c r="E99" s="36">
        <v>43465</v>
      </c>
      <c r="F99" s="27" t="s">
        <v>479</v>
      </c>
      <c r="G99" s="27" t="s">
        <v>582</v>
      </c>
      <c r="H99" s="27"/>
      <c r="I99" s="27" t="s">
        <v>578</v>
      </c>
    </row>
    <row r="100" spans="1:17" ht="13" x14ac:dyDescent="0.15">
      <c r="A100" t="s">
        <v>67</v>
      </c>
      <c r="B100" s="27" t="s">
        <v>24</v>
      </c>
      <c r="C100" s="39" t="str">
        <f t="shared" si="1"/>
        <v>GuidaBot-total-nodetail</v>
      </c>
      <c r="D100" s="35">
        <v>0</v>
      </c>
      <c r="E100" s="36">
        <v>43465</v>
      </c>
      <c r="F100" s="27" t="s">
        <v>479</v>
      </c>
      <c r="G100" s="27" t="s">
        <v>582</v>
      </c>
      <c r="H100" s="27" t="s">
        <v>572</v>
      </c>
      <c r="I100" s="27" t="s">
        <v>578</v>
      </c>
    </row>
    <row r="101" spans="1:17" ht="13" x14ac:dyDescent="0.15">
      <c r="A101" t="s">
        <v>67</v>
      </c>
      <c r="B101" s="27" t="s">
        <v>21</v>
      </c>
      <c r="C101" s="39" t="str">
        <f t="shared" si="1"/>
        <v>GuidaBot-dilutive</v>
      </c>
      <c r="D101" s="35">
        <v>210000</v>
      </c>
      <c r="E101" s="36">
        <v>43465</v>
      </c>
      <c r="F101" s="27" t="s">
        <v>479</v>
      </c>
      <c r="G101" s="27" t="s">
        <v>582</v>
      </c>
      <c r="H101" s="27"/>
      <c r="I101" s="27" t="s">
        <v>578</v>
      </c>
    </row>
    <row r="102" spans="1:17" ht="13" x14ac:dyDescent="0.15">
      <c r="A102" t="s">
        <v>67</v>
      </c>
      <c r="B102" s="27" t="s">
        <v>22</v>
      </c>
      <c r="C102" s="39" t="str">
        <f t="shared" si="1"/>
        <v>GuidaBot-non-dilutive</v>
      </c>
      <c r="D102" s="35">
        <v>230000</v>
      </c>
      <c r="E102" s="36">
        <v>43465</v>
      </c>
      <c r="F102" s="27" t="s">
        <v>479</v>
      </c>
      <c r="G102" s="27" t="s">
        <v>582</v>
      </c>
      <c r="H102" s="27"/>
      <c r="I102" s="27" t="s">
        <v>578</v>
      </c>
    </row>
    <row r="103" spans="1:17" ht="13" x14ac:dyDescent="0.15">
      <c r="A103" t="s">
        <v>68</v>
      </c>
      <c r="B103" s="27" t="s">
        <v>24</v>
      </c>
      <c r="C103" s="39" t="str">
        <f t="shared" si="1"/>
        <v>IntuiTap Medical-total-nodetail</v>
      </c>
      <c r="D103" s="35">
        <v>0</v>
      </c>
      <c r="E103" s="36">
        <v>43465</v>
      </c>
      <c r="F103" s="27" t="s">
        <v>479</v>
      </c>
      <c r="G103" s="27" t="s">
        <v>582</v>
      </c>
      <c r="H103" s="27" t="s">
        <v>572</v>
      </c>
      <c r="I103" s="27" t="s">
        <v>578</v>
      </c>
    </row>
    <row r="104" spans="1:17" ht="13" x14ac:dyDescent="0.15">
      <c r="A104" t="s">
        <v>68</v>
      </c>
      <c r="B104" s="27" t="s">
        <v>21</v>
      </c>
      <c r="C104" s="39" t="str">
        <f t="shared" si="1"/>
        <v>IntuiTap Medical-dilutive</v>
      </c>
      <c r="D104" s="35">
        <v>3000000</v>
      </c>
      <c r="E104" s="36">
        <v>43465</v>
      </c>
      <c r="F104" s="27" t="s">
        <v>479</v>
      </c>
      <c r="G104" s="27" t="s">
        <v>582</v>
      </c>
      <c r="H104" s="27"/>
      <c r="I104" s="27" t="s">
        <v>578</v>
      </c>
    </row>
    <row r="105" spans="1:17" ht="13" x14ac:dyDescent="0.15">
      <c r="A105" t="s">
        <v>68</v>
      </c>
      <c r="B105" s="27" t="s">
        <v>22</v>
      </c>
      <c r="C105" s="39" t="str">
        <f t="shared" si="1"/>
        <v>IntuiTap Medical-non-dilutive</v>
      </c>
      <c r="D105" s="35">
        <v>225000</v>
      </c>
      <c r="E105" s="36">
        <v>43465</v>
      </c>
      <c r="F105" s="27" t="s">
        <v>479</v>
      </c>
      <c r="G105" s="27" t="s">
        <v>582</v>
      </c>
      <c r="H105" s="27"/>
      <c r="I105" s="27" t="s">
        <v>578</v>
      </c>
    </row>
    <row r="106" spans="1:17" ht="13" x14ac:dyDescent="0.15">
      <c r="A106" t="s">
        <v>54</v>
      </c>
      <c r="B106" s="27" t="s">
        <v>24</v>
      </c>
      <c r="C106" s="39" t="str">
        <f t="shared" si="1"/>
        <v>Knocki-total-nodetail</v>
      </c>
      <c r="D106" s="35">
        <v>0</v>
      </c>
      <c r="E106" s="36">
        <v>43465</v>
      </c>
      <c r="F106" s="27" t="s">
        <v>479</v>
      </c>
      <c r="G106" s="27" t="s">
        <v>582</v>
      </c>
      <c r="H106" s="27" t="s">
        <v>572</v>
      </c>
      <c r="I106" s="27"/>
      <c r="L106" s="27"/>
      <c r="M106" s="39"/>
      <c r="N106" s="35"/>
      <c r="O106" s="18"/>
      <c r="P106" s="15"/>
      <c r="Q106" s="15"/>
    </row>
    <row r="107" spans="1:17" ht="13" x14ac:dyDescent="0.15">
      <c r="A107" t="s">
        <v>54</v>
      </c>
      <c r="B107" s="27" t="s">
        <v>21</v>
      </c>
      <c r="C107" s="39" t="str">
        <f t="shared" si="1"/>
        <v>Knocki-dilutive</v>
      </c>
      <c r="D107" s="35">
        <v>3000000</v>
      </c>
      <c r="E107" s="36">
        <v>43465</v>
      </c>
      <c r="F107" s="27" t="s">
        <v>479</v>
      </c>
      <c r="G107" s="27" t="s">
        <v>582</v>
      </c>
      <c r="H107" s="27"/>
      <c r="I107" s="27"/>
      <c r="L107" s="27"/>
      <c r="M107" s="39"/>
      <c r="N107" s="35"/>
      <c r="O107" s="18"/>
      <c r="P107" s="15"/>
      <c r="Q107" s="15"/>
    </row>
    <row r="108" spans="1:17" ht="13" x14ac:dyDescent="0.15">
      <c r="A108" t="s">
        <v>54</v>
      </c>
      <c r="B108" s="27" t="s">
        <v>22</v>
      </c>
      <c r="C108" s="39" t="str">
        <f t="shared" si="1"/>
        <v>Knocki-non-dilutive</v>
      </c>
      <c r="D108" s="35">
        <v>1500000</v>
      </c>
      <c r="E108" s="36">
        <v>43465</v>
      </c>
      <c r="F108" s="27" t="s">
        <v>479</v>
      </c>
      <c r="G108" s="27" t="s">
        <v>582</v>
      </c>
      <c r="H108" s="27"/>
      <c r="I108" s="27"/>
      <c r="L108" s="27"/>
      <c r="M108" s="39"/>
      <c r="N108" s="35"/>
      <c r="O108" s="18"/>
      <c r="P108" s="15"/>
      <c r="Q108" s="15"/>
    </row>
    <row r="109" spans="1:17" ht="13" x14ac:dyDescent="0.15">
      <c r="A109" t="s">
        <v>36</v>
      </c>
      <c r="B109" s="27" t="s">
        <v>24</v>
      </c>
      <c r="C109" s="39" t="str">
        <f t="shared" si="1"/>
        <v>Luminostics-total-nodetail</v>
      </c>
      <c r="D109" s="35">
        <v>0</v>
      </c>
      <c r="E109" s="36">
        <v>43465</v>
      </c>
      <c r="F109" s="27" t="s">
        <v>479</v>
      </c>
      <c r="G109" s="27" t="s">
        <v>582</v>
      </c>
      <c r="H109" s="27" t="s">
        <v>572</v>
      </c>
      <c r="I109" s="27"/>
      <c r="L109" s="27"/>
      <c r="M109" s="39"/>
      <c r="N109" s="35"/>
      <c r="O109" s="18"/>
      <c r="P109" s="15"/>
      <c r="Q109" s="15"/>
    </row>
    <row r="110" spans="1:17" ht="13" x14ac:dyDescent="0.15">
      <c r="A110" t="s">
        <v>36</v>
      </c>
      <c r="B110" s="27" t="s">
        <v>21</v>
      </c>
      <c r="C110" s="39" t="str">
        <f t="shared" si="1"/>
        <v>Luminostics-dilutive</v>
      </c>
      <c r="D110" s="35">
        <v>2200000</v>
      </c>
      <c r="E110" s="36">
        <v>43465</v>
      </c>
      <c r="F110" s="27" t="s">
        <v>479</v>
      </c>
      <c r="G110" s="27" t="s">
        <v>582</v>
      </c>
      <c r="H110" s="27"/>
      <c r="I110" s="27" t="s">
        <v>578</v>
      </c>
    </row>
    <row r="111" spans="1:17" ht="13" x14ac:dyDescent="0.15">
      <c r="A111" t="s">
        <v>36</v>
      </c>
      <c r="B111" s="27" t="s">
        <v>22</v>
      </c>
      <c r="C111" s="39" t="str">
        <f t="shared" si="1"/>
        <v>Luminostics-non-dilutive</v>
      </c>
      <c r="D111" s="35">
        <v>250000</v>
      </c>
      <c r="E111" s="36">
        <v>43465</v>
      </c>
      <c r="F111" s="27" t="s">
        <v>479</v>
      </c>
      <c r="G111" s="27" t="s">
        <v>582</v>
      </c>
      <c r="H111" s="27"/>
      <c r="I111" s="27"/>
      <c r="L111" s="27"/>
      <c r="M111" s="39"/>
      <c r="N111" s="35"/>
      <c r="O111" s="18"/>
      <c r="P111" s="15"/>
      <c r="Q111" s="15"/>
    </row>
    <row r="112" spans="1:17" ht="13" x14ac:dyDescent="0.15">
      <c r="A112" t="s">
        <v>87</v>
      </c>
      <c r="B112" s="27" t="s">
        <v>24</v>
      </c>
      <c r="C112" s="39" t="str">
        <f t="shared" si="1"/>
        <v>M&amp;S Biotics-total-nodetail</v>
      </c>
      <c r="D112" s="35">
        <v>0</v>
      </c>
      <c r="E112" s="36">
        <v>43465</v>
      </c>
      <c r="F112" s="27" t="s">
        <v>479</v>
      </c>
      <c r="G112" s="27" t="s">
        <v>582</v>
      </c>
      <c r="H112" s="27" t="s">
        <v>572</v>
      </c>
      <c r="I112" s="27"/>
      <c r="L112" s="27"/>
      <c r="M112" s="39"/>
      <c r="N112" s="35"/>
      <c r="O112" s="18"/>
      <c r="P112" s="15"/>
      <c r="Q112" s="15"/>
    </row>
    <row r="113" spans="1:17" ht="13" x14ac:dyDescent="0.15">
      <c r="A113" t="s">
        <v>87</v>
      </c>
      <c r="B113" s="27" t="s">
        <v>21</v>
      </c>
      <c r="C113" s="39" t="str">
        <f t="shared" si="1"/>
        <v>M&amp;S Biotics-dilutive</v>
      </c>
      <c r="D113" s="35">
        <v>315000</v>
      </c>
      <c r="E113" s="36">
        <v>43465</v>
      </c>
      <c r="F113" s="27" t="s">
        <v>479</v>
      </c>
      <c r="G113" s="27" t="s">
        <v>582</v>
      </c>
      <c r="H113" s="27"/>
      <c r="I113" s="27" t="s">
        <v>578</v>
      </c>
    </row>
    <row r="114" spans="1:17" ht="13" x14ac:dyDescent="0.15">
      <c r="A114" t="s">
        <v>87</v>
      </c>
      <c r="B114" s="27" t="s">
        <v>22</v>
      </c>
      <c r="C114" s="39" t="str">
        <f t="shared" si="1"/>
        <v>M&amp;S Biotics-non-dilutive</v>
      </c>
      <c r="D114" s="35">
        <v>25000</v>
      </c>
      <c r="E114" s="36">
        <v>43465</v>
      </c>
      <c r="F114" s="27" t="s">
        <v>479</v>
      </c>
      <c r="G114" s="27" t="s">
        <v>582</v>
      </c>
      <c r="H114" s="27"/>
      <c r="I114" s="27"/>
      <c r="L114" s="27"/>
      <c r="M114" s="39"/>
      <c r="N114" s="35"/>
      <c r="O114" s="18"/>
      <c r="P114" s="15"/>
      <c r="Q114" s="15"/>
    </row>
    <row r="115" spans="1:17" ht="13" x14ac:dyDescent="0.15">
      <c r="A115" t="s">
        <v>70</v>
      </c>
      <c r="B115" s="27" t="s">
        <v>24</v>
      </c>
      <c r="C115" s="39" t="str">
        <f t="shared" si="1"/>
        <v>Macromoltek-total-nodetail</v>
      </c>
      <c r="D115" s="35">
        <v>0</v>
      </c>
      <c r="E115" s="36">
        <v>43465</v>
      </c>
      <c r="F115" s="27" t="s">
        <v>479</v>
      </c>
      <c r="G115" s="27" t="s">
        <v>582</v>
      </c>
      <c r="H115" s="27" t="s">
        <v>572</v>
      </c>
      <c r="I115" s="27"/>
      <c r="L115" s="27"/>
      <c r="M115" s="39"/>
      <c r="N115" s="35"/>
      <c r="O115" s="18"/>
      <c r="P115" s="15"/>
      <c r="Q115" s="15"/>
    </row>
    <row r="116" spans="1:17" ht="13" x14ac:dyDescent="0.15">
      <c r="A116" t="s">
        <v>70</v>
      </c>
      <c r="B116" s="27" t="s">
        <v>21</v>
      </c>
      <c r="C116" s="39" t="str">
        <f t="shared" si="1"/>
        <v>Macromoltek-dilutive</v>
      </c>
      <c r="D116" s="35">
        <v>2800000</v>
      </c>
      <c r="E116" s="36">
        <v>43465</v>
      </c>
      <c r="F116" s="27" t="s">
        <v>479</v>
      </c>
      <c r="G116" s="27" t="s">
        <v>582</v>
      </c>
      <c r="H116" s="27"/>
      <c r="I116" s="27" t="s">
        <v>575</v>
      </c>
    </row>
    <row r="117" spans="1:17" ht="13" x14ac:dyDescent="0.15">
      <c r="A117" t="s">
        <v>70</v>
      </c>
      <c r="B117" s="27" t="s">
        <v>22</v>
      </c>
      <c r="C117" s="39" t="str">
        <f t="shared" si="1"/>
        <v>Macromoltek-non-dilutive</v>
      </c>
      <c r="D117" s="35">
        <v>1200000</v>
      </c>
      <c r="E117" s="36">
        <v>43465</v>
      </c>
      <c r="F117" s="27" t="s">
        <v>479</v>
      </c>
      <c r="G117" s="27" t="s">
        <v>582</v>
      </c>
      <c r="H117" s="27"/>
      <c r="I117" s="27" t="s">
        <v>585</v>
      </c>
    </row>
    <row r="118" spans="1:17" ht="13" x14ac:dyDescent="0.15">
      <c r="A118" t="s">
        <v>55</v>
      </c>
      <c r="B118" s="27" t="s">
        <v>24</v>
      </c>
      <c r="C118" s="39" t="str">
        <f t="shared" si="1"/>
        <v>NarrativeDx-total-nodetail</v>
      </c>
      <c r="D118" s="35">
        <v>0</v>
      </c>
      <c r="E118" s="36">
        <v>43465</v>
      </c>
      <c r="F118" s="27" t="s">
        <v>479</v>
      </c>
      <c r="G118" s="27" t="s">
        <v>582</v>
      </c>
      <c r="H118" s="27" t="s">
        <v>572</v>
      </c>
      <c r="I118" s="27" t="s">
        <v>585</v>
      </c>
    </row>
    <row r="119" spans="1:17" ht="13" x14ac:dyDescent="0.15">
      <c r="A119" t="s">
        <v>55</v>
      </c>
      <c r="B119" s="27" t="s">
        <v>24</v>
      </c>
      <c r="C119" s="39" t="str">
        <f t="shared" si="1"/>
        <v>NarrativeDx-total-nodetail</v>
      </c>
      <c r="D119" s="35">
        <v>7500000</v>
      </c>
      <c r="E119" s="36">
        <v>43465</v>
      </c>
      <c r="F119" s="27" t="s">
        <v>479</v>
      </c>
      <c r="G119" s="27" t="s">
        <v>582</v>
      </c>
      <c r="H119" s="27"/>
      <c r="I119" s="27" t="s">
        <v>585</v>
      </c>
    </row>
    <row r="120" spans="1:17" ht="13" x14ac:dyDescent="0.15">
      <c r="A120" t="s">
        <v>37</v>
      </c>
      <c r="B120" s="27" t="s">
        <v>24</v>
      </c>
      <c r="C120" s="39" t="str">
        <f t="shared" si="1"/>
        <v>Noninvasix-total-nodetail</v>
      </c>
      <c r="D120" s="35">
        <v>0</v>
      </c>
      <c r="E120" s="36">
        <v>43465</v>
      </c>
      <c r="F120" s="27" t="s">
        <v>479</v>
      </c>
      <c r="G120" s="27" t="s">
        <v>582</v>
      </c>
      <c r="H120" s="27" t="s">
        <v>572</v>
      </c>
      <c r="I120" s="27" t="s">
        <v>578</v>
      </c>
    </row>
    <row r="121" spans="1:17" ht="13" x14ac:dyDescent="0.15">
      <c r="A121" t="s">
        <v>37</v>
      </c>
      <c r="B121" s="27" t="s">
        <v>21</v>
      </c>
      <c r="C121" s="39" t="str">
        <f t="shared" si="1"/>
        <v>Noninvasix-dilutive</v>
      </c>
      <c r="D121" s="35">
        <v>2500000</v>
      </c>
      <c r="E121" s="36">
        <v>43465</v>
      </c>
      <c r="F121" s="27" t="s">
        <v>479</v>
      </c>
      <c r="G121" s="27" t="s">
        <v>582</v>
      </c>
      <c r="H121" s="27"/>
      <c r="I121" s="27" t="s">
        <v>578</v>
      </c>
    </row>
    <row r="122" spans="1:17" ht="13" x14ac:dyDescent="0.15">
      <c r="A122" t="s">
        <v>37</v>
      </c>
      <c r="B122" s="27" t="s">
        <v>22</v>
      </c>
      <c r="C122" s="39" t="str">
        <f t="shared" si="1"/>
        <v>Noninvasix-non-dilutive</v>
      </c>
      <c r="D122" s="35">
        <v>750000</v>
      </c>
      <c r="E122" s="36">
        <v>43465</v>
      </c>
      <c r="F122" s="27" t="s">
        <v>479</v>
      </c>
      <c r="G122" s="27" t="s">
        <v>582</v>
      </c>
      <c r="H122" s="27"/>
      <c r="I122" s="27" t="s">
        <v>578</v>
      </c>
    </row>
    <row r="123" spans="1:17" ht="13" x14ac:dyDescent="0.15">
      <c r="A123" t="s">
        <v>56</v>
      </c>
      <c r="B123" s="27" t="s">
        <v>24</v>
      </c>
      <c r="C123" s="39" t="str">
        <f t="shared" si="1"/>
        <v>NuPark-total-nodetail</v>
      </c>
      <c r="D123" s="35">
        <v>0</v>
      </c>
      <c r="E123" s="36">
        <v>43465</v>
      </c>
      <c r="F123" s="27" t="s">
        <v>479</v>
      </c>
      <c r="G123" s="27" t="s">
        <v>582</v>
      </c>
      <c r="H123" s="27" t="s">
        <v>572</v>
      </c>
      <c r="I123" s="27" t="s">
        <v>578</v>
      </c>
    </row>
    <row r="124" spans="1:17" ht="13" x14ac:dyDescent="0.15">
      <c r="A124" t="s">
        <v>56</v>
      </c>
      <c r="B124" s="27" t="s">
        <v>21</v>
      </c>
      <c r="C124" s="39" t="str">
        <f t="shared" si="1"/>
        <v>NuPark-dilutive</v>
      </c>
      <c r="D124" s="35">
        <v>30000000</v>
      </c>
      <c r="E124" s="36">
        <v>43465</v>
      </c>
      <c r="F124" s="27" t="s">
        <v>479</v>
      </c>
      <c r="G124" s="27" t="s">
        <v>582</v>
      </c>
      <c r="H124" s="27"/>
      <c r="I124" s="27" t="s">
        <v>578</v>
      </c>
    </row>
    <row r="125" spans="1:17" ht="13" x14ac:dyDescent="0.15">
      <c r="A125" t="s">
        <v>56</v>
      </c>
      <c r="B125" s="27" t="s">
        <v>22</v>
      </c>
      <c r="C125" s="39" t="str">
        <f t="shared" si="1"/>
        <v>NuPark-non-dilutive</v>
      </c>
      <c r="D125" s="35">
        <v>55000</v>
      </c>
      <c r="E125" s="36">
        <v>43465</v>
      </c>
      <c r="F125" s="27" t="s">
        <v>479</v>
      </c>
      <c r="G125" s="27" t="s">
        <v>582</v>
      </c>
      <c r="H125" s="27"/>
      <c r="I125" s="27" t="s">
        <v>575</v>
      </c>
    </row>
    <row r="126" spans="1:17" ht="13" x14ac:dyDescent="0.15">
      <c r="A126" t="s">
        <v>88</v>
      </c>
      <c r="B126" s="27" t="s">
        <v>24</v>
      </c>
      <c r="C126" s="39" t="str">
        <f t="shared" si="1"/>
        <v>Polar Panel-total-nodetail</v>
      </c>
      <c r="D126" s="35">
        <v>0</v>
      </c>
      <c r="E126" s="36">
        <v>43465</v>
      </c>
      <c r="F126" s="27" t="s">
        <v>479</v>
      </c>
      <c r="G126" s="27" t="s">
        <v>582</v>
      </c>
      <c r="H126" s="27" t="s">
        <v>572</v>
      </c>
      <c r="I126" s="27" t="s">
        <v>585</v>
      </c>
    </row>
    <row r="127" spans="1:17" ht="13" x14ac:dyDescent="0.15">
      <c r="A127" t="s">
        <v>88</v>
      </c>
      <c r="B127" s="27" t="s">
        <v>21</v>
      </c>
      <c r="C127" s="39" t="str">
        <f t="shared" si="1"/>
        <v>Polar Panel-dilutive</v>
      </c>
      <c r="D127" s="35">
        <v>0</v>
      </c>
      <c r="E127" s="36">
        <v>43465</v>
      </c>
      <c r="F127" s="27" t="s">
        <v>479</v>
      </c>
      <c r="G127" s="27" t="s">
        <v>582</v>
      </c>
      <c r="H127" s="27"/>
      <c r="I127" s="27" t="s">
        <v>585</v>
      </c>
    </row>
    <row r="128" spans="1:17" ht="13" x14ac:dyDescent="0.15">
      <c r="A128" t="s">
        <v>88</v>
      </c>
      <c r="B128" s="27" t="s">
        <v>22</v>
      </c>
      <c r="C128" s="39" t="str">
        <f t="shared" si="1"/>
        <v>Polar Panel-non-dilutive</v>
      </c>
      <c r="D128" s="35">
        <v>45000</v>
      </c>
      <c r="E128" s="36">
        <v>43465</v>
      </c>
      <c r="F128" s="27" t="s">
        <v>479</v>
      </c>
      <c r="G128" s="27" t="s">
        <v>582</v>
      </c>
      <c r="H128" s="27"/>
      <c r="I128" s="27" t="s">
        <v>585</v>
      </c>
    </row>
    <row r="129" spans="1:17" ht="13" x14ac:dyDescent="0.15">
      <c r="A129" t="s">
        <v>72</v>
      </c>
      <c r="B129" s="27" t="s">
        <v>21</v>
      </c>
      <c r="C129" s="39" t="str">
        <f t="shared" si="1"/>
        <v>Prepflash-dilutive</v>
      </c>
      <c r="D129" s="35">
        <v>100000</v>
      </c>
      <c r="E129" s="36">
        <v>43465</v>
      </c>
      <c r="F129" s="27" t="s">
        <v>479</v>
      </c>
      <c r="G129" s="27" t="s">
        <v>582</v>
      </c>
      <c r="H129" s="27"/>
      <c r="I129" s="27" t="s">
        <v>578</v>
      </c>
    </row>
    <row r="130" spans="1:17" ht="13" x14ac:dyDescent="0.15">
      <c r="A130" t="s">
        <v>72</v>
      </c>
      <c r="B130" s="27" t="s">
        <v>22</v>
      </c>
      <c r="C130" s="39" t="str">
        <f t="shared" ref="C130:C193" si="2">CONCATENATE(A130,"-",B130)</f>
        <v>Prepflash-non-dilutive</v>
      </c>
      <c r="D130" s="35">
        <v>0</v>
      </c>
      <c r="E130" s="36">
        <v>43465</v>
      </c>
      <c r="F130" s="27" t="s">
        <v>479</v>
      </c>
      <c r="G130" s="27" t="s">
        <v>582</v>
      </c>
      <c r="H130" s="27"/>
      <c r="I130" s="27" t="s">
        <v>578</v>
      </c>
    </row>
    <row r="131" spans="1:17" ht="13" x14ac:dyDescent="0.15">
      <c r="A131" t="s">
        <v>57</v>
      </c>
      <c r="B131" s="27" t="s">
        <v>24</v>
      </c>
      <c r="C131" s="39" t="str">
        <f t="shared" si="2"/>
        <v>REEcycle-total-nodetail</v>
      </c>
      <c r="D131" s="35">
        <v>0</v>
      </c>
      <c r="E131" s="36">
        <v>43465</v>
      </c>
      <c r="F131" s="27" t="s">
        <v>479</v>
      </c>
      <c r="G131" s="27" t="s">
        <v>582</v>
      </c>
      <c r="H131" s="27" t="s">
        <v>572</v>
      </c>
      <c r="I131" s="27" t="s">
        <v>578</v>
      </c>
    </row>
    <row r="132" spans="1:17" ht="13" x14ac:dyDescent="0.15">
      <c r="A132" t="s">
        <v>57</v>
      </c>
      <c r="B132" s="27" t="s">
        <v>21</v>
      </c>
      <c r="C132" s="39" t="str">
        <f t="shared" si="2"/>
        <v>REEcycle-dilutive</v>
      </c>
      <c r="D132" s="35"/>
      <c r="E132" s="36">
        <v>43465</v>
      </c>
      <c r="F132" s="27" t="s">
        <v>479</v>
      </c>
      <c r="G132" s="27" t="s">
        <v>582</v>
      </c>
      <c r="H132" s="27"/>
      <c r="I132" s="27" t="s">
        <v>578</v>
      </c>
    </row>
    <row r="133" spans="1:17" ht="13" x14ac:dyDescent="0.15">
      <c r="A133" t="s">
        <v>57</v>
      </c>
      <c r="B133" s="27" t="s">
        <v>22</v>
      </c>
      <c r="C133" s="39" t="str">
        <f t="shared" si="2"/>
        <v>REEcycle-non-dilutive</v>
      </c>
      <c r="D133" s="35">
        <v>1300000</v>
      </c>
      <c r="E133" s="36">
        <v>43465</v>
      </c>
      <c r="F133" s="27" t="s">
        <v>479</v>
      </c>
      <c r="G133" s="27" t="s">
        <v>582</v>
      </c>
      <c r="H133" s="27"/>
      <c r="I133" s="27" t="s">
        <v>578</v>
      </c>
    </row>
    <row r="134" spans="1:17" ht="13" x14ac:dyDescent="0.15">
      <c r="A134" t="s">
        <v>38</v>
      </c>
      <c r="B134" s="27" t="s">
        <v>24</v>
      </c>
      <c r="C134" s="39" t="str">
        <f t="shared" si="2"/>
        <v>Remind Trac (Remind Tech)-total-nodetail</v>
      </c>
      <c r="D134" s="35">
        <v>0</v>
      </c>
      <c r="E134" s="36">
        <v>43465</v>
      </c>
      <c r="F134" s="27" t="s">
        <v>479</v>
      </c>
      <c r="G134" s="27" t="s">
        <v>582</v>
      </c>
      <c r="H134" s="27" t="s">
        <v>572</v>
      </c>
      <c r="I134" s="27" t="s">
        <v>578</v>
      </c>
    </row>
    <row r="135" spans="1:17" ht="13" x14ac:dyDescent="0.15">
      <c r="A135" t="s">
        <v>38</v>
      </c>
      <c r="B135" s="27" t="s">
        <v>24</v>
      </c>
      <c r="C135" s="39" t="str">
        <f t="shared" si="2"/>
        <v>Remind Trac (Remind Tech)-total-nodetail</v>
      </c>
      <c r="D135" s="35">
        <v>800000</v>
      </c>
      <c r="E135" s="36">
        <v>43465</v>
      </c>
      <c r="F135" s="27" t="s">
        <v>479</v>
      </c>
      <c r="G135" s="27" t="s">
        <v>582</v>
      </c>
      <c r="H135" s="27"/>
      <c r="I135" s="27" t="s">
        <v>578</v>
      </c>
    </row>
    <row r="136" spans="1:17" ht="13" x14ac:dyDescent="0.15">
      <c r="A136" t="s">
        <v>89</v>
      </c>
      <c r="B136" s="27" t="s">
        <v>24</v>
      </c>
      <c r="C136" s="39" t="str">
        <f t="shared" si="2"/>
        <v>ResponderX-total-nodetail</v>
      </c>
      <c r="D136" s="35">
        <v>0</v>
      </c>
      <c r="E136" s="36">
        <v>43465</v>
      </c>
      <c r="F136" s="27" t="s">
        <v>479</v>
      </c>
      <c r="G136" s="27" t="s">
        <v>582</v>
      </c>
      <c r="H136" s="27" t="s">
        <v>572</v>
      </c>
      <c r="I136" s="27"/>
      <c r="L136" s="27"/>
      <c r="M136" s="39"/>
      <c r="N136" s="35"/>
      <c r="O136" s="18"/>
      <c r="P136" s="15"/>
      <c r="Q136" s="15"/>
    </row>
    <row r="137" spans="1:17" ht="13" x14ac:dyDescent="0.15">
      <c r="A137" t="s">
        <v>89</v>
      </c>
      <c r="B137" s="27" t="s">
        <v>21</v>
      </c>
      <c r="C137" s="39" t="str">
        <f t="shared" si="2"/>
        <v>ResponderX-dilutive</v>
      </c>
      <c r="D137" s="35">
        <v>250000</v>
      </c>
      <c r="E137" s="36">
        <v>43465</v>
      </c>
      <c r="F137" s="27" t="s">
        <v>479</v>
      </c>
      <c r="G137" s="27" t="s">
        <v>582</v>
      </c>
      <c r="H137" s="27"/>
      <c r="I137" s="27"/>
      <c r="L137" s="27"/>
      <c r="M137" s="39"/>
      <c r="N137" s="35"/>
      <c r="O137" s="18"/>
      <c r="P137" s="15"/>
      <c r="Q137" s="15"/>
    </row>
    <row r="138" spans="1:17" ht="13" x14ac:dyDescent="0.15">
      <c r="A138" t="s">
        <v>89</v>
      </c>
      <c r="B138" s="27" t="s">
        <v>22</v>
      </c>
      <c r="C138" s="39" t="str">
        <f t="shared" si="2"/>
        <v>ResponderX-non-dilutive</v>
      </c>
      <c r="D138" s="35">
        <v>10000</v>
      </c>
      <c r="E138" s="36">
        <v>43465</v>
      </c>
      <c r="F138" s="27" t="s">
        <v>479</v>
      </c>
      <c r="G138" s="27" t="s">
        <v>582</v>
      </c>
      <c r="H138" s="27"/>
      <c r="I138" s="27" t="s">
        <v>578</v>
      </c>
    </row>
    <row r="139" spans="1:17" ht="13" x14ac:dyDescent="0.15">
      <c r="A139" t="s">
        <v>90</v>
      </c>
      <c r="B139" s="27" t="s">
        <v>24</v>
      </c>
      <c r="C139" s="39" t="str">
        <f t="shared" si="2"/>
        <v>RevaTis-total-nodetail</v>
      </c>
      <c r="D139" s="35">
        <v>0</v>
      </c>
      <c r="E139" s="36">
        <v>43465</v>
      </c>
      <c r="F139" s="27" t="s">
        <v>479</v>
      </c>
      <c r="G139" s="27" t="s">
        <v>582</v>
      </c>
      <c r="H139" s="27" t="s">
        <v>572</v>
      </c>
      <c r="I139" s="27" t="s">
        <v>578</v>
      </c>
    </row>
    <row r="140" spans="1:17" ht="13" x14ac:dyDescent="0.15">
      <c r="A140" t="s">
        <v>90</v>
      </c>
      <c r="B140" s="27" t="s">
        <v>21</v>
      </c>
      <c r="C140" s="39" t="str">
        <f t="shared" si="2"/>
        <v>RevaTis-dilutive</v>
      </c>
      <c r="D140" s="35">
        <v>300000</v>
      </c>
      <c r="E140" s="36">
        <v>43465</v>
      </c>
      <c r="F140" s="27" t="s">
        <v>479</v>
      </c>
      <c r="G140" s="27" t="s">
        <v>582</v>
      </c>
      <c r="H140" s="27" t="s">
        <v>587</v>
      </c>
      <c r="I140" s="27" t="s">
        <v>578</v>
      </c>
    </row>
    <row r="141" spans="1:17" ht="13" x14ac:dyDescent="0.15">
      <c r="A141" t="s">
        <v>90</v>
      </c>
      <c r="B141" s="27" t="s">
        <v>22</v>
      </c>
      <c r="C141" s="39" t="str">
        <f t="shared" si="2"/>
        <v>RevaTis-non-dilutive</v>
      </c>
      <c r="D141" s="35">
        <v>0</v>
      </c>
      <c r="E141" s="36">
        <v>43465</v>
      </c>
      <c r="F141" s="27" t="s">
        <v>479</v>
      </c>
      <c r="G141" s="27" t="s">
        <v>582</v>
      </c>
      <c r="H141" s="27"/>
      <c r="I141" s="27" t="s">
        <v>575</v>
      </c>
    </row>
    <row r="142" spans="1:17" ht="13" x14ac:dyDescent="0.15">
      <c r="A142" t="s">
        <v>75</v>
      </c>
      <c r="B142" s="27" t="s">
        <v>24</v>
      </c>
      <c r="C142" s="39" t="str">
        <f t="shared" si="2"/>
        <v>Rotex-total-nodetail</v>
      </c>
      <c r="D142" s="35">
        <v>0</v>
      </c>
      <c r="E142" s="36">
        <v>43465</v>
      </c>
      <c r="F142" s="27" t="s">
        <v>479</v>
      </c>
      <c r="G142" s="27" t="s">
        <v>582</v>
      </c>
      <c r="H142" s="27" t="s">
        <v>572</v>
      </c>
      <c r="I142" s="27" t="s">
        <v>585</v>
      </c>
    </row>
    <row r="143" spans="1:17" ht="13" x14ac:dyDescent="0.15">
      <c r="A143" t="s">
        <v>75</v>
      </c>
      <c r="B143" s="27" t="s">
        <v>21</v>
      </c>
      <c r="C143" s="39" t="str">
        <f t="shared" si="2"/>
        <v>Rotex-dilutive</v>
      </c>
      <c r="D143" s="35">
        <v>0</v>
      </c>
      <c r="E143" s="36">
        <v>43465</v>
      </c>
      <c r="F143" s="27" t="s">
        <v>479</v>
      </c>
      <c r="G143" s="27" t="s">
        <v>582</v>
      </c>
      <c r="H143" s="27" t="s">
        <v>587</v>
      </c>
      <c r="I143" s="27" t="s">
        <v>585</v>
      </c>
    </row>
    <row r="144" spans="1:17" ht="13" x14ac:dyDescent="0.15">
      <c r="A144" t="s">
        <v>75</v>
      </c>
      <c r="B144" s="27" t="s">
        <v>22</v>
      </c>
      <c r="C144" s="39" t="str">
        <f t="shared" si="2"/>
        <v>Rotex-non-dilutive</v>
      </c>
      <c r="D144" s="35">
        <v>100000</v>
      </c>
      <c r="E144" s="36">
        <v>43465</v>
      </c>
      <c r="F144" s="27" t="s">
        <v>479</v>
      </c>
      <c r="G144" s="27" t="s">
        <v>582</v>
      </c>
      <c r="H144" s="27"/>
      <c r="I144" s="27" t="s">
        <v>585</v>
      </c>
    </row>
    <row r="145" spans="1:9" ht="13" x14ac:dyDescent="0.15">
      <c r="A145" t="s">
        <v>91</v>
      </c>
      <c r="B145" s="27" t="s">
        <v>24</v>
      </c>
      <c r="C145" s="39" t="str">
        <f t="shared" si="2"/>
        <v>SABER Corportation-total-nodetail</v>
      </c>
      <c r="D145" s="35">
        <v>0</v>
      </c>
      <c r="E145" s="36">
        <v>43465</v>
      </c>
      <c r="F145" s="27" t="s">
        <v>479</v>
      </c>
      <c r="G145" s="27" t="s">
        <v>582</v>
      </c>
      <c r="H145" s="27" t="s">
        <v>572</v>
      </c>
      <c r="I145" s="27" t="s">
        <v>578</v>
      </c>
    </row>
    <row r="146" spans="1:9" ht="13" x14ac:dyDescent="0.15">
      <c r="A146" t="s">
        <v>91</v>
      </c>
      <c r="B146" s="27" t="s">
        <v>21</v>
      </c>
      <c r="C146" s="39" t="str">
        <f t="shared" si="2"/>
        <v>SABER Corportation-dilutive</v>
      </c>
      <c r="D146" s="35">
        <v>0</v>
      </c>
      <c r="E146" s="36">
        <v>43465</v>
      </c>
      <c r="F146" s="27" t="s">
        <v>479</v>
      </c>
      <c r="G146" s="27" t="s">
        <v>582</v>
      </c>
      <c r="H146" s="27"/>
      <c r="I146" s="27" t="s">
        <v>578</v>
      </c>
    </row>
    <row r="147" spans="1:9" ht="13" x14ac:dyDescent="0.15">
      <c r="A147" t="s">
        <v>91</v>
      </c>
      <c r="B147" s="27" t="s">
        <v>22</v>
      </c>
      <c r="C147" s="39" t="str">
        <f t="shared" si="2"/>
        <v>SABER Corportation-non-dilutive</v>
      </c>
      <c r="D147" s="35">
        <v>305000</v>
      </c>
      <c r="E147" s="36">
        <v>43465</v>
      </c>
      <c r="F147" s="27" t="s">
        <v>479</v>
      </c>
      <c r="G147" s="27" t="s">
        <v>582</v>
      </c>
      <c r="H147" s="27"/>
      <c r="I147" s="27" t="s">
        <v>578</v>
      </c>
    </row>
    <row r="148" spans="1:9" ht="13" x14ac:dyDescent="0.15">
      <c r="A148" t="s">
        <v>39</v>
      </c>
      <c r="B148" s="27" t="s">
        <v>24</v>
      </c>
      <c r="C148" s="39" t="str">
        <f t="shared" si="2"/>
        <v>Sano Chemicals-total-nodetail</v>
      </c>
      <c r="D148" s="35">
        <v>0</v>
      </c>
      <c r="E148" s="36">
        <v>43465</v>
      </c>
      <c r="F148" s="27" t="s">
        <v>479</v>
      </c>
      <c r="G148" s="27" t="s">
        <v>582</v>
      </c>
      <c r="H148" s="27" t="s">
        <v>572</v>
      </c>
      <c r="I148" s="27" t="s">
        <v>578</v>
      </c>
    </row>
    <row r="149" spans="1:9" ht="13" x14ac:dyDescent="0.15">
      <c r="A149" t="s">
        <v>39</v>
      </c>
      <c r="B149" s="27" t="s">
        <v>21</v>
      </c>
      <c r="C149" s="39" t="str">
        <f t="shared" si="2"/>
        <v>Sano Chemicals-dilutive</v>
      </c>
      <c r="D149" s="35">
        <v>750000</v>
      </c>
      <c r="E149" s="36">
        <v>43465</v>
      </c>
      <c r="F149" s="27" t="s">
        <v>479</v>
      </c>
      <c r="G149" s="27" t="s">
        <v>582</v>
      </c>
      <c r="H149" s="27"/>
      <c r="I149" s="27" t="s">
        <v>578</v>
      </c>
    </row>
    <row r="150" spans="1:9" ht="13" x14ac:dyDescent="0.15">
      <c r="A150" t="s">
        <v>39</v>
      </c>
      <c r="B150" s="27" t="s">
        <v>22</v>
      </c>
      <c r="C150" s="39" t="str">
        <f t="shared" si="2"/>
        <v>Sano Chemicals-non-dilutive</v>
      </c>
      <c r="D150" s="35">
        <v>3850000</v>
      </c>
      <c r="E150" s="36">
        <v>43465</v>
      </c>
      <c r="F150" s="27" t="s">
        <v>479</v>
      </c>
      <c r="G150" s="27" t="s">
        <v>582</v>
      </c>
      <c r="H150" s="27"/>
      <c r="I150" s="27" t="s">
        <v>578</v>
      </c>
    </row>
    <row r="151" spans="1:9" ht="13" x14ac:dyDescent="0.15">
      <c r="A151" t="s">
        <v>40</v>
      </c>
      <c r="B151" s="27" t="s">
        <v>24</v>
      </c>
      <c r="C151" s="39" t="str">
        <f t="shared" si="2"/>
        <v>Scribesense-total-nodetail</v>
      </c>
      <c r="D151" s="35">
        <v>0</v>
      </c>
      <c r="E151" s="36">
        <v>43465</v>
      </c>
      <c r="F151" s="27" t="s">
        <v>479</v>
      </c>
      <c r="G151" s="27" t="s">
        <v>582</v>
      </c>
      <c r="H151" s="27" t="s">
        <v>572</v>
      </c>
      <c r="I151" s="27" t="s">
        <v>578</v>
      </c>
    </row>
    <row r="152" spans="1:9" ht="13" x14ac:dyDescent="0.15">
      <c r="A152" t="s">
        <v>40</v>
      </c>
      <c r="B152" s="27" t="s">
        <v>21</v>
      </c>
      <c r="C152" s="39" t="str">
        <f t="shared" si="2"/>
        <v>Scribesense-dilutive</v>
      </c>
      <c r="D152" s="35">
        <v>250000</v>
      </c>
      <c r="E152" s="36">
        <v>43465</v>
      </c>
      <c r="F152" s="27" t="s">
        <v>479</v>
      </c>
      <c r="G152" s="27" t="s">
        <v>582</v>
      </c>
      <c r="H152" s="27"/>
      <c r="I152" s="27" t="s">
        <v>578</v>
      </c>
    </row>
    <row r="153" spans="1:9" ht="13" x14ac:dyDescent="0.15">
      <c r="A153" t="s">
        <v>40</v>
      </c>
      <c r="B153" s="27" t="s">
        <v>22</v>
      </c>
      <c r="C153" s="39" t="str">
        <f t="shared" si="2"/>
        <v>Scribesense-non-dilutive</v>
      </c>
      <c r="D153" s="35">
        <v>0</v>
      </c>
      <c r="E153" s="36">
        <v>43465</v>
      </c>
      <c r="F153" s="27" t="s">
        <v>479</v>
      </c>
      <c r="G153" s="27" t="s">
        <v>582</v>
      </c>
      <c r="H153" s="27"/>
      <c r="I153" s="27" t="s">
        <v>578</v>
      </c>
    </row>
    <row r="154" spans="1:9" ht="13" x14ac:dyDescent="0.15">
      <c r="A154" t="s">
        <v>41</v>
      </c>
      <c r="B154" s="27" t="s">
        <v>24</v>
      </c>
      <c r="C154" s="39" t="str">
        <f t="shared" si="2"/>
        <v>SemanticMD-total-nodetail</v>
      </c>
      <c r="D154" s="35">
        <v>0</v>
      </c>
      <c r="E154" s="36">
        <v>43465</v>
      </c>
      <c r="F154" s="27" t="s">
        <v>479</v>
      </c>
      <c r="G154" s="27" t="s">
        <v>582</v>
      </c>
      <c r="H154" s="27" t="s">
        <v>572</v>
      </c>
      <c r="I154" s="27" t="s">
        <v>578</v>
      </c>
    </row>
    <row r="155" spans="1:9" ht="13" x14ac:dyDescent="0.15">
      <c r="A155" t="s">
        <v>41</v>
      </c>
      <c r="B155" s="27" t="s">
        <v>21</v>
      </c>
      <c r="C155" s="39" t="str">
        <f t="shared" si="2"/>
        <v>SemanticMD-dilutive</v>
      </c>
      <c r="D155" s="35">
        <v>500000</v>
      </c>
      <c r="E155" s="36">
        <v>43465</v>
      </c>
      <c r="F155" s="27" t="s">
        <v>479</v>
      </c>
      <c r="G155" s="27" t="s">
        <v>582</v>
      </c>
      <c r="H155" s="27"/>
      <c r="I155" s="27" t="s">
        <v>578</v>
      </c>
    </row>
    <row r="156" spans="1:9" ht="13" x14ac:dyDescent="0.15">
      <c r="A156" t="s">
        <v>41</v>
      </c>
      <c r="B156" s="27" t="s">
        <v>22</v>
      </c>
      <c r="C156" s="39" t="str">
        <f t="shared" si="2"/>
        <v>SemanticMD-non-dilutive</v>
      </c>
      <c r="D156" s="35">
        <v>0</v>
      </c>
      <c r="E156" s="36">
        <v>43465</v>
      </c>
      <c r="F156" s="27" t="s">
        <v>479</v>
      </c>
      <c r="G156" s="27" t="s">
        <v>582</v>
      </c>
      <c r="H156" s="27"/>
      <c r="I156" s="27" t="s">
        <v>578</v>
      </c>
    </row>
    <row r="157" spans="1:9" ht="13" x14ac:dyDescent="0.15">
      <c r="A157" t="s">
        <v>76</v>
      </c>
      <c r="B157" s="27" t="s">
        <v>24</v>
      </c>
      <c r="C157" s="39" t="str">
        <f t="shared" si="2"/>
        <v>Sensytec-total-nodetail</v>
      </c>
      <c r="D157" s="35">
        <v>0</v>
      </c>
      <c r="E157" s="36">
        <v>43465</v>
      </c>
      <c r="F157" s="27" t="s">
        <v>479</v>
      </c>
      <c r="G157" s="27" t="s">
        <v>582</v>
      </c>
      <c r="H157" s="27" t="s">
        <v>572</v>
      </c>
      <c r="I157" s="27" t="s">
        <v>578</v>
      </c>
    </row>
    <row r="158" spans="1:9" ht="13" x14ac:dyDescent="0.15">
      <c r="A158" t="s">
        <v>78</v>
      </c>
      <c r="B158" s="27" t="s">
        <v>24</v>
      </c>
      <c r="C158" s="39" t="str">
        <f t="shared" si="2"/>
        <v>Shower Stream-total-nodetail</v>
      </c>
      <c r="D158" s="35">
        <v>0</v>
      </c>
      <c r="E158" s="36">
        <v>43465</v>
      </c>
      <c r="F158" s="27" t="s">
        <v>479</v>
      </c>
      <c r="G158" s="27" t="s">
        <v>582</v>
      </c>
      <c r="H158" s="27" t="s">
        <v>572</v>
      </c>
      <c r="I158" s="27" t="s">
        <v>578</v>
      </c>
    </row>
    <row r="159" spans="1:9" ht="13" x14ac:dyDescent="0.15">
      <c r="A159" t="s">
        <v>78</v>
      </c>
      <c r="B159" s="27" t="s">
        <v>21</v>
      </c>
      <c r="C159" s="39" t="str">
        <f t="shared" si="2"/>
        <v>Shower Stream-dilutive</v>
      </c>
      <c r="D159" s="35">
        <v>285000</v>
      </c>
      <c r="E159" s="36">
        <v>43465</v>
      </c>
      <c r="F159" s="27" t="s">
        <v>479</v>
      </c>
      <c r="G159" s="27" t="s">
        <v>582</v>
      </c>
      <c r="H159" s="27"/>
      <c r="I159" s="27" t="s">
        <v>578</v>
      </c>
    </row>
    <row r="160" spans="1:9" ht="13" x14ac:dyDescent="0.15">
      <c r="A160" t="s">
        <v>78</v>
      </c>
      <c r="B160" s="27" t="s">
        <v>22</v>
      </c>
      <c r="C160" s="39" t="str">
        <f t="shared" si="2"/>
        <v>Shower Stream-non-dilutive</v>
      </c>
      <c r="D160" s="35">
        <v>225000</v>
      </c>
      <c r="E160" s="36">
        <v>43465</v>
      </c>
      <c r="F160" s="27" t="s">
        <v>479</v>
      </c>
      <c r="G160" s="27" t="s">
        <v>582</v>
      </c>
      <c r="H160" s="27"/>
      <c r="I160" s="27" t="s">
        <v>578</v>
      </c>
    </row>
    <row r="161" spans="1:9" ht="13" x14ac:dyDescent="0.15">
      <c r="A161" t="s">
        <v>58</v>
      </c>
      <c r="B161" s="27" t="s">
        <v>24</v>
      </c>
      <c r="C161" s="39" t="str">
        <f t="shared" si="2"/>
        <v>Siva Therapeutics-total-nodetail</v>
      </c>
      <c r="D161" s="35">
        <v>0</v>
      </c>
      <c r="E161" s="36">
        <v>43465</v>
      </c>
      <c r="F161" s="27" t="s">
        <v>479</v>
      </c>
      <c r="G161" s="27" t="s">
        <v>582</v>
      </c>
      <c r="H161" s="27" t="s">
        <v>572</v>
      </c>
      <c r="I161" s="27" t="s">
        <v>578</v>
      </c>
    </row>
    <row r="162" spans="1:9" ht="13" x14ac:dyDescent="0.15">
      <c r="A162" t="s">
        <v>58</v>
      </c>
      <c r="B162" s="27" t="s">
        <v>21</v>
      </c>
      <c r="C162" s="39" t="str">
        <f t="shared" si="2"/>
        <v>Siva Therapeutics-dilutive</v>
      </c>
      <c r="D162" s="35">
        <v>450000</v>
      </c>
      <c r="E162" s="36">
        <v>43465</v>
      </c>
      <c r="F162" s="27" t="s">
        <v>479</v>
      </c>
      <c r="G162" s="27" t="s">
        <v>582</v>
      </c>
      <c r="H162" s="27"/>
      <c r="I162" s="27" t="s">
        <v>578</v>
      </c>
    </row>
    <row r="163" spans="1:9" ht="13" x14ac:dyDescent="0.15">
      <c r="A163" t="s">
        <v>58</v>
      </c>
      <c r="B163" s="27" t="s">
        <v>22</v>
      </c>
      <c r="C163" s="39" t="str">
        <f t="shared" si="2"/>
        <v>Siva Therapeutics-non-dilutive</v>
      </c>
      <c r="D163" s="35">
        <v>2000000</v>
      </c>
      <c r="E163" s="36">
        <v>43465</v>
      </c>
      <c r="F163" s="27" t="s">
        <v>479</v>
      </c>
      <c r="G163" s="27" t="s">
        <v>582</v>
      </c>
      <c r="H163" s="27"/>
      <c r="I163" s="27" t="s">
        <v>588</v>
      </c>
    </row>
    <row r="164" spans="1:9" ht="13" x14ac:dyDescent="0.15">
      <c r="A164" t="s">
        <v>79</v>
      </c>
      <c r="B164" s="27" t="s">
        <v>24</v>
      </c>
      <c r="C164" s="39" t="str">
        <f t="shared" si="2"/>
        <v>Slipstream Wind-total-nodetail</v>
      </c>
      <c r="D164" s="35">
        <v>0</v>
      </c>
      <c r="E164" s="36">
        <v>43465</v>
      </c>
      <c r="F164" s="27" t="s">
        <v>479</v>
      </c>
      <c r="G164" s="27" t="s">
        <v>582</v>
      </c>
      <c r="H164" s="27" t="s">
        <v>572</v>
      </c>
      <c r="I164" s="27" t="s">
        <v>585</v>
      </c>
    </row>
    <row r="165" spans="1:9" ht="13" x14ac:dyDescent="0.15">
      <c r="A165" t="s">
        <v>79</v>
      </c>
      <c r="B165" s="27" t="s">
        <v>21</v>
      </c>
      <c r="C165" s="39" t="str">
        <f t="shared" si="2"/>
        <v>Slipstream Wind-dilutive</v>
      </c>
      <c r="D165" s="35">
        <v>500000</v>
      </c>
      <c r="E165" s="36">
        <v>43465</v>
      </c>
      <c r="F165" s="27" t="s">
        <v>479</v>
      </c>
      <c r="G165" s="27" t="s">
        <v>582</v>
      </c>
      <c r="H165" s="27" t="s">
        <v>587</v>
      </c>
      <c r="I165" s="27" t="s">
        <v>585</v>
      </c>
    </row>
    <row r="166" spans="1:9" ht="13" x14ac:dyDescent="0.15">
      <c r="A166" t="s">
        <v>79</v>
      </c>
      <c r="B166" s="27" t="s">
        <v>22</v>
      </c>
      <c r="C166" s="39" t="str">
        <f t="shared" si="2"/>
        <v>Slipstream Wind-non-dilutive</v>
      </c>
      <c r="D166" s="35">
        <v>30000</v>
      </c>
      <c r="E166" s="36">
        <v>43465</v>
      </c>
      <c r="F166" s="27" t="s">
        <v>479</v>
      </c>
      <c r="G166" s="27" t="s">
        <v>582</v>
      </c>
      <c r="H166" s="27"/>
      <c r="I166" s="27" t="s">
        <v>585</v>
      </c>
    </row>
    <row r="167" spans="1:9" ht="13" x14ac:dyDescent="0.15">
      <c r="A167" t="s">
        <v>581</v>
      </c>
      <c r="B167" s="27" t="s">
        <v>24</v>
      </c>
      <c r="C167" s="39" t="str">
        <f t="shared" si="2"/>
        <v>Smarter Sorting-total-nodetail</v>
      </c>
      <c r="D167" s="35">
        <v>0</v>
      </c>
      <c r="E167" s="36">
        <v>43465</v>
      </c>
      <c r="F167" s="27" t="s">
        <v>479</v>
      </c>
      <c r="G167" s="27" t="s">
        <v>582</v>
      </c>
      <c r="H167" s="27" t="s">
        <v>572</v>
      </c>
      <c r="I167" s="27" t="s">
        <v>578</v>
      </c>
    </row>
    <row r="168" spans="1:9" ht="13" x14ac:dyDescent="0.15">
      <c r="A168" t="s">
        <v>581</v>
      </c>
      <c r="B168" s="27" t="s">
        <v>24</v>
      </c>
      <c r="C168" s="39" t="str">
        <f t="shared" si="2"/>
        <v>Smarter Sorting-total-nodetail</v>
      </c>
      <c r="D168" s="35">
        <v>9300000</v>
      </c>
      <c r="E168" s="36">
        <v>43465</v>
      </c>
      <c r="F168" s="27" t="s">
        <v>479</v>
      </c>
      <c r="G168" s="27" t="s">
        <v>582</v>
      </c>
      <c r="H168" s="27"/>
      <c r="I168" s="27" t="s">
        <v>578</v>
      </c>
    </row>
    <row r="169" spans="1:9" ht="13" x14ac:dyDescent="0.15">
      <c r="A169" t="s">
        <v>81</v>
      </c>
      <c r="B169" s="27" t="s">
        <v>24</v>
      </c>
      <c r="C169" s="39" t="str">
        <f t="shared" si="2"/>
        <v>Stem cell Security-total-nodetail</v>
      </c>
      <c r="D169" s="35">
        <v>0</v>
      </c>
      <c r="E169" s="36">
        <v>43465</v>
      </c>
      <c r="F169" s="27" t="s">
        <v>479</v>
      </c>
      <c r="G169" s="27" t="s">
        <v>582</v>
      </c>
      <c r="H169" s="27" t="s">
        <v>572</v>
      </c>
      <c r="I169" s="27" t="s">
        <v>578</v>
      </c>
    </row>
    <row r="170" spans="1:9" ht="13" x14ac:dyDescent="0.15">
      <c r="A170" t="s">
        <v>81</v>
      </c>
      <c r="B170" s="27" t="s">
        <v>21</v>
      </c>
      <c r="C170" s="39" t="str">
        <f t="shared" si="2"/>
        <v>Stem cell Security-dilutive</v>
      </c>
      <c r="D170" s="35">
        <v>100000</v>
      </c>
      <c r="E170" s="36">
        <v>43465</v>
      </c>
      <c r="F170" s="27" t="s">
        <v>479</v>
      </c>
      <c r="G170" s="27" t="s">
        <v>582</v>
      </c>
      <c r="H170" s="27" t="s">
        <v>587</v>
      </c>
      <c r="I170" s="27" t="s">
        <v>588</v>
      </c>
    </row>
    <row r="171" spans="1:9" ht="13" x14ac:dyDescent="0.15">
      <c r="A171" t="s">
        <v>81</v>
      </c>
      <c r="B171" s="27" t="s">
        <v>22</v>
      </c>
      <c r="C171" s="39" t="str">
        <f t="shared" si="2"/>
        <v>Stem cell Security-non-dilutive</v>
      </c>
      <c r="D171" s="35">
        <v>0</v>
      </c>
      <c r="E171" s="36">
        <v>43465</v>
      </c>
      <c r="F171" s="27" t="s">
        <v>479</v>
      </c>
      <c r="G171" s="27" t="s">
        <v>582</v>
      </c>
      <c r="H171" s="27"/>
      <c r="I171" s="27" t="s">
        <v>585</v>
      </c>
    </row>
    <row r="172" spans="1:9" ht="13" x14ac:dyDescent="0.15">
      <c r="A172" t="s">
        <v>59</v>
      </c>
      <c r="B172" s="27" t="s">
        <v>24</v>
      </c>
      <c r="C172" s="39" t="str">
        <f t="shared" si="2"/>
        <v>Stream Biomedical-total-nodetail</v>
      </c>
      <c r="D172" s="35">
        <v>0</v>
      </c>
      <c r="E172" s="36">
        <v>43465</v>
      </c>
      <c r="F172" s="27" t="s">
        <v>479</v>
      </c>
      <c r="G172" s="27" t="s">
        <v>582</v>
      </c>
      <c r="H172" s="27" t="s">
        <v>572</v>
      </c>
      <c r="I172" s="27" t="s">
        <v>585</v>
      </c>
    </row>
    <row r="173" spans="1:9" ht="13" x14ac:dyDescent="0.15">
      <c r="A173" t="s">
        <v>59</v>
      </c>
      <c r="B173" s="27" t="s">
        <v>21</v>
      </c>
      <c r="C173" s="39" t="str">
        <f t="shared" si="2"/>
        <v>Stream Biomedical-dilutive</v>
      </c>
      <c r="D173" s="35">
        <v>4100000</v>
      </c>
      <c r="E173" s="36">
        <v>43465</v>
      </c>
      <c r="F173" s="27" t="s">
        <v>479</v>
      </c>
      <c r="G173" s="27" t="s">
        <v>582</v>
      </c>
      <c r="H173" s="27" t="s">
        <v>587</v>
      </c>
      <c r="I173" s="27" t="s">
        <v>585</v>
      </c>
    </row>
    <row r="174" spans="1:9" ht="13" x14ac:dyDescent="0.15">
      <c r="A174" t="s">
        <v>59</v>
      </c>
      <c r="B174" s="27" t="s">
        <v>22</v>
      </c>
      <c r="C174" s="39" t="str">
        <f t="shared" si="2"/>
        <v>Stream Biomedical-non-dilutive</v>
      </c>
      <c r="D174" s="35">
        <v>0</v>
      </c>
      <c r="E174" s="36">
        <v>43465</v>
      </c>
      <c r="F174" s="27" t="s">
        <v>479</v>
      </c>
      <c r="G174" s="27" t="s">
        <v>582</v>
      </c>
      <c r="H174" s="27"/>
      <c r="I174" s="27" t="s">
        <v>588</v>
      </c>
    </row>
    <row r="175" spans="1:9" ht="13" x14ac:dyDescent="0.15">
      <c r="A175" t="s">
        <v>43</v>
      </c>
      <c r="B175" s="27" t="s">
        <v>24</v>
      </c>
      <c r="C175" s="39" t="str">
        <f t="shared" si="2"/>
        <v>TeVido-total-nodetail</v>
      </c>
      <c r="D175" s="35">
        <v>0</v>
      </c>
      <c r="E175" s="36">
        <v>43465</v>
      </c>
      <c r="F175" s="27" t="s">
        <v>479</v>
      </c>
      <c r="G175" s="27" t="s">
        <v>582</v>
      </c>
      <c r="H175" s="27" t="s">
        <v>572</v>
      </c>
      <c r="I175" s="27" t="s">
        <v>588</v>
      </c>
    </row>
    <row r="176" spans="1:9" ht="13" x14ac:dyDescent="0.15">
      <c r="A176" t="s">
        <v>43</v>
      </c>
      <c r="B176" s="27" t="s">
        <v>21</v>
      </c>
      <c r="C176" s="39" t="str">
        <f t="shared" si="2"/>
        <v>TeVido-dilutive</v>
      </c>
      <c r="D176" s="35">
        <v>620000</v>
      </c>
      <c r="E176" s="36">
        <v>43465</v>
      </c>
      <c r="F176" s="27" t="s">
        <v>479</v>
      </c>
      <c r="G176" s="27" t="s">
        <v>582</v>
      </c>
      <c r="H176" s="27"/>
      <c r="I176" s="27" t="s">
        <v>585</v>
      </c>
    </row>
    <row r="177" spans="1:17" ht="13" x14ac:dyDescent="0.15">
      <c r="A177" t="s">
        <v>43</v>
      </c>
      <c r="B177" s="27" t="s">
        <v>22</v>
      </c>
      <c r="C177" s="39" t="str">
        <f t="shared" si="2"/>
        <v>TeVido-non-dilutive</v>
      </c>
      <c r="D177" s="35">
        <v>1500000</v>
      </c>
      <c r="E177" s="36">
        <v>43465</v>
      </c>
      <c r="F177" s="27" t="s">
        <v>479</v>
      </c>
      <c r="G177" s="27" t="s">
        <v>582</v>
      </c>
      <c r="H177" s="27"/>
      <c r="I177" s="27" t="s">
        <v>585</v>
      </c>
    </row>
    <row r="178" spans="1:17" ht="13" x14ac:dyDescent="0.15">
      <c r="A178" t="s">
        <v>44</v>
      </c>
      <c r="B178" s="27" t="s">
        <v>21</v>
      </c>
      <c r="C178" s="39" t="str">
        <f t="shared" si="2"/>
        <v>Thermal Expansion Solutions (Allvar)-dilutive</v>
      </c>
      <c r="D178" s="35">
        <v>310000</v>
      </c>
      <c r="E178" s="36">
        <v>43465</v>
      </c>
      <c r="F178" s="27" t="s">
        <v>479</v>
      </c>
      <c r="G178" s="27" t="s">
        <v>582</v>
      </c>
      <c r="H178" s="27"/>
      <c r="I178" s="27" t="s">
        <v>589</v>
      </c>
    </row>
    <row r="179" spans="1:17" ht="13" x14ac:dyDescent="0.15">
      <c r="A179" t="s">
        <v>44</v>
      </c>
      <c r="B179" s="27" t="s">
        <v>22</v>
      </c>
      <c r="C179" s="39" t="str">
        <f t="shared" si="2"/>
        <v>Thermal Expansion Solutions (Allvar)-non-dilutive</v>
      </c>
      <c r="D179" s="35">
        <v>1340000</v>
      </c>
      <c r="E179" s="36">
        <v>43465</v>
      </c>
      <c r="F179" s="27" t="s">
        <v>479</v>
      </c>
      <c r="G179" s="27" t="s">
        <v>582</v>
      </c>
      <c r="H179" s="27"/>
      <c r="I179" s="27" t="s">
        <v>575</v>
      </c>
    </row>
    <row r="180" spans="1:17" ht="13" x14ac:dyDescent="0.15">
      <c r="A180" t="s">
        <v>82</v>
      </c>
      <c r="B180" s="27" t="s">
        <v>21</v>
      </c>
      <c r="C180" s="39" t="str">
        <f t="shared" si="2"/>
        <v>Thermascape Technologies-dilutive</v>
      </c>
      <c r="D180" s="35">
        <v>0</v>
      </c>
      <c r="E180" s="36">
        <v>43465</v>
      </c>
      <c r="F180" s="27" t="s">
        <v>479</v>
      </c>
      <c r="G180" s="27" t="s">
        <v>582</v>
      </c>
      <c r="H180" s="27"/>
      <c r="I180" s="27" t="s">
        <v>589</v>
      </c>
    </row>
    <row r="181" spans="1:17" ht="13" x14ac:dyDescent="0.15">
      <c r="A181" t="s">
        <v>82</v>
      </c>
      <c r="B181" s="27" t="s">
        <v>22</v>
      </c>
      <c r="C181" s="39" t="str">
        <f t="shared" si="2"/>
        <v>Thermascape Technologies-non-dilutive</v>
      </c>
      <c r="D181" s="35">
        <v>10000</v>
      </c>
      <c r="E181" s="36">
        <v>43465</v>
      </c>
      <c r="F181" s="27" t="s">
        <v>479</v>
      </c>
      <c r="G181" s="27" t="s">
        <v>582</v>
      </c>
      <c r="H181" s="27"/>
      <c r="I181" s="27" t="s">
        <v>589</v>
      </c>
    </row>
    <row r="182" spans="1:17" ht="13" x14ac:dyDescent="0.15">
      <c r="A182" t="s">
        <v>60</v>
      </c>
      <c r="B182" s="27" t="s">
        <v>24</v>
      </c>
      <c r="C182" s="39" t="str">
        <f t="shared" si="2"/>
        <v>Trifusion/Essentium-total-nodetail</v>
      </c>
      <c r="D182" s="35">
        <v>0</v>
      </c>
      <c r="E182" s="36">
        <v>43465</v>
      </c>
      <c r="F182" s="27" t="s">
        <v>479</v>
      </c>
      <c r="G182" s="27" t="s">
        <v>582</v>
      </c>
      <c r="H182" s="27" t="s">
        <v>572</v>
      </c>
      <c r="I182" s="27" t="s">
        <v>589</v>
      </c>
    </row>
    <row r="183" spans="1:17" ht="13" x14ac:dyDescent="0.15">
      <c r="A183" t="s">
        <v>60</v>
      </c>
      <c r="B183" s="27" t="s">
        <v>21</v>
      </c>
      <c r="C183" s="39" t="str">
        <f t="shared" si="2"/>
        <v>Trifusion/Essentium-dilutive</v>
      </c>
      <c r="D183" s="35">
        <v>22000000</v>
      </c>
      <c r="E183" s="36">
        <v>43465</v>
      </c>
      <c r="F183" s="27" t="s">
        <v>479</v>
      </c>
      <c r="G183" s="27" t="s">
        <v>582</v>
      </c>
      <c r="H183" s="27"/>
      <c r="I183" s="27"/>
      <c r="L183" s="27"/>
      <c r="M183" s="39"/>
      <c r="N183" s="35"/>
      <c r="O183" s="18"/>
      <c r="P183" s="15"/>
      <c r="Q183" s="15"/>
    </row>
    <row r="184" spans="1:17" ht="13" x14ac:dyDescent="0.15">
      <c r="A184" t="s">
        <v>60</v>
      </c>
      <c r="B184" s="27" t="s">
        <v>22</v>
      </c>
      <c r="C184" s="39" t="str">
        <f t="shared" si="2"/>
        <v>Trifusion/Essentium-non-dilutive</v>
      </c>
      <c r="D184" s="35">
        <v>50000</v>
      </c>
      <c r="E184" s="36">
        <v>43465</v>
      </c>
      <c r="F184" s="27" t="s">
        <v>479</v>
      </c>
      <c r="G184" s="27" t="s">
        <v>582</v>
      </c>
      <c r="H184" s="27"/>
      <c r="I184" s="27"/>
      <c r="L184" s="27"/>
      <c r="M184" s="39"/>
      <c r="N184" s="35"/>
      <c r="O184" s="18"/>
      <c r="P184" s="15"/>
      <c r="Q184" s="15"/>
    </row>
    <row r="185" spans="1:17" ht="13" x14ac:dyDescent="0.15">
      <c r="A185" t="s">
        <v>46</v>
      </c>
      <c r="B185" s="27" t="s">
        <v>24</v>
      </c>
      <c r="C185" s="39" t="str">
        <f t="shared" si="2"/>
        <v>U-Solution-total-nodetail</v>
      </c>
      <c r="D185" s="35">
        <v>0</v>
      </c>
      <c r="E185" s="36">
        <v>43465</v>
      </c>
      <c r="F185" s="27" t="s">
        <v>479</v>
      </c>
      <c r="G185" s="27" t="s">
        <v>582</v>
      </c>
      <c r="H185" s="27" t="s">
        <v>572</v>
      </c>
      <c r="I185" s="27" t="s">
        <v>575</v>
      </c>
    </row>
    <row r="186" spans="1:17" ht="13" x14ac:dyDescent="0.15">
      <c r="A186" t="s">
        <v>46</v>
      </c>
      <c r="B186" s="27" t="s">
        <v>21</v>
      </c>
      <c r="C186" s="39" t="str">
        <f t="shared" si="2"/>
        <v>U-Solution-dilutive</v>
      </c>
      <c r="D186" s="35">
        <v>100000</v>
      </c>
      <c r="E186" s="36">
        <v>43465</v>
      </c>
      <c r="F186" s="27" t="s">
        <v>479</v>
      </c>
      <c r="G186" s="27" t="s">
        <v>582</v>
      </c>
      <c r="H186" s="27" t="s">
        <v>587</v>
      </c>
      <c r="I186" s="27" t="s">
        <v>589</v>
      </c>
    </row>
    <row r="187" spans="1:17" ht="13" x14ac:dyDescent="0.15">
      <c r="A187" t="s">
        <v>46</v>
      </c>
      <c r="B187" s="27" t="s">
        <v>22</v>
      </c>
      <c r="C187" s="39" t="str">
        <f t="shared" si="2"/>
        <v>U-Solution-non-dilutive</v>
      </c>
      <c r="D187" s="35">
        <v>0</v>
      </c>
      <c r="E187" s="36">
        <v>43465</v>
      </c>
      <c r="F187" s="27" t="s">
        <v>479</v>
      </c>
      <c r="G187" s="27" t="s">
        <v>582</v>
      </c>
      <c r="H187" s="27"/>
      <c r="I187" s="27" t="s">
        <v>589</v>
      </c>
    </row>
    <row r="188" spans="1:17" ht="13" x14ac:dyDescent="0.15">
      <c r="A188" t="s">
        <v>93</v>
      </c>
      <c r="B188" s="27" t="s">
        <v>24</v>
      </c>
      <c r="C188" s="39" t="str">
        <f t="shared" si="2"/>
        <v>VastBiome-total-nodetail</v>
      </c>
      <c r="D188" s="35">
        <v>0</v>
      </c>
      <c r="E188" s="36">
        <v>43465</v>
      </c>
      <c r="F188" s="27" t="s">
        <v>479</v>
      </c>
      <c r="G188" s="27" t="s">
        <v>582</v>
      </c>
      <c r="H188" s="27" t="s">
        <v>572</v>
      </c>
      <c r="I188" s="27" t="s">
        <v>589</v>
      </c>
    </row>
    <row r="189" spans="1:17" ht="13" x14ac:dyDescent="0.15">
      <c r="A189" t="s">
        <v>93</v>
      </c>
      <c r="B189" s="27" t="s">
        <v>21</v>
      </c>
      <c r="C189" s="39" t="str">
        <f t="shared" si="2"/>
        <v>VastBiome-dilutive</v>
      </c>
      <c r="D189" s="35">
        <v>100000</v>
      </c>
      <c r="E189" s="36">
        <v>43465</v>
      </c>
      <c r="F189" s="27" t="s">
        <v>479</v>
      </c>
      <c r="G189" s="27" t="s">
        <v>582</v>
      </c>
      <c r="H189" s="27"/>
      <c r="I189" s="27"/>
      <c r="L189" s="27"/>
      <c r="M189" s="39"/>
      <c r="N189" s="35"/>
      <c r="O189" s="18"/>
      <c r="P189" s="15"/>
      <c r="Q189" s="15"/>
    </row>
    <row r="190" spans="1:17" ht="13" x14ac:dyDescent="0.15">
      <c r="A190" t="s">
        <v>93</v>
      </c>
      <c r="B190" s="27" t="s">
        <v>22</v>
      </c>
      <c r="C190" s="39" t="str">
        <f t="shared" si="2"/>
        <v>VastBiome-non-dilutive</v>
      </c>
      <c r="D190" s="35">
        <v>65000</v>
      </c>
      <c r="E190" s="36">
        <v>43465</v>
      </c>
      <c r="F190" s="27" t="s">
        <v>479</v>
      </c>
      <c r="G190" s="27" t="s">
        <v>582</v>
      </c>
      <c r="H190" s="27"/>
      <c r="I190" s="27"/>
      <c r="L190" s="27"/>
      <c r="M190" s="39"/>
      <c r="N190" s="35"/>
      <c r="O190" s="18"/>
      <c r="P190" s="15"/>
      <c r="Q190" s="15"/>
    </row>
    <row r="191" spans="1:17" ht="13" x14ac:dyDescent="0.15">
      <c r="A191" t="s">
        <v>94</v>
      </c>
      <c r="B191" s="27" t="s">
        <v>24</v>
      </c>
      <c r="C191" s="39" t="str">
        <f t="shared" si="2"/>
        <v>VenoStent-total-nodetail</v>
      </c>
      <c r="D191" s="35">
        <v>0</v>
      </c>
      <c r="E191" s="36">
        <v>43465</v>
      </c>
      <c r="F191" s="27" t="s">
        <v>479</v>
      </c>
      <c r="G191" s="27" t="s">
        <v>582</v>
      </c>
      <c r="H191" s="27" t="s">
        <v>572</v>
      </c>
      <c r="I191" s="27" t="s">
        <v>575</v>
      </c>
    </row>
    <row r="192" spans="1:17" ht="13" x14ac:dyDescent="0.15">
      <c r="A192" t="s">
        <v>94</v>
      </c>
      <c r="B192" s="27" t="s">
        <v>21</v>
      </c>
      <c r="C192" s="39" t="str">
        <f t="shared" si="2"/>
        <v>VenoStent-dilutive</v>
      </c>
      <c r="D192" s="35">
        <v>215000</v>
      </c>
      <c r="E192" s="36">
        <v>43465</v>
      </c>
      <c r="F192" s="27" t="s">
        <v>479</v>
      </c>
      <c r="G192" s="27" t="s">
        <v>582</v>
      </c>
      <c r="H192" s="27"/>
      <c r="I192" s="27" t="s">
        <v>589</v>
      </c>
    </row>
    <row r="193" spans="1:17" ht="13" x14ac:dyDescent="0.15">
      <c r="A193" t="s">
        <v>94</v>
      </c>
      <c r="B193" s="27" t="s">
        <v>22</v>
      </c>
      <c r="C193" s="39" t="str">
        <f t="shared" si="2"/>
        <v>VenoStent-non-dilutive</v>
      </c>
      <c r="D193" s="35">
        <v>650000</v>
      </c>
      <c r="E193" s="36">
        <v>43465</v>
      </c>
      <c r="F193" s="27" t="s">
        <v>479</v>
      </c>
      <c r="G193" s="27" t="s">
        <v>582</v>
      </c>
      <c r="H193" s="27"/>
      <c r="I193" s="27" t="s">
        <v>589</v>
      </c>
    </row>
    <row r="194" spans="1:17" ht="13" x14ac:dyDescent="0.15">
      <c r="A194" t="s">
        <v>95</v>
      </c>
      <c r="B194" s="27" t="s">
        <v>24</v>
      </c>
      <c r="C194" s="39" t="str">
        <f t="shared" ref="C194:C257" si="3">CONCATENATE(A194,"-",B194)</f>
        <v>Verdegen-total-nodetail</v>
      </c>
      <c r="D194" s="35">
        <v>0</v>
      </c>
      <c r="E194" s="36">
        <v>43465</v>
      </c>
      <c r="F194" s="27" t="s">
        <v>479</v>
      </c>
      <c r="G194" s="27" t="s">
        <v>582</v>
      </c>
      <c r="H194" s="27" t="s">
        <v>572</v>
      </c>
      <c r="I194" s="27" t="s">
        <v>578</v>
      </c>
    </row>
    <row r="195" spans="1:17" ht="13" x14ac:dyDescent="0.15">
      <c r="A195" t="s">
        <v>95</v>
      </c>
      <c r="B195" s="27" t="s">
        <v>21</v>
      </c>
      <c r="C195" s="39" t="str">
        <f t="shared" si="3"/>
        <v>Verdegen-dilutive</v>
      </c>
      <c r="D195" s="35">
        <v>1500000</v>
      </c>
      <c r="E195" s="36">
        <v>43465</v>
      </c>
      <c r="F195" s="27" t="s">
        <v>479</v>
      </c>
      <c r="G195" s="27" t="s">
        <v>582</v>
      </c>
      <c r="H195" s="27" t="s">
        <v>587</v>
      </c>
      <c r="I195" s="27" t="s">
        <v>578</v>
      </c>
    </row>
    <row r="196" spans="1:17" ht="13" x14ac:dyDescent="0.15">
      <c r="A196" t="s">
        <v>95</v>
      </c>
      <c r="B196" s="27" t="s">
        <v>22</v>
      </c>
      <c r="C196" s="39" t="str">
        <f t="shared" si="3"/>
        <v>Verdegen-non-dilutive</v>
      </c>
      <c r="D196" s="35">
        <v>0</v>
      </c>
      <c r="E196" s="36">
        <v>43465</v>
      </c>
      <c r="F196" s="27" t="s">
        <v>479</v>
      </c>
      <c r="G196" s="27" t="s">
        <v>582</v>
      </c>
      <c r="H196" s="27"/>
      <c r="I196" s="27" t="s">
        <v>578</v>
      </c>
    </row>
    <row r="197" spans="1:17" ht="13" x14ac:dyDescent="0.15">
      <c r="A197" t="s">
        <v>98</v>
      </c>
      <c r="B197" s="27" t="s">
        <v>24</v>
      </c>
      <c r="C197" s="39" t="str">
        <f t="shared" si="3"/>
        <v>Vitls-total-nodetail</v>
      </c>
      <c r="D197" s="35">
        <v>0</v>
      </c>
      <c r="E197" s="36">
        <v>43465</v>
      </c>
      <c r="F197" s="27" t="s">
        <v>479</v>
      </c>
      <c r="G197" s="27" t="s">
        <v>582</v>
      </c>
      <c r="H197" s="27" t="s">
        <v>572</v>
      </c>
      <c r="I197" s="27"/>
      <c r="L197" s="27"/>
      <c r="M197" s="39"/>
      <c r="N197" s="35"/>
      <c r="O197" s="18"/>
      <c r="P197" s="15"/>
      <c r="Q197" s="15"/>
    </row>
    <row r="198" spans="1:17" ht="13" x14ac:dyDescent="0.15">
      <c r="A198" t="s">
        <v>98</v>
      </c>
      <c r="B198" s="27" t="s">
        <v>21</v>
      </c>
      <c r="C198" s="39" t="str">
        <f t="shared" si="3"/>
        <v>Vitls-dilutive</v>
      </c>
      <c r="D198" s="35">
        <v>1400000</v>
      </c>
      <c r="E198" s="36">
        <v>43465</v>
      </c>
      <c r="F198" s="27" t="s">
        <v>479</v>
      </c>
      <c r="G198" s="27" t="s">
        <v>582</v>
      </c>
      <c r="H198" s="27"/>
      <c r="I198" s="27"/>
      <c r="L198" s="27"/>
      <c r="M198" s="39"/>
      <c r="N198" s="35"/>
      <c r="O198" s="18"/>
      <c r="P198" s="15"/>
      <c r="Q198" s="15"/>
    </row>
    <row r="199" spans="1:17" ht="13" x14ac:dyDescent="0.15">
      <c r="A199" t="s">
        <v>98</v>
      </c>
      <c r="B199" s="27" t="s">
        <v>22</v>
      </c>
      <c r="C199" s="39" t="str">
        <f t="shared" si="3"/>
        <v>Vitls-non-dilutive</v>
      </c>
      <c r="D199" s="35">
        <v>10000</v>
      </c>
      <c r="E199" s="36">
        <v>43465</v>
      </c>
      <c r="F199" s="27" t="s">
        <v>479</v>
      </c>
      <c r="G199" s="27" t="s">
        <v>582</v>
      </c>
      <c r="H199" s="27"/>
      <c r="I199" s="27" t="s">
        <v>575</v>
      </c>
    </row>
    <row r="200" spans="1:17" ht="13" x14ac:dyDescent="0.15">
      <c r="A200" t="s">
        <v>61</v>
      </c>
      <c r="B200" s="27" t="s">
        <v>24</v>
      </c>
      <c r="C200" s="39" t="str">
        <f t="shared" si="3"/>
        <v>Voyager Biomedical (Scepter Medical Devices)-total-nodetail</v>
      </c>
      <c r="D200" s="35">
        <v>0</v>
      </c>
      <c r="E200" s="36">
        <v>43465</v>
      </c>
      <c r="F200" s="27" t="s">
        <v>479</v>
      </c>
      <c r="G200" s="27" t="s">
        <v>582</v>
      </c>
      <c r="H200" s="27" t="s">
        <v>572</v>
      </c>
      <c r="I200" s="27" t="s">
        <v>578</v>
      </c>
    </row>
    <row r="201" spans="1:17" ht="13" x14ac:dyDescent="0.15">
      <c r="A201" t="s">
        <v>61</v>
      </c>
      <c r="B201" s="27" t="s">
        <v>21</v>
      </c>
      <c r="C201" s="39" t="str">
        <f t="shared" si="3"/>
        <v>Voyager Biomedical (Scepter Medical Devices)-dilutive</v>
      </c>
      <c r="D201" s="35">
        <v>200000</v>
      </c>
      <c r="E201" s="36">
        <v>43465</v>
      </c>
      <c r="F201" s="27" t="s">
        <v>479</v>
      </c>
      <c r="G201" s="27" t="s">
        <v>582</v>
      </c>
      <c r="H201" s="27"/>
      <c r="I201" s="27" t="s">
        <v>578</v>
      </c>
    </row>
    <row r="202" spans="1:17" ht="13" x14ac:dyDescent="0.15">
      <c r="A202" t="s">
        <v>61</v>
      </c>
      <c r="B202" s="27" t="s">
        <v>22</v>
      </c>
      <c r="C202" s="39" t="str">
        <f t="shared" si="3"/>
        <v>Voyager Biomedical (Scepter Medical Devices)-non-dilutive</v>
      </c>
      <c r="D202" s="35">
        <v>0</v>
      </c>
      <c r="E202" s="36">
        <v>43465</v>
      </c>
      <c r="F202" s="27" t="s">
        <v>479</v>
      </c>
      <c r="G202" s="27" t="s">
        <v>582</v>
      </c>
      <c r="H202" s="27"/>
      <c r="I202" s="27" t="s">
        <v>575</v>
      </c>
    </row>
    <row r="203" spans="1:17" ht="13" x14ac:dyDescent="0.15">
      <c r="A203" t="s">
        <v>62</v>
      </c>
      <c r="B203" s="27" t="s">
        <v>21</v>
      </c>
      <c r="C203" s="39" t="str">
        <f t="shared" si="3"/>
        <v>WT Industries-dilutive</v>
      </c>
      <c r="D203" s="35">
        <v>21000</v>
      </c>
      <c r="E203" s="36">
        <v>43465</v>
      </c>
      <c r="F203" s="27" t="s">
        <v>479</v>
      </c>
      <c r="G203" s="27" t="s">
        <v>582</v>
      </c>
      <c r="H203" s="27" t="s">
        <v>587</v>
      </c>
      <c r="I203" s="27" t="s">
        <v>590</v>
      </c>
    </row>
    <row r="204" spans="1:17" ht="13" x14ac:dyDescent="0.15">
      <c r="A204" t="s">
        <v>62</v>
      </c>
      <c r="B204" s="27" t="s">
        <v>22</v>
      </c>
      <c r="C204" s="39" t="str">
        <f t="shared" si="3"/>
        <v>WT Industries-non-dilutive</v>
      </c>
      <c r="D204" s="35">
        <v>0</v>
      </c>
      <c r="E204" s="36">
        <v>43465</v>
      </c>
      <c r="F204" s="27" t="s">
        <v>479</v>
      </c>
      <c r="G204" s="27" t="s">
        <v>582</v>
      </c>
      <c r="H204" s="27"/>
      <c r="I204" s="27" t="s">
        <v>590</v>
      </c>
    </row>
    <row r="205" spans="1:17" ht="13" x14ac:dyDescent="0.15">
      <c r="A205" t="s">
        <v>96</v>
      </c>
      <c r="B205" s="27" t="s">
        <v>24</v>
      </c>
      <c r="C205" s="39" t="str">
        <f t="shared" si="3"/>
        <v>Xyber Technologies-total-nodetail</v>
      </c>
      <c r="D205" s="35">
        <v>0</v>
      </c>
      <c r="E205" s="36">
        <v>43465</v>
      </c>
      <c r="F205" s="27" t="s">
        <v>479</v>
      </c>
      <c r="G205" s="27" t="s">
        <v>582</v>
      </c>
      <c r="H205" s="27" t="s">
        <v>572</v>
      </c>
      <c r="I205" s="27" t="s">
        <v>590</v>
      </c>
    </row>
    <row r="206" spans="1:17" ht="13" x14ac:dyDescent="0.15">
      <c r="A206" t="s">
        <v>96</v>
      </c>
      <c r="B206" s="27" t="s">
        <v>21</v>
      </c>
      <c r="C206" s="39" t="str">
        <f t="shared" si="3"/>
        <v>Xyber Technologies-dilutive</v>
      </c>
      <c r="D206" s="35">
        <v>0</v>
      </c>
      <c r="E206" s="36">
        <v>43465</v>
      </c>
      <c r="F206" s="27" t="s">
        <v>479</v>
      </c>
      <c r="G206" s="27" t="s">
        <v>582</v>
      </c>
      <c r="H206" s="27"/>
      <c r="I206" s="27" t="s">
        <v>578</v>
      </c>
    </row>
    <row r="207" spans="1:17" ht="13" x14ac:dyDescent="0.15">
      <c r="A207" t="s">
        <v>96</v>
      </c>
      <c r="B207" s="27" t="s">
        <v>22</v>
      </c>
      <c r="C207" s="39" t="str">
        <f t="shared" si="3"/>
        <v>Xyber Technologies-non-dilutive</v>
      </c>
      <c r="D207" s="35">
        <v>25000</v>
      </c>
      <c r="E207" s="36">
        <v>43465</v>
      </c>
      <c r="F207" s="27" t="s">
        <v>479</v>
      </c>
      <c r="G207" s="27" t="s">
        <v>582</v>
      </c>
      <c r="H207" s="27"/>
      <c r="I207" s="27" t="s">
        <v>578</v>
      </c>
    </row>
    <row r="208" spans="1:17" ht="13" x14ac:dyDescent="0.15">
      <c r="A208" t="s">
        <v>97</v>
      </c>
      <c r="B208" s="27" t="s">
        <v>24</v>
      </c>
      <c r="C208" s="39" t="str">
        <f t="shared" si="3"/>
        <v>Yotta Solar-total-nodetail</v>
      </c>
      <c r="D208" s="35">
        <v>0</v>
      </c>
      <c r="E208" s="36">
        <v>43465</v>
      </c>
      <c r="F208" s="27" t="s">
        <v>479</v>
      </c>
      <c r="G208" s="27" t="s">
        <v>582</v>
      </c>
      <c r="H208" s="27" t="s">
        <v>572</v>
      </c>
      <c r="I208" s="27" t="s">
        <v>578</v>
      </c>
    </row>
    <row r="209" spans="1:17" ht="13" x14ac:dyDescent="0.15">
      <c r="A209" t="s">
        <v>97</v>
      </c>
      <c r="B209" s="27" t="s">
        <v>21</v>
      </c>
      <c r="C209" s="39" t="str">
        <f t="shared" si="3"/>
        <v>Yotta Solar-dilutive</v>
      </c>
      <c r="D209" s="35">
        <v>225000</v>
      </c>
      <c r="E209" s="36">
        <v>43465</v>
      </c>
      <c r="F209" s="27" t="s">
        <v>479</v>
      </c>
      <c r="G209" s="27" t="s">
        <v>582</v>
      </c>
      <c r="H209" s="27"/>
      <c r="I209" s="27" t="s">
        <v>578</v>
      </c>
    </row>
    <row r="210" spans="1:17" ht="13" x14ac:dyDescent="0.15">
      <c r="A210" t="s">
        <v>97</v>
      </c>
      <c r="B210" s="27" t="s">
        <v>22</v>
      </c>
      <c r="C210" s="39" t="str">
        <f t="shared" si="3"/>
        <v>Yotta Solar-non-dilutive</v>
      </c>
      <c r="D210" s="35">
        <v>313</v>
      </c>
      <c r="E210" s="36">
        <v>43465</v>
      </c>
      <c r="F210" s="27" t="s">
        <v>479</v>
      </c>
      <c r="G210" s="27" t="s">
        <v>582</v>
      </c>
      <c r="H210" s="27"/>
      <c r="I210" s="27" t="s">
        <v>578</v>
      </c>
    </row>
    <row r="211" spans="1:17" ht="13" x14ac:dyDescent="0.15">
      <c r="A211" t="s">
        <v>55</v>
      </c>
      <c r="B211" s="27" t="s">
        <v>21</v>
      </c>
      <c r="C211" s="39" t="str">
        <f t="shared" si="3"/>
        <v>NarrativeDx-dilutive</v>
      </c>
      <c r="D211" s="35">
        <v>10500000</v>
      </c>
      <c r="E211" s="36">
        <v>43517</v>
      </c>
      <c r="F211" s="27" t="s">
        <v>520</v>
      </c>
      <c r="G211" s="27" t="s">
        <v>591</v>
      </c>
      <c r="H211" s="27" t="s">
        <v>592</v>
      </c>
      <c r="I211" s="27" t="s">
        <v>578</v>
      </c>
    </row>
    <row r="212" spans="1:17" ht="13" x14ac:dyDescent="0.15">
      <c r="A212" t="s">
        <v>55</v>
      </c>
      <c r="B212" s="27" t="s">
        <v>22</v>
      </c>
      <c r="C212" s="39" t="str">
        <f t="shared" si="3"/>
        <v>NarrativeDx-non-dilutive</v>
      </c>
      <c r="D212" s="35">
        <v>0</v>
      </c>
      <c r="E212" s="36">
        <v>43517</v>
      </c>
      <c r="F212" s="27" t="s">
        <v>520</v>
      </c>
      <c r="G212" s="27" t="s">
        <v>591</v>
      </c>
      <c r="H212" s="27"/>
      <c r="I212" s="27" t="s">
        <v>578</v>
      </c>
    </row>
    <row r="213" spans="1:17" ht="13" x14ac:dyDescent="0.15">
      <c r="A213" t="s">
        <v>55</v>
      </c>
      <c r="B213" s="27" t="s">
        <v>24</v>
      </c>
      <c r="C213" s="39" t="str">
        <f t="shared" si="3"/>
        <v>NarrativeDx-total-nodetail</v>
      </c>
      <c r="D213" s="35">
        <v>0</v>
      </c>
      <c r="E213" s="36">
        <v>43517</v>
      </c>
      <c r="F213" s="27" t="s">
        <v>520</v>
      </c>
      <c r="G213" s="27" t="s">
        <v>591</v>
      </c>
      <c r="H213" s="27"/>
      <c r="I213" s="27" t="s">
        <v>578</v>
      </c>
    </row>
    <row r="214" spans="1:17" ht="13" x14ac:dyDescent="0.15">
      <c r="A214" t="s">
        <v>581</v>
      </c>
      <c r="B214" s="27" t="s">
        <v>21</v>
      </c>
      <c r="C214" s="39" t="str">
        <f t="shared" si="3"/>
        <v>Smarter Sorting-dilutive</v>
      </c>
      <c r="D214" s="35">
        <v>9300000</v>
      </c>
      <c r="E214" s="36">
        <v>43517</v>
      </c>
      <c r="F214" s="27" t="s">
        <v>520</v>
      </c>
      <c r="G214" s="27" t="s">
        <v>593</v>
      </c>
      <c r="H214" s="27" t="s">
        <v>594</v>
      </c>
      <c r="I214" s="27" t="s">
        <v>578</v>
      </c>
    </row>
    <row r="215" spans="1:17" ht="13" x14ac:dyDescent="0.15">
      <c r="A215" t="s">
        <v>581</v>
      </c>
      <c r="B215" s="27" t="s">
        <v>22</v>
      </c>
      <c r="C215" s="39" t="str">
        <f t="shared" si="3"/>
        <v>Smarter Sorting-non-dilutive</v>
      </c>
      <c r="D215" s="35">
        <v>0</v>
      </c>
      <c r="E215" s="36">
        <v>43517</v>
      </c>
      <c r="F215" s="27" t="s">
        <v>520</v>
      </c>
      <c r="G215" s="27" t="s">
        <v>593</v>
      </c>
      <c r="H215" s="27"/>
      <c r="I215" s="27"/>
      <c r="L215" s="27"/>
      <c r="M215" s="39"/>
      <c r="N215" s="35"/>
      <c r="O215" s="18"/>
      <c r="P215" s="15"/>
      <c r="Q215" s="15"/>
    </row>
    <row r="216" spans="1:17" ht="13" x14ac:dyDescent="0.15">
      <c r="A216" t="s">
        <v>581</v>
      </c>
      <c r="B216" s="27" t="s">
        <v>24</v>
      </c>
      <c r="C216" s="39" t="str">
        <f t="shared" si="3"/>
        <v>Smarter Sorting-total-nodetail</v>
      </c>
      <c r="D216" s="35">
        <v>0</v>
      </c>
      <c r="E216" s="36">
        <v>43517</v>
      </c>
      <c r="F216" s="27" t="s">
        <v>520</v>
      </c>
      <c r="G216" s="27" t="s">
        <v>593</v>
      </c>
      <c r="H216" s="27"/>
      <c r="I216" s="27"/>
      <c r="L216" s="27"/>
      <c r="M216" s="39"/>
      <c r="N216" s="35"/>
      <c r="O216" s="18"/>
      <c r="P216" s="15"/>
      <c r="Q216" s="15"/>
    </row>
    <row r="217" spans="1:17" ht="13" x14ac:dyDescent="0.15">
      <c r="A217" t="s">
        <v>101</v>
      </c>
      <c r="B217" s="27" t="s">
        <v>22</v>
      </c>
      <c r="C217" s="39" t="str">
        <f t="shared" si="3"/>
        <v>Carbonwire-non-dilutive</v>
      </c>
      <c r="D217" s="35">
        <v>10000</v>
      </c>
      <c r="E217" s="36">
        <v>43728</v>
      </c>
      <c r="F217" s="27" t="s">
        <v>479</v>
      </c>
      <c r="G217" s="27" t="s">
        <v>595</v>
      </c>
      <c r="H217" s="27" t="s">
        <v>596</v>
      </c>
      <c r="I217" s="27" t="s">
        <v>575</v>
      </c>
    </row>
    <row r="218" spans="1:17" ht="13" x14ac:dyDescent="0.15">
      <c r="A218" t="s">
        <v>51</v>
      </c>
      <c r="B218" s="27" t="s">
        <v>22</v>
      </c>
      <c r="C218" s="39" t="str">
        <f t="shared" si="3"/>
        <v>Cartofusion Technologies-non-dilutive</v>
      </c>
      <c r="D218" s="35">
        <v>5000</v>
      </c>
      <c r="E218" s="36">
        <v>43728</v>
      </c>
      <c r="F218" s="27" t="s">
        <v>479</v>
      </c>
      <c r="G218" s="27" t="s">
        <v>595</v>
      </c>
      <c r="H218" s="27" t="s">
        <v>596</v>
      </c>
      <c r="I218" s="27" t="s">
        <v>590</v>
      </c>
    </row>
    <row r="219" spans="1:17" ht="13" x14ac:dyDescent="0.15">
      <c r="A219" t="s">
        <v>51</v>
      </c>
      <c r="B219" s="27" t="s">
        <v>21</v>
      </c>
      <c r="C219" s="39" t="str">
        <f t="shared" si="3"/>
        <v>Cartofusion Technologies-dilutive</v>
      </c>
      <c r="D219" s="35">
        <v>0</v>
      </c>
      <c r="E219" s="36">
        <v>43728</v>
      </c>
      <c r="F219" s="27" t="s">
        <v>479</v>
      </c>
      <c r="G219" s="27" t="s">
        <v>595</v>
      </c>
      <c r="H219" s="27"/>
      <c r="I219" s="27" t="s">
        <v>590</v>
      </c>
    </row>
    <row r="220" spans="1:17" ht="13" x14ac:dyDescent="0.15">
      <c r="A220" t="s">
        <v>65</v>
      </c>
      <c r="B220" s="27" t="s">
        <v>21</v>
      </c>
      <c r="C220" s="39" t="str">
        <f t="shared" si="3"/>
        <v>Clear River Enviro-dilutive</v>
      </c>
      <c r="D220" s="35">
        <v>2700000</v>
      </c>
      <c r="E220" s="36">
        <v>43728</v>
      </c>
      <c r="F220" s="27" t="s">
        <v>479</v>
      </c>
      <c r="G220" s="27" t="s">
        <v>595</v>
      </c>
      <c r="H220" s="27" t="s">
        <v>597</v>
      </c>
      <c r="I220" s="27" t="s">
        <v>590</v>
      </c>
    </row>
    <row r="221" spans="1:17" ht="13" x14ac:dyDescent="0.15">
      <c r="A221" t="s">
        <v>65</v>
      </c>
      <c r="B221" s="27" t="s">
        <v>22</v>
      </c>
      <c r="C221" s="39" t="str">
        <f t="shared" si="3"/>
        <v>Clear River Enviro-non-dilutive</v>
      </c>
      <c r="D221" s="35">
        <v>15000</v>
      </c>
      <c r="E221" s="36">
        <v>43728</v>
      </c>
      <c r="F221" s="27" t="s">
        <v>479</v>
      </c>
      <c r="G221" s="27" t="s">
        <v>595</v>
      </c>
      <c r="H221" s="27" t="s">
        <v>596</v>
      </c>
      <c r="I221" s="27" t="s">
        <v>578</v>
      </c>
    </row>
    <row r="222" spans="1:17" ht="13" x14ac:dyDescent="0.15">
      <c r="A222" t="s">
        <v>102</v>
      </c>
      <c r="B222" s="27" t="s">
        <v>22</v>
      </c>
      <c r="C222" s="39" t="str">
        <f t="shared" si="3"/>
        <v>EM Device Lab-non-dilutive</v>
      </c>
      <c r="D222" s="35">
        <v>26000</v>
      </c>
      <c r="E222" s="36">
        <v>43728</v>
      </c>
      <c r="F222" s="27" t="s">
        <v>479</v>
      </c>
      <c r="G222" s="27" t="s">
        <v>595</v>
      </c>
      <c r="H222" s="27" t="s">
        <v>596</v>
      </c>
      <c r="I222" s="27" t="s">
        <v>598</v>
      </c>
    </row>
    <row r="223" spans="1:17" ht="13" x14ac:dyDescent="0.15">
      <c r="A223" t="s">
        <v>103</v>
      </c>
      <c r="B223" s="27" t="s">
        <v>22</v>
      </c>
      <c r="C223" s="39" t="str">
        <f t="shared" si="3"/>
        <v>GaitIQ-non-dilutive</v>
      </c>
      <c r="D223" s="35">
        <v>60000</v>
      </c>
      <c r="E223" s="36">
        <v>43728</v>
      </c>
      <c r="F223" s="27" t="s">
        <v>479</v>
      </c>
      <c r="G223" s="27" t="s">
        <v>595</v>
      </c>
      <c r="H223" s="27" t="s">
        <v>596</v>
      </c>
      <c r="I223" s="27" t="s">
        <v>590</v>
      </c>
    </row>
    <row r="224" spans="1:17" ht="13" x14ac:dyDescent="0.15">
      <c r="A224" t="s">
        <v>35</v>
      </c>
      <c r="B224" s="27" t="s">
        <v>22</v>
      </c>
      <c r="C224" s="39" t="str">
        <f t="shared" si="3"/>
        <v>Guardian Sensors-non-dilutive</v>
      </c>
      <c r="D224" s="35">
        <v>10000</v>
      </c>
      <c r="E224" s="36">
        <v>43728</v>
      </c>
      <c r="F224" s="27" t="s">
        <v>479</v>
      </c>
      <c r="G224" s="27" t="s">
        <v>595</v>
      </c>
      <c r="H224" s="27" t="s">
        <v>599</v>
      </c>
      <c r="I224" s="27" t="s">
        <v>590</v>
      </c>
    </row>
    <row r="225" spans="1:9" ht="13" x14ac:dyDescent="0.15">
      <c r="A225" t="s">
        <v>35</v>
      </c>
      <c r="B225" s="27" t="s">
        <v>21</v>
      </c>
      <c r="C225" s="39" t="str">
        <f t="shared" si="3"/>
        <v>Guardian Sensors-dilutive</v>
      </c>
      <c r="D225" s="35">
        <v>0</v>
      </c>
      <c r="E225" s="36">
        <v>43728</v>
      </c>
      <c r="F225" s="27" t="s">
        <v>479</v>
      </c>
      <c r="G225" s="27" t="s">
        <v>595</v>
      </c>
      <c r="H225" s="27"/>
      <c r="I225" s="27" t="s">
        <v>590</v>
      </c>
    </row>
    <row r="226" spans="1:9" ht="13" x14ac:dyDescent="0.15">
      <c r="A226" t="s">
        <v>35</v>
      </c>
      <c r="B226" s="27" t="s">
        <v>24</v>
      </c>
      <c r="C226" s="39" t="str">
        <f t="shared" si="3"/>
        <v>Guardian Sensors-total-nodetail</v>
      </c>
      <c r="D226" s="35">
        <v>0</v>
      </c>
      <c r="E226" s="36">
        <v>43728</v>
      </c>
      <c r="F226" s="27" t="s">
        <v>479</v>
      </c>
      <c r="G226" s="27" t="s">
        <v>595</v>
      </c>
      <c r="H226" s="27"/>
      <c r="I226" s="27" t="s">
        <v>578</v>
      </c>
    </row>
    <row r="227" spans="1:9" ht="13" x14ac:dyDescent="0.15">
      <c r="A227" t="s">
        <v>106</v>
      </c>
      <c r="B227" s="27" t="s">
        <v>21</v>
      </c>
      <c r="C227" s="39" t="str">
        <f t="shared" si="3"/>
        <v>Ictero Medical-dilutive</v>
      </c>
      <c r="D227" s="35">
        <v>25000</v>
      </c>
      <c r="E227" s="36">
        <v>43728</v>
      </c>
      <c r="F227" s="27" t="s">
        <v>479</v>
      </c>
      <c r="G227" s="27" t="s">
        <v>595</v>
      </c>
      <c r="H227" s="27" t="s">
        <v>596</v>
      </c>
      <c r="I227" s="27" t="s">
        <v>578</v>
      </c>
    </row>
    <row r="228" spans="1:9" ht="13" x14ac:dyDescent="0.15">
      <c r="A228" t="s">
        <v>106</v>
      </c>
      <c r="B228" s="27" t="s">
        <v>22</v>
      </c>
      <c r="C228" s="39" t="str">
        <f t="shared" si="3"/>
        <v>Ictero Medical-non-dilutive</v>
      </c>
      <c r="D228" s="35">
        <v>20000</v>
      </c>
      <c r="E228" s="36">
        <v>43728</v>
      </c>
      <c r="F228" s="27" t="s">
        <v>479</v>
      </c>
      <c r="G228" s="27" t="s">
        <v>595</v>
      </c>
      <c r="H228" s="27" t="s">
        <v>596</v>
      </c>
      <c r="I228" s="27" t="s">
        <v>578</v>
      </c>
    </row>
    <row r="229" spans="1:9" ht="13" x14ac:dyDescent="0.15">
      <c r="A229" t="s">
        <v>107</v>
      </c>
      <c r="B229" s="27" t="s">
        <v>22</v>
      </c>
      <c r="C229" s="39" t="str">
        <f t="shared" si="3"/>
        <v>Immosis-non-dilutive</v>
      </c>
      <c r="D229" s="35">
        <v>2000</v>
      </c>
      <c r="E229" s="36">
        <v>43728</v>
      </c>
      <c r="F229" s="27" t="s">
        <v>479</v>
      </c>
      <c r="G229" s="27" t="s">
        <v>595</v>
      </c>
      <c r="H229" s="27" t="s">
        <v>596</v>
      </c>
      <c r="I229" s="27" t="s">
        <v>578</v>
      </c>
    </row>
    <row r="230" spans="1:9" ht="13" x14ac:dyDescent="0.15">
      <c r="A230" t="s">
        <v>108</v>
      </c>
      <c r="B230" s="27" t="s">
        <v>22</v>
      </c>
      <c r="C230" s="39" t="str">
        <f t="shared" si="3"/>
        <v>Intelligent Implants-non-dilutive</v>
      </c>
      <c r="D230" s="35">
        <v>25000</v>
      </c>
      <c r="E230" s="36">
        <v>43728</v>
      </c>
      <c r="F230" s="27" t="s">
        <v>479</v>
      </c>
      <c r="G230" s="27" t="s">
        <v>595</v>
      </c>
      <c r="H230" s="27" t="s">
        <v>596</v>
      </c>
      <c r="I230" s="27" t="s">
        <v>578</v>
      </c>
    </row>
    <row r="231" spans="1:9" ht="13" x14ac:dyDescent="0.15">
      <c r="A231" t="s">
        <v>71</v>
      </c>
      <c r="B231" s="27" t="s">
        <v>22</v>
      </c>
      <c r="C231" s="39" t="str">
        <f t="shared" si="3"/>
        <v>NHC-non-dilutive</v>
      </c>
      <c r="D231" s="35">
        <v>35000</v>
      </c>
      <c r="E231" s="36">
        <v>43728</v>
      </c>
      <c r="F231" s="27" t="s">
        <v>479</v>
      </c>
      <c r="G231" s="27" t="s">
        <v>595</v>
      </c>
      <c r="H231" s="27" t="s">
        <v>596</v>
      </c>
      <c r="I231" s="27" t="s">
        <v>598</v>
      </c>
    </row>
    <row r="232" spans="1:9" ht="13" x14ac:dyDescent="0.15">
      <c r="A232" t="s">
        <v>71</v>
      </c>
      <c r="B232" s="27" t="s">
        <v>21</v>
      </c>
      <c r="C232" s="39" t="str">
        <f t="shared" si="3"/>
        <v>NHC-dilutive</v>
      </c>
      <c r="D232" s="35">
        <v>0</v>
      </c>
      <c r="E232" s="36">
        <v>43728</v>
      </c>
      <c r="F232" s="27" t="s">
        <v>479</v>
      </c>
      <c r="G232" s="27" t="s">
        <v>595</v>
      </c>
      <c r="H232" s="27"/>
      <c r="I232" s="27" t="s">
        <v>590</v>
      </c>
    </row>
    <row r="233" spans="1:9" ht="13" x14ac:dyDescent="0.15">
      <c r="A233" t="s">
        <v>109</v>
      </c>
      <c r="B233" s="27" t="s">
        <v>22</v>
      </c>
      <c r="C233" s="39" t="str">
        <f t="shared" si="3"/>
        <v>NovoThelium-non-dilutive</v>
      </c>
      <c r="D233" s="35">
        <v>3000</v>
      </c>
      <c r="E233" s="36">
        <v>43728</v>
      </c>
      <c r="F233" s="27" t="s">
        <v>479</v>
      </c>
      <c r="G233" s="27" t="s">
        <v>595</v>
      </c>
      <c r="H233" s="27" t="s">
        <v>596</v>
      </c>
      <c r="I233" s="27" t="s">
        <v>590</v>
      </c>
    </row>
    <row r="234" spans="1:9" ht="13" x14ac:dyDescent="0.15">
      <c r="A234" t="s">
        <v>110</v>
      </c>
      <c r="B234" s="27" t="s">
        <v>21</v>
      </c>
      <c r="C234" s="39" t="str">
        <f t="shared" si="3"/>
        <v>PolyVascular-dilutive</v>
      </c>
      <c r="D234" s="35">
        <v>35000</v>
      </c>
      <c r="E234" s="36">
        <v>43728</v>
      </c>
      <c r="F234" s="27" t="s">
        <v>479</v>
      </c>
      <c r="G234" s="27" t="s">
        <v>595</v>
      </c>
      <c r="H234" s="27" t="s">
        <v>596</v>
      </c>
      <c r="I234" s="27" t="s">
        <v>598</v>
      </c>
    </row>
    <row r="235" spans="1:9" ht="13" x14ac:dyDescent="0.15">
      <c r="A235" t="s">
        <v>110</v>
      </c>
      <c r="B235" s="27" t="s">
        <v>22</v>
      </c>
      <c r="C235" s="39" t="str">
        <f t="shared" si="3"/>
        <v>PolyVascular-non-dilutive</v>
      </c>
      <c r="D235" s="35">
        <v>15000</v>
      </c>
      <c r="E235" s="36">
        <v>43728</v>
      </c>
      <c r="F235" s="27" t="s">
        <v>479</v>
      </c>
      <c r="G235" s="27" t="s">
        <v>595</v>
      </c>
      <c r="H235" s="27" t="s">
        <v>596</v>
      </c>
      <c r="I235" s="27" t="s">
        <v>578</v>
      </c>
    </row>
    <row r="236" spans="1:9" ht="13" x14ac:dyDescent="0.15">
      <c r="A236" t="s">
        <v>89</v>
      </c>
      <c r="B236" s="27" t="s">
        <v>21</v>
      </c>
      <c r="C236" s="39" t="str">
        <f t="shared" si="3"/>
        <v>ResponderX-dilutive</v>
      </c>
      <c r="D236" s="35">
        <v>250000</v>
      </c>
      <c r="E236" s="36">
        <v>43728</v>
      </c>
      <c r="F236" s="27" t="s">
        <v>479</v>
      </c>
      <c r="G236" s="27" t="s">
        <v>595</v>
      </c>
      <c r="H236" s="27" t="s">
        <v>597</v>
      </c>
      <c r="I236" s="27" t="s">
        <v>598</v>
      </c>
    </row>
    <row r="237" spans="1:9" ht="13" x14ac:dyDescent="0.15">
      <c r="A237" t="s">
        <v>89</v>
      </c>
      <c r="B237" s="27" t="s">
        <v>22</v>
      </c>
      <c r="C237" s="39" t="str">
        <f t="shared" si="3"/>
        <v>ResponderX-non-dilutive</v>
      </c>
      <c r="D237" s="35">
        <v>15000</v>
      </c>
      <c r="E237" s="36">
        <v>43728</v>
      </c>
      <c r="F237" s="27" t="s">
        <v>479</v>
      </c>
      <c r="G237" s="27" t="s">
        <v>595</v>
      </c>
      <c r="H237" s="27" t="s">
        <v>596</v>
      </c>
      <c r="I237" s="27" t="s">
        <v>590</v>
      </c>
    </row>
    <row r="238" spans="1:9" ht="13" x14ac:dyDescent="0.15">
      <c r="A238" t="s">
        <v>74</v>
      </c>
      <c r="B238" s="27" t="s">
        <v>21</v>
      </c>
      <c r="C238" s="39" t="str">
        <f t="shared" si="3"/>
        <v>Resthetics-dilutive</v>
      </c>
      <c r="D238" s="35">
        <v>25000</v>
      </c>
      <c r="E238" s="36">
        <v>43728</v>
      </c>
      <c r="F238" s="27" t="s">
        <v>479</v>
      </c>
      <c r="G238" s="27" t="s">
        <v>595</v>
      </c>
      <c r="H238" s="27" t="s">
        <v>596</v>
      </c>
      <c r="I238" s="27" t="s">
        <v>590</v>
      </c>
    </row>
    <row r="239" spans="1:9" ht="13" x14ac:dyDescent="0.15">
      <c r="A239" t="s">
        <v>74</v>
      </c>
      <c r="B239" s="27" t="s">
        <v>22</v>
      </c>
      <c r="C239" s="39" t="str">
        <f t="shared" si="3"/>
        <v>Resthetics-non-dilutive</v>
      </c>
      <c r="D239" s="35">
        <v>22000</v>
      </c>
      <c r="E239" s="36">
        <v>43728</v>
      </c>
      <c r="F239" s="27" t="s">
        <v>479</v>
      </c>
      <c r="G239" s="27" t="s">
        <v>595</v>
      </c>
      <c r="H239" s="27" t="s">
        <v>596</v>
      </c>
      <c r="I239" s="27" t="s">
        <v>590</v>
      </c>
    </row>
    <row r="240" spans="1:9" ht="13" x14ac:dyDescent="0.15">
      <c r="A240" t="s">
        <v>74</v>
      </c>
      <c r="B240" s="27" t="s">
        <v>24</v>
      </c>
      <c r="C240" s="39" t="str">
        <f t="shared" si="3"/>
        <v>Resthetics-total-nodetail</v>
      </c>
      <c r="D240" s="35">
        <v>0</v>
      </c>
      <c r="E240" s="36">
        <v>43728</v>
      </c>
      <c r="F240" s="27" t="s">
        <v>479</v>
      </c>
      <c r="G240" s="27" t="s">
        <v>595</v>
      </c>
      <c r="H240" s="27"/>
      <c r="I240" s="27" t="s">
        <v>598</v>
      </c>
    </row>
    <row r="241" spans="1:9" ht="13" x14ac:dyDescent="0.15">
      <c r="A241" t="s">
        <v>40</v>
      </c>
      <c r="B241" s="27" t="s">
        <v>21</v>
      </c>
      <c r="C241" s="39" t="str">
        <f t="shared" si="3"/>
        <v>Scribesense-dilutive</v>
      </c>
      <c r="D241" s="35">
        <v>250000</v>
      </c>
      <c r="E241" s="36">
        <v>43728</v>
      </c>
      <c r="F241" s="27" t="s">
        <v>479</v>
      </c>
      <c r="G241" s="27" t="s">
        <v>595</v>
      </c>
      <c r="H241" s="27" t="s">
        <v>597</v>
      </c>
      <c r="I241" s="27" t="s">
        <v>590</v>
      </c>
    </row>
    <row r="242" spans="1:9" ht="13" x14ac:dyDescent="0.15">
      <c r="A242" t="s">
        <v>40</v>
      </c>
      <c r="B242" s="27" t="s">
        <v>22</v>
      </c>
      <c r="C242" s="39" t="str">
        <f t="shared" si="3"/>
        <v>Scribesense-non-dilutive</v>
      </c>
      <c r="D242" s="35">
        <v>30000</v>
      </c>
      <c r="E242" s="36">
        <v>43728</v>
      </c>
      <c r="F242" s="27" t="s">
        <v>479</v>
      </c>
      <c r="G242" s="27" t="s">
        <v>595</v>
      </c>
      <c r="H242" s="27" t="s">
        <v>596</v>
      </c>
      <c r="I242" s="27" t="s">
        <v>590</v>
      </c>
    </row>
    <row r="243" spans="1:9" ht="13" x14ac:dyDescent="0.15">
      <c r="A243" t="s">
        <v>40</v>
      </c>
      <c r="B243" s="27" t="s">
        <v>24</v>
      </c>
      <c r="C243" s="39" t="str">
        <f t="shared" si="3"/>
        <v>Scribesense-total-nodetail</v>
      </c>
      <c r="D243" s="35">
        <v>0</v>
      </c>
      <c r="E243" s="36">
        <v>43728</v>
      </c>
      <c r="F243" s="27" t="s">
        <v>479</v>
      </c>
      <c r="G243" s="27" t="s">
        <v>595</v>
      </c>
      <c r="H243" s="27"/>
      <c r="I243" s="27" t="s">
        <v>598</v>
      </c>
    </row>
    <row r="244" spans="1:9" ht="13" x14ac:dyDescent="0.15">
      <c r="A244" t="s">
        <v>76</v>
      </c>
      <c r="B244" s="27" t="s">
        <v>22</v>
      </c>
      <c r="C244" s="39" t="str">
        <f t="shared" si="3"/>
        <v>Sensytec-non-dilutive</v>
      </c>
      <c r="D244" s="35">
        <v>3000</v>
      </c>
      <c r="E244" s="36">
        <v>43728</v>
      </c>
      <c r="F244" s="27" t="s">
        <v>479</v>
      </c>
      <c r="G244" s="27" t="s">
        <v>595</v>
      </c>
      <c r="H244" s="27" t="s">
        <v>596</v>
      </c>
      <c r="I244" s="27" t="s">
        <v>590</v>
      </c>
    </row>
    <row r="245" spans="1:9" ht="13" x14ac:dyDescent="0.15">
      <c r="A245" t="s">
        <v>76</v>
      </c>
      <c r="B245" s="27" t="s">
        <v>21</v>
      </c>
      <c r="C245" s="39" t="str">
        <f t="shared" si="3"/>
        <v>Sensytec-dilutive</v>
      </c>
      <c r="D245" s="35">
        <v>0</v>
      </c>
      <c r="E245" s="36">
        <v>43728</v>
      </c>
      <c r="F245" s="27" t="s">
        <v>479</v>
      </c>
      <c r="G245" s="27" t="s">
        <v>595</v>
      </c>
      <c r="H245" s="27"/>
      <c r="I245" s="27" t="s">
        <v>590</v>
      </c>
    </row>
    <row r="246" spans="1:9" ht="13" x14ac:dyDescent="0.15">
      <c r="A246" t="s">
        <v>76</v>
      </c>
      <c r="B246" s="27" t="s">
        <v>24</v>
      </c>
      <c r="C246" s="39" t="str">
        <f t="shared" si="3"/>
        <v>Sensytec-total-nodetail</v>
      </c>
      <c r="D246" s="35">
        <v>0</v>
      </c>
      <c r="E246" s="36">
        <v>43728</v>
      </c>
      <c r="F246" s="27" t="s">
        <v>479</v>
      </c>
      <c r="G246" s="27" t="s">
        <v>595</v>
      </c>
      <c r="H246" s="27"/>
      <c r="I246" s="27" t="s">
        <v>590</v>
      </c>
    </row>
    <row r="247" spans="1:9" ht="13" x14ac:dyDescent="0.15">
      <c r="A247" t="s">
        <v>111</v>
      </c>
      <c r="B247" s="27" t="s">
        <v>21</v>
      </c>
      <c r="C247" s="39" t="str">
        <f t="shared" si="3"/>
        <v>Spark Biomedical-dilutive</v>
      </c>
      <c r="D247" s="35">
        <v>30000</v>
      </c>
      <c r="E247" s="36">
        <v>43728</v>
      </c>
      <c r="F247" s="27" t="s">
        <v>479</v>
      </c>
      <c r="G247" s="27" t="s">
        <v>595</v>
      </c>
      <c r="H247" s="27" t="s">
        <v>600</v>
      </c>
      <c r="I247" s="27" t="s">
        <v>578</v>
      </c>
    </row>
    <row r="248" spans="1:9" ht="13" x14ac:dyDescent="0.15">
      <c r="A248" t="s">
        <v>111</v>
      </c>
      <c r="B248" s="27" t="s">
        <v>22</v>
      </c>
      <c r="C248" s="39" t="str">
        <f t="shared" si="3"/>
        <v>Spark Biomedical-non-dilutive</v>
      </c>
      <c r="D248" s="35">
        <v>75000</v>
      </c>
      <c r="E248" s="36">
        <v>43728</v>
      </c>
      <c r="F248" s="27" t="s">
        <v>479</v>
      </c>
      <c r="G248" s="27" t="s">
        <v>595</v>
      </c>
      <c r="H248" s="27" t="s">
        <v>601</v>
      </c>
      <c r="I248" s="27" t="s">
        <v>578</v>
      </c>
    </row>
    <row r="249" spans="1:9" ht="13" x14ac:dyDescent="0.15">
      <c r="A249" t="s">
        <v>112</v>
      </c>
      <c r="B249" s="27" t="s">
        <v>22</v>
      </c>
      <c r="C249" s="39" t="str">
        <f t="shared" si="3"/>
        <v>Sun Co. Tracking-non-dilutive</v>
      </c>
      <c r="D249" s="35">
        <v>10000</v>
      </c>
      <c r="E249" s="36">
        <v>43728</v>
      </c>
      <c r="F249" s="27" t="s">
        <v>479</v>
      </c>
      <c r="G249" s="27" t="s">
        <v>595</v>
      </c>
      <c r="H249" s="27" t="s">
        <v>596</v>
      </c>
      <c r="I249" s="27" t="s">
        <v>598</v>
      </c>
    </row>
    <row r="250" spans="1:9" ht="13" x14ac:dyDescent="0.15">
      <c r="A250" t="s">
        <v>113</v>
      </c>
      <c r="B250" s="27" t="s">
        <v>22</v>
      </c>
      <c r="C250" s="39" t="str">
        <f t="shared" si="3"/>
        <v>SurfEllent-non-dilutive</v>
      </c>
      <c r="D250" s="35">
        <v>35000</v>
      </c>
      <c r="E250" s="36">
        <v>43728</v>
      </c>
      <c r="F250" s="27" t="s">
        <v>479</v>
      </c>
      <c r="G250" s="27" t="s">
        <v>595</v>
      </c>
      <c r="H250" s="27" t="s">
        <v>602</v>
      </c>
      <c r="I250" s="27" t="s">
        <v>578</v>
      </c>
    </row>
    <row r="251" spans="1:9" ht="13" x14ac:dyDescent="0.15">
      <c r="A251" t="s">
        <v>114</v>
      </c>
      <c r="B251" s="27" t="s">
        <v>22</v>
      </c>
      <c r="C251" s="39" t="str">
        <f t="shared" si="3"/>
        <v>Teysha Technologies-non-dilutive</v>
      </c>
      <c r="D251" s="35">
        <v>25000</v>
      </c>
      <c r="E251" s="36">
        <v>43728</v>
      </c>
      <c r="F251" s="27" t="s">
        <v>479</v>
      </c>
      <c r="G251" s="27" t="s">
        <v>595</v>
      </c>
      <c r="H251" s="27" t="s">
        <v>603</v>
      </c>
      <c r="I251" s="27" t="s">
        <v>578</v>
      </c>
    </row>
    <row r="252" spans="1:9" ht="13" x14ac:dyDescent="0.15">
      <c r="A252" t="s">
        <v>82</v>
      </c>
      <c r="B252" s="27" t="s">
        <v>21</v>
      </c>
      <c r="C252" s="39" t="str">
        <f t="shared" si="3"/>
        <v>Thermascape Technologies-dilutive</v>
      </c>
      <c r="D252" s="35">
        <v>0</v>
      </c>
      <c r="E252" s="36">
        <v>43728</v>
      </c>
      <c r="F252" s="27" t="s">
        <v>479</v>
      </c>
      <c r="G252" s="27" t="s">
        <v>595</v>
      </c>
      <c r="H252" s="27"/>
      <c r="I252" s="27" t="s">
        <v>578</v>
      </c>
    </row>
    <row r="253" spans="1:9" ht="13" x14ac:dyDescent="0.15">
      <c r="A253" t="s">
        <v>82</v>
      </c>
      <c r="B253" s="27" t="s">
        <v>22</v>
      </c>
      <c r="C253" s="39" t="str">
        <f t="shared" si="3"/>
        <v>Thermascape Technologies-non-dilutive</v>
      </c>
      <c r="D253" s="35">
        <v>25000</v>
      </c>
      <c r="E253" s="36">
        <v>43728</v>
      </c>
      <c r="F253" s="27" t="s">
        <v>479</v>
      </c>
      <c r="G253" s="27" t="s">
        <v>595</v>
      </c>
      <c r="H253" s="27"/>
      <c r="I253" s="27" t="s">
        <v>598</v>
      </c>
    </row>
    <row r="254" spans="1:9" ht="13" x14ac:dyDescent="0.15">
      <c r="A254" t="s">
        <v>82</v>
      </c>
      <c r="B254" s="27" t="s">
        <v>24</v>
      </c>
      <c r="C254" s="39" t="str">
        <f t="shared" si="3"/>
        <v>Thermascape Technologies-total-nodetail</v>
      </c>
      <c r="D254" s="35">
        <v>0</v>
      </c>
      <c r="E254" s="36">
        <v>43728</v>
      </c>
      <c r="F254" s="27" t="s">
        <v>479</v>
      </c>
      <c r="G254" s="27" t="s">
        <v>595</v>
      </c>
      <c r="H254" s="27"/>
      <c r="I254" s="27" t="s">
        <v>590</v>
      </c>
    </row>
    <row r="255" spans="1:9" ht="13" x14ac:dyDescent="0.15">
      <c r="A255" t="s">
        <v>115</v>
      </c>
      <c r="B255" s="27" t="s">
        <v>22</v>
      </c>
      <c r="C255" s="39" t="str">
        <f t="shared" si="3"/>
        <v>Toggle Health-non-dilutive</v>
      </c>
      <c r="D255" s="35">
        <v>10000</v>
      </c>
      <c r="E255" s="36">
        <v>43728</v>
      </c>
      <c r="F255" s="27" t="s">
        <v>479</v>
      </c>
      <c r="G255" s="27" t="s">
        <v>595</v>
      </c>
      <c r="H255" s="27" t="s">
        <v>596</v>
      </c>
      <c r="I255" s="27" t="s">
        <v>590</v>
      </c>
    </row>
    <row r="256" spans="1:9" ht="13" x14ac:dyDescent="0.15">
      <c r="A256" t="s">
        <v>61</v>
      </c>
      <c r="B256" s="27" t="s">
        <v>21</v>
      </c>
      <c r="C256" s="39" t="str">
        <f t="shared" si="3"/>
        <v>Voyager Biomedical (Scepter Medical Devices)-dilutive</v>
      </c>
      <c r="D256" s="35">
        <v>200000</v>
      </c>
      <c r="E256" s="36">
        <v>43728</v>
      </c>
      <c r="F256" s="27" t="s">
        <v>479</v>
      </c>
      <c r="G256" s="27" t="s">
        <v>595</v>
      </c>
      <c r="H256" s="27" t="s">
        <v>597</v>
      </c>
      <c r="I256" s="27" t="s">
        <v>590</v>
      </c>
    </row>
    <row r="257" spans="1:17" ht="13" x14ac:dyDescent="0.15">
      <c r="A257" t="s">
        <v>61</v>
      </c>
      <c r="B257" s="27" t="s">
        <v>22</v>
      </c>
      <c r="C257" s="39" t="str">
        <f t="shared" si="3"/>
        <v>Voyager Biomedical (Scepter Medical Devices)-non-dilutive</v>
      </c>
      <c r="D257" s="35">
        <v>25000</v>
      </c>
      <c r="E257" s="36">
        <v>43728</v>
      </c>
      <c r="F257" s="27" t="s">
        <v>479</v>
      </c>
      <c r="G257" s="27" t="s">
        <v>595</v>
      </c>
      <c r="H257" s="27" t="s">
        <v>596</v>
      </c>
      <c r="I257" s="27" t="s">
        <v>578</v>
      </c>
    </row>
    <row r="258" spans="1:17" ht="13" x14ac:dyDescent="0.15">
      <c r="A258" t="s">
        <v>61</v>
      </c>
      <c r="B258" s="27" t="s">
        <v>24</v>
      </c>
      <c r="C258" s="39" t="str">
        <f t="shared" ref="C258:C321" si="4">CONCATENATE(A258,"-",B258)</f>
        <v>Voyager Biomedical (Scepter Medical Devices)-total-nodetail</v>
      </c>
      <c r="D258" s="35">
        <v>0</v>
      </c>
      <c r="E258" s="36">
        <v>43728</v>
      </c>
      <c r="F258" s="27" t="s">
        <v>479</v>
      </c>
      <c r="G258" s="27" t="s">
        <v>595</v>
      </c>
      <c r="H258" s="27"/>
      <c r="I258" s="27" t="s">
        <v>598</v>
      </c>
    </row>
    <row r="259" spans="1:17" ht="13" x14ac:dyDescent="0.15">
      <c r="A259" t="s">
        <v>97</v>
      </c>
      <c r="B259" s="27" t="s">
        <v>21</v>
      </c>
      <c r="C259" s="39" t="str">
        <f t="shared" si="4"/>
        <v>Yotta Solar-dilutive</v>
      </c>
      <c r="D259" s="35">
        <v>225000</v>
      </c>
      <c r="E259" s="36">
        <v>43728</v>
      </c>
      <c r="F259" s="27" t="s">
        <v>479</v>
      </c>
      <c r="G259" s="27" t="s">
        <v>595</v>
      </c>
      <c r="H259" s="27" t="s">
        <v>597</v>
      </c>
      <c r="I259" s="27" t="s">
        <v>590</v>
      </c>
    </row>
    <row r="260" spans="1:17" ht="13" x14ac:dyDescent="0.15">
      <c r="A260" t="s">
        <v>97</v>
      </c>
      <c r="B260" s="27" t="s">
        <v>22</v>
      </c>
      <c r="C260" s="39" t="str">
        <f t="shared" si="4"/>
        <v>Yotta Solar-non-dilutive</v>
      </c>
      <c r="D260" s="35">
        <v>13000</v>
      </c>
      <c r="E260" s="36">
        <v>43728</v>
      </c>
      <c r="F260" s="27" t="s">
        <v>479</v>
      </c>
      <c r="G260" s="27" t="s">
        <v>595</v>
      </c>
      <c r="H260" s="27" t="s">
        <v>596</v>
      </c>
      <c r="I260" s="27" t="s">
        <v>590</v>
      </c>
    </row>
    <row r="261" spans="1:17" ht="13" x14ac:dyDescent="0.15">
      <c r="A261" t="s">
        <v>97</v>
      </c>
      <c r="B261" s="27" t="s">
        <v>24</v>
      </c>
      <c r="C261" s="39" t="str">
        <f t="shared" si="4"/>
        <v>Yotta Solar-total-nodetail</v>
      </c>
      <c r="D261" s="35">
        <v>0</v>
      </c>
      <c r="E261" s="36">
        <v>43728</v>
      </c>
      <c r="F261" s="27" t="s">
        <v>479</v>
      </c>
      <c r="G261" s="27" t="s">
        <v>595</v>
      </c>
      <c r="H261" s="27"/>
      <c r="I261" s="27" t="s">
        <v>590</v>
      </c>
    </row>
    <row r="262" spans="1:17" ht="13" x14ac:dyDescent="0.15">
      <c r="A262" t="s">
        <v>97</v>
      </c>
      <c r="B262" s="27" t="s">
        <v>22</v>
      </c>
      <c r="C262" s="39" t="str">
        <f t="shared" si="4"/>
        <v>Yotta Solar-non-dilutive</v>
      </c>
      <c r="D262" s="35">
        <v>313000</v>
      </c>
      <c r="E262" s="36">
        <v>43738</v>
      </c>
      <c r="F262" s="27" t="s">
        <v>604</v>
      </c>
      <c r="G262" s="27" t="s">
        <v>593</v>
      </c>
      <c r="H262" s="27" t="s">
        <v>605</v>
      </c>
      <c r="I262" s="27" t="s">
        <v>598</v>
      </c>
    </row>
    <row r="263" spans="1:17" ht="13" x14ac:dyDescent="0.15">
      <c r="A263" t="s">
        <v>78</v>
      </c>
      <c r="B263" s="27" t="s">
        <v>21</v>
      </c>
      <c r="C263" s="39" t="str">
        <f t="shared" si="4"/>
        <v>Shower Stream-dilutive</v>
      </c>
      <c r="D263" s="35">
        <v>865000</v>
      </c>
      <c r="E263" s="36">
        <v>43738</v>
      </c>
      <c r="F263" s="27" t="s">
        <v>604</v>
      </c>
      <c r="G263" s="27" t="s">
        <v>593</v>
      </c>
      <c r="H263" s="27" t="s">
        <v>606</v>
      </c>
      <c r="I263" s="27" t="s">
        <v>590</v>
      </c>
    </row>
    <row r="264" spans="1:17" ht="14" x14ac:dyDescent="0.15">
      <c r="A264" t="s">
        <v>581</v>
      </c>
      <c r="B264" s="27" t="s">
        <v>21</v>
      </c>
      <c r="C264" s="39" t="str">
        <f t="shared" si="4"/>
        <v>Smarter Sorting-dilutive</v>
      </c>
      <c r="D264" s="35">
        <v>31600000</v>
      </c>
      <c r="E264" s="36">
        <v>43738</v>
      </c>
      <c r="F264" s="27" t="s">
        <v>604</v>
      </c>
      <c r="G264" s="27" t="s">
        <v>593</v>
      </c>
      <c r="H264" s="38" t="s">
        <v>607</v>
      </c>
      <c r="I264" s="27" t="s">
        <v>590</v>
      </c>
    </row>
    <row r="265" spans="1:17" ht="14" x14ac:dyDescent="0.15">
      <c r="A265" t="s">
        <v>43</v>
      </c>
      <c r="B265" s="27" t="s">
        <v>21</v>
      </c>
      <c r="C265" s="39" t="str">
        <f t="shared" si="4"/>
        <v>TeVido-dilutive</v>
      </c>
      <c r="D265" s="35">
        <v>1421000</v>
      </c>
      <c r="E265" s="36">
        <v>43738</v>
      </c>
      <c r="F265" s="27" t="s">
        <v>604</v>
      </c>
      <c r="G265" s="27" t="s">
        <v>593</v>
      </c>
      <c r="H265" s="38" t="s">
        <v>608</v>
      </c>
      <c r="I265" s="27" t="s">
        <v>590</v>
      </c>
    </row>
    <row r="266" spans="1:17" ht="13" x14ac:dyDescent="0.15">
      <c r="A266" t="s">
        <v>97</v>
      </c>
      <c r="B266" s="27" t="s">
        <v>21</v>
      </c>
      <c r="C266" s="39" t="str">
        <f t="shared" si="4"/>
        <v>Yotta Solar-dilutive</v>
      </c>
      <c r="D266" s="35">
        <v>1725000</v>
      </c>
      <c r="E266" s="36">
        <v>43738</v>
      </c>
      <c r="F266" s="27" t="s">
        <v>604</v>
      </c>
      <c r="G266" s="27" t="s">
        <v>593</v>
      </c>
      <c r="H266" s="27" t="s">
        <v>609</v>
      </c>
      <c r="I266" s="27" t="s">
        <v>578</v>
      </c>
    </row>
    <row r="267" spans="1:17" ht="13" x14ac:dyDescent="0.15">
      <c r="A267" t="s">
        <v>99</v>
      </c>
      <c r="B267" s="27" t="s">
        <v>24</v>
      </c>
      <c r="C267" s="35" t="str">
        <f t="shared" si="4"/>
        <v>Bezoar Laborartories-total-nodetail</v>
      </c>
      <c r="D267" s="35">
        <v>105000</v>
      </c>
      <c r="E267" s="36">
        <v>43739</v>
      </c>
      <c r="F267" s="27" t="s">
        <v>479</v>
      </c>
      <c r="G267" s="27" t="s">
        <v>610</v>
      </c>
      <c r="H267" s="27" t="s">
        <v>611</v>
      </c>
      <c r="I267" s="27" t="s">
        <v>578</v>
      </c>
    </row>
    <row r="268" spans="1:17" ht="13" x14ac:dyDescent="0.15">
      <c r="A268" t="s">
        <v>100</v>
      </c>
      <c r="B268" s="27" t="s">
        <v>24</v>
      </c>
      <c r="C268" s="39" t="str">
        <f t="shared" si="4"/>
        <v>BioLum Sciences-total-nodetail</v>
      </c>
      <c r="D268" s="35">
        <v>530000</v>
      </c>
      <c r="E268" s="36">
        <v>43739</v>
      </c>
      <c r="F268" s="27" t="s">
        <v>479</v>
      </c>
      <c r="G268" s="27" t="s">
        <v>610</v>
      </c>
      <c r="H268" s="27" t="s">
        <v>611</v>
      </c>
      <c r="I268" s="27"/>
      <c r="L268" s="27"/>
      <c r="M268" s="39"/>
      <c r="N268" s="35"/>
      <c r="O268" s="18"/>
      <c r="P268" s="15"/>
      <c r="Q268" s="15"/>
    </row>
    <row r="269" spans="1:17" ht="13" x14ac:dyDescent="0.15">
      <c r="A269" t="s">
        <v>101</v>
      </c>
      <c r="B269" s="27" t="s">
        <v>24</v>
      </c>
      <c r="C269" s="39" t="str">
        <f t="shared" si="4"/>
        <v>Carbonwire-total-nodetail</v>
      </c>
      <c r="D269" s="35">
        <v>0</v>
      </c>
      <c r="E269" s="36">
        <v>43739</v>
      </c>
      <c r="F269" s="27" t="s">
        <v>479</v>
      </c>
      <c r="G269" s="27" t="s">
        <v>610</v>
      </c>
      <c r="H269" s="27" t="s">
        <v>611</v>
      </c>
      <c r="I269" s="27"/>
      <c r="L269" s="27"/>
      <c r="M269" s="39"/>
      <c r="N269" s="35"/>
      <c r="O269" s="18"/>
      <c r="P269" s="15"/>
      <c r="Q269" s="15"/>
    </row>
    <row r="270" spans="1:17" ht="13" x14ac:dyDescent="0.15">
      <c r="A270" t="s">
        <v>102</v>
      </c>
      <c r="B270" s="27" t="s">
        <v>24</v>
      </c>
      <c r="C270" s="39" t="str">
        <f t="shared" si="4"/>
        <v>EM Device Lab-total-nodetail</v>
      </c>
      <c r="D270" s="35">
        <v>425000</v>
      </c>
      <c r="E270" s="36">
        <v>43739</v>
      </c>
      <c r="F270" s="27" t="s">
        <v>479</v>
      </c>
      <c r="G270" s="27" t="s">
        <v>610</v>
      </c>
      <c r="H270" s="27" t="s">
        <v>611</v>
      </c>
      <c r="I270" s="27" t="s">
        <v>612</v>
      </c>
    </row>
    <row r="271" spans="1:17" ht="13" x14ac:dyDescent="0.15">
      <c r="A271" t="s">
        <v>103</v>
      </c>
      <c r="B271" s="27" t="s">
        <v>24</v>
      </c>
      <c r="C271" s="39" t="str">
        <f t="shared" si="4"/>
        <v>GaitIQ-total-nodetail</v>
      </c>
      <c r="D271" s="35">
        <v>459000</v>
      </c>
      <c r="E271" s="36">
        <v>43739</v>
      </c>
      <c r="F271" s="27" t="s">
        <v>479</v>
      </c>
      <c r="G271" s="27" t="s">
        <v>610</v>
      </c>
      <c r="H271" s="27" t="s">
        <v>611</v>
      </c>
      <c r="I271" s="27" t="s">
        <v>590</v>
      </c>
    </row>
    <row r="272" spans="1:17" ht="13" x14ac:dyDescent="0.15">
      <c r="A272" t="s">
        <v>104</v>
      </c>
      <c r="B272" s="27" t="s">
        <v>24</v>
      </c>
      <c r="C272" s="39" t="str">
        <f t="shared" si="4"/>
        <v>Harmony Aeronautics-total-nodetail</v>
      </c>
      <c r="D272" s="35">
        <v>270000</v>
      </c>
      <c r="E272" s="36">
        <v>43739</v>
      </c>
      <c r="F272" s="27" t="s">
        <v>479</v>
      </c>
      <c r="G272" s="27" t="s">
        <v>610</v>
      </c>
      <c r="H272" s="27" t="s">
        <v>611</v>
      </c>
      <c r="I272" s="27" t="s">
        <v>590</v>
      </c>
    </row>
    <row r="273" spans="1:17" ht="13" x14ac:dyDescent="0.15">
      <c r="A273" t="s">
        <v>105</v>
      </c>
      <c r="B273" s="27" t="s">
        <v>24</v>
      </c>
      <c r="C273" s="39" t="str">
        <f t="shared" si="4"/>
        <v>Health Note-total-nodetail</v>
      </c>
      <c r="D273" s="35">
        <v>150000</v>
      </c>
      <c r="E273" s="36">
        <v>43739</v>
      </c>
      <c r="F273" s="27" t="s">
        <v>479</v>
      </c>
      <c r="G273" s="27" t="s">
        <v>610</v>
      </c>
      <c r="H273" s="27" t="s">
        <v>611</v>
      </c>
      <c r="I273" s="27" t="s">
        <v>613</v>
      </c>
    </row>
    <row r="274" spans="1:17" ht="13" x14ac:dyDescent="0.15">
      <c r="A274" t="s">
        <v>106</v>
      </c>
      <c r="B274" s="27" t="s">
        <v>24</v>
      </c>
      <c r="C274" s="39" t="str">
        <f t="shared" si="4"/>
        <v>Ictero Medical-total-nodetail</v>
      </c>
      <c r="D274" s="35">
        <v>290000</v>
      </c>
      <c r="E274" s="36">
        <v>43739</v>
      </c>
      <c r="F274" s="27" t="s">
        <v>479</v>
      </c>
      <c r="G274" s="27" t="s">
        <v>610</v>
      </c>
      <c r="H274" s="27" t="s">
        <v>611</v>
      </c>
      <c r="I274" s="27" t="s">
        <v>578</v>
      </c>
    </row>
    <row r="275" spans="1:17" ht="13" x14ac:dyDescent="0.15">
      <c r="A275" t="s">
        <v>107</v>
      </c>
      <c r="B275" s="27" t="s">
        <v>24</v>
      </c>
      <c r="C275" s="39" t="str">
        <f t="shared" si="4"/>
        <v>Immosis-total-nodetail</v>
      </c>
      <c r="D275" s="35">
        <v>33200</v>
      </c>
      <c r="E275" s="36">
        <v>43739</v>
      </c>
      <c r="F275" s="27" t="s">
        <v>479</v>
      </c>
      <c r="G275" s="27" t="s">
        <v>610</v>
      </c>
      <c r="H275" s="27" t="s">
        <v>611</v>
      </c>
      <c r="I275" s="27" t="s">
        <v>578</v>
      </c>
    </row>
    <row r="276" spans="1:17" ht="13" x14ac:dyDescent="0.15">
      <c r="A276" t="s">
        <v>108</v>
      </c>
      <c r="B276" s="27" t="s">
        <v>24</v>
      </c>
      <c r="C276" s="39" t="str">
        <f t="shared" si="4"/>
        <v>Intelligent Implants-total-nodetail</v>
      </c>
      <c r="D276" s="35">
        <v>2098000</v>
      </c>
      <c r="E276" s="36">
        <v>43739</v>
      </c>
      <c r="F276" s="27" t="s">
        <v>479</v>
      </c>
      <c r="G276" s="27" t="s">
        <v>610</v>
      </c>
      <c r="H276" s="27" t="s">
        <v>611</v>
      </c>
      <c r="I276" s="27" t="s">
        <v>612</v>
      </c>
    </row>
    <row r="277" spans="1:17" ht="13" x14ac:dyDescent="0.15">
      <c r="A277" t="s">
        <v>109</v>
      </c>
      <c r="B277" s="27" t="s">
        <v>24</v>
      </c>
      <c r="C277" s="39" t="str">
        <f t="shared" si="4"/>
        <v>NovoThelium-total-nodetail</v>
      </c>
      <c r="D277" s="35">
        <v>301700</v>
      </c>
      <c r="E277" s="36">
        <v>43739</v>
      </c>
      <c r="F277" s="27" t="s">
        <v>479</v>
      </c>
      <c r="G277" s="27" t="s">
        <v>610</v>
      </c>
      <c r="H277" s="27" t="s">
        <v>611</v>
      </c>
      <c r="I277" s="27" t="s">
        <v>613</v>
      </c>
    </row>
    <row r="278" spans="1:17" ht="13" x14ac:dyDescent="0.15">
      <c r="A278" t="s">
        <v>110</v>
      </c>
      <c r="B278" s="27" t="s">
        <v>24</v>
      </c>
      <c r="C278" s="39" t="str">
        <f t="shared" si="4"/>
        <v>PolyVascular-total-nodetail</v>
      </c>
      <c r="D278" s="35">
        <v>900000</v>
      </c>
      <c r="E278" s="36">
        <v>43739</v>
      </c>
      <c r="F278" s="27" t="s">
        <v>479</v>
      </c>
      <c r="G278" s="27" t="s">
        <v>610</v>
      </c>
      <c r="H278" s="27" t="s">
        <v>611</v>
      </c>
      <c r="I278" s="27" t="s">
        <v>613</v>
      </c>
    </row>
    <row r="279" spans="1:17" ht="13" x14ac:dyDescent="0.15">
      <c r="A279" t="s">
        <v>111</v>
      </c>
      <c r="B279" s="27" t="s">
        <v>24</v>
      </c>
      <c r="C279" s="39" t="str">
        <f t="shared" si="4"/>
        <v>Spark Biomedical-total-nodetail</v>
      </c>
      <c r="D279" s="35">
        <v>350000</v>
      </c>
      <c r="E279" s="36">
        <v>43739</v>
      </c>
      <c r="F279" s="27" t="s">
        <v>479</v>
      </c>
      <c r="G279" s="27" t="s">
        <v>610</v>
      </c>
      <c r="H279" s="27" t="s">
        <v>611</v>
      </c>
      <c r="I279" s="27" t="s">
        <v>613</v>
      </c>
    </row>
    <row r="280" spans="1:17" ht="13" x14ac:dyDescent="0.15">
      <c r="A280" t="s">
        <v>112</v>
      </c>
      <c r="B280" s="27" t="s">
        <v>24</v>
      </c>
      <c r="C280" s="39" t="str">
        <f t="shared" si="4"/>
        <v>Sun Co. Tracking-total-nodetail</v>
      </c>
      <c r="D280" s="35">
        <v>30000</v>
      </c>
      <c r="E280" s="36">
        <v>43739</v>
      </c>
      <c r="F280" s="27" t="s">
        <v>479</v>
      </c>
      <c r="G280" s="27" t="s">
        <v>610</v>
      </c>
      <c r="H280" s="27" t="s">
        <v>611</v>
      </c>
      <c r="I280" s="27" t="s">
        <v>578</v>
      </c>
    </row>
    <row r="281" spans="1:17" ht="13" x14ac:dyDescent="0.15">
      <c r="A281" t="s">
        <v>113</v>
      </c>
      <c r="B281" s="27" t="s">
        <v>24</v>
      </c>
      <c r="C281" s="39" t="str">
        <f t="shared" si="4"/>
        <v>SurfEllent-total-nodetail</v>
      </c>
      <c r="D281" s="35">
        <v>50000</v>
      </c>
      <c r="E281" s="36">
        <v>43739</v>
      </c>
      <c r="F281" s="27" t="s">
        <v>479</v>
      </c>
      <c r="G281" s="27" t="s">
        <v>610</v>
      </c>
      <c r="H281" s="27" t="s">
        <v>611</v>
      </c>
      <c r="I281" s="27" t="s">
        <v>578</v>
      </c>
    </row>
    <row r="282" spans="1:17" ht="13" x14ac:dyDescent="0.15">
      <c r="A282" t="s">
        <v>114</v>
      </c>
      <c r="B282" s="27" t="s">
        <v>24</v>
      </c>
      <c r="C282" s="39" t="str">
        <f t="shared" si="4"/>
        <v>Teysha Technologies-total-nodetail</v>
      </c>
      <c r="D282" s="35">
        <v>380000</v>
      </c>
      <c r="E282" s="36">
        <v>43739</v>
      </c>
      <c r="F282" s="27" t="s">
        <v>479</v>
      </c>
      <c r="G282" s="27" t="s">
        <v>610</v>
      </c>
      <c r="H282" s="27" t="s">
        <v>611</v>
      </c>
      <c r="I282" s="27" t="s">
        <v>578</v>
      </c>
    </row>
    <row r="283" spans="1:17" ht="13" x14ac:dyDescent="0.15">
      <c r="A283" t="s">
        <v>115</v>
      </c>
      <c r="B283" s="27" t="s">
        <v>24</v>
      </c>
      <c r="C283" s="39" t="str">
        <f t="shared" si="4"/>
        <v>Toggle Health-total-nodetail</v>
      </c>
      <c r="D283" s="35">
        <v>175000</v>
      </c>
      <c r="E283" s="36">
        <v>43739</v>
      </c>
      <c r="F283" s="27" t="s">
        <v>479</v>
      </c>
      <c r="G283" s="27" t="s">
        <v>610</v>
      </c>
      <c r="H283" s="27" t="s">
        <v>611</v>
      </c>
      <c r="I283" s="27" t="s">
        <v>612</v>
      </c>
    </row>
    <row r="284" spans="1:17" ht="13" x14ac:dyDescent="0.15">
      <c r="A284" t="s">
        <v>83</v>
      </c>
      <c r="B284" s="27" t="s">
        <v>21</v>
      </c>
      <c r="C284" s="39" t="str">
        <f t="shared" si="4"/>
        <v>Admetsys-dilutive</v>
      </c>
      <c r="D284" s="35">
        <v>3500000</v>
      </c>
      <c r="E284" s="36">
        <v>43787</v>
      </c>
      <c r="F284" s="27" t="s">
        <v>479</v>
      </c>
      <c r="G284" s="27" t="s">
        <v>478</v>
      </c>
      <c r="H284" s="27"/>
      <c r="I284" s="27" t="s">
        <v>613</v>
      </c>
    </row>
    <row r="285" spans="1:17" ht="13" x14ac:dyDescent="0.15">
      <c r="A285" t="s">
        <v>83</v>
      </c>
      <c r="B285" s="27" t="s">
        <v>22</v>
      </c>
      <c r="C285" s="39" t="str">
        <f t="shared" si="4"/>
        <v>Admetsys-non-dilutive</v>
      </c>
      <c r="D285" s="35">
        <v>250000</v>
      </c>
      <c r="E285" s="36">
        <v>43787</v>
      </c>
      <c r="F285" s="27" t="s">
        <v>479</v>
      </c>
      <c r="G285" s="27" t="s">
        <v>478</v>
      </c>
      <c r="H285" s="27"/>
      <c r="I285" s="27" t="s">
        <v>613</v>
      </c>
    </row>
    <row r="286" spans="1:17" ht="13" hidden="1" x14ac:dyDescent="0.15">
      <c r="A286" t="s">
        <v>394</v>
      </c>
      <c r="B286" s="27" t="s">
        <v>21</v>
      </c>
      <c r="C286" s="39" t="str">
        <f t="shared" si="4"/>
        <v>Advanced Scanners-dilutive</v>
      </c>
      <c r="D286" s="35">
        <v>1540006</v>
      </c>
      <c r="E286" s="36">
        <v>43787</v>
      </c>
      <c r="F286" s="27" t="s">
        <v>479</v>
      </c>
      <c r="G286" s="27" t="s">
        <v>478</v>
      </c>
      <c r="H286" s="27" t="s">
        <v>614</v>
      </c>
      <c r="I286" s="27" t="s">
        <v>613</v>
      </c>
    </row>
    <row r="287" spans="1:17" ht="13" hidden="1" x14ac:dyDescent="0.15">
      <c r="A287" t="s">
        <v>394</v>
      </c>
      <c r="B287" s="27" t="s">
        <v>22</v>
      </c>
      <c r="C287" s="39" t="str">
        <f t="shared" si="4"/>
        <v>Advanced Scanners-non-dilutive</v>
      </c>
      <c r="D287" s="35">
        <v>235000</v>
      </c>
      <c r="E287" s="36">
        <v>43787</v>
      </c>
      <c r="F287" s="27" t="s">
        <v>479</v>
      </c>
      <c r="G287" s="27" t="s">
        <v>478</v>
      </c>
      <c r="H287" s="27"/>
      <c r="I287" s="27" t="s">
        <v>612</v>
      </c>
      <c r="J287" s="41"/>
      <c r="K287" s="41"/>
      <c r="L287" s="41"/>
      <c r="M287" s="41"/>
      <c r="N287" s="41"/>
      <c r="O287" s="41"/>
      <c r="P287" s="41"/>
      <c r="Q287" s="41"/>
    </row>
    <row r="288" spans="1:17" ht="13" x14ac:dyDescent="0.15">
      <c r="A288" t="s">
        <v>85</v>
      </c>
      <c r="B288" s="27" t="s">
        <v>21</v>
      </c>
      <c r="C288" s="39" t="str">
        <f t="shared" si="4"/>
        <v>Arovia-dilutive</v>
      </c>
      <c r="D288" s="35">
        <v>1500000</v>
      </c>
      <c r="E288" s="36">
        <v>43787</v>
      </c>
      <c r="F288" s="27" t="s">
        <v>479</v>
      </c>
      <c r="G288" s="27" t="s">
        <v>478</v>
      </c>
      <c r="H288" s="27"/>
      <c r="I288" s="27" t="s">
        <v>613</v>
      </c>
    </row>
    <row r="289" spans="1:17" ht="13" x14ac:dyDescent="0.15">
      <c r="A289" t="s">
        <v>85</v>
      </c>
      <c r="B289" s="27" t="s">
        <v>22</v>
      </c>
      <c r="C289" s="39" t="str">
        <f t="shared" si="4"/>
        <v>Arovia-non-dilutive</v>
      </c>
      <c r="D289" s="35">
        <v>200000</v>
      </c>
      <c r="E289" s="36">
        <v>43787</v>
      </c>
      <c r="F289" s="27" t="s">
        <v>479</v>
      </c>
      <c r="G289" s="27" t="s">
        <v>478</v>
      </c>
      <c r="H289" s="27"/>
      <c r="I289" s="27" t="s">
        <v>578</v>
      </c>
    </row>
    <row r="290" spans="1:17" ht="13" x14ac:dyDescent="0.15">
      <c r="A290" t="s">
        <v>86</v>
      </c>
      <c r="B290" s="27" t="s">
        <v>21</v>
      </c>
      <c r="C290" s="39" t="str">
        <f t="shared" si="4"/>
        <v>AtmoSpark-dilutive</v>
      </c>
      <c r="D290" s="35">
        <v>25000</v>
      </c>
      <c r="E290" s="36">
        <v>43787</v>
      </c>
      <c r="F290" s="27" t="s">
        <v>479</v>
      </c>
      <c r="G290" s="27" t="s">
        <v>478</v>
      </c>
      <c r="H290" s="27"/>
      <c r="I290" s="27" t="s">
        <v>578</v>
      </c>
    </row>
    <row r="291" spans="1:17" ht="13" x14ac:dyDescent="0.15">
      <c r="A291" t="s">
        <v>86</v>
      </c>
      <c r="B291" s="27" t="s">
        <v>22</v>
      </c>
      <c r="C291" s="39" t="str">
        <f t="shared" si="4"/>
        <v>AtmoSpark-non-dilutive</v>
      </c>
      <c r="D291" s="35">
        <v>60000</v>
      </c>
      <c r="E291" s="36">
        <v>43787</v>
      </c>
      <c r="F291" s="27" t="s">
        <v>479</v>
      </c>
      <c r="G291" s="27" t="s">
        <v>478</v>
      </c>
      <c r="H291" s="27"/>
      <c r="I291" s="27" t="s">
        <v>578</v>
      </c>
    </row>
    <row r="292" spans="1:17" ht="13" x14ac:dyDescent="0.15">
      <c r="A292" t="s">
        <v>99</v>
      </c>
      <c r="B292" s="27" t="s">
        <v>21</v>
      </c>
      <c r="C292" s="39" t="str">
        <f t="shared" si="4"/>
        <v>Bezoar Laborartories-dilutive</v>
      </c>
      <c r="D292" s="35">
        <v>0</v>
      </c>
      <c r="E292" s="36">
        <v>43787</v>
      </c>
      <c r="F292" s="27" t="s">
        <v>479</v>
      </c>
      <c r="G292" s="27" t="s">
        <v>478</v>
      </c>
      <c r="H292" s="27"/>
      <c r="I292" s="27" t="s">
        <v>578</v>
      </c>
    </row>
    <row r="293" spans="1:17" ht="13" x14ac:dyDescent="0.15">
      <c r="A293" t="s">
        <v>99</v>
      </c>
      <c r="B293" s="27" t="s">
        <v>22</v>
      </c>
      <c r="C293" s="35" t="str">
        <f t="shared" si="4"/>
        <v>Bezoar Laborartories-non-dilutive</v>
      </c>
      <c r="D293" s="35">
        <v>300000</v>
      </c>
      <c r="E293" s="36">
        <v>43787</v>
      </c>
      <c r="F293" s="27" t="s">
        <v>479</v>
      </c>
      <c r="G293" s="27" t="s">
        <v>478</v>
      </c>
      <c r="H293" s="27"/>
      <c r="I293" s="27" t="s">
        <v>578</v>
      </c>
    </row>
    <row r="294" spans="1:17" ht="13" x14ac:dyDescent="0.15">
      <c r="A294" t="s">
        <v>101</v>
      </c>
      <c r="B294" s="27" t="s">
        <v>21</v>
      </c>
      <c r="C294" s="39" t="str">
        <f t="shared" si="4"/>
        <v>Carbonwire-dilutive</v>
      </c>
      <c r="D294" s="35">
        <v>0</v>
      </c>
      <c r="E294" s="36">
        <v>43787</v>
      </c>
      <c r="F294" s="27" t="s">
        <v>479</v>
      </c>
      <c r="G294" s="27" t="s">
        <v>478</v>
      </c>
      <c r="H294" s="27"/>
      <c r="I294" s="27" t="s">
        <v>612</v>
      </c>
      <c r="J294" s="41"/>
      <c r="K294" s="41"/>
      <c r="L294" s="41"/>
      <c r="M294" s="41"/>
      <c r="N294" s="41"/>
      <c r="O294" s="41"/>
      <c r="P294" s="41"/>
      <c r="Q294" s="41"/>
    </row>
    <row r="295" spans="1:17" ht="13" x14ac:dyDescent="0.15">
      <c r="A295" t="s">
        <v>101</v>
      </c>
      <c r="B295" s="27" t="s">
        <v>22</v>
      </c>
      <c r="C295" s="39" t="str">
        <f t="shared" si="4"/>
        <v>Carbonwire-non-dilutive</v>
      </c>
      <c r="D295" s="35">
        <v>5000</v>
      </c>
      <c r="E295" s="36">
        <v>43787</v>
      </c>
      <c r="F295" s="27" t="s">
        <v>479</v>
      </c>
      <c r="G295" s="27" t="s">
        <v>478</v>
      </c>
      <c r="H295" s="27"/>
      <c r="I295" s="27" t="s">
        <v>613</v>
      </c>
    </row>
    <row r="296" spans="1:17" ht="13" x14ac:dyDescent="0.15">
      <c r="A296" t="s">
        <v>64</v>
      </c>
      <c r="B296" s="27" t="s">
        <v>21</v>
      </c>
      <c r="C296" s="39" t="str">
        <f t="shared" si="4"/>
        <v>Claridge-Culp-dilutive</v>
      </c>
      <c r="D296" s="35">
        <v>0</v>
      </c>
      <c r="E296" s="36">
        <v>43787</v>
      </c>
      <c r="F296" s="27" t="s">
        <v>479</v>
      </c>
      <c r="G296" s="27" t="s">
        <v>478</v>
      </c>
      <c r="H296" s="27" t="s">
        <v>584</v>
      </c>
      <c r="I296" s="27" t="s">
        <v>613</v>
      </c>
    </row>
    <row r="297" spans="1:17" ht="13" x14ac:dyDescent="0.15">
      <c r="A297" t="s">
        <v>64</v>
      </c>
      <c r="B297" s="27" t="s">
        <v>22</v>
      </c>
      <c r="C297" s="39" t="str">
        <f t="shared" si="4"/>
        <v>Claridge-Culp-non-dilutive</v>
      </c>
      <c r="D297" s="35">
        <v>400000</v>
      </c>
      <c r="E297" s="36">
        <v>43787</v>
      </c>
      <c r="F297" s="27" t="s">
        <v>479</v>
      </c>
      <c r="G297" s="27" t="s">
        <v>478</v>
      </c>
      <c r="H297" s="27" t="s">
        <v>584</v>
      </c>
      <c r="I297" s="27" t="s">
        <v>613</v>
      </c>
    </row>
    <row r="298" spans="1:17" ht="13" x14ac:dyDescent="0.15">
      <c r="A298" t="s">
        <v>34</v>
      </c>
      <c r="B298" s="27" t="s">
        <v>21</v>
      </c>
      <c r="C298" s="39" t="str">
        <f t="shared" si="4"/>
        <v>ECM Technologies-dilutive</v>
      </c>
      <c r="D298" s="35">
        <v>750000</v>
      </c>
      <c r="E298" s="36">
        <v>43787</v>
      </c>
      <c r="F298" s="27" t="s">
        <v>479</v>
      </c>
      <c r="G298" s="27" t="s">
        <v>478</v>
      </c>
      <c r="H298" s="27"/>
      <c r="I298" s="27" t="s">
        <v>578</v>
      </c>
    </row>
    <row r="299" spans="1:17" ht="13" x14ac:dyDescent="0.15">
      <c r="A299" t="s">
        <v>34</v>
      </c>
      <c r="B299" s="27" t="s">
        <v>22</v>
      </c>
      <c r="C299" s="39" t="str">
        <f t="shared" si="4"/>
        <v>ECM Technologies-non-dilutive</v>
      </c>
      <c r="D299" s="35">
        <v>250000</v>
      </c>
      <c r="E299" s="36">
        <v>43787</v>
      </c>
      <c r="F299" s="27" t="s">
        <v>479</v>
      </c>
      <c r="G299" s="27" t="s">
        <v>478</v>
      </c>
      <c r="H299" s="27"/>
      <c r="I299" s="27" t="s">
        <v>578</v>
      </c>
    </row>
    <row r="300" spans="1:17" ht="13" x14ac:dyDescent="0.15">
      <c r="A300" t="s">
        <v>102</v>
      </c>
      <c r="B300" s="27" t="s">
        <v>21</v>
      </c>
      <c r="C300" s="39" t="str">
        <f t="shared" si="4"/>
        <v>EM Device Lab-dilutive</v>
      </c>
      <c r="D300" s="35">
        <v>435000</v>
      </c>
      <c r="E300" s="36">
        <v>43787</v>
      </c>
      <c r="F300" s="27" t="s">
        <v>479</v>
      </c>
      <c r="G300" s="27" t="s">
        <v>478</v>
      </c>
      <c r="H300" s="27"/>
      <c r="I300" s="27" t="s">
        <v>578</v>
      </c>
    </row>
    <row r="301" spans="1:17" ht="13" x14ac:dyDescent="0.15">
      <c r="A301" t="s">
        <v>102</v>
      </c>
      <c r="B301" s="27" t="s">
        <v>22</v>
      </c>
      <c r="C301" s="39" t="str">
        <f t="shared" si="4"/>
        <v>EM Device Lab-non-dilutive</v>
      </c>
      <c r="D301" s="35">
        <v>100000</v>
      </c>
      <c r="E301" s="36">
        <v>43787</v>
      </c>
      <c r="F301" s="27" t="s">
        <v>479</v>
      </c>
      <c r="G301" s="27" t="s">
        <v>478</v>
      </c>
      <c r="H301" s="27"/>
      <c r="I301" s="27"/>
      <c r="L301" s="27"/>
      <c r="M301" s="39"/>
      <c r="N301" s="35"/>
      <c r="O301" s="18"/>
      <c r="P301" s="15"/>
      <c r="Q301" s="15"/>
    </row>
    <row r="302" spans="1:17" ht="13" x14ac:dyDescent="0.15">
      <c r="A302" t="s">
        <v>53</v>
      </c>
      <c r="B302" s="27" t="s">
        <v>21</v>
      </c>
      <c r="C302" s="39" t="str">
        <f t="shared" si="4"/>
        <v>ENTvantgage Diagnostics-dilutive</v>
      </c>
      <c r="D302" s="35">
        <v>9000000</v>
      </c>
      <c r="E302" s="36">
        <v>43787</v>
      </c>
      <c r="F302" s="27" t="s">
        <v>479</v>
      </c>
      <c r="G302" s="27" t="s">
        <v>478</v>
      </c>
      <c r="H302" s="27"/>
      <c r="I302" s="27"/>
      <c r="L302" s="27"/>
      <c r="M302" s="39"/>
      <c r="N302" s="35"/>
      <c r="O302" s="18"/>
      <c r="P302" s="15"/>
      <c r="Q302" s="15"/>
    </row>
    <row r="303" spans="1:17" ht="13" x14ac:dyDescent="0.15">
      <c r="A303" t="s">
        <v>53</v>
      </c>
      <c r="B303" s="27" t="s">
        <v>22</v>
      </c>
      <c r="C303" s="39" t="str">
        <f t="shared" si="4"/>
        <v>ENTvantgage Diagnostics-non-dilutive</v>
      </c>
      <c r="D303" s="35">
        <v>50000</v>
      </c>
      <c r="E303" s="36">
        <v>43787</v>
      </c>
      <c r="F303" s="27" t="s">
        <v>479</v>
      </c>
      <c r="G303" s="27" t="s">
        <v>478</v>
      </c>
      <c r="H303" s="27"/>
      <c r="I303" s="27" t="s">
        <v>612</v>
      </c>
      <c r="J303" s="41"/>
      <c r="K303" s="41"/>
      <c r="L303" s="41"/>
      <c r="M303" s="41"/>
      <c r="N303" s="41"/>
      <c r="O303" s="41"/>
      <c r="P303" s="41"/>
      <c r="Q303" s="41"/>
    </row>
    <row r="304" spans="1:17" ht="13" x14ac:dyDescent="0.15">
      <c r="A304" t="s">
        <v>103</v>
      </c>
      <c r="B304" s="27" t="s">
        <v>21</v>
      </c>
      <c r="C304" s="39" t="str">
        <f t="shared" si="4"/>
        <v>GaitIQ-dilutive</v>
      </c>
      <c r="D304" s="35"/>
      <c r="E304" s="36">
        <v>43787</v>
      </c>
      <c r="F304" s="27" t="s">
        <v>479</v>
      </c>
      <c r="G304" s="27" t="s">
        <v>478</v>
      </c>
      <c r="H304" s="27"/>
      <c r="I304" s="27" t="s">
        <v>613</v>
      </c>
    </row>
    <row r="305" spans="1:17" ht="13" x14ac:dyDescent="0.15">
      <c r="A305" t="s">
        <v>103</v>
      </c>
      <c r="B305" s="27" t="s">
        <v>22</v>
      </c>
      <c r="C305" s="39" t="str">
        <f t="shared" si="4"/>
        <v>GaitIQ-non-dilutive</v>
      </c>
      <c r="D305" s="35">
        <v>459000</v>
      </c>
      <c r="E305" s="36">
        <v>43787</v>
      </c>
      <c r="F305" s="27" t="s">
        <v>479</v>
      </c>
      <c r="G305" s="27" t="s">
        <v>478</v>
      </c>
      <c r="H305" s="27"/>
      <c r="I305" s="27" t="s">
        <v>613</v>
      </c>
    </row>
    <row r="306" spans="1:17" ht="13" x14ac:dyDescent="0.15">
      <c r="A306" t="s">
        <v>105</v>
      </c>
      <c r="B306" s="27" t="s">
        <v>21</v>
      </c>
      <c r="C306" s="39" t="str">
        <f t="shared" si="4"/>
        <v>Health Note-dilutive</v>
      </c>
      <c r="D306" s="35">
        <v>1100000</v>
      </c>
      <c r="E306" s="36">
        <v>43787</v>
      </c>
      <c r="F306" s="27" t="s">
        <v>479</v>
      </c>
      <c r="G306" s="27" t="s">
        <v>478</v>
      </c>
      <c r="H306" s="27"/>
      <c r="I306" s="27" t="s">
        <v>613</v>
      </c>
    </row>
    <row r="307" spans="1:17" ht="13" x14ac:dyDescent="0.15">
      <c r="A307" t="s">
        <v>105</v>
      </c>
      <c r="B307" s="27" t="s">
        <v>22</v>
      </c>
      <c r="C307" s="39" t="str">
        <f t="shared" si="4"/>
        <v>Health Note-non-dilutive</v>
      </c>
      <c r="D307" s="35">
        <v>0</v>
      </c>
      <c r="E307" s="36">
        <v>43787</v>
      </c>
      <c r="F307" s="27" t="s">
        <v>479</v>
      </c>
      <c r="G307" s="27" t="s">
        <v>478</v>
      </c>
      <c r="H307" s="27"/>
      <c r="I307" s="27" t="s">
        <v>578</v>
      </c>
    </row>
    <row r="308" spans="1:17" ht="13" x14ac:dyDescent="0.15">
      <c r="A308" t="s">
        <v>37</v>
      </c>
      <c r="B308" s="27" t="s">
        <v>21</v>
      </c>
      <c r="C308" s="39" t="str">
        <f t="shared" si="4"/>
        <v>Noninvasix-dilutive</v>
      </c>
      <c r="D308" s="35">
        <v>3064746</v>
      </c>
      <c r="E308" s="36">
        <v>43787</v>
      </c>
      <c r="F308" s="27" t="s">
        <v>479</v>
      </c>
      <c r="G308" s="27" t="s">
        <v>478</v>
      </c>
      <c r="H308" s="27"/>
      <c r="I308" s="27" t="s">
        <v>578</v>
      </c>
    </row>
    <row r="309" spans="1:17" ht="13" x14ac:dyDescent="0.15">
      <c r="A309" t="s">
        <v>37</v>
      </c>
      <c r="B309" s="27" t="s">
        <v>22</v>
      </c>
      <c r="C309" s="39" t="str">
        <f t="shared" si="4"/>
        <v>Noninvasix-non-dilutive</v>
      </c>
      <c r="D309" s="35">
        <v>843939</v>
      </c>
      <c r="E309" s="36">
        <v>43787</v>
      </c>
      <c r="F309" s="27" t="s">
        <v>479</v>
      </c>
      <c r="G309" s="27" t="s">
        <v>478</v>
      </c>
      <c r="H309" s="27"/>
      <c r="I309" s="27" t="s">
        <v>612</v>
      </c>
      <c r="J309" s="41"/>
      <c r="K309" s="41"/>
      <c r="L309" s="41"/>
      <c r="M309" s="41"/>
      <c r="N309" s="41"/>
      <c r="O309" s="41"/>
      <c r="P309" s="41"/>
      <c r="Q309" s="41"/>
    </row>
    <row r="310" spans="1:17" ht="13" x14ac:dyDescent="0.15">
      <c r="A310" t="s">
        <v>109</v>
      </c>
      <c r="B310" s="27" t="s">
        <v>21</v>
      </c>
      <c r="C310" s="39" t="str">
        <f t="shared" si="4"/>
        <v>NovoThelium-dilutive</v>
      </c>
      <c r="D310" s="35">
        <v>0</v>
      </c>
      <c r="E310" s="36">
        <v>43787</v>
      </c>
      <c r="F310" s="27" t="s">
        <v>479</v>
      </c>
      <c r="G310" s="27" t="s">
        <v>478</v>
      </c>
      <c r="H310" s="27"/>
      <c r="I310" s="27" t="s">
        <v>613</v>
      </c>
    </row>
    <row r="311" spans="1:17" ht="13" x14ac:dyDescent="0.15">
      <c r="A311" t="s">
        <v>109</v>
      </c>
      <c r="B311" s="27" t="s">
        <v>22</v>
      </c>
      <c r="C311" s="39" t="str">
        <f t="shared" si="4"/>
        <v>NovoThelium-non-dilutive</v>
      </c>
      <c r="D311" s="35">
        <v>305700</v>
      </c>
      <c r="E311" s="36">
        <v>43787</v>
      </c>
      <c r="F311" s="27" t="s">
        <v>479</v>
      </c>
      <c r="G311" s="27" t="s">
        <v>478</v>
      </c>
      <c r="H311" s="27"/>
      <c r="I311" s="27" t="s">
        <v>613</v>
      </c>
    </row>
    <row r="312" spans="1:17" ht="13" x14ac:dyDescent="0.15">
      <c r="A312" t="s">
        <v>90</v>
      </c>
      <c r="B312" s="27" t="s">
        <v>21</v>
      </c>
      <c r="C312" s="39" t="str">
        <f t="shared" si="4"/>
        <v>RevaTis-dilutive</v>
      </c>
      <c r="D312" s="35">
        <v>450000</v>
      </c>
      <c r="E312" s="36">
        <v>43787</v>
      </c>
      <c r="F312" s="27" t="s">
        <v>479</v>
      </c>
      <c r="G312" s="27" t="s">
        <v>478</v>
      </c>
      <c r="H312" s="27"/>
      <c r="I312" s="27" t="s">
        <v>613</v>
      </c>
    </row>
    <row r="313" spans="1:17" ht="13" x14ac:dyDescent="0.15">
      <c r="A313" t="s">
        <v>91</v>
      </c>
      <c r="B313" s="27" t="s">
        <v>21</v>
      </c>
      <c r="C313" s="39" t="str">
        <f t="shared" si="4"/>
        <v>SABER Corportation-dilutive</v>
      </c>
      <c r="D313" s="35">
        <v>0</v>
      </c>
      <c r="E313" s="36">
        <v>43787</v>
      </c>
      <c r="F313" s="27" t="s">
        <v>479</v>
      </c>
      <c r="G313" s="27" t="s">
        <v>478</v>
      </c>
      <c r="H313" s="27"/>
      <c r="I313" s="27" t="s">
        <v>578</v>
      </c>
    </row>
    <row r="314" spans="1:17" ht="13" x14ac:dyDescent="0.15">
      <c r="A314" t="s">
        <v>91</v>
      </c>
      <c r="B314" s="27" t="s">
        <v>22</v>
      </c>
      <c r="C314" s="39" t="str">
        <f t="shared" si="4"/>
        <v>SABER Corportation-non-dilutive</v>
      </c>
      <c r="D314" s="35">
        <v>239000</v>
      </c>
      <c r="E314" s="36">
        <v>43787</v>
      </c>
      <c r="F314" s="27" t="s">
        <v>479</v>
      </c>
      <c r="G314" s="27" t="s">
        <v>478</v>
      </c>
      <c r="H314" s="27"/>
      <c r="I314" s="27" t="s">
        <v>578</v>
      </c>
    </row>
    <row r="315" spans="1:17" ht="13" x14ac:dyDescent="0.15">
      <c r="A315" t="s">
        <v>39</v>
      </c>
      <c r="B315" s="27" t="s">
        <v>21</v>
      </c>
      <c r="C315" s="39" t="str">
        <f t="shared" si="4"/>
        <v>Sano Chemicals-dilutive</v>
      </c>
      <c r="D315" s="35">
        <v>750000</v>
      </c>
      <c r="E315" s="36">
        <v>43787</v>
      </c>
      <c r="F315" s="27" t="s">
        <v>479</v>
      </c>
      <c r="G315" s="27" t="s">
        <v>478</v>
      </c>
      <c r="H315" s="27"/>
      <c r="I315" s="27" t="s">
        <v>612</v>
      </c>
      <c r="J315" s="41"/>
      <c r="K315" s="41"/>
      <c r="L315" s="41"/>
      <c r="M315" s="41"/>
      <c r="N315" s="41"/>
      <c r="O315" s="41"/>
      <c r="P315" s="41"/>
      <c r="Q315" s="41"/>
    </row>
    <row r="316" spans="1:17" ht="13" x14ac:dyDescent="0.15">
      <c r="A316" t="s">
        <v>39</v>
      </c>
      <c r="B316" s="27" t="s">
        <v>22</v>
      </c>
      <c r="C316" s="39" t="str">
        <f t="shared" si="4"/>
        <v>Sano Chemicals-non-dilutive</v>
      </c>
      <c r="D316" s="35">
        <v>4511122</v>
      </c>
      <c r="E316" s="36">
        <v>43787</v>
      </c>
      <c r="F316" s="27" t="s">
        <v>479</v>
      </c>
      <c r="G316" s="27" t="s">
        <v>478</v>
      </c>
      <c r="H316" s="27"/>
      <c r="I316" s="27" t="s">
        <v>613</v>
      </c>
    </row>
    <row r="317" spans="1:17" ht="13" x14ac:dyDescent="0.15">
      <c r="A317" t="s">
        <v>78</v>
      </c>
      <c r="B317" s="27" t="s">
        <v>21</v>
      </c>
      <c r="C317" s="39" t="str">
        <f t="shared" si="4"/>
        <v>Shower Stream-dilutive</v>
      </c>
      <c r="D317" s="35">
        <v>1000000</v>
      </c>
      <c r="E317" s="36">
        <v>43787</v>
      </c>
      <c r="F317" s="27" t="s">
        <v>479</v>
      </c>
      <c r="G317" s="27" t="s">
        <v>478</v>
      </c>
      <c r="H317" s="27"/>
      <c r="I317" s="27" t="s">
        <v>578</v>
      </c>
    </row>
    <row r="318" spans="1:17" ht="13" x14ac:dyDescent="0.15">
      <c r="A318" t="s">
        <v>78</v>
      </c>
      <c r="B318" s="27" t="s">
        <v>22</v>
      </c>
      <c r="C318" s="39" t="str">
        <f t="shared" si="4"/>
        <v>Shower Stream-non-dilutive</v>
      </c>
      <c r="D318" s="35">
        <v>1500000</v>
      </c>
      <c r="E318" s="36">
        <v>43787</v>
      </c>
      <c r="F318" s="27" t="s">
        <v>479</v>
      </c>
      <c r="G318" s="27" t="s">
        <v>478</v>
      </c>
      <c r="H318" s="27"/>
      <c r="I318" s="27" t="s">
        <v>578</v>
      </c>
    </row>
    <row r="319" spans="1:17" ht="13" x14ac:dyDescent="0.15">
      <c r="A319" t="s">
        <v>58</v>
      </c>
      <c r="B319" s="27" t="s">
        <v>21</v>
      </c>
      <c r="C319" s="39" t="str">
        <f t="shared" si="4"/>
        <v>Siva Therapeutics-dilutive</v>
      </c>
      <c r="D319" s="35">
        <v>400000</v>
      </c>
      <c r="E319" s="36">
        <v>43787</v>
      </c>
      <c r="F319" s="27" t="s">
        <v>479</v>
      </c>
      <c r="G319" s="27" t="s">
        <v>478</v>
      </c>
      <c r="H319" s="27"/>
      <c r="I319" s="27" t="s">
        <v>578</v>
      </c>
    </row>
    <row r="320" spans="1:17" ht="13" x14ac:dyDescent="0.15">
      <c r="A320" t="s">
        <v>58</v>
      </c>
      <c r="B320" s="27" t="s">
        <v>22</v>
      </c>
      <c r="C320" s="39" t="str">
        <f t="shared" si="4"/>
        <v>Siva Therapeutics-non-dilutive</v>
      </c>
      <c r="D320" s="35">
        <v>2100000</v>
      </c>
      <c r="E320" s="36">
        <v>43787</v>
      </c>
      <c r="F320" s="27" t="s">
        <v>479</v>
      </c>
      <c r="G320" s="27" t="s">
        <v>478</v>
      </c>
      <c r="H320" s="27"/>
      <c r="I320" s="27" t="s">
        <v>578</v>
      </c>
    </row>
    <row r="321" spans="1:17" ht="13" x14ac:dyDescent="0.15">
      <c r="A321" t="s">
        <v>79</v>
      </c>
      <c r="B321" s="27" t="s">
        <v>21</v>
      </c>
      <c r="C321" s="39" t="str">
        <f t="shared" si="4"/>
        <v>Slipstream Wind-dilutive</v>
      </c>
      <c r="D321" s="35">
        <v>820000</v>
      </c>
      <c r="E321" s="36">
        <v>43787</v>
      </c>
      <c r="F321" s="27" t="s">
        <v>479</v>
      </c>
      <c r="G321" s="27" t="s">
        <v>478</v>
      </c>
      <c r="H321" s="27"/>
      <c r="I321" s="27" t="s">
        <v>578</v>
      </c>
    </row>
    <row r="322" spans="1:17" ht="13" x14ac:dyDescent="0.15">
      <c r="A322" t="s">
        <v>79</v>
      </c>
      <c r="B322" s="27" t="s">
        <v>22</v>
      </c>
      <c r="C322" s="39" t="str">
        <f t="shared" ref="C322:C385" si="5">CONCATENATE(A322,"-",B322)</f>
        <v>Slipstream Wind-non-dilutive</v>
      </c>
      <c r="D322" s="35">
        <v>0</v>
      </c>
      <c r="E322" s="36">
        <v>43787</v>
      </c>
      <c r="F322" s="27" t="s">
        <v>479</v>
      </c>
      <c r="G322" s="27" t="s">
        <v>478</v>
      </c>
      <c r="H322" s="27"/>
      <c r="I322" s="27" t="s">
        <v>578</v>
      </c>
    </row>
    <row r="323" spans="1:17" ht="13" x14ac:dyDescent="0.15">
      <c r="A323" t="s">
        <v>111</v>
      </c>
      <c r="B323" s="27" t="s">
        <v>21</v>
      </c>
      <c r="C323" s="39" t="str">
        <f t="shared" si="5"/>
        <v>Spark Biomedical-dilutive</v>
      </c>
      <c r="D323" s="35">
        <v>3975000</v>
      </c>
      <c r="E323" s="36">
        <v>43787</v>
      </c>
      <c r="F323" s="27" t="s">
        <v>479</v>
      </c>
      <c r="G323" s="27" t="s">
        <v>478</v>
      </c>
      <c r="H323" s="27"/>
      <c r="I323" s="27"/>
      <c r="L323" s="27"/>
      <c r="M323" s="39"/>
      <c r="N323" s="35"/>
      <c r="O323" s="18"/>
      <c r="P323" s="15"/>
      <c r="Q323" s="15"/>
    </row>
    <row r="324" spans="1:17" ht="13" x14ac:dyDescent="0.15">
      <c r="A324" t="s">
        <v>111</v>
      </c>
      <c r="B324" s="27" t="s">
        <v>22</v>
      </c>
      <c r="C324" s="39" t="str">
        <f t="shared" si="5"/>
        <v>Spark Biomedical-non-dilutive</v>
      </c>
      <c r="D324" s="35">
        <v>300000</v>
      </c>
      <c r="E324" s="36">
        <v>43787</v>
      </c>
      <c r="F324" s="27" t="s">
        <v>479</v>
      </c>
      <c r="G324" s="27" t="s">
        <v>478</v>
      </c>
      <c r="H324" s="27"/>
      <c r="I324" s="27"/>
      <c r="L324" s="27"/>
      <c r="M324" s="39"/>
      <c r="N324" s="35"/>
      <c r="O324" s="18"/>
      <c r="P324" s="15"/>
      <c r="Q324" s="15"/>
    </row>
    <row r="325" spans="1:17" ht="13" x14ac:dyDescent="0.15">
      <c r="A325" t="s">
        <v>112</v>
      </c>
      <c r="B325" s="27" t="s">
        <v>22</v>
      </c>
      <c r="C325" s="39" t="str">
        <f t="shared" si="5"/>
        <v>Sun Co. Tracking-non-dilutive</v>
      </c>
      <c r="D325" s="35">
        <v>25000</v>
      </c>
      <c r="E325" s="36">
        <v>43787</v>
      </c>
      <c r="F325" s="27" t="s">
        <v>479</v>
      </c>
      <c r="G325" s="27" t="s">
        <v>478</v>
      </c>
      <c r="H325" s="27" t="s">
        <v>587</v>
      </c>
      <c r="I325" s="27" t="s">
        <v>578</v>
      </c>
    </row>
    <row r="326" spans="1:17" ht="13" x14ac:dyDescent="0.15">
      <c r="A326" t="s">
        <v>112</v>
      </c>
      <c r="B326" s="27" t="s">
        <v>21</v>
      </c>
      <c r="C326" s="39" t="str">
        <f t="shared" si="5"/>
        <v>Sun Co. Tracking-dilutive</v>
      </c>
      <c r="D326" s="35">
        <v>0</v>
      </c>
      <c r="E326" s="36">
        <v>43787</v>
      </c>
      <c r="F326" s="27" t="s">
        <v>479</v>
      </c>
      <c r="G326" s="27" t="s">
        <v>478</v>
      </c>
      <c r="H326" s="27"/>
      <c r="I326" s="27" t="s">
        <v>578</v>
      </c>
    </row>
    <row r="327" spans="1:17" ht="13" x14ac:dyDescent="0.15">
      <c r="A327" t="s">
        <v>113</v>
      </c>
      <c r="B327" s="27" t="s">
        <v>21</v>
      </c>
      <c r="C327" s="39" t="str">
        <f t="shared" si="5"/>
        <v>SurfEllent-dilutive</v>
      </c>
      <c r="D327" s="35">
        <v>350000</v>
      </c>
      <c r="E327" s="36">
        <v>43787</v>
      </c>
      <c r="F327" s="27" t="s">
        <v>479</v>
      </c>
      <c r="G327" s="27" t="s">
        <v>478</v>
      </c>
      <c r="H327" s="27"/>
      <c r="I327" s="27" t="s">
        <v>578</v>
      </c>
    </row>
    <row r="328" spans="1:17" ht="13" x14ac:dyDescent="0.15">
      <c r="A328" t="s">
        <v>113</v>
      </c>
      <c r="B328" s="27" t="s">
        <v>22</v>
      </c>
      <c r="C328" s="39" t="str">
        <f t="shared" si="5"/>
        <v>SurfEllent-non-dilutive</v>
      </c>
      <c r="D328" s="35">
        <v>200000</v>
      </c>
      <c r="E328" s="36">
        <v>43787</v>
      </c>
      <c r="F328" s="27" t="s">
        <v>479</v>
      </c>
      <c r="G328" s="27" t="s">
        <v>478</v>
      </c>
      <c r="H328" s="27"/>
      <c r="I328" s="27" t="s">
        <v>578</v>
      </c>
    </row>
    <row r="329" spans="1:17" ht="13" x14ac:dyDescent="0.15">
      <c r="A329" t="s">
        <v>43</v>
      </c>
      <c r="B329" s="27" t="s">
        <v>21</v>
      </c>
      <c r="C329" s="39" t="str">
        <f t="shared" si="5"/>
        <v>TeVido-dilutive</v>
      </c>
      <c r="D329" s="35">
        <v>1600000</v>
      </c>
      <c r="E329" s="36">
        <v>43787</v>
      </c>
      <c r="F329" s="27" t="s">
        <v>479</v>
      </c>
      <c r="G329" s="27" t="s">
        <v>478</v>
      </c>
      <c r="H329" s="27"/>
      <c r="I329" s="27" t="s">
        <v>578</v>
      </c>
    </row>
    <row r="330" spans="1:17" ht="13" x14ac:dyDescent="0.15">
      <c r="A330" t="s">
        <v>43</v>
      </c>
      <c r="B330" s="27" t="s">
        <v>22</v>
      </c>
      <c r="C330" s="39" t="str">
        <f t="shared" si="5"/>
        <v>TeVido-non-dilutive</v>
      </c>
      <c r="D330" s="35">
        <v>1500000</v>
      </c>
      <c r="E330" s="36">
        <v>43787</v>
      </c>
      <c r="F330" s="27" t="s">
        <v>479</v>
      </c>
      <c r="G330" s="27" t="s">
        <v>478</v>
      </c>
      <c r="H330" s="27"/>
      <c r="I330" s="27"/>
      <c r="L330" s="27"/>
      <c r="M330" s="39"/>
      <c r="N330" s="35"/>
      <c r="O330" s="18"/>
      <c r="P330" s="15"/>
      <c r="Q330" s="15"/>
    </row>
    <row r="331" spans="1:17" ht="13" x14ac:dyDescent="0.15">
      <c r="A331" t="s">
        <v>115</v>
      </c>
      <c r="B331" s="27" t="s">
        <v>22</v>
      </c>
      <c r="C331" s="39" t="str">
        <f t="shared" si="5"/>
        <v>Toggle Health-non-dilutive</v>
      </c>
      <c r="D331" s="35">
        <v>114000</v>
      </c>
      <c r="E331" s="36">
        <v>43787</v>
      </c>
      <c r="F331" s="27" t="s">
        <v>479</v>
      </c>
      <c r="G331" s="27" t="s">
        <v>478</v>
      </c>
      <c r="H331" s="27" t="s">
        <v>587</v>
      </c>
      <c r="I331" s="27"/>
      <c r="L331" s="27"/>
      <c r="M331" s="39"/>
      <c r="N331" s="35"/>
      <c r="O331" s="18"/>
      <c r="P331" s="15"/>
      <c r="Q331" s="15"/>
    </row>
    <row r="332" spans="1:17" ht="13" x14ac:dyDescent="0.15">
      <c r="A332" t="s">
        <v>115</v>
      </c>
      <c r="B332" s="27" t="s">
        <v>21</v>
      </c>
      <c r="C332" s="39" t="str">
        <f t="shared" si="5"/>
        <v>Toggle Health-dilutive</v>
      </c>
      <c r="D332" s="35">
        <v>100000</v>
      </c>
      <c r="E332" s="36">
        <v>43787</v>
      </c>
      <c r="F332" s="27" t="s">
        <v>479</v>
      </c>
      <c r="G332" s="27" t="s">
        <v>478</v>
      </c>
      <c r="H332" s="27"/>
      <c r="I332" s="27" t="s">
        <v>612</v>
      </c>
      <c r="J332" s="41"/>
      <c r="K332" s="41"/>
      <c r="L332" s="41"/>
      <c r="M332" s="41"/>
      <c r="N332" s="41"/>
      <c r="O332" s="41"/>
      <c r="P332" s="41"/>
      <c r="Q332" s="41"/>
    </row>
    <row r="333" spans="1:17" ht="13" x14ac:dyDescent="0.15">
      <c r="A333" t="s">
        <v>93</v>
      </c>
      <c r="B333" s="27" t="s">
        <v>21</v>
      </c>
      <c r="C333" s="39" t="str">
        <f t="shared" si="5"/>
        <v>VastBiome-dilutive</v>
      </c>
      <c r="D333" s="35">
        <v>700000</v>
      </c>
      <c r="E333" s="36">
        <v>43787</v>
      </c>
      <c r="F333" s="27" t="s">
        <v>479</v>
      </c>
      <c r="G333" s="27" t="s">
        <v>478</v>
      </c>
      <c r="H333" s="27"/>
      <c r="I333" s="27" t="s">
        <v>578</v>
      </c>
    </row>
    <row r="334" spans="1:17" ht="13" x14ac:dyDescent="0.15">
      <c r="A334" t="s">
        <v>93</v>
      </c>
      <c r="B334" s="27" t="s">
        <v>22</v>
      </c>
      <c r="C334" s="39" t="str">
        <f t="shared" si="5"/>
        <v>VastBiome-non-dilutive</v>
      </c>
      <c r="D334" s="35">
        <v>67000</v>
      </c>
      <c r="E334" s="36">
        <v>43787</v>
      </c>
      <c r="F334" s="27" t="s">
        <v>479</v>
      </c>
      <c r="G334" s="27" t="s">
        <v>478</v>
      </c>
      <c r="H334" s="27"/>
      <c r="I334" s="27" t="s">
        <v>578</v>
      </c>
    </row>
    <row r="335" spans="1:17" ht="13" x14ac:dyDescent="0.15">
      <c r="A335" t="s">
        <v>94</v>
      </c>
      <c r="B335" s="27" t="s">
        <v>21</v>
      </c>
      <c r="C335" s="39" t="str">
        <f t="shared" si="5"/>
        <v>VenoStent-dilutive</v>
      </c>
      <c r="D335" s="35">
        <v>515000</v>
      </c>
      <c r="E335" s="36">
        <v>43787</v>
      </c>
      <c r="F335" s="27" t="s">
        <v>479</v>
      </c>
      <c r="G335" s="27" t="s">
        <v>478</v>
      </c>
      <c r="H335" s="27"/>
      <c r="I335" s="27" t="s">
        <v>578</v>
      </c>
    </row>
    <row r="336" spans="1:17" ht="13" x14ac:dyDescent="0.15">
      <c r="A336" t="s">
        <v>94</v>
      </c>
      <c r="B336" s="27" t="s">
        <v>22</v>
      </c>
      <c r="C336" s="39" t="str">
        <f t="shared" si="5"/>
        <v>VenoStent-non-dilutive</v>
      </c>
      <c r="D336" s="35">
        <v>1400000</v>
      </c>
      <c r="E336" s="36">
        <v>43787</v>
      </c>
      <c r="F336" s="27" t="s">
        <v>479</v>
      </c>
      <c r="G336" s="27" t="s">
        <v>478</v>
      </c>
      <c r="H336" s="27"/>
      <c r="I336" s="27" t="s">
        <v>612</v>
      </c>
    </row>
    <row r="337" spans="1:9" ht="13" x14ac:dyDescent="0.15">
      <c r="A337" t="s">
        <v>65</v>
      </c>
      <c r="B337" s="27" t="s">
        <v>21</v>
      </c>
      <c r="C337" s="39" t="str">
        <f t="shared" si="5"/>
        <v>Clear River Enviro-dilutive</v>
      </c>
      <c r="D337" s="35">
        <v>3800000</v>
      </c>
      <c r="E337" s="36">
        <v>43851</v>
      </c>
      <c r="F337" s="27" t="s">
        <v>479</v>
      </c>
      <c r="G337" s="27" t="s">
        <v>478</v>
      </c>
      <c r="H337" s="27"/>
      <c r="I337" s="27" t="s">
        <v>578</v>
      </c>
    </row>
    <row r="338" spans="1:9" ht="13" x14ac:dyDescent="0.15">
      <c r="A338" t="s">
        <v>65</v>
      </c>
      <c r="B338" s="27" t="s">
        <v>22</v>
      </c>
      <c r="C338" s="39" t="str">
        <f t="shared" si="5"/>
        <v>Clear River Enviro-non-dilutive</v>
      </c>
      <c r="D338" s="35">
        <v>15000</v>
      </c>
      <c r="E338" s="36">
        <v>43851</v>
      </c>
      <c r="F338" s="27" t="s">
        <v>479</v>
      </c>
      <c r="G338" s="27" t="s">
        <v>478</v>
      </c>
      <c r="H338" s="27"/>
      <c r="I338" s="27" t="s">
        <v>578</v>
      </c>
    </row>
    <row r="339" spans="1:9" ht="13" x14ac:dyDescent="0.15">
      <c r="A339" t="s">
        <v>66</v>
      </c>
      <c r="B339" s="27" t="s">
        <v>21</v>
      </c>
      <c r="C339" s="39" t="str">
        <f t="shared" si="5"/>
        <v>Fortis Biosciences-dilutive</v>
      </c>
      <c r="D339" s="35">
        <v>10000</v>
      </c>
      <c r="E339" s="36">
        <v>43851</v>
      </c>
      <c r="F339" s="27" t="s">
        <v>479</v>
      </c>
      <c r="G339" s="27" t="s">
        <v>478</v>
      </c>
      <c r="H339" s="27"/>
      <c r="I339" s="27" t="s">
        <v>578</v>
      </c>
    </row>
    <row r="340" spans="1:9" ht="13" x14ac:dyDescent="0.15">
      <c r="A340" t="s">
        <v>66</v>
      </c>
      <c r="B340" s="27" t="s">
        <v>22</v>
      </c>
      <c r="C340" s="39" t="str">
        <f t="shared" si="5"/>
        <v>Fortis Biosciences-non-dilutive</v>
      </c>
      <c r="D340" s="35">
        <v>10000</v>
      </c>
      <c r="E340" s="36">
        <v>43851</v>
      </c>
      <c r="F340" s="27" t="s">
        <v>479</v>
      </c>
      <c r="G340" s="27" t="s">
        <v>478</v>
      </c>
      <c r="H340" s="27"/>
      <c r="I340" s="27" t="s">
        <v>578</v>
      </c>
    </row>
    <row r="341" spans="1:9" ht="13" x14ac:dyDescent="0.15">
      <c r="A341" t="s">
        <v>66</v>
      </c>
      <c r="B341" s="27" t="s">
        <v>24</v>
      </c>
      <c r="C341" s="39" t="str">
        <f t="shared" si="5"/>
        <v>Fortis Biosciences-total-nodetail</v>
      </c>
      <c r="D341" s="35">
        <v>0</v>
      </c>
      <c r="E341" s="36">
        <v>43851</v>
      </c>
      <c r="F341" s="27" t="s">
        <v>479</v>
      </c>
      <c r="G341" s="27" t="s">
        <v>478</v>
      </c>
      <c r="H341" s="27"/>
      <c r="I341" s="27" t="s">
        <v>578</v>
      </c>
    </row>
    <row r="342" spans="1:9" ht="13" x14ac:dyDescent="0.15">
      <c r="A342" t="s">
        <v>114</v>
      </c>
      <c r="B342" s="27" t="s">
        <v>22</v>
      </c>
      <c r="C342" s="39" t="str">
        <f t="shared" si="5"/>
        <v>Teysha Technologies-non-dilutive</v>
      </c>
      <c r="D342" s="35">
        <v>25000</v>
      </c>
      <c r="E342" s="36">
        <v>43851</v>
      </c>
      <c r="F342" s="27" t="s">
        <v>479</v>
      </c>
      <c r="G342" s="27" t="s">
        <v>478</v>
      </c>
      <c r="H342" s="27" t="s">
        <v>615</v>
      </c>
      <c r="I342" s="27" t="s">
        <v>578</v>
      </c>
    </row>
    <row r="343" spans="1:9" ht="13" x14ac:dyDescent="0.15">
      <c r="A343" t="s">
        <v>114</v>
      </c>
      <c r="B343" s="27" t="s">
        <v>21</v>
      </c>
      <c r="C343" s="39" t="str">
        <f t="shared" si="5"/>
        <v>Teysha Technologies-dilutive</v>
      </c>
      <c r="D343" s="35">
        <v>1500000</v>
      </c>
      <c r="E343" s="36">
        <v>43851</v>
      </c>
      <c r="F343" s="27" t="s">
        <v>479</v>
      </c>
      <c r="G343" s="27" t="s">
        <v>478</v>
      </c>
      <c r="H343" s="27"/>
      <c r="I343" s="27" t="s">
        <v>578</v>
      </c>
    </row>
    <row r="344" spans="1:9" ht="13" x14ac:dyDescent="0.15">
      <c r="A344" t="s">
        <v>114</v>
      </c>
      <c r="B344" s="27" t="s">
        <v>24</v>
      </c>
      <c r="C344" s="39" t="str">
        <f t="shared" si="5"/>
        <v>Teysha Technologies-total-nodetail</v>
      </c>
      <c r="D344" s="35">
        <v>0</v>
      </c>
      <c r="E344" s="36">
        <v>43851</v>
      </c>
      <c r="F344" s="27" t="s">
        <v>479</v>
      </c>
      <c r="G344" s="27" t="s">
        <v>478</v>
      </c>
      <c r="H344" s="27"/>
      <c r="I344" s="27" t="s">
        <v>612</v>
      </c>
    </row>
    <row r="345" spans="1:9" ht="13" x14ac:dyDescent="0.15">
      <c r="A345" t="s">
        <v>106</v>
      </c>
      <c r="B345" s="27" t="s">
        <v>21</v>
      </c>
      <c r="C345" s="39" t="str">
        <f t="shared" si="5"/>
        <v>Ictero Medical-dilutive</v>
      </c>
      <c r="D345" s="35">
        <v>700000</v>
      </c>
      <c r="E345" s="36">
        <v>43860</v>
      </c>
      <c r="F345" s="27" t="s">
        <v>479</v>
      </c>
      <c r="G345" s="27" t="s">
        <v>478</v>
      </c>
      <c r="H345" s="27"/>
      <c r="I345" s="27" t="s">
        <v>578</v>
      </c>
    </row>
    <row r="346" spans="1:9" ht="13" x14ac:dyDescent="0.15">
      <c r="A346" t="s">
        <v>106</v>
      </c>
      <c r="B346" s="27" t="s">
        <v>22</v>
      </c>
      <c r="C346" s="39" t="str">
        <f t="shared" si="5"/>
        <v>Ictero Medical-non-dilutive</v>
      </c>
      <c r="D346" s="35">
        <v>225000</v>
      </c>
      <c r="E346" s="36">
        <v>43860</v>
      </c>
      <c r="F346" s="27" t="s">
        <v>479</v>
      </c>
      <c r="G346" s="27" t="s">
        <v>478</v>
      </c>
      <c r="H346" s="27"/>
      <c r="I346" s="27" t="s">
        <v>578</v>
      </c>
    </row>
    <row r="347" spans="1:9" ht="13" x14ac:dyDescent="0.15">
      <c r="A347" t="s">
        <v>106</v>
      </c>
      <c r="B347" s="27" t="s">
        <v>24</v>
      </c>
      <c r="C347" s="39" t="str">
        <f t="shared" si="5"/>
        <v>Ictero Medical-total-nodetail</v>
      </c>
      <c r="D347" s="35">
        <v>0</v>
      </c>
      <c r="E347" s="36">
        <v>43860</v>
      </c>
      <c r="F347" s="27" t="s">
        <v>479</v>
      </c>
      <c r="G347" s="27" t="s">
        <v>478</v>
      </c>
      <c r="H347" s="27"/>
      <c r="I347" s="27" t="s">
        <v>578</v>
      </c>
    </row>
    <row r="348" spans="1:9" ht="13" x14ac:dyDescent="0.15">
      <c r="A348" t="s">
        <v>68</v>
      </c>
      <c r="B348" s="27" t="s">
        <v>21</v>
      </c>
      <c r="C348" s="39" t="str">
        <f t="shared" si="5"/>
        <v>IntuiTap Medical-dilutive</v>
      </c>
      <c r="D348" s="35">
        <v>6300000</v>
      </c>
      <c r="E348" s="36">
        <v>43860</v>
      </c>
      <c r="F348" s="27" t="s">
        <v>479</v>
      </c>
      <c r="G348" s="27" t="s">
        <v>478</v>
      </c>
      <c r="H348" s="27"/>
      <c r="I348" s="27" t="s">
        <v>578</v>
      </c>
    </row>
    <row r="349" spans="1:9" ht="13" x14ac:dyDescent="0.15">
      <c r="A349" t="s">
        <v>68</v>
      </c>
      <c r="B349" s="27" t="s">
        <v>22</v>
      </c>
      <c r="C349" s="39" t="str">
        <f t="shared" si="5"/>
        <v>IntuiTap Medical-non-dilutive</v>
      </c>
      <c r="D349" s="35">
        <v>300000</v>
      </c>
      <c r="E349" s="36">
        <v>43860</v>
      </c>
      <c r="F349" s="27" t="s">
        <v>479</v>
      </c>
      <c r="G349" s="27" t="s">
        <v>478</v>
      </c>
      <c r="H349" s="27"/>
      <c r="I349" s="27" t="s">
        <v>612</v>
      </c>
    </row>
    <row r="350" spans="1:9" ht="13" x14ac:dyDescent="0.15">
      <c r="A350" t="s">
        <v>116</v>
      </c>
      <c r="B350" s="27" t="s">
        <v>24</v>
      </c>
      <c r="C350" s="39" t="str">
        <f t="shared" si="5"/>
        <v>Allosense-total-nodetail</v>
      </c>
      <c r="D350" s="35">
        <v>200000</v>
      </c>
      <c r="E350" s="36">
        <v>43992</v>
      </c>
      <c r="F350" s="27" t="s">
        <v>489</v>
      </c>
      <c r="G350" s="27" t="s">
        <v>616</v>
      </c>
      <c r="H350" s="27"/>
      <c r="I350" s="27" t="s">
        <v>578</v>
      </c>
    </row>
    <row r="351" spans="1:9" ht="13" x14ac:dyDescent="0.15">
      <c r="A351" t="s">
        <v>117</v>
      </c>
      <c r="B351" s="27" t="s">
        <v>24</v>
      </c>
      <c r="C351" s="39" t="str">
        <f t="shared" si="5"/>
        <v>Allotrope Medical-total-nodetail</v>
      </c>
      <c r="D351" s="35">
        <v>1950000</v>
      </c>
      <c r="E351" s="36">
        <v>43992</v>
      </c>
      <c r="F351" s="27" t="s">
        <v>489</v>
      </c>
      <c r="G351" s="27" t="s">
        <v>616</v>
      </c>
      <c r="H351" s="27"/>
      <c r="I351" s="27" t="s">
        <v>578</v>
      </c>
    </row>
    <row r="352" spans="1:9" ht="13" x14ac:dyDescent="0.15">
      <c r="A352" t="s">
        <v>118</v>
      </c>
      <c r="B352" s="27" t="s">
        <v>24</v>
      </c>
      <c r="C352" s="39" t="str">
        <f t="shared" si="5"/>
        <v>Articulate Labs-total-nodetail</v>
      </c>
      <c r="D352" s="35">
        <v>535000</v>
      </c>
      <c r="E352" s="36">
        <v>43992</v>
      </c>
      <c r="F352" s="27" t="s">
        <v>489</v>
      </c>
      <c r="G352" s="27" t="s">
        <v>616</v>
      </c>
      <c r="H352" s="27" t="s">
        <v>617</v>
      </c>
      <c r="I352" s="27" t="s">
        <v>578</v>
      </c>
    </row>
    <row r="353" spans="1:17" ht="13" x14ac:dyDescent="0.15">
      <c r="A353" t="s">
        <v>99</v>
      </c>
      <c r="B353" s="27" t="s">
        <v>24</v>
      </c>
      <c r="C353" s="35" t="str">
        <f t="shared" si="5"/>
        <v>Bezoar Laborartories-total-nodetail</v>
      </c>
      <c r="D353" s="35">
        <v>325000</v>
      </c>
      <c r="E353" s="36">
        <v>43992</v>
      </c>
      <c r="F353" s="27" t="s">
        <v>489</v>
      </c>
      <c r="G353" s="27" t="s">
        <v>616</v>
      </c>
      <c r="H353" s="27"/>
      <c r="I353" s="27" t="s">
        <v>578</v>
      </c>
    </row>
    <row r="354" spans="1:17" ht="13" x14ac:dyDescent="0.15">
      <c r="A354" t="s">
        <v>119</v>
      </c>
      <c r="B354" s="27" t="s">
        <v>24</v>
      </c>
      <c r="C354" s="39" t="str">
        <f t="shared" si="5"/>
        <v>Bondwell Technologies-total-nodetail</v>
      </c>
      <c r="D354" s="35">
        <v>1800000</v>
      </c>
      <c r="E354" s="36">
        <v>43992</v>
      </c>
      <c r="F354" s="27" t="s">
        <v>489</v>
      </c>
      <c r="G354" s="27" t="s">
        <v>616</v>
      </c>
      <c r="H354" s="27"/>
      <c r="I354" s="27" t="s">
        <v>578</v>
      </c>
    </row>
    <row r="355" spans="1:17" ht="13" x14ac:dyDescent="0.15">
      <c r="A355" t="s">
        <v>102</v>
      </c>
      <c r="B355" s="27" t="s">
        <v>24</v>
      </c>
      <c r="C355" s="39" t="str">
        <f t="shared" si="5"/>
        <v>EM Device Lab-total-nodetail</v>
      </c>
      <c r="D355" s="35">
        <v>600000</v>
      </c>
      <c r="E355" s="36">
        <v>43992</v>
      </c>
      <c r="F355" s="27" t="s">
        <v>489</v>
      </c>
      <c r="G355" s="27" t="s">
        <v>616</v>
      </c>
      <c r="H355" s="27"/>
      <c r="I355" s="27" t="s">
        <v>578</v>
      </c>
    </row>
    <row r="356" spans="1:17" ht="13" x14ac:dyDescent="0.15">
      <c r="A356" t="s">
        <v>120</v>
      </c>
      <c r="B356" s="27" t="s">
        <v>21</v>
      </c>
      <c r="C356" s="39" t="str">
        <f t="shared" si="5"/>
        <v>Endpoint Security-dilutive</v>
      </c>
      <c r="D356" s="35">
        <v>50000</v>
      </c>
      <c r="E356" s="36">
        <v>43992</v>
      </c>
      <c r="F356" s="27" t="s">
        <v>489</v>
      </c>
      <c r="G356" s="27" t="s">
        <v>616</v>
      </c>
      <c r="H356" s="27" t="s">
        <v>618</v>
      </c>
      <c r="I356" s="27" t="s">
        <v>578</v>
      </c>
    </row>
    <row r="357" spans="1:17" ht="13" x14ac:dyDescent="0.15">
      <c r="A357" t="s">
        <v>121</v>
      </c>
      <c r="B357" s="27" t="s">
        <v>24</v>
      </c>
      <c r="C357" s="39" t="str">
        <f t="shared" si="5"/>
        <v>Energy Bionics-total-nodetail</v>
      </c>
      <c r="D357" s="35">
        <v>294000</v>
      </c>
      <c r="E357" s="36">
        <v>43992</v>
      </c>
      <c r="F357" s="27" t="s">
        <v>489</v>
      </c>
      <c r="G357" s="27" t="s">
        <v>616</v>
      </c>
      <c r="H357" s="27"/>
      <c r="I357" s="27"/>
      <c r="L357" s="27"/>
      <c r="M357" s="39"/>
      <c r="N357" s="35"/>
      <c r="O357" s="18"/>
      <c r="P357" s="15"/>
      <c r="Q357" s="15"/>
    </row>
    <row r="358" spans="1:17" ht="13" x14ac:dyDescent="0.15">
      <c r="A358" t="s">
        <v>122</v>
      </c>
      <c r="B358" s="27" t="s">
        <v>24</v>
      </c>
      <c r="C358" s="39" t="str">
        <f t="shared" si="5"/>
        <v>FastVisa.us-total-nodetail</v>
      </c>
      <c r="D358" s="35">
        <v>600000</v>
      </c>
      <c r="E358" s="36">
        <v>43992</v>
      </c>
      <c r="F358" s="27" t="s">
        <v>489</v>
      </c>
      <c r="G358" s="27" t="s">
        <v>616</v>
      </c>
      <c r="H358" s="27" t="s">
        <v>584</v>
      </c>
      <c r="I358" s="27"/>
      <c r="L358" s="27"/>
      <c r="M358" s="39"/>
      <c r="N358" s="35"/>
      <c r="O358" s="18"/>
      <c r="P358" s="15"/>
      <c r="Q358" s="15"/>
    </row>
    <row r="359" spans="1:17" ht="13" x14ac:dyDescent="0.15">
      <c r="A359" t="s">
        <v>123</v>
      </c>
      <c r="B359" s="27" t="s">
        <v>24</v>
      </c>
      <c r="C359" s="39" t="str">
        <f t="shared" si="5"/>
        <v>Feel the Color-total-nodetail</v>
      </c>
      <c r="D359" s="35">
        <v>25000</v>
      </c>
      <c r="E359" s="36">
        <v>43992</v>
      </c>
      <c r="F359" s="27" t="s">
        <v>489</v>
      </c>
      <c r="G359" s="27" t="s">
        <v>616</v>
      </c>
      <c r="H359" s="27"/>
      <c r="I359" s="27" t="s">
        <v>578</v>
      </c>
    </row>
    <row r="360" spans="1:17" ht="13" x14ac:dyDescent="0.15">
      <c r="A360" t="s">
        <v>124</v>
      </c>
      <c r="B360" s="27" t="s">
        <v>24</v>
      </c>
      <c r="C360" s="39" t="str">
        <f t="shared" si="5"/>
        <v>HiPR Innovation-total-nodetail</v>
      </c>
      <c r="D360" s="35">
        <v>19500</v>
      </c>
      <c r="E360" s="36">
        <v>43992</v>
      </c>
      <c r="F360" s="27" t="s">
        <v>489</v>
      </c>
      <c r="G360" s="27" t="s">
        <v>616</v>
      </c>
      <c r="H360" s="27"/>
      <c r="I360" s="27" t="s">
        <v>578</v>
      </c>
    </row>
    <row r="361" spans="1:17" ht="13" x14ac:dyDescent="0.15">
      <c r="A361" t="s">
        <v>125</v>
      </c>
      <c r="B361" s="27" t="s">
        <v>24</v>
      </c>
      <c r="C361" s="39" t="str">
        <f t="shared" si="5"/>
        <v>Intelligent Nanofiber-total-nodetail</v>
      </c>
      <c r="D361" s="35">
        <v>550000</v>
      </c>
      <c r="E361" s="36">
        <v>43992</v>
      </c>
      <c r="F361" s="27" t="s">
        <v>489</v>
      </c>
      <c r="G361" s="27" t="s">
        <v>616</v>
      </c>
      <c r="H361" s="27"/>
      <c r="I361" s="27" t="s">
        <v>578</v>
      </c>
    </row>
    <row r="362" spans="1:17" ht="13" x14ac:dyDescent="0.15">
      <c r="A362" t="s">
        <v>126</v>
      </c>
      <c r="B362" s="27" t="s">
        <v>24</v>
      </c>
      <c r="C362" s="39" t="str">
        <f t="shared" si="5"/>
        <v>Katz Water Technologies-total-nodetail</v>
      </c>
      <c r="D362" s="35">
        <v>700000</v>
      </c>
      <c r="E362" s="36">
        <v>43992</v>
      </c>
      <c r="F362" s="27" t="s">
        <v>489</v>
      </c>
      <c r="G362" s="27" t="s">
        <v>616</v>
      </c>
      <c r="H362" s="27" t="s">
        <v>587</v>
      </c>
      <c r="I362" s="27" t="s">
        <v>578</v>
      </c>
    </row>
    <row r="363" spans="1:17" ht="13" x14ac:dyDescent="0.15">
      <c r="A363" t="s">
        <v>109</v>
      </c>
      <c r="B363" s="27" t="s">
        <v>24</v>
      </c>
      <c r="C363" s="39" t="str">
        <f t="shared" si="5"/>
        <v>NovoThelium-total-nodetail</v>
      </c>
      <c r="D363" s="35">
        <v>330700</v>
      </c>
      <c r="E363" s="36">
        <v>43992</v>
      </c>
      <c r="F363" s="27" t="s">
        <v>489</v>
      </c>
      <c r="G363" s="27" t="s">
        <v>616</v>
      </c>
      <c r="H363" s="27"/>
      <c r="I363" s="27" t="s">
        <v>578</v>
      </c>
    </row>
    <row r="364" spans="1:17" ht="13" x14ac:dyDescent="0.15">
      <c r="A364" t="s">
        <v>127</v>
      </c>
      <c r="B364" s="27" t="s">
        <v>24</v>
      </c>
      <c r="C364" s="39" t="str">
        <f t="shared" si="5"/>
        <v>Olifant Medical-total-nodetail</v>
      </c>
      <c r="D364" s="35">
        <v>301500</v>
      </c>
      <c r="E364" s="36">
        <v>43992</v>
      </c>
      <c r="F364" s="27" t="s">
        <v>489</v>
      </c>
      <c r="G364" s="27" t="s">
        <v>616</v>
      </c>
      <c r="H364" s="27" t="s">
        <v>587</v>
      </c>
      <c r="I364" s="27" t="s">
        <v>578</v>
      </c>
    </row>
    <row r="365" spans="1:17" ht="13" x14ac:dyDescent="0.15">
      <c r="A365" t="s">
        <v>110</v>
      </c>
      <c r="B365" s="27" t="s">
        <v>24</v>
      </c>
      <c r="C365" s="39" t="str">
        <f t="shared" si="5"/>
        <v>PolyVascular-total-nodetail</v>
      </c>
      <c r="D365" s="35">
        <v>0</v>
      </c>
      <c r="E365" s="36">
        <v>43992</v>
      </c>
      <c r="F365" s="27" t="s">
        <v>489</v>
      </c>
      <c r="G365" s="27" t="s">
        <v>616</v>
      </c>
      <c r="H365" s="27"/>
      <c r="I365" s="27" t="s">
        <v>578</v>
      </c>
    </row>
    <row r="366" spans="1:17" ht="13" x14ac:dyDescent="0.15">
      <c r="A366" t="s">
        <v>128</v>
      </c>
      <c r="B366" s="27" t="s">
        <v>24</v>
      </c>
      <c r="C366" s="39" t="str">
        <f t="shared" si="5"/>
        <v>Rectify Inc.-total-nodetail</v>
      </c>
      <c r="D366" s="35">
        <v>260000</v>
      </c>
      <c r="E366" s="36">
        <v>43992</v>
      </c>
      <c r="F366" s="27" t="s">
        <v>489</v>
      </c>
      <c r="G366" s="27" t="s">
        <v>616</v>
      </c>
      <c r="H366" s="27" t="s">
        <v>619</v>
      </c>
      <c r="I366" s="27" t="s">
        <v>578</v>
      </c>
    </row>
    <row r="367" spans="1:17" ht="13" x14ac:dyDescent="0.15">
      <c r="A367" t="s">
        <v>76</v>
      </c>
      <c r="B367" s="27" t="s">
        <v>24</v>
      </c>
      <c r="C367" s="39" t="str">
        <f t="shared" si="5"/>
        <v>Sensytec-total-nodetail</v>
      </c>
      <c r="D367" s="35">
        <v>250000</v>
      </c>
      <c r="E367" s="36">
        <v>43992</v>
      </c>
      <c r="F367" s="27" t="s">
        <v>489</v>
      </c>
      <c r="G367" s="27" t="s">
        <v>616</v>
      </c>
      <c r="H367" s="27"/>
      <c r="I367" s="27" t="s">
        <v>578</v>
      </c>
    </row>
    <row r="368" spans="1:17" ht="13" x14ac:dyDescent="0.15">
      <c r="A368" t="s">
        <v>129</v>
      </c>
      <c r="B368" s="54" t="s">
        <v>21</v>
      </c>
      <c r="C368" s="39" t="str">
        <f t="shared" si="5"/>
        <v>Solenic Medical-dilutive</v>
      </c>
      <c r="D368" s="35">
        <v>250000</v>
      </c>
      <c r="E368" s="36">
        <v>43992</v>
      </c>
      <c r="F368" s="27" t="s">
        <v>489</v>
      </c>
      <c r="G368" s="27" t="s">
        <v>616</v>
      </c>
      <c r="H368" s="27" t="s">
        <v>587</v>
      </c>
      <c r="I368" s="27" t="s">
        <v>578</v>
      </c>
    </row>
    <row r="369" spans="1:9" ht="13" x14ac:dyDescent="0.15">
      <c r="A369" t="s">
        <v>130</v>
      </c>
      <c r="B369" s="27" t="s">
        <v>24</v>
      </c>
      <c r="C369" s="39" t="str">
        <f t="shared" si="5"/>
        <v>TexPower-total-nodetail</v>
      </c>
      <c r="D369" s="35">
        <v>335000</v>
      </c>
      <c r="E369" s="36">
        <v>43992</v>
      </c>
      <c r="F369" s="27" t="s">
        <v>489</v>
      </c>
      <c r="G369" s="27" t="s">
        <v>616</v>
      </c>
      <c r="H369" s="27" t="s">
        <v>587</v>
      </c>
      <c r="I369" s="27" t="s">
        <v>578</v>
      </c>
    </row>
    <row r="370" spans="1:9" ht="13" x14ac:dyDescent="0.15">
      <c r="A370" t="s">
        <v>131</v>
      </c>
      <c r="B370" s="27" t="s">
        <v>24</v>
      </c>
      <c r="C370" s="39" t="str">
        <f t="shared" si="5"/>
        <v>Valhalla Healthcare-total-nodetail</v>
      </c>
      <c r="D370" s="35">
        <v>0</v>
      </c>
      <c r="E370" s="36">
        <v>43992</v>
      </c>
      <c r="F370" s="27" t="s">
        <v>489</v>
      </c>
      <c r="G370" s="27" t="s">
        <v>616</v>
      </c>
      <c r="H370" s="27"/>
      <c r="I370" s="27" t="s">
        <v>578</v>
      </c>
    </row>
    <row r="371" spans="1:9" ht="13" x14ac:dyDescent="0.15">
      <c r="A371" t="s">
        <v>132</v>
      </c>
      <c r="B371" s="27" t="s">
        <v>24</v>
      </c>
      <c r="C371" s="39" t="str">
        <f t="shared" si="5"/>
        <v>VeraDermics Incorporated-total-nodetail</v>
      </c>
      <c r="D371" s="35">
        <v>30000</v>
      </c>
      <c r="E371" s="36">
        <v>43992</v>
      </c>
      <c r="F371" s="27" t="s">
        <v>489</v>
      </c>
      <c r="G371" s="27" t="s">
        <v>616</v>
      </c>
      <c r="H371" s="27"/>
      <c r="I371" s="27" t="s">
        <v>578</v>
      </c>
    </row>
    <row r="372" spans="1:9" ht="13" x14ac:dyDescent="0.15">
      <c r="A372" t="s">
        <v>133</v>
      </c>
      <c r="B372" s="27" t="s">
        <v>24</v>
      </c>
      <c r="C372" s="39" t="str">
        <f t="shared" si="5"/>
        <v>Xebec-total-nodetail</v>
      </c>
      <c r="D372" s="35">
        <v>90000</v>
      </c>
      <c r="E372" s="36">
        <v>43992</v>
      </c>
      <c r="F372" s="27" t="s">
        <v>489</v>
      </c>
      <c r="G372" s="27" t="s">
        <v>616</v>
      </c>
      <c r="H372" s="27" t="s">
        <v>587</v>
      </c>
      <c r="I372" s="27" t="s">
        <v>578</v>
      </c>
    </row>
    <row r="373" spans="1:9" ht="13" x14ac:dyDescent="0.15">
      <c r="A373" t="s">
        <v>63</v>
      </c>
      <c r="B373" s="27" t="s">
        <v>21</v>
      </c>
      <c r="C373" s="39" t="str">
        <f t="shared" si="5"/>
        <v>Alleviant Medical-dilutive</v>
      </c>
      <c r="D373" s="35">
        <v>7700000</v>
      </c>
      <c r="E373" s="36">
        <v>44041</v>
      </c>
      <c r="F373" s="27" t="s">
        <v>489</v>
      </c>
      <c r="G373" s="27" t="s">
        <v>593</v>
      </c>
      <c r="H373" s="27" t="s">
        <v>620</v>
      </c>
      <c r="I373" s="27" t="s">
        <v>578</v>
      </c>
    </row>
    <row r="374" spans="1:9" ht="13" x14ac:dyDescent="0.15">
      <c r="A374" t="s">
        <v>116</v>
      </c>
      <c r="B374" s="27" t="s">
        <v>22</v>
      </c>
      <c r="C374" s="39" t="str">
        <f t="shared" si="5"/>
        <v>Allosense-non-dilutive</v>
      </c>
      <c r="D374" s="35">
        <v>3000</v>
      </c>
      <c r="E374" s="36">
        <v>44041</v>
      </c>
      <c r="F374" s="27" t="s">
        <v>489</v>
      </c>
      <c r="G374" s="27" t="s">
        <v>593</v>
      </c>
      <c r="H374" s="27" t="s">
        <v>621</v>
      </c>
      <c r="I374" s="27" t="s">
        <v>578</v>
      </c>
    </row>
    <row r="375" spans="1:9" ht="13" x14ac:dyDescent="0.15">
      <c r="A375" t="s">
        <v>117</v>
      </c>
      <c r="B375" s="27" t="s">
        <v>22</v>
      </c>
      <c r="C375" s="39" t="str">
        <f t="shared" si="5"/>
        <v>Allotrope Medical-non-dilutive</v>
      </c>
      <c r="D375" s="35">
        <v>50000</v>
      </c>
      <c r="E375" s="36">
        <v>44041</v>
      </c>
      <c r="F375" s="27" t="s">
        <v>489</v>
      </c>
      <c r="G375" s="27" t="s">
        <v>593</v>
      </c>
      <c r="H375" s="27" t="s">
        <v>621</v>
      </c>
      <c r="I375" s="27" t="s">
        <v>612</v>
      </c>
    </row>
    <row r="376" spans="1:9" ht="13" x14ac:dyDescent="0.15">
      <c r="A376" t="s">
        <v>99</v>
      </c>
      <c r="B376" s="27" t="s">
        <v>22</v>
      </c>
      <c r="C376" s="39" t="str">
        <f t="shared" si="5"/>
        <v>Bezoar Laborartories-non-dilutive</v>
      </c>
      <c r="D376" s="35">
        <v>315000</v>
      </c>
      <c r="E376" s="36">
        <v>44042</v>
      </c>
      <c r="F376" s="27" t="s">
        <v>489</v>
      </c>
      <c r="G376" s="27" t="s">
        <v>593</v>
      </c>
      <c r="H376" s="27" t="s">
        <v>621</v>
      </c>
      <c r="I376" s="27" t="s">
        <v>578</v>
      </c>
    </row>
    <row r="377" spans="1:9" ht="13" x14ac:dyDescent="0.15">
      <c r="A377" t="s">
        <v>99</v>
      </c>
      <c r="B377" s="27" t="s">
        <v>24</v>
      </c>
      <c r="C377" s="35" t="str">
        <f t="shared" si="5"/>
        <v>Bezoar Laborartories-total-nodetail</v>
      </c>
      <c r="D377" s="35">
        <v>25000</v>
      </c>
      <c r="E377" s="36">
        <v>44042</v>
      </c>
      <c r="F377" s="27" t="s">
        <v>489</v>
      </c>
      <c r="G377" s="27" t="s">
        <v>616</v>
      </c>
      <c r="H377" s="27"/>
      <c r="I377" s="27" t="s">
        <v>578</v>
      </c>
    </row>
    <row r="378" spans="1:9" ht="13" x14ac:dyDescent="0.15">
      <c r="A378" t="s">
        <v>119</v>
      </c>
      <c r="B378" s="27" t="s">
        <v>22</v>
      </c>
      <c r="C378" s="39" t="str">
        <f t="shared" si="5"/>
        <v>Bondwell Technologies-non-dilutive</v>
      </c>
      <c r="D378" s="35">
        <v>10000</v>
      </c>
      <c r="E378" s="36">
        <v>44042</v>
      </c>
      <c r="F378" s="27" t="s">
        <v>489</v>
      </c>
      <c r="G378" s="27" t="s">
        <v>593</v>
      </c>
      <c r="H378" s="27" t="s">
        <v>621</v>
      </c>
      <c r="I378" s="27" t="s">
        <v>578</v>
      </c>
    </row>
    <row r="379" spans="1:9" ht="13" x14ac:dyDescent="0.15">
      <c r="A379" t="s">
        <v>123</v>
      </c>
      <c r="B379" s="27" t="s">
        <v>22</v>
      </c>
      <c r="C379" s="39" t="str">
        <f t="shared" si="5"/>
        <v>Feel the Color-non-dilutive</v>
      </c>
      <c r="D379" s="35">
        <v>2000</v>
      </c>
      <c r="E379" s="36">
        <v>44048</v>
      </c>
      <c r="F379" s="27" t="s">
        <v>489</v>
      </c>
      <c r="G379" s="27" t="s">
        <v>593</v>
      </c>
      <c r="H379" s="27" t="s">
        <v>621</v>
      </c>
      <c r="I379" s="27" t="s">
        <v>612</v>
      </c>
    </row>
    <row r="380" spans="1:9" ht="13" x14ac:dyDescent="0.15">
      <c r="A380" t="s">
        <v>124</v>
      </c>
      <c r="B380" s="27" t="s">
        <v>22</v>
      </c>
      <c r="C380" s="39" t="str">
        <f t="shared" si="5"/>
        <v>HiPR Innovation-non-dilutive</v>
      </c>
      <c r="D380" s="35">
        <v>1000</v>
      </c>
      <c r="E380" s="36">
        <v>44049</v>
      </c>
      <c r="F380" s="27" t="s">
        <v>489</v>
      </c>
      <c r="G380" s="27" t="s">
        <v>593</v>
      </c>
      <c r="H380" s="27" t="s">
        <v>621</v>
      </c>
      <c r="I380" s="27" t="s">
        <v>612</v>
      </c>
    </row>
    <row r="381" spans="1:9" ht="13" x14ac:dyDescent="0.15">
      <c r="A381" t="s">
        <v>125</v>
      </c>
      <c r="B381" s="27" t="s">
        <v>22</v>
      </c>
      <c r="C381" s="39" t="str">
        <f t="shared" si="5"/>
        <v>Intelligent Nanofiber-non-dilutive</v>
      </c>
      <c r="D381" s="35">
        <v>5000</v>
      </c>
      <c r="E381" s="36">
        <v>44049</v>
      </c>
      <c r="F381" s="27" t="s">
        <v>489</v>
      </c>
      <c r="G381" s="27" t="s">
        <v>593</v>
      </c>
      <c r="H381" s="27" t="s">
        <v>621</v>
      </c>
      <c r="I381" s="27" t="s">
        <v>578</v>
      </c>
    </row>
    <row r="382" spans="1:9" ht="13" x14ac:dyDescent="0.15">
      <c r="A382" t="s">
        <v>37</v>
      </c>
      <c r="B382" s="27" t="s">
        <v>21</v>
      </c>
      <c r="C382" s="39" t="str">
        <f t="shared" si="5"/>
        <v>Noninvasix-dilutive</v>
      </c>
      <c r="D382" s="35">
        <f>3600000+3064746</f>
        <v>6664746</v>
      </c>
      <c r="E382" s="36">
        <v>44054</v>
      </c>
      <c r="F382" s="27" t="s">
        <v>489</v>
      </c>
      <c r="G382" s="27" t="s">
        <v>593</v>
      </c>
      <c r="H382" s="27" t="s">
        <v>622</v>
      </c>
      <c r="I382" s="27" t="s">
        <v>578</v>
      </c>
    </row>
    <row r="383" spans="1:9" ht="13" x14ac:dyDescent="0.15">
      <c r="A383" t="s">
        <v>109</v>
      </c>
      <c r="B383" s="27" t="s">
        <v>22</v>
      </c>
      <c r="C383" s="39" t="str">
        <f t="shared" si="5"/>
        <v>NovoThelium-non-dilutive</v>
      </c>
      <c r="D383" s="35">
        <v>4000</v>
      </c>
      <c r="E383" s="36">
        <v>44054</v>
      </c>
      <c r="F383" s="27" t="s">
        <v>489</v>
      </c>
      <c r="G383" s="27" t="s">
        <v>593</v>
      </c>
      <c r="H383" s="27" t="s">
        <v>621</v>
      </c>
      <c r="I383" s="27" t="s">
        <v>578</v>
      </c>
    </row>
    <row r="384" spans="1:9" ht="13" x14ac:dyDescent="0.15">
      <c r="A384" t="s">
        <v>110</v>
      </c>
      <c r="B384" s="27" t="s">
        <v>22</v>
      </c>
      <c r="C384" s="39" t="str">
        <f t="shared" si="5"/>
        <v>PolyVascular-non-dilutive</v>
      </c>
      <c r="D384" s="35">
        <v>25000</v>
      </c>
      <c r="E384" s="36">
        <v>44054</v>
      </c>
      <c r="F384" s="27" t="s">
        <v>489</v>
      </c>
      <c r="G384" s="27" t="s">
        <v>593</v>
      </c>
      <c r="H384" s="27" t="s">
        <v>621</v>
      </c>
      <c r="I384" s="27" t="s">
        <v>578</v>
      </c>
    </row>
    <row r="385" spans="1:17" ht="13" x14ac:dyDescent="0.15">
      <c r="A385" t="s">
        <v>76</v>
      </c>
      <c r="B385" s="27" t="s">
        <v>22</v>
      </c>
      <c r="C385" s="39" t="str">
        <f t="shared" si="5"/>
        <v>Sensytec-non-dilutive</v>
      </c>
      <c r="D385" s="35">
        <v>35000</v>
      </c>
      <c r="E385" s="36">
        <v>44056</v>
      </c>
      <c r="F385" s="27" t="s">
        <v>489</v>
      </c>
      <c r="G385" s="27" t="s">
        <v>593</v>
      </c>
      <c r="H385" s="27" t="s">
        <v>621</v>
      </c>
      <c r="I385" s="27" t="s">
        <v>612</v>
      </c>
    </row>
    <row r="386" spans="1:17" ht="13" x14ac:dyDescent="0.15">
      <c r="A386" t="s">
        <v>132</v>
      </c>
      <c r="B386" s="27" t="s">
        <v>22</v>
      </c>
      <c r="C386" s="39" t="str">
        <f t="shared" ref="C386:C449" si="6">CONCATENATE(A386,"-",B386)</f>
        <v>VeraDermics Incorporated-non-dilutive</v>
      </c>
      <c r="D386" s="35">
        <v>5000</v>
      </c>
      <c r="E386" s="36">
        <v>44056</v>
      </c>
      <c r="F386" s="27" t="s">
        <v>489</v>
      </c>
      <c r="G386" s="27" t="s">
        <v>593</v>
      </c>
      <c r="H386" s="27" t="s">
        <v>621</v>
      </c>
      <c r="I386" s="27" t="s">
        <v>578</v>
      </c>
    </row>
    <row r="387" spans="1:17" ht="13" x14ac:dyDescent="0.15">
      <c r="A387" t="s">
        <v>94</v>
      </c>
      <c r="B387" s="27" t="s">
        <v>21</v>
      </c>
      <c r="C387" s="39" t="str">
        <f t="shared" si="6"/>
        <v>VenoStent-dilutive</v>
      </c>
      <c r="D387" s="35">
        <v>125000</v>
      </c>
      <c r="E387" s="36">
        <v>44082</v>
      </c>
      <c r="F387" s="27" t="s">
        <v>489</v>
      </c>
      <c r="G387" s="27" t="s">
        <v>593</v>
      </c>
      <c r="H387" s="27" t="s">
        <v>623</v>
      </c>
      <c r="I387" s="27" t="s">
        <v>578</v>
      </c>
    </row>
    <row r="388" spans="1:17" ht="13" x14ac:dyDescent="0.15">
      <c r="A388" t="s">
        <v>97</v>
      </c>
      <c r="B388" s="27" t="s">
        <v>21</v>
      </c>
      <c r="C388" s="39" t="str">
        <f t="shared" si="6"/>
        <v>Yotta Solar-dilutive</v>
      </c>
      <c r="D388" s="35">
        <v>8025000</v>
      </c>
      <c r="E388" s="36">
        <v>44138</v>
      </c>
      <c r="F388" s="27" t="s">
        <v>489</v>
      </c>
      <c r="G388" s="27" t="s">
        <v>593</v>
      </c>
      <c r="H388" s="27" t="s">
        <v>624</v>
      </c>
      <c r="I388" s="27" t="s">
        <v>578</v>
      </c>
    </row>
    <row r="389" spans="1:17" ht="13" x14ac:dyDescent="0.15">
      <c r="A389" t="s">
        <v>93</v>
      </c>
      <c r="B389" s="27" t="s">
        <v>21</v>
      </c>
      <c r="C389" s="39" t="str">
        <f t="shared" si="6"/>
        <v>VastBiome-dilutive</v>
      </c>
      <c r="D389" s="35">
        <v>5200000</v>
      </c>
      <c r="E389" s="36">
        <v>44172</v>
      </c>
      <c r="F389" s="27" t="s">
        <v>489</v>
      </c>
      <c r="G389" s="27" t="s">
        <v>593</v>
      </c>
      <c r="H389" s="27" t="s">
        <v>625</v>
      </c>
      <c r="I389" s="27" t="s">
        <v>578</v>
      </c>
    </row>
    <row r="390" spans="1:17" ht="13" x14ac:dyDescent="0.15">
      <c r="A390" t="s">
        <v>32</v>
      </c>
      <c r="B390" s="27" t="s">
        <v>21</v>
      </c>
      <c r="C390" s="39" t="str">
        <f t="shared" si="6"/>
        <v>Brevitest Technologies-dilutive</v>
      </c>
      <c r="D390" s="35">
        <v>2700000</v>
      </c>
      <c r="E390" s="36">
        <v>44202</v>
      </c>
      <c r="F390" s="27" t="s">
        <v>489</v>
      </c>
      <c r="G390" s="27" t="s">
        <v>593</v>
      </c>
      <c r="H390" s="27" t="s">
        <v>626</v>
      </c>
      <c r="I390" s="27" t="s">
        <v>578</v>
      </c>
    </row>
    <row r="391" spans="1:17" ht="13" hidden="1" x14ac:dyDescent="0.15">
      <c r="A391" t="s">
        <v>394</v>
      </c>
      <c r="B391" s="27" t="s">
        <v>21</v>
      </c>
      <c r="C391" s="39" t="str">
        <f t="shared" si="6"/>
        <v>Advanced Scanners-dilutive</v>
      </c>
      <c r="D391" s="35">
        <v>3000000</v>
      </c>
      <c r="E391" s="18">
        <v>44208</v>
      </c>
      <c r="F391" s="15" t="s">
        <v>627</v>
      </c>
      <c r="G391" s="15" t="s">
        <v>628</v>
      </c>
      <c r="H391" s="27"/>
      <c r="I391" s="27"/>
    </row>
    <row r="392" spans="1:17" ht="13" hidden="1" x14ac:dyDescent="0.15">
      <c r="A392" t="s">
        <v>394</v>
      </c>
      <c r="B392" s="27" t="s">
        <v>22</v>
      </c>
      <c r="C392" s="39" t="str">
        <f t="shared" si="6"/>
        <v>Advanced Scanners-non-dilutive</v>
      </c>
      <c r="D392" s="35">
        <v>327000</v>
      </c>
      <c r="E392" s="18">
        <v>44208</v>
      </c>
      <c r="F392" s="15" t="s">
        <v>627</v>
      </c>
      <c r="G392" s="15" t="s">
        <v>628</v>
      </c>
      <c r="H392" s="27"/>
      <c r="I392" s="27" t="s">
        <v>612</v>
      </c>
    </row>
    <row r="393" spans="1:17" ht="13" x14ac:dyDescent="0.15">
      <c r="A393" t="s">
        <v>117</v>
      </c>
      <c r="B393" s="27" t="s">
        <v>21</v>
      </c>
      <c r="C393" s="39" t="str">
        <f t="shared" si="6"/>
        <v>Allotrope Medical-dilutive</v>
      </c>
      <c r="D393" s="35">
        <v>1600000</v>
      </c>
      <c r="E393" s="18">
        <v>44208</v>
      </c>
      <c r="F393" s="15" t="s">
        <v>627</v>
      </c>
      <c r="G393" s="15" t="s">
        <v>628</v>
      </c>
      <c r="H393" s="27"/>
      <c r="I393" s="27" t="s">
        <v>578</v>
      </c>
    </row>
    <row r="394" spans="1:17" ht="13" x14ac:dyDescent="0.15">
      <c r="A394" t="s">
        <v>117</v>
      </c>
      <c r="B394" s="27" t="s">
        <v>22</v>
      </c>
      <c r="C394" s="39" t="str">
        <f t="shared" si="6"/>
        <v>Allotrope Medical-non-dilutive</v>
      </c>
      <c r="D394" s="35">
        <v>1200000</v>
      </c>
      <c r="E394" s="18">
        <v>44208</v>
      </c>
      <c r="F394" s="15" t="s">
        <v>627</v>
      </c>
      <c r="G394" s="15" t="s">
        <v>628</v>
      </c>
      <c r="H394" s="27"/>
      <c r="I394" s="27" t="s">
        <v>578</v>
      </c>
    </row>
    <row r="395" spans="1:17" ht="13" x14ac:dyDescent="0.15">
      <c r="A395" t="s">
        <v>85</v>
      </c>
      <c r="B395" s="27" t="s">
        <v>21</v>
      </c>
      <c r="C395" s="39" t="str">
        <f t="shared" si="6"/>
        <v>Arovia-dilutive</v>
      </c>
      <c r="D395" s="35">
        <v>1700000</v>
      </c>
      <c r="E395" s="18">
        <v>44208</v>
      </c>
      <c r="F395" s="15" t="s">
        <v>627</v>
      </c>
      <c r="G395" s="15" t="s">
        <v>628</v>
      </c>
      <c r="H395" s="27"/>
      <c r="I395" s="27" t="s">
        <v>578</v>
      </c>
    </row>
    <row r="396" spans="1:17" ht="13" x14ac:dyDescent="0.15">
      <c r="A396" t="s">
        <v>85</v>
      </c>
      <c r="B396" s="27" t="s">
        <v>22</v>
      </c>
      <c r="C396" s="39" t="str">
        <f t="shared" si="6"/>
        <v>Arovia-non-dilutive</v>
      </c>
      <c r="D396" s="35">
        <v>250000</v>
      </c>
      <c r="E396" s="18">
        <v>44208</v>
      </c>
      <c r="F396" s="15" t="s">
        <v>627</v>
      </c>
      <c r="G396" s="15" t="s">
        <v>628</v>
      </c>
      <c r="H396" s="27"/>
      <c r="I396" s="27" t="s">
        <v>578</v>
      </c>
    </row>
    <row r="397" spans="1:17" ht="13" x14ac:dyDescent="0.15">
      <c r="A397" t="s">
        <v>118</v>
      </c>
      <c r="B397" s="27" t="s">
        <v>21</v>
      </c>
      <c r="C397" s="39" t="str">
        <f t="shared" si="6"/>
        <v>Articulate Labs-dilutive</v>
      </c>
      <c r="D397" s="35">
        <v>545000</v>
      </c>
      <c r="E397" s="18">
        <v>44208</v>
      </c>
      <c r="F397" s="15" t="s">
        <v>627</v>
      </c>
      <c r="G397" s="15" t="s">
        <v>628</v>
      </c>
      <c r="H397" s="27"/>
      <c r="I397" s="27" t="s">
        <v>578</v>
      </c>
    </row>
    <row r="398" spans="1:17" ht="13" x14ac:dyDescent="0.15">
      <c r="A398" t="s">
        <v>118</v>
      </c>
      <c r="B398" s="27" t="s">
        <v>22</v>
      </c>
      <c r="C398" s="39" t="str">
        <f t="shared" si="6"/>
        <v>Articulate Labs-non-dilutive</v>
      </c>
      <c r="D398" s="35">
        <v>25000</v>
      </c>
      <c r="E398" s="18">
        <v>44208</v>
      </c>
      <c r="F398" s="15" t="s">
        <v>627</v>
      </c>
      <c r="G398" s="15" t="s">
        <v>628</v>
      </c>
      <c r="H398" s="27"/>
      <c r="I398" s="27"/>
    </row>
    <row r="399" spans="1:17" ht="13" x14ac:dyDescent="0.15">
      <c r="A399" t="s">
        <v>50</v>
      </c>
      <c r="B399" s="27" t="s">
        <v>21</v>
      </c>
      <c r="C399" s="39" t="str">
        <f t="shared" si="6"/>
        <v>Astrapi-dilutive</v>
      </c>
      <c r="D399" s="35">
        <v>2850000</v>
      </c>
      <c r="E399" s="18">
        <v>44208</v>
      </c>
      <c r="F399" s="15" t="s">
        <v>627</v>
      </c>
      <c r="G399" s="15" t="s">
        <v>628</v>
      </c>
      <c r="H399" s="27"/>
      <c r="I399" s="27"/>
      <c r="L399" s="27"/>
      <c r="M399" s="39"/>
      <c r="N399" s="35"/>
      <c r="O399" s="18"/>
      <c r="P399" s="15"/>
      <c r="Q399" s="15"/>
    </row>
    <row r="400" spans="1:17" ht="13" x14ac:dyDescent="0.15">
      <c r="A400" t="s">
        <v>50</v>
      </c>
      <c r="B400" s="27" t="s">
        <v>22</v>
      </c>
      <c r="C400" s="39" t="str">
        <f t="shared" si="6"/>
        <v>Astrapi-non-dilutive</v>
      </c>
      <c r="D400" s="35">
        <v>1250000</v>
      </c>
      <c r="E400" s="18">
        <v>44208</v>
      </c>
      <c r="F400" s="15" t="s">
        <v>627</v>
      </c>
      <c r="G400" s="15" t="s">
        <v>628</v>
      </c>
      <c r="H400" s="27"/>
      <c r="I400" s="27"/>
      <c r="L400" s="27"/>
      <c r="M400" s="39"/>
      <c r="N400" s="35"/>
      <c r="O400" s="18"/>
      <c r="P400" s="15"/>
      <c r="Q400" s="15"/>
    </row>
    <row r="401" spans="1:9" ht="13" x14ac:dyDescent="0.15">
      <c r="A401" t="s">
        <v>86</v>
      </c>
      <c r="B401" s="27" t="s">
        <v>21</v>
      </c>
      <c r="C401" s="39" t="str">
        <f t="shared" si="6"/>
        <v>AtmoSpark-dilutive</v>
      </c>
      <c r="D401" s="35">
        <v>50000</v>
      </c>
      <c r="E401" s="18">
        <v>44208</v>
      </c>
      <c r="F401" s="15" t="s">
        <v>627</v>
      </c>
      <c r="G401" s="15" t="s">
        <v>628</v>
      </c>
      <c r="H401" s="27"/>
      <c r="I401" s="27" t="s">
        <v>578</v>
      </c>
    </row>
    <row r="402" spans="1:9" ht="13" x14ac:dyDescent="0.15">
      <c r="A402" t="s">
        <v>86</v>
      </c>
      <c r="B402" s="27" t="s">
        <v>22</v>
      </c>
      <c r="C402" s="39" t="str">
        <f t="shared" si="6"/>
        <v>AtmoSpark-non-dilutive</v>
      </c>
      <c r="D402" s="35">
        <v>60000</v>
      </c>
      <c r="E402" s="18">
        <v>44208</v>
      </c>
      <c r="F402" s="15" t="s">
        <v>627</v>
      </c>
      <c r="G402" s="15" t="s">
        <v>628</v>
      </c>
      <c r="H402" s="27"/>
      <c r="I402" s="27" t="s">
        <v>578</v>
      </c>
    </row>
    <row r="403" spans="1:9" ht="13" x14ac:dyDescent="0.15">
      <c r="A403" t="s">
        <v>64</v>
      </c>
      <c r="B403" s="27" t="s">
        <v>21</v>
      </c>
      <c r="C403" s="39" t="str">
        <f t="shared" si="6"/>
        <v>Claridge-Culp-dilutive</v>
      </c>
      <c r="D403" s="35">
        <v>0</v>
      </c>
      <c r="E403" s="18">
        <v>44208</v>
      </c>
      <c r="F403" s="15" t="s">
        <v>627</v>
      </c>
      <c r="G403" s="15" t="s">
        <v>628</v>
      </c>
      <c r="H403" s="27"/>
      <c r="I403" s="27" t="s">
        <v>612</v>
      </c>
    </row>
    <row r="404" spans="1:9" ht="13" x14ac:dyDescent="0.15">
      <c r="A404" t="s">
        <v>64</v>
      </c>
      <c r="B404" s="27" t="s">
        <v>22</v>
      </c>
      <c r="C404" s="39" t="str">
        <f t="shared" si="6"/>
        <v>Claridge-Culp-non-dilutive</v>
      </c>
      <c r="D404" s="35">
        <v>1500000</v>
      </c>
      <c r="E404" s="18">
        <v>44208</v>
      </c>
      <c r="F404" s="15" t="s">
        <v>627</v>
      </c>
      <c r="G404" s="15" t="s">
        <v>628</v>
      </c>
      <c r="H404" s="27"/>
      <c r="I404" s="27" t="s">
        <v>578</v>
      </c>
    </row>
    <row r="405" spans="1:9" ht="13" x14ac:dyDescent="0.15">
      <c r="A405" t="s">
        <v>102</v>
      </c>
      <c r="B405" s="27" t="s">
        <v>21</v>
      </c>
      <c r="C405" s="39" t="str">
        <f t="shared" si="6"/>
        <v>EM Device Lab-dilutive</v>
      </c>
      <c r="D405" s="35">
        <v>600000</v>
      </c>
      <c r="E405" s="18">
        <v>44208</v>
      </c>
      <c r="F405" s="15" t="s">
        <v>627</v>
      </c>
      <c r="G405" s="15" t="s">
        <v>628</v>
      </c>
      <c r="H405" s="27"/>
      <c r="I405" s="27" t="s">
        <v>578</v>
      </c>
    </row>
    <row r="406" spans="1:9" ht="13" x14ac:dyDescent="0.15">
      <c r="A406" t="s">
        <v>102</v>
      </c>
      <c r="B406" s="27" t="s">
        <v>21</v>
      </c>
      <c r="C406" s="39" t="str">
        <f t="shared" si="6"/>
        <v>EM Device Lab-dilutive</v>
      </c>
      <c r="D406" s="35">
        <v>575000</v>
      </c>
      <c r="E406" s="18">
        <v>44208</v>
      </c>
      <c r="F406" s="15" t="s">
        <v>627</v>
      </c>
      <c r="G406" s="15" t="s">
        <v>628</v>
      </c>
      <c r="H406" s="27"/>
      <c r="I406" s="27" t="s">
        <v>578</v>
      </c>
    </row>
    <row r="407" spans="1:9" ht="13" x14ac:dyDescent="0.15">
      <c r="A407" t="s">
        <v>102</v>
      </c>
      <c r="B407" s="27" t="s">
        <v>22</v>
      </c>
      <c r="C407" s="39" t="str">
        <f t="shared" si="6"/>
        <v>EM Device Lab-non-dilutive</v>
      </c>
      <c r="D407" s="35">
        <v>100000</v>
      </c>
      <c r="E407" s="18">
        <v>44208</v>
      </c>
      <c r="F407" s="15" t="s">
        <v>627</v>
      </c>
      <c r="G407" s="15" t="s">
        <v>628</v>
      </c>
      <c r="H407" s="27"/>
      <c r="I407" s="27" t="s">
        <v>612</v>
      </c>
    </row>
    <row r="408" spans="1:9" ht="13" x14ac:dyDescent="0.15">
      <c r="A408" t="s">
        <v>102</v>
      </c>
      <c r="B408" s="27" t="s">
        <v>22</v>
      </c>
      <c r="C408" s="39" t="str">
        <f t="shared" si="6"/>
        <v>EM Device Lab-non-dilutive</v>
      </c>
      <c r="D408" s="35">
        <v>100000</v>
      </c>
      <c r="E408" s="18">
        <v>44208</v>
      </c>
      <c r="F408" s="15" t="s">
        <v>627</v>
      </c>
      <c r="G408" s="15" t="s">
        <v>628</v>
      </c>
      <c r="H408" s="27"/>
      <c r="I408" s="27" t="s">
        <v>578</v>
      </c>
    </row>
    <row r="409" spans="1:9" ht="13" x14ac:dyDescent="0.15">
      <c r="A409" t="s">
        <v>120</v>
      </c>
      <c r="B409" s="27" t="s">
        <v>21</v>
      </c>
      <c r="C409" s="39" t="str">
        <f t="shared" si="6"/>
        <v>Endpoint Security-dilutive</v>
      </c>
      <c r="D409" s="35">
        <v>50000</v>
      </c>
      <c r="E409" s="18">
        <v>44208</v>
      </c>
      <c r="F409" s="15" t="s">
        <v>627</v>
      </c>
      <c r="G409" s="15" t="s">
        <v>628</v>
      </c>
      <c r="H409" s="27"/>
      <c r="I409" s="27" t="s">
        <v>578</v>
      </c>
    </row>
    <row r="410" spans="1:9" ht="13" x14ac:dyDescent="0.15">
      <c r="A410" t="s">
        <v>120</v>
      </c>
      <c r="B410" s="27" t="s">
        <v>22</v>
      </c>
      <c r="C410" s="39" t="str">
        <f t="shared" si="6"/>
        <v>Endpoint Security-non-dilutive</v>
      </c>
      <c r="D410" s="35">
        <v>0</v>
      </c>
      <c r="E410" s="18">
        <v>44208</v>
      </c>
      <c r="F410" s="15" t="s">
        <v>627</v>
      </c>
      <c r="G410" s="15" t="s">
        <v>628</v>
      </c>
      <c r="H410" s="27"/>
      <c r="I410" s="27" t="s">
        <v>578</v>
      </c>
    </row>
    <row r="411" spans="1:9" ht="13" x14ac:dyDescent="0.15">
      <c r="A411" t="s">
        <v>121</v>
      </c>
      <c r="B411" s="27" t="s">
        <v>21</v>
      </c>
      <c r="C411" s="39" t="str">
        <f t="shared" si="6"/>
        <v>Energy Bionics-dilutive</v>
      </c>
      <c r="D411" s="35">
        <v>150000</v>
      </c>
      <c r="E411" s="18">
        <v>44208</v>
      </c>
      <c r="F411" s="15" t="s">
        <v>627</v>
      </c>
      <c r="G411" s="15" t="s">
        <v>628</v>
      </c>
      <c r="H411" s="27"/>
      <c r="I411" s="27" t="s">
        <v>573</v>
      </c>
    </row>
    <row r="412" spans="1:9" ht="13" x14ac:dyDescent="0.15">
      <c r="A412" t="s">
        <v>121</v>
      </c>
      <c r="B412" s="27" t="s">
        <v>22</v>
      </c>
      <c r="C412" s="39" t="str">
        <f t="shared" si="6"/>
        <v>Energy Bionics-non-dilutive</v>
      </c>
      <c r="D412" s="35">
        <v>50000</v>
      </c>
      <c r="E412" s="18">
        <v>44208</v>
      </c>
      <c r="F412" s="15" t="s">
        <v>627</v>
      </c>
      <c r="G412" s="15" t="s">
        <v>628</v>
      </c>
      <c r="H412" s="27"/>
      <c r="I412" s="27" t="s">
        <v>578</v>
      </c>
    </row>
    <row r="413" spans="1:9" ht="13" x14ac:dyDescent="0.15">
      <c r="A413" t="s">
        <v>103</v>
      </c>
      <c r="B413" s="27" t="s">
        <v>21</v>
      </c>
      <c r="C413" s="39" t="str">
        <f t="shared" si="6"/>
        <v>GaitIQ-dilutive</v>
      </c>
      <c r="D413" s="35">
        <v>325000</v>
      </c>
      <c r="E413" s="18">
        <v>44208</v>
      </c>
      <c r="F413" s="15" t="s">
        <v>627</v>
      </c>
      <c r="G413" s="15" t="s">
        <v>628</v>
      </c>
      <c r="H413" s="27"/>
      <c r="I413" s="27" t="s">
        <v>578</v>
      </c>
    </row>
    <row r="414" spans="1:9" ht="13" x14ac:dyDescent="0.15">
      <c r="A414" t="s">
        <v>103</v>
      </c>
      <c r="B414" s="27" t="s">
        <v>22</v>
      </c>
      <c r="C414" s="39" t="str">
        <f t="shared" si="6"/>
        <v>GaitIQ-non-dilutive</v>
      </c>
      <c r="D414" s="35">
        <v>2950000</v>
      </c>
      <c r="E414" s="18">
        <v>44208</v>
      </c>
      <c r="F414" s="15" t="s">
        <v>627</v>
      </c>
      <c r="G414" s="15" t="s">
        <v>628</v>
      </c>
      <c r="H414" s="27"/>
      <c r="I414" s="27" t="s">
        <v>578</v>
      </c>
    </row>
    <row r="415" spans="1:9" ht="13" x14ac:dyDescent="0.15">
      <c r="A415" t="s">
        <v>87</v>
      </c>
      <c r="B415" s="27" t="s">
        <v>21</v>
      </c>
      <c r="C415" s="39" t="str">
        <f t="shared" si="6"/>
        <v>M&amp;S Biotics-dilutive</v>
      </c>
      <c r="D415" s="35">
        <v>1152500</v>
      </c>
      <c r="E415" s="18">
        <v>44208</v>
      </c>
      <c r="F415" s="15" t="s">
        <v>627</v>
      </c>
      <c r="G415" s="15" t="s">
        <v>628</v>
      </c>
      <c r="H415" s="27"/>
      <c r="I415" s="27" t="s">
        <v>578</v>
      </c>
    </row>
    <row r="416" spans="1:9" ht="13" x14ac:dyDescent="0.15">
      <c r="A416" t="s">
        <v>87</v>
      </c>
      <c r="B416" s="27" t="s">
        <v>22</v>
      </c>
      <c r="C416" s="39" t="str">
        <f t="shared" si="6"/>
        <v>M&amp;S Biotics-non-dilutive</v>
      </c>
      <c r="D416" s="35">
        <v>467500</v>
      </c>
      <c r="E416" s="18">
        <v>44208</v>
      </c>
      <c r="F416" s="15" t="s">
        <v>627</v>
      </c>
      <c r="G416" s="15" t="s">
        <v>628</v>
      </c>
      <c r="H416" s="27"/>
      <c r="I416" s="27" t="s">
        <v>578</v>
      </c>
    </row>
    <row r="417" spans="1:17" ht="13" x14ac:dyDescent="0.15">
      <c r="A417" t="s">
        <v>70</v>
      </c>
      <c r="B417" s="27" t="s">
        <v>21</v>
      </c>
      <c r="C417" s="39" t="str">
        <f t="shared" si="6"/>
        <v>Macromoltek-dilutive</v>
      </c>
      <c r="D417" s="35">
        <v>2800000</v>
      </c>
      <c r="E417" s="18">
        <v>44208</v>
      </c>
      <c r="F417" s="15" t="s">
        <v>627</v>
      </c>
      <c r="G417" s="15" t="s">
        <v>628</v>
      </c>
      <c r="H417" s="27"/>
      <c r="I417" s="27" t="s">
        <v>578</v>
      </c>
    </row>
    <row r="418" spans="1:17" ht="13" x14ac:dyDescent="0.15">
      <c r="A418" t="s">
        <v>70</v>
      </c>
      <c r="B418" s="27" t="s">
        <v>22</v>
      </c>
      <c r="C418" s="39" t="str">
        <f t="shared" si="6"/>
        <v>Macromoltek-non-dilutive</v>
      </c>
      <c r="D418" s="35">
        <v>1200000</v>
      </c>
      <c r="E418" s="18">
        <v>44208</v>
      </c>
      <c r="F418" s="15" t="s">
        <v>627</v>
      </c>
      <c r="G418" s="15" t="s">
        <v>628</v>
      </c>
      <c r="H418" s="27"/>
      <c r="I418" s="27"/>
      <c r="L418" s="27"/>
      <c r="M418" s="39"/>
      <c r="N418" s="35"/>
      <c r="O418" s="18"/>
      <c r="P418" s="15"/>
      <c r="Q418" s="15"/>
    </row>
    <row r="419" spans="1:17" ht="13" x14ac:dyDescent="0.15">
      <c r="A419" t="s">
        <v>55</v>
      </c>
      <c r="B419" s="27" t="s">
        <v>21</v>
      </c>
      <c r="C419" s="39" t="str">
        <f t="shared" si="6"/>
        <v>NarrativeDx-dilutive</v>
      </c>
      <c r="D419" s="35">
        <v>7800000</v>
      </c>
      <c r="E419" s="18">
        <v>44208</v>
      </c>
      <c r="F419" s="15" t="s">
        <v>627</v>
      </c>
      <c r="G419" s="15" t="s">
        <v>628</v>
      </c>
      <c r="H419" s="27"/>
      <c r="I419" s="27"/>
      <c r="L419" s="27"/>
      <c r="M419" s="39"/>
      <c r="N419" s="35"/>
      <c r="O419" s="18"/>
      <c r="P419" s="15"/>
      <c r="Q419" s="15"/>
    </row>
    <row r="420" spans="1:17" ht="13" x14ac:dyDescent="0.15">
      <c r="A420" t="s">
        <v>55</v>
      </c>
      <c r="B420" s="27" t="s">
        <v>22</v>
      </c>
      <c r="C420" s="39" t="str">
        <f t="shared" si="6"/>
        <v>NarrativeDx-non-dilutive</v>
      </c>
      <c r="D420" s="35">
        <v>0</v>
      </c>
      <c r="E420" s="18">
        <v>44208</v>
      </c>
      <c r="F420" s="15" t="s">
        <v>627</v>
      </c>
      <c r="G420" s="15" t="s">
        <v>628</v>
      </c>
      <c r="H420" s="27"/>
      <c r="I420" s="27" t="s">
        <v>578</v>
      </c>
    </row>
    <row r="421" spans="1:17" ht="13" x14ac:dyDescent="0.15">
      <c r="A421" t="s">
        <v>109</v>
      </c>
      <c r="B421" s="27" t="s">
        <v>21</v>
      </c>
      <c r="C421" s="39" t="str">
        <f t="shared" si="6"/>
        <v>NovoThelium-dilutive</v>
      </c>
      <c r="D421" s="35">
        <v>0</v>
      </c>
      <c r="E421" s="18">
        <v>44208</v>
      </c>
      <c r="F421" s="15" t="s">
        <v>627</v>
      </c>
      <c r="G421" s="15" t="s">
        <v>628</v>
      </c>
      <c r="H421" s="27"/>
      <c r="I421" s="27" t="s">
        <v>578</v>
      </c>
    </row>
    <row r="422" spans="1:17" ht="13" x14ac:dyDescent="0.15">
      <c r="A422" t="s">
        <v>109</v>
      </c>
      <c r="B422" s="27" t="s">
        <v>22</v>
      </c>
      <c r="C422" s="39" t="str">
        <f t="shared" si="6"/>
        <v>NovoThelium-non-dilutive</v>
      </c>
      <c r="D422" s="35">
        <v>350000</v>
      </c>
      <c r="E422" s="18">
        <v>44208</v>
      </c>
      <c r="F422" s="15" t="s">
        <v>627</v>
      </c>
      <c r="G422" s="15" t="s">
        <v>628</v>
      </c>
      <c r="H422" s="27"/>
      <c r="I422" s="27" t="s">
        <v>578</v>
      </c>
    </row>
    <row r="423" spans="1:17" ht="13" x14ac:dyDescent="0.15">
      <c r="A423" t="s">
        <v>91</v>
      </c>
      <c r="B423" s="27" t="s">
        <v>21</v>
      </c>
      <c r="C423" s="39" t="str">
        <f t="shared" si="6"/>
        <v>SABER Corportation-dilutive</v>
      </c>
      <c r="D423" s="35">
        <v>40000</v>
      </c>
      <c r="E423" s="18">
        <v>44208</v>
      </c>
      <c r="F423" s="15" t="s">
        <v>627</v>
      </c>
      <c r="G423" s="15" t="s">
        <v>628</v>
      </c>
      <c r="H423" s="27"/>
      <c r="I423" s="27"/>
      <c r="L423" s="27"/>
      <c r="M423" s="39"/>
      <c r="N423" s="35"/>
      <c r="O423" s="18"/>
      <c r="P423" s="15"/>
      <c r="Q423" s="15"/>
    </row>
    <row r="424" spans="1:17" ht="13" x14ac:dyDescent="0.15">
      <c r="A424" t="s">
        <v>91</v>
      </c>
      <c r="B424" s="27" t="s">
        <v>22</v>
      </c>
      <c r="C424" s="39" t="str">
        <f t="shared" si="6"/>
        <v>SABER Corportation-non-dilutive</v>
      </c>
      <c r="D424" s="35">
        <v>239000</v>
      </c>
      <c r="E424" s="18">
        <v>44208</v>
      </c>
      <c r="F424" s="15" t="s">
        <v>627</v>
      </c>
      <c r="G424" s="15" t="s">
        <v>628</v>
      </c>
      <c r="H424" s="27"/>
      <c r="I424" s="27"/>
      <c r="L424" s="27"/>
      <c r="M424" s="39"/>
      <c r="N424" s="35"/>
      <c r="O424" s="18"/>
      <c r="P424" s="15"/>
      <c r="Q424" s="15"/>
    </row>
    <row r="425" spans="1:17" ht="13" x14ac:dyDescent="0.15">
      <c r="A425" t="s">
        <v>78</v>
      </c>
      <c r="B425" s="27" t="s">
        <v>21</v>
      </c>
      <c r="C425" s="39" t="str">
        <f t="shared" si="6"/>
        <v>Shower Stream-dilutive</v>
      </c>
      <c r="D425" s="35">
        <v>1000000</v>
      </c>
      <c r="E425" s="18">
        <v>44208</v>
      </c>
      <c r="F425" s="15" t="s">
        <v>627</v>
      </c>
      <c r="G425" s="15" t="s">
        <v>628</v>
      </c>
      <c r="H425" s="27"/>
      <c r="I425" s="27" t="s">
        <v>573</v>
      </c>
    </row>
    <row r="426" spans="1:17" ht="13" x14ac:dyDescent="0.15">
      <c r="A426" t="s">
        <v>78</v>
      </c>
      <c r="B426" s="27" t="s">
        <v>22</v>
      </c>
      <c r="C426" s="39" t="str">
        <f t="shared" si="6"/>
        <v>Shower Stream-non-dilutive</v>
      </c>
      <c r="D426" s="35">
        <v>1500000</v>
      </c>
      <c r="E426" s="18">
        <v>44208</v>
      </c>
      <c r="F426" s="15" t="s">
        <v>627</v>
      </c>
      <c r="G426" s="15" t="s">
        <v>628</v>
      </c>
      <c r="H426" s="27"/>
      <c r="I426" s="27" t="s">
        <v>578</v>
      </c>
    </row>
    <row r="427" spans="1:17" ht="13" x14ac:dyDescent="0.15">
      <c r="A427" t="s">
        <v>129</v>
      </c>
      <c r="B427" s="27" t="s">
        <v>21</v>
      </c>
      <c r="C427" s="39" t="str">
        <f t="shared" si="6"/>
        <v>Solenic Medical-dilutive</v>
      </c>
      <c r="D427" s="35">
        <v>560000</v>
      </c>
      <c r="E427" s="18">
        <v>44208</v>
      </c>
      <c r="F427" s="15" t="s">
        <v>627</v>
      </c>
      <c r="G427" s="15" t="s">
        <v>628</v>
      </c>
      <c r="H427" s="27"/>
      <c r="I427" s="27" t="s">
        <v>578</v>
      </c>
    </row>
    <row r="428" spans="1:17" ht="13" x14ac:dyDescent="0.15">
      <c r="A428" t="s">
        <v>129</v>
      </c>
      <c r="B428" s="27" t="s">
        <v>22</v>
      </c>
      <c r="C428" s="39" t="str">
        <f t="shared" si="6"/>
        <v>Solenic Medical-non-dilutive</v>
      </c>
      <c r="D428" s="35">
        <v>1350000</v>
      </c>
      <c r="E428" s="18">
        <v>44208</v>
      </c>
      <c r="F428" s="15" t="s">
        <v>627</v>
      </c>
      <c r="G428" s="15" t="s">
        <v>628</v>
      </c>
      <c r="H428" s="27"/>
      <c r="I428" s="27" t="s">
        <v>578</v>
      </c>
    </row>
    <row r="429" spans="1:17" ht="13" x14ac:dyDescent="0.15">
      <c r="A429" t="s">
        <v>111</v>
      </c>
      <c r="B429" s="27" t="s">
        <v>21</v>
      </c>
      <c r="C429" s="39" t="str">
        <f t="shared" si="6"/>
        <v>Spark Biomedical-dilutive</v>
      </c>
      <c r="D429" s="35">
        <v>5000000</v>
      </c>
      <c r="E429" s="18">
        <v>44208</v>
      </c>
      <c r="F429" s="15" t="s">
        <v>627</v>
      </c>
      <c r="G429" s="15" t="s">
        <v>628</v>
      </c>
      <c r="H429" s="27"/>
      <c r="I429" s="27" t="s">
        <v>575</v>
      </c>
    </row>
    <row r="430" spans="1:17" ht="13" x14ac:dyDescent="0.15">
      <c r="A430" t="s">
        <v>111</v>
      </c>
      <c r="B430" s="27" t="s">
        <v>22</v>
      </c>
      <c r="C430" s="39" t="str">
        <f t="shared" si="6"/>
        <v>Spark Biomedical-non-dilutive</v>
      </c>
      <c r="D430" s="35">
        <v>293000</v>
      </c>
      <c r="E430" s="18">
        <v>44208</v>
      </c>
      <c r="F430" s="15" t="s">
        <v>627</v>
      </c>
      <c r="G430" s="15" t="s">
        <v>628</v>
      </c>
      <c r="H430" s="27"/>
      <c r="I430" s="27" t="s">
        <v>573</v>
      </c>
    </row>
    <row r="431" spans="1:17" ht="13" x14ac:dyDescent="0.15">
      <c r="A431" t="s">
        <v>130</v>
      </c>
      <c r="B431" s="27" t="s">
        <v>21</v>
      </c>
      <c r="C431" s="39" t="str">
        <f t="shared" si="6"/>
        <v>TexPower-dilutive</v>
      </c>
      <c r="D431" s="35">
        <v>0</v>
      </c>
      <c r="E431" s="18">
        <v>44208</v>
      </c>
      <c r="F431" s="15" t="s">
        <v>627</v>
      </c>
      <c r="G431" s="15" t="s">
        <v>628</v>
      </c>
      <c r="H431" s="27"/>
      <c r="I431" s="27" t="s">
        <v>578</v>
      </c>
    </row>
    <row r="432" spans="1:17" ht="13" x14ac:dyDescent="0.15">
      <c r="A432" t="s">
        <v>130</v>
      </c>
      <c r="B432" s="27" t="s">
        <v>22</v>
      </c>
      <c r="C432" s="39" t="str">
        <f t="shared" si="6"/>
        <v>TexPower-non-dilutive</v>
      </c>
      <c r="D432" s="35">
        <v>1845000</v>
      </c>
      <c r="E432" s="18">
        <v>44208</v>
      </c>
      <c r="F432" s="15" t="s">
        <v>627</v>
      </c>
      <c r="G432" s="15" t="s">
        <v>628</v>
      </c>
      <c r="H432" s="27"/>
      <c r="I432" s="27" t="s">
        <v>578</v>
      </c>
    </row>
    <row r="433" spans="1:9" ht="13" x14ac:dyDescent="0.15">
      <c r="A433" t="s">
        <v>94</v>
      </c>
      <c r="B433" s="27" t="s">
        <v>21</v>
      </c>
      <c r="C433" s="39" t="str">
        <f t="shared" si="6"/>
        <v>VenoStent-dilutive</v>
      </c>
      <c r="D433" s="35">
        <v>3200000</v>
      </c>
      <c r="E433" s="18">
        <v>44208</v>
      </c>
      <c r="F433" s="15" t="s">
        <v>627</v>
      </c>
      <c r="G433" s="15" t="s">
        <v>628</v>
      </c>
      <c r="H433" s="27"/>
      <c r="I433" s="27" t="s">
        <v>578</v>
      </c>
    </row>
    <row r="434" spans="1:9" ht="13" x14ac:dyDescent="0.15">
      <c r="A434" t="s">
        <v>94</v>
      </c>
      <c r="B434" s="27" t="s">
        <v>22</v>
      </c>
      <c r="C434" s="39" t="str">
        <f t="shared" si="6"/>
        <v>VenoStent-non-dilutive</v>
      </c>
      <c r="D434" s="35">
        <v>2300000</v>
      </c>
      <c r="E434" s="18">
        <v>44208</v>
      </c>
      <c r="F434" s="15" t="s">
        <v>627</v>
      </c>
      <c r="G434" s="15" t="s">
        <v>628</v>
      </c>
      <c r="H434" s="27"/>
      <c r="I434" s="27" t="s">
        <v>578</v>
      </c>
    </row>
    <row r="435" spans="1:9" ht="13" x14ac:dyDescent="0.15">
      <c r="A435" t="s">
        <v>61</v>
      </c>
      <c r="B435" s="27" t="s">
        <v>21</v>
      </c>
      <c r="C435" s="39" t="str">
        <f t="shared" si="6"/>
        <v>Voyager Biomedical (Scepter Medical Devices)-dilutive</v>
      </c>
      <c r="D435" s="35">
        <v>1000000</v>
      </c>
      <c r="E435" s="18">
        <v>44208</v>
      </c>
      <c r="F435" s="15" t="s">
        <v>627</v>
      </c>
      <c r="G435" s="15" t="s">
        <v>628</v>
      </c>
      <c r="H435" s="27"/>
      <c r="I435" s="27" t="s">
        <v>578</v>
      </c>
    </row>
    <row r="436" spans="1:9" ht="13" x14ac:dyDescent="0.15">
      <c r="A436" t="s">
        <v>61</v>
      </c>
      <c r="B436" s="27" t="s">
        <v>22</v>
      </c>
      <c r="C436" s="39" t="str">
        <f t="shared" si="6"/>
        <v>Voyager Biomedical (Scepter Medical Devices)-non-dilutive</v>
      </c>
      <c r="D436" s="35">
        <v>2125000</v>
      </c>
      <c r="E436" s="18">
        <v>44208</v>
      </c>
      <c r="F436" s="15" t="s">
        <v>627</v>
      </c>
      <c r="G436" s="15" t="s">
        <v>628</v>
      </c>
      <c r="H436" s="27"/>
      <c r="I436" s="27" t="s">
        <v>578</v>
      </c>
    </row>
    <row r="437" spans="1:9" ht="13" x14ac:dyDescent="0.15">
      <c r="A437" t="s">
        <v>133</v>
      </c>
      <c r="B437" s="27" t="s">
        <v>21</v>
      </c>
      <c r="C437" s="39" t="str">
        <f t="shared" si="6"/>
        <v>Xebec-dilutive</v>
      </c>
      <c r="D437" s="35">
        <v>45000</v>
      </c>
      <c r="E437" s="18">
        <v>44208</v>
      </c>
      <c r="F437" s="15" t="s">
        <v>627</v>
      </c>
      <c r="G437" s="15" t="s">
        <v>628</v>
      </c>
      <c r="H437" s="27"/>
      <c r="I437" s="27" t="s">
        <v>578</v>
      </c>
    </row>
    <row r="438" spans="1:9" ht="13" x14ac:dyDescent="0.15">
      <c r="A438" t="s">
        <v>133</v>
      </c>
      <c r="B438" s="27" t="s">
        <v>22</v>
      </c>
      <c r="C438" s="39" t="str">
        <f t="shared" si="6"/>
        <v>Xebec-non-dilutive</v>
      </c>
      <c r="D438" s="35">
        <v>0</v>
      </c>
      <c r="E438" s="18">
        <v>44208</v>
      </c>
      <c r="F438" s="15" t="s">
        <v>627</v>
      </c>
      <c r="G438" s="15" t="s">
        <v>628</v>
      </c>
      <c r="H438" s="27"/>
      <c r="I438" s="27"/>
    </row>
    <row r="439" spans="1:9" ht="13" x14ac:dyDescent="0.15">
      <c r="A439" t="s">
        <v>94</v>
      </c>
      <c r="B439" s="54" t="s">
        <v>21</v>
      </c>
      <c r="C439" s="39" t="str">
        <f t="shared" si="6"/>
        <v>VenoStent-dilutive</v>
      </c>
      <c r="D439" s="35">
        <v>3470000</v>
      </c>
      <c r="E439" s="36">
        <v>44231</v>
      </c>
      <c r="F439" s="54" t="s">
        <v>479</v>
      </c>
      <c r="G439" s="54" t="s">
        <v>520</v>
      </c>
      <c r="H439" s="54" t="s">
        <v>521</v>
      </c>
      <c r="I439" s="27"/>
    </row>
    <row r="440" spans="1:9" ht="13" x14ac:dyDescent="0.15">
      <c r="A440" t="s">
        <v>94</v>
      </c>
      <c r="B440" s="54" t="s">
        <v>22</v>
      </c>
      <c r="C440" s="39" t="str">
        <f t="shared" si="6"/>
        <v>VenoStent-non-dilutive</v>
      </c>
      <c r="D440" s="35">
        <v>287000</v>
      </c>
      <c r="E440" s="36">
        <v>44231</v>
      </c>
      <c r="F440" s="54" t="s">
        <v>479</v>
      </c>
      <c r="G440" s="54" t="s">
        <v>520</v>
      </c>
      <c r="H440" s="54" t="s">
        <v>521</v>
      </c>
      <c r="I440" s="27"/>
    </row>
    <row r="441" spans="1:9" ht="13" x14ac:dyDescent="0.15">
      <c r="A441" t="s">
        <v>55</v>
      </c>
      <c r="B441" s="54" t="s">
        <v>21</v>
      </c>
      <c r="C441" s="39" t="str">
        <f t="shared" si="6"/>
        <v>NarrativeDx-dilutive</v>
      </c>
      <c r="D441" s="35">
        <v>37800000</v>
      </c>
      <c r="E441" s="36">
        <v>44231</v>
      </c>
      <c r="F441" s="54" t="s">
        <v>479</v>
      </c>
      <c r="G441" s="54" t="s">
        <v>489</v>
      </c>
      <c r="H441" s="54" t="s">
        <v>629</v>
      </c>
      <c r="I441" s="27"/>
    </row>
    <row r="442" spans="1:9" ht="13" x14ac:dyDescent="0.15">
      <c r="A442" t="s">
        <v>55</v>
      </c>
      <c r="B442" s="54" t="s">
        <v>22</v>
      </c>
      <c r="C442" s="39" t="str">
        <f t="shared" si="6"/>
        <v>NarrativeDx-non-dilutive</v>
      </c>
      <c r="D442" s="35">
        <v>0</v>
      </c>
      <c r="E442" s="36">
        <v>44231</v>
      </c>
      <c r="F442" s="54" t="s">
        <v>479</v>
      </c>
      <c r="G442" s="54" t="s">
        <v>489</v>
      </c>
      <c r="H442" s="54" t="s">
        <v>629</v>
      </c>
      <c r="I442" s="27"/>
    </row>
    <row r="443" spans="1:9" ht="13" x14ac:dyDescent="0.15">
      <c r="A443" t="s">
        <v>104</v>
      </c>
      <c r="B443" s="54" t="s">
        <v>22</v>
      </c>
      <c r="C443" s="39" t="str">
        <f t="shared" si="6"/>
        <v>Harmony Aeronautics-non-dilutive</v>
      </c>
      <c r="D443" s="35">
        <v>150000</v>
      </c>
      <c r="E443" s="36">
        <v>44231</v>
      </c>
      <c r="F443" s="54" t="s">
        <v>479</v>
      </c>
      <c r="G443" s="54" t="s">
        <v>489</v>
      </c>
      <c r="H443" s="54" t="s">
        <v>630</v>
      </c>
      <c r="I443" s="27"/>
    </row>
    <row r="444" spans="1:9" ht="13" x14ac:dyDescent="0.15">
      <c r="A444" t="s">
        <v>116</v>
      </c>
      <c r="B444" s="27" t="s">
        <v>21</v>
      </c>
      <c r="C444" s="39" t="str">
        <f t="shared" si="6"/>
        <v>Allosense-dilutive</v>
      </c>
      <c r="D444" s="35">
        <v>100000</v>
      </c>
      <c r="E444" s="36">
        <v>44306</v>
      </c>
      <c r="F444" s="27" t="s">
        <v>631</v>
      </c>
      <c r="G444" s="27" t="s">
        <v>593</v>
      </c>
      <c r="H444" s="27" t="s">
        <v>632</v>
      </c>
      <c r="I444" s="27"/>
    </row>
    <row r="445" spans="1:9" ht="13" x14ac:dyDescent="0.15">
      <c r="A445" t="s">
        <v>116</v>
      </c>
      <c r="B445" s="27" t="s">
        <v>22</v>
      </c>
      <c r="C445" s="39" t="str">
        <f t="shared" si="6"/>
        <v>Allosense-non-dilutive</v>
      </c>
      <c r="D445" s="35">
        <v>25500</v>
      </c>
      <c r="E445" s="36">
        <v>44306</v>
      </c>
      <c r="F445" s="27" t="s">
        <v>631</v>
      </c>
      <c r="G445" s="27" t="s">
        <v>593</v>
      </c>
      <c r="H445" s="27" t="s">
        <v>633</v>
      </c>
      <c r="I445" s="27"/>
    </row>
    <row r="446" spans="1:9" ht="13" x14ac:dyDescent="0.15">
      <c r="A446" t="s">
        <v>116</v>
      </c>
      <c r="B446" s="27" t="s">
        <v>24</v>
      </c>
      <c r="C446" s="39" t="str">
        <f t="shared" si="6"/>
        <v>Allosense-total-nodetail</v>
      </c>
      <c r="D446" s="35">
        <v>200000</v>
      </c>
      <c r="E446" s="36">
        <v>44306</v>
      </c>
      <c r="F446" s="27" t="s">
        <v>631</v>
      </c>
      <c r="G446" s="27" t="s">
        <v>593</v>
      </c>
      <c r="H446" s="27" t="s">
        <v>634</v>
      </c>
      <c r="I446" s="27"/>
    </row>
    <row r="447" spans="1:9" ht="13" x14ac:dyDescent="0.15">
      <c r="A447" t="s">
        <v>53</v>
      </c>
      <c r="B447" s="27" t="s">
        <v>21</v>
      </c>
      <c r="C447" s="39" t="str">
        <f t="shared" si="6"/>
        <v>ENTvantgage Diagnostics-dilutive</v>
      </c>
      <c r="D447" s="35">
        <v>10100000</v>
      </c>
      <c r="E447" s="36">
        <v>44306</v>
      </c>
      <c r="F447" s="27" t="s">
        <v>631</v>
      </c>
      <c r="G447" s="27" t="s">
        <v>593</v>
      </c>
      <c r="H447" s="27" t="s">
        <v>635</v>
      </c>
      <c r="I447" s="27"/>
    </row>
    <row r="448" spans="1:9" ht="13" x14ac:dyDescent="0.15">
      <c r="A448" t="s">
        <v>53</v>
      </c>
      <c r="B448" s="27" t="s">
        <v>22</v>
      </c>
      <c r="C448" s="39" t="str">
        <f t="shared" si="6"/>
        <v>ENTvantgage Diagnostics-non-dilutive</v>
      </c>
      <c r="D448" s="35">
        <v>0</v>
      </c>
      <c r="E448" s="36">
        <v>44306</v>
      </c>
      <c r="F448" s="27" t="s">
        <v>631</v>
      </c>
      <c r="G448" s="27" t="s">
        <v>593</v>
      </c>
      <c r="H448" s="27"/>
      <c r="I448" s="27"/>
    </row>
    <row r="449" spans="1:9" ht="13" x14ac:dyDescent="0.15">
      <c r="A449" t="s">
        <v>53</v>
      </c>
      <c r="B449" s="27" t="s">
        <v>24</v>
      </c>
      <c r="C449" s="39" t="str">
        <f t="shared" si="6"/>
        <v>ENTvantgage Diagnostics-total-nodetail</v>
      </c>
      <c r="D449" s="35">
        <v>0</v>
      </c>
      <c r="E449" s="36">
        <v>44306</v>
      </c>
      <c r="F449" s="27" t="s">
        <v>631</v>
      </c>
      <c r="G449" s="27" t="s">
        <v>593</v>
      </c>
      <c r="H449" s="27"/>
      <c r="I449" s="27"/>
    </row>
    <row r="450" spans="1:9" ht="13" x14ac:dyDescent="0.15">
      <c r="A450" t="s">
        <v>105</v>
      </c>
      <c r="B450" s="27" t="s">
        <v>21</v>
      </c>
      <c r="C450" s="39" t="str">
        <f t="shared" ref="C450:C513" si="7">CONCATENATE(A450,"-",B450)</f>
        <v>Health Note-dilutive</v>
      </c>
      <c r="D450" s="35">
        <v>1100000</v>
      </c>
      <c r="E450" s="36">
        <v>44306</v>
      </c>
      <c r="F450" s="27" t="s">
        <v>631</v>
      </c>
      <c r="G450" s="27" t="s">
        <v>593</v>
      </c>
      <c r="H450" s="27" t="s">
        <v>636</v>
      </c>
      <c r="I450" s="27"/>
    </row>
    <row r="451" spans="1:9" ht="13" x14ac:dyDescent="0.15">
      <c r="A451" t="s">
        <v>105</v>
      </c>
      <c r="B451" s="27" t="s">
        <v>22</v>
      </c>
      <c r="C451" s="39" t="str">
        <f t="shared" si="7"/>
        <v>Health Note-non-dilutive</v>
      </c>
      <c r="D451" s="35">
        <v>20000</v>
      </c>
      <c r="E451" s="36">
        <v>44306</v>
      </c>
      <c r="F451" s="27" t="s">
        <v>631</v>
      </c>
      <c r="G451" s="27" t="s">
        <v>593</v>
      </c>
      <c r="H451" s="27" t="s">
        <v>637</v>
      </c>
      <c r="I451" s="27"/>
    </row>
    <row r="452" spans="1:9" ht="13" x14ac:dyDescent="0.15">
      <c r="A452" t="s">
        <v>105</v>
      </c>
      <c r="B452" s="27" t="s">
        <v>24</v>
      </c>
      <c r="C452" s="39" t="str">
        <f t="shared" si="7"/>
        <v>Health Note-total-nodetail</v>
      </c>
      <c r="D452" s="35">
        <v>150000</v>
      </c>
      <c r="E452" s="36">
        <v>44306</v>
      </c>
      <c r="F452" s="27" t="s">
        <v>631</v>
      </c>
      <c r="G452" s="27" t="s">
        <v>593</v>
      </c>
      <c r="H452" s="27" t="s">
        <v>610</v>
      </c>
      <c r="I452" s="27"/>
    </row>
    <row r="453" spans="1:9" ht="13" x14ac:dyDescent="0.15">
      <c r="A453" t="s">
        <v>92</v>
      </c>
      <c r="B453" s="27" t="s">
        <v>21</v>
      </c>
      <c r="C453" s="39" t="str">
        <f t="shared" si="7"/>
        <v>Sunrise Health-dilutive</v>
      </c>
      <c r="D453" s="35">
        <v>1300000</v>
      </c>
      <c r="E453" s="36">
        <v>44306</v>
      </c>
      <c r="F453" s="27" t="s">
        <v>631</v>
      </c>
      <c r="G453" s="27" t="s">
        <v>593</v>
      </c>
      <c r="H453" s="27" t="s">
        <v>638</v>
      </c>
      <c r="I453" s="27"/>
    </row>
    <row r="454" spans="1:9" ht="13" x14ac:dyDescent="0.15">
      <c r="A454" t="s">
        <v>92</v>
      </c>
      <c r="B454" s="27" t="s">
        <v>22</v>
      </c>
      <c r="C454" s="39" t="str">
        <f t="shared" si="7"/>
        <v>Sunrise Health-non-dilutive</v>
      </c>
      <c r="D454" s="35">
        <v>20000</v>
      </c>
      <c r="E454" s="36">
        <v>44306</v>
      </c>
      <c r="F454" s="27" t="s">
        <v>631</v>
      </c>
      <c r="G454" s="27" t="s">
        <v>593</v>
      </c>
      <c r="H454" s="27" t="s">
        <v>639</v>
      </c>
      <c r="I454" s="27"/>
    </row>
    <row r="455" spans="1:9" ht="13" x14ac:dyDescent="0.15">
      <c r="A455" t="s">
        <v>92</v>
      </c>
      <c r="B455" s="27" t="s">
        <v>24</v>
      </c>
      <c r="C455" s="39" t="str">
        <f t="shared" si="7"/>
        <v>Sunrise Health-total-nodetail</v>
      </c>
      <c r="D455" s="35">
        <v>250000</v>
      </c>
      <c r="E455" s="36">
        <v>44306</v>
      </c>
      <c r="F455" s="27" t="s">
        <v>631</v>
      </c>
      <c r="G455" s="27" t="s">
        <v>593</v>
      </c>
      <c r="H455" s="27"/>
      <c r="I455" s="27"/>
    </row>
    <row r="456" spans="1:9" ht="13" x14ac:dyDescent="0.15">
      <c r="A456" t="s">
        <v>113</v>
      </c>
      <c r="B456" s="27" t="s">
        <v>21</v>
      </c>
      <c r="C456" s="39" t="str">
        <f t="shared" si="7"/>
        <v>SurfEllent-dilutive</v>
      </c>
      <c r="D456" s="35">
        <v>350000</v>
      </c>
      <c r="E456" s="36">
        <v>44306</v>
      </c>
      <c r="F456" s="27" t="s">
        <v>631</v>
      </c>
      <c r="G456" s="27" t="s">
        <v>593</v>
      </c>
      <c r="H456" s="27" t="s">
        <v>478</v>
      </c>
      <c r="I456" s="27"/>
    </row>
    <row r="457" spans="1:9" ht="13" x14ac:dyDescent="0.15">
      <c r="A457" t="s">
        <v>113</v>
      </c>
      <c r="B457" s="27" t="s">
        <v>22</v>
      </c>
      <c r="C457" s="39" t="str">
        <f t="shared" si="7"/>
        <v>SurfEllent-non-dilutive</v>
      </c>
      <c r="D457" s="35">
        <v>350000</v>
      </c>
      <c r="E457" s="36">
        <v>44306</v>
      </c>
      <c r="F457" s="27" t="s">
        <v>631</v>
      </c>
      <c r="G457" s="27" t="s">
        <v>593</v>
      </c>
      <c r="H457" s="27" t="s">
        <v>640</v>
      </c>
      <c r="I457" s="27"/>
    </row>
    <row r="458" spans="1:9" ht="13" x14ac:dyDescent="0.15">
      <c r="A458" t="s">
        <v>113</v>
      </c>
      <c r="B458" s="27" t="s">
        <v>24</v>
      </c>
      <c r="C458" s="39" t="str">
        <f t="shared" si="7"/>
        <v>SurfEllent-total-nodetail</v>
      </c>
      <c r="D458" s="35">
        <v>50000</v>
      </c>
      <c r="E458" s="36">
        <v>44306</v>
      </c>
      <c r="F458" s="27" t="s">
        <v>631</v>
      </c>
      <c r="G458" s="27" t="s">
        <v>593</v>
      </c>
      <c r="H458" s="27" t="s">
        <v>641</v>
      </c>
      <c r="I458" s="27"/>
    </row>
    <row r="459" spans="1:9" ht="13" x14ac:dyDescent="0.15">
      <c r="A459" t="s">
        <v>94</v>
      </c>
      <c r="B459" s="27" t="s">
        <v>21</v>
      </c>
      <c r="C459" s="39" t="str">
        <f t="shared" si="7"/>
        <v>VenoStent-dilutive</v>
      </c>
      <c r="D459" s="35">
        <v>5700000</v>
      </c>
      <c r="E459" s="36">
        <v>44306</v>
      </c>
      <c r="F459" s="27" t="s">
        <v>631</v>
      </c>
      <c r="G459" s="27" t="s">
        <v>593</v>
      </c>
      <c r="H459" s="27" t="s">
        <v>642</v>
      </c>
      <c r="I459" s="27"/>
    </row>
    <row r="460" spans="1:9" ht="13" x14ac:dyDescent="0.15">
      <c r="A460" t="s">
        <v>94</v>
      </c>
      <c r="B460" s="27" t="s">
        <v>22</v>
      </c>
      <c r="C460" s="39" t="str">
        <f t="shared" si="7"/>
        <v>VenoStent-non-dilutive</v>
      </c>
      <c r="D460" s="35">
        <v>287000</v>
      </c>
      <c r="E460" s="36">
        <v>44306</v>
      </c>
      <c r="F460" s="27" t="s">
        <v>631</v>
      </c>
      <c r="G460" s="27" t="s">
        <v>593</v>
      </c>
      <c r="H460" s="27" t="s">
        <v>643</v>
      </c>
      <c r="I460" s="27"/>
    </row>
    <row r="461" spans="1:9" ht="13" x14ac:dyDescent="0.15">
      <c r="A461" t="s">
        <v>94</v>
      </c>
      <c r="B461" s="27" t="s">
        <v>24</v>
      </c>
      <c r="C461" s="39" t="str">
        <f t="shared" si="7"/>
        <v>VenoStent-total-nodetail</v>
      </c>
      <c r="D461" s="35">
        <v>0</v>
      </c>
      <c r="E461" s="36">
        <v>44306</v>
      </c>
      <c r="F461" s="27" t="s">
        <v>631</v>
      </c>
      <c r="G461" s="27" t="s">
        <v>593</v>
      </c>
      <c r="H461" s="27"/>
      <c r="I461" s="27"/>
    </row>
    <row r="462" spans="1:9" ht="13" x14ac:dyDescent="0.15">
      <c r="A462" t="s">
        <v>117</v>
      </c>
      <c r="B462" s="54" t="s">
        <v>21</v>
      </c>
      <c r="C462" s="39" t="str">
        <f t="shared" si="7"/>
        <v>Allotrope Medical-dilutive</v>
      </c>
      <c r="D462" s="35">
        <v>5600000</v>
      </c>
      <c r="E462" s="36">
        <v>44355</v>
      </c>
      <c r="F462" s="54" t="s">
        <v>479</v>
      </c>
      <c r="G462" s="54" t="s">
        <v>644</v>
      </c>
      <c r="H462" s="54" t="s">
        <v>645</v>
      </c>
      <c r="I462" s="27"/>
    </row>
    <row r="463" spans="1:9" ht="13" x14ac:dyDescent="0.15">
      <c r="A463" t="s">
        <v>117</v>
      </c>
      <c r="B463" s="27" t="s">
        <v>21</v>
      </c>
      <c r="C463" s="39" t="str">
        <f t="shared" si="7"/>
        <v>Allotrope Medical-dilutive</v>
      </c>
      <c r="D463" s="35">
        <v>5020000</v>
      </c>
      <c r="E463" s="36">
        <v>44359</v>
      </c>
      <c r="F463" s="27" t="s">
        <v>479</v>
      </c>
      <c r="G463" s="27" t="s">
        <v>646</v>
      </c>
      <c r="H463" s="27" t="s">
        <v>647</v>
      </c>
      <c r="I463" s="27"/>
    </row>
    <row r="464" spans="1:9" ht="13" x14ac:dyDescent="0.15">
      <c r="A464" t="s">
        <v>117</v>
      </c>
      <c r="B464" s="27" t="s">
        <v>22</v>
      </c>
      <c r="C464" s="39" t="str">
        <f t="shared" si="7"/>
        <v>Allotrope Medical-non-dilutive</v>
      </c>
      <c r="D464" s="35">
        <v>980000</v>
      </c>
      <c r="E464" s="36">
        <v>44359</v>
      </c>
      <c r="F464" s="27" t="s">
        <v>479</v>
      </c>
      <c r="G464" s="27" t="s">
        <v>646</v>
      </c>
      <c r="H464" s="27" t="s">
        <v>647</v>
      </c>
      <c r="I464" s="27"/>
    </row>
    <row r="465" spans="1:9" ht="13" x14ac:dyDescent="0.15">
      <c r="A465" t="s">
        <v>117</v>
      </c>
      <c r="B465" s="27" t="s">
        <v>24</v>
      </c>
      <c r="C465" s="39" t="str">
        <f t="shared" si="7"/>
        <v>Allotrope Medical-total-nodetail</v>
      </c>
      <c r="D465" s="35">
        <v>0</v>
      </c>
      <c r="E465" s="36">
        <v>44359</v>
      </c>
      <c r="F465" s="27" t="s">
        <v>479</v>
      </c>
      <c r="G465" s="27" t="s">
        <v>646</v>
      </c>
      <c r="H465" s="27" t="s">
        <v>647</v>
      </c>
      <c r="I465" s="27"/>
    </row>
    <row r="466" spans="1:9" ht="13" x14ac:dyDescent="0.15">
      <c r="A466" t="s">
        <v>110</v>
      </c>
      <c r="B466" s="27" t="s">
        <v>22</v>
      </c>
      <c r="C466" s="39" t="str">
        <f t="shared" si="7"/>
        <v>PolyVascular-non-dilutive</v>
      </c>
      <c r="D466" s="35">
        <v>2249627</v>
      </c>
      <c r="E466" s="36">
        <v>44359</v>
      </c>
      <c r="F466" s="27" t="s">
        <v>479</v>
      </c>
      <c r="G466" s="27" t="s">
        <v>644</v>
      </c>
      <c r="H466" s="27" t="s">
        <v>648</v>
      </c>
      <c r="I466" s="27"/>
    </row>
    <row r="467" spans="1:9" ht="13" x14ac:dyDescent="0.15">
      <c r="A467" t="s">
        <v>134</v>
      </c>
      <c r="B467" s="27" t="s">
        <v>21</v>
      </c>
      <c r="C467" s="39" t="str">
        <f t="shared" si="7"/>
        <v>ASR Systems-dilutive</v>
      </c>
      <c r="D467" s="35">
        <v>1200000</v>
      </c>
      <c r="E467" s="36">
        <v>44359</v>
      </c>
      <c r="F467" s="54" t="s">
        <v>479</v>
      </c>
      <c r="G467" s="54" t="s">
        <v>522</v>
      </c>
      <c r="H467" s="54" t="s">
        <v>649</v>
      </c>
      <c r="I467" s="27"/>
    </row>
    <row r="468" spans="1:9" ht="13" x14ac:dyDescent="0.15">
      <c r="A468" t="s">
        <v>135</v>
      </c>
      <c r="B468" s="27" t="s">
        <v>21</v>
      </c>
      <c r="C468" s="39" t="str">
        <f t="shared" si="7"/>
        <v>AVA Propulsion-dilutive</v>
      </c>
      <c r="D468" s="35">
        <v>300000</v>
      </c>
      <c r="E468" s="36">
        <v>44359</v>
      </c>
      <c r="F468" s="54" t="s">
        <v>479</v>
      </c>
      <c r="G468" s="54" t="s">
        <v>522</v>
      </c>
      <c r="H468" s="54" t="s">
        <v>649</v>
      </c>
      <c r="I468" s="27"/>
    </row>
    <row r="469" spans="1:9" ht="13" x14ac:dyDescent="0.15">
      <c r="A469" t="s">
        <v>139</v>
      </c>
      <c r="B469" s="27" t="s">
        <v>21</v>
      </c>
      <c r="C469" s="39" t="str">
        <f t="shared" si="7"/>
        <v>HelioWave Technologies-dilutive</v>
      </c>
      <c r="D469" s="35">
        <v>3000</v>
      </c>
      <c r="E469" s="36">
        <v>44359</v>
      </c>
      <c r="F469" s="54" t="s">
        <v>479</v>
      </c>
      <c r="G469" s="54" t="s">
        <v>522</v>
      </c>
      <c r="H469" s="54" t="s">
        <v>649</v>
      </c>
      <c r="I469" s="27"/>
    </row>
    <row r="470" spans="1:9" ht="13" x14ac:dyDescent="0.15">
      <c r="A470" t="s">
        <v>141</v>
      </c>
      <c r="B470" s="27" t="s">
        <v>21</v>
      </c>
      <c r="C470" s="39" t="str">
        <f t="shared" si="7"/>
        <v>Icii Technologies-dilutive</v>
      </c>
      <c r="D470" s="35">
        <v>10000</v>
      </c>
      <c r="E470" s="36">
        <v>44359</v>
      </c>
      <c r="F470" s="54" t="s">
        <v>479</v>
      </c>
      <c r="G470" s="54" t="s">
        <v>522</v>
      </c>
      <c r="H470" s="54" t="s">
        <v>649</v>
      </c>
      <c r="I470" s="27"/>
    </row>
    <row r="471" spans="1:9" ht="13" x14ac:dyDescent="0.15">
      <c r="A471" t="s">
        <v>142</v>
      </c>
      <c r="B471" s="27" t="s">
        <v>21</v>
      </c>
      <c r="C471" s="39" t="str">
        <f t="shared" si="7"/>
        <v>Industrom Power-dilutive</v>
      </c>
      <c r="D471" s="35">
        <v>600000</v>
      </c>
      <c r="E471" s="36">
        <v>44359</v>
      </c>
      <c r="F471" s="54" t="s">
        <v>479</v>
      </c>
      <c r="G471" s="54" t="s">
        <v>522</v>
      </c>
      <c r="H471" s="54" t="s">
        <v>649</v>
      </c>
      <c r="I471" s="27"/>
    </row>
    <row r="472" spans="1:9" ht="13" x14ac:dyDescent="0.15">
      <c r="A472" t="s">
        <v>143</v>
      </c>
      <c r="B472" s="27" t="s">
        <v>21</v>
      </c>
      <c r="C472" s="39" t="str">
        <f t="shared" si="7"/>
        <v>Koda Health-dilutive</v>
      </c>
      <c r="D472" s="35">
        <v>600000</v>
      </c>
      <c r="E472" s="36">
        <v>44359</v>
      </c>
      <c r="F472" s="54" t="s">
        <v>479</v>
      </c>
      <c r="G472" s="54" t="s">
        <v>522</v>
      </c>
      <c r="H472" s="54" t="s">
        <v>649</v>
      </c>
      <c r="I472" s="27"/>
    </row>
    <row r="473" spans="1:9" ht="13" x14ac:dyDescent="0.15">
      <c r="A473" t="s">
        <v>145</v>
      </c>
      <c r="B473" s="27" t="s">
        <v>21</v>
      </c>
      <c r="C473" s="39" t="str">
        <f t="shared" si="7"/>
        <v>MicroSilicon-dilutive</v>
      </c>
      <c r="D473" s="35">
        <v>2100000</v>
      </c>
      <c r="E473" s="36">
        <v>44359</v>
      </c>
      <c r="F473" s="54" t="s">
        <v>479</v>
      </c>
      <c r="G473" s="54" t="s">
        <v>522</v>
      </c>
      <c r="H473" s="54" t="s">
        <v>649</v>
      </c>
      <c r="I473" s="27"/>
    </row>
    <row r="474" spans="1:9" ht="13" x14ac:dyDescent="0.15">
      <c r="A474" t="s">
        <v>148</v>
      </c>
      <c r="B474" s="27" t="s">
        <v>21</v>
      </c>
      <c r="C474" s="39" t="str">
        <f t="shared" si="7"/>
        <v>SparkSigma-dilutive</v>
      </c>
      <c r="D474" s="35">
        <v>250000</v>
      </c>
      <c r="E474" s="36">
        <v>44359</v>
      </c>
      <c r="F474" s="54" t="s">
        <v>479</v>
      </c>
      <c r="G474" s="54" t="s">
        <v>522</v>
      </c>
      <c r="H474" s="54" t="s">
        <v>649</v>
      </c>
      <c r="I474" s="27"/>
    </row>
    <row r="475" spans="1:9" ht="13" x14ac:dyDescent="0.15">
      <c r="A475" t="s">
        <v>149</v>
      </c>
      <c r="B475" s="27" t="s">
        <v>21</v>
      </c>
      <c r="C475" s="39" t="str">
        <f t="shared" si="7"/>
        <v>Starling Medical-dilutive</v>
      </c>
      <c r="D475" s="35">
        <v>50000</v>
      </c>
      <c r="E475" s="36">
        <v>44359</v>
      </c>
      <c r="F475" s="54" t="s">
        <v>479</v>
      </c>
      <c r="G475" s="54" t="s">
        <v>522</v>
      </c>
      <c r="H475" s="54" t="s">
        <v>649</v>
      </c>
      <c r="I475" s="27"/>
    </row>
    <row r="476" spans="1:9" ht="13" x14ac:dyDescent="0.15">
      <c r="A476" t="s">
        <v>151</v>
      </c>
      <c r="B476" s="27" t="s">
        <v>21</v>
      </c>
      <c r="C476" s="39" t="str">
        <f t="shared" si="7"/>
        <v>TYBR Health-dilutive</v>
      </c>
      <c r="D476" s="35">
        <v>710000</v>
      </c>
      <c r="E476" s="36">
        <v>44359</v>
      </c>
      <c r="F476" s="54" t="s">
        <v>479</v>
      </c>
      <c r="G476" s="54" t="s">
        <v>522</v>
      </c>
      <c r="H476" s="54" t="s">
        <v>649</v>
      </c>
      <c r="I476" s="27"/>
    </row>
    <row r="477" spans="1:9" ht="13" x14ac:dyDescent="0.15">
      <c r="A477" t="s">
        <v>152</v>
      </c>
      <c r="B477" s="27" t="s">
        <v>21</v>
      </c>
      <c r="C477" s="39" t="str">
        <f t="shared" si="7"/>
        <v>Vitanova Biomedical-dilutive</v>
      </c>
      <c r="D477" s="35">
        <v>795000</v>
      </c>
      <c r="E477" s="36">
        <v>44359</v>
      </c>
      <c r="F477" s="54" t="s">
        <v>479</v>
      </c>
      <c r="G477" s="54" t="s">
        <v>522</v>
      </c>
      <c r="H477" s="54" t="s">
        <v>649</v>
      </c>
      <c r="I477" s="27"/>
    </row>
    <row r="478" spans="1:9" ht="13" x14ac:dyDescent="0.15">
      <c r="A478" t="s">
        <v>137</v>
      </c>
      <c r="B478" s="27" t="s">
        <v>22</v>
      </c>
      <c r="C478" s="39" t="str">
        <f t="shared" si="7"/>
        <v>DrillDocs Company-non-dilutive</v>
      </c>
      <c r="D478" s="35">
        <v>65000</v>
      </c>
      <c r="E478" s="36">
        <v>44359</v>
      </c>
      <c r="F478" s="54" t="s">
        <v>479</v>
      </c>
      <c r="G478" s="54" t="s">
        <v>522</v>
      </c>
      <c r="H478" s="54" t="s">
        <v>649</v>
      </c>
      <c r="I478" s="27"/>
    </row>
    <row r="479" spans="1:9" ht="13" x14ac:dyDescent="0.15">
      <c r="A479" t="s">
        <v>138</v>
      </c>
      <c r="B479" s="27" t="s">
        <v>22</v>
      </c>
      <c r="C479" s="39" t="str">
        <f t="shared" si="7"/>
        <v>EmGenisys-non-dilutive</v>
      </c>
      <c r="D479" s="35">
        <v>118000</v>
      </c>
      <c r="E479" s="36">
        <v>44359</v>
      </c>
      <c r="F479" s="54" t="s">
        <v>479</v>
      </c>
      <c r="G479" s="54" t="s">
        <v>522</v>
      </c>
      <c r="H479" s="54" t="s">
        <v>649</v>
      </c>
      <c r="I479" s="27"/>
    </row>
    <row r="480" spans="1:9" ht="13" x14ac:dyDescent="0.15">
      <c r="A480" t="s">
        <v>139</v>
      </c>
      <c r="B480" s="27" t="s">
        <v>22</v>
      </c>
      <c r="C480" s="39" t="str">
        <f t="shared" si="7"/>
        <v>HelioWave Technologies-non-dilutive</v>
      </c>
      <c r="D480" s="35">
        <v>225000</v>
      </c>
      <c r="E480" s="36">
        <v>44359</v>
      </c>
      <c r="F480" s="54" t="s">
        <v>479</v>
      </c>
      <c r="G480" s="54" t="s">
        <v>522</v>
      </c>
      <c r="H480" s="54" t="s">
        <v>649</v>
      </c>
      <c r="I480" s="27"/>
    </row>
    <row r="481" spans="1:9" ht="13" x14ac:dyDescent="0.15">
      <c r="A481" t="s">
        <v>140</v>
      </c>
      <c r="B481" s="27" t="s">
        <v>22</v>
      </c>
      <c r="C481" s="39" t="str">
        <f t="shared" si="7"/>
        <v>HERO Medical Technologies-non-dilutive</v>
      </c>
      <c r="D481" s="35">
        <v>155000</v>
      </c>
      <c r="E481" s="36">
        <v>44359</v>
      </c>
      <c r="F481" s="54" t="s">
        <v>479</v>
      </c>
      <c r="G481" s="54" t="s">
        <v>522</v>
      </c>
      <c r="H481" s="54" t="s">
        <v>649</v>
      </c>
      <c r="I481" s="27"/>
    </row>
    <row r="482" spans="1:9" ht="13" x14ac:dyDescent="0.15">
      <c r="A482" t="s">
        <v>141</v>
      </c>
      <c r="B482" s="27" t="s">
        <v>22</v>
      </c>
      <c r="C482" s="39" t="str">
        <f t="shared" si="7"/>
        <v>Icii Technologies-non-dilutive</v>
      </c>
      <c r="D482" s="35">
        <v>50000</v>
      </c>
      <c r="E482" s="36">
        <v>44359</v>
      </c>
      <c r="F482" s="54" t="s">
        <v>479</v>
      </c>
      <c r="G482" s="54" t="s">
        <v>522</v>
      </c>
      <c r="H482" s="54" t="s">
        <v>649</v>
      </c>
      <c r="I482" s="27"/>
    </row>
    <row r="483" spans="1:9" ht="13" x14ac:dyDescent="0.15">
      <c r="A483" t="s">
        <v>144</v>
      </c>
      <c r="B483" s="27" t="s">
        <v>22</v>
      </c>
      <c r="C483" s="39" t="str">
        <f t="shared" si="7"/>
        <v>Max-IR Labs-non-dilutive</v>
      </c>
      <c r="D483" s="35">
        <v>2000000</v>
      </c>
      <c r="E483" s="36">
        <v>44359</v>
      </c>
      <c r="F483" s="54" t="s">
        <v>479</v>
      </c>
      <c r="G483" s="54" t="s">
        <v>522</v>
      </c>
      <c r="H483" s="54" t="s">
        <v>649</v>
      </c>
      <c r="I483" s="27"/>
    </row>
    <row r="484" spans="1:9" ht="13" x14ac:dyDescent="0.15">
      <c r="A484" t="s">
        <v>145</v>
      </c>
      <c r="B484" s="27" t="s">
        <v>22</v>
      </c>
      <c r="C484" s="39" t="str">
        <f t="shared" si="7"/>
        <v>MicroSilicon-non-dilutive</v>
      </c>
      <c r="D484" s="35">
        <v>375000</v>
      </c>
      <c r="E484" s="36">
        <v>44359</v>
      </c>
      <c r="F484" s="54" t="s">
        <v>479</v>
      </c>
      <c r="G484" s="54" t="s">
        <v>522</v>
      </c>
      <c r="H484" s="54" t="s">
        <v>649</v>
      </c>
      <c r="I484" s="27"/>
    </row>
    <row r="485" spans="1:9" ht="13" x14ac:dyDescent="0.15">
      <c r="A485" t="s">
        <v>147</v>
      </c>
      <c r="B485" s="27" t="s">
        <v>22</v>
      </c>
      <c r="C485" s="39" t="str">
        <f t="shared" si="7"/>
        <v>SKYPaws-non-dilutive</v>
      </c>
      <c r="D485" s="35">
        <v>42000</v>
      </c>
      <c r="E485" s="36">
        <v>44359</v>
      </c>
      <c r="F485" s="54" t="s">
        <v>479</v>
      </c>
      <c r="G485" s="54" t="s">
        <v>522</v>
      </c>
      <c r="H485" s="54" t="s">
        <v>649</v>
      </c>
      <c r="I485" s="27"/>
    </row>
    <row r="486" spans="1:9" ht="13" x14ac:dyDescent="0.15">
      <c r="A486" t="s">
        <v>149</v>
      </c>
      <c r="B486" s="27" t="s">
        <v>22</v>
      </c>
      <c r="C486" s="39" t="str">
        <f t="shared" si="7"/>
        <v>Starling Medical-non-dilutive</v>
      </c>
      <c r="D486" s="35">
        <v>370000</v>
      </c>
      <c r="E486" s="36">
        <v>44359</v>
      </c>
      <c r="F486" s="54" t="s">
        <v>479</v>
      </c>
      <c r="G486" s="54" t="s">
        <v>522</v>
      </c>
      <c r="H486" s="54" t="s">
        <v>649</v>
      </c>
      <c r="I486" s="27"/>
    </row>
    <row r="487" spans="1:9" ht="13" x14ac:dyDescent="0.15">
      <c r="A487" t="s">
        <v>150</v>
      </c>
      <c r="B487" s="27" t="s">
        <v>22</v>
      </c>
      <c r="C487" s="39" t="str">
        <f t="shared" si="7"/>
        <v>TEZCAT Laboratories-non-dilutive</v>
      </c>
      <c r="D487" s="35">
        <v>475000</v>
      </c>
      <c r="E487" s="36">
        <v>44359</v>
      </c>
      <c r="F487" s="54" t="s">
        <v>479</v>
      </c>
      <c r="G487" s="54" t="s">
        <v>522</v>
      </c>
      <c r="H487" s="54" t="s">
        <v>649</v>
      </c>
      <c r="I487" s="27"/>
    </row>
    <row r="488" spans="1:9" ht="13" x14ac:dyDescent="0.15">
      <c r="A488" t="s">
        <v>151</v>
      </c>
      <c r="B488" s="27" t="s">
        <v>22</v>
      </c>
      <c r="C488" s="39" t="str">
        <f t="shared" si="7"/>
        <v>TYBR Health-non-dilutive</v>
      </c>
      <c r="D488" s="35">
        <v>500000</v>
      </c>
      <c r="E488" s="36">
        <v>44359</v>
      </c>
      <c r="F488" s="54" t="s">
        <v>479</v>
      </c>
      <c r="G488" s="54" t="s">
        <v>522</v>
      </c>
      <c r="H488" s="54" t="s">
        <v>649</v>
      </c>
      <c r="I488" s="27"/>
    </row>
    <row r="489" spans="1:9" ht="13" x14ac:dyDescent="0.15">
      <c r="A489" t="s">
        <v>152</v>
      </c>
      <c r="B489" s="27" t="s">
        <v>22</v>
      </c>
      <c r="C489" s="39" t="str">
        <f t="shared" si="7"/>
        <v>Vitanova Biomedical-non-dilutive</v>
      </c>
      <c r="D489" s="35">
        <v>307800</v>
      </c>
      <c r="E489" s="36">
        <v>44359</v>
      </c>
      <c r="F489" s="54" t="s">
        <v>479</v>
      </c>
      <c r="G489" s="54" t="s">
        <v>522</v>
      </c>
      <c r="H489" s="54" t="s">
        <v>649</v>
      </c>
      <c r="I489" s="27"/>
    </row>
    <row r="490" spans="1:9" ht="13" x14ac:dyDescent="0.15">
      <c r="A490" s="52" t="s">
        <v>106</v>
      </c>
      <c r="B490" s="54" t="s">
        <v>21</v>
      </c>
      <c r="C490" s="39" t="str">
        <f t="shared" si="7"/>
        <v>Ictero Medical-dilutive</v>
      </c>
      <c r="D490" s="35">
        <v>750000</v>
      </c>
      <c r="E490" s="36">
        <v>44359</v>
      </c>
      <c r="F490" s="54" t="s">
        <v>479</v>
      </c>
      <c r="G490" s="54" t="s">
        <v>522</v>
      </c>
      <c r="H490" s="54" t="s">
        <v>649</v>
      </c>
      <c r="I490" s="27"/>
    </row>
    <row r="491" spans="1:9" ht="13" x14ac:dyDescent="0.15">
      <c r="A491" s="52" t="s">
        <v>106</v>
      </c>
      <c r="B491" s="54" t="s">
        <v>22</v>
      </c>
      <c r="C491" s="39" t="str">
        <f t="shared" si="7"/>
        <v>Ictero Medical-non-dilutive</v>
      </c>
      <c r="D491" s="35">
        <v>275000</v>
      </c>
      <c r="E491" s="36">
        <v>44359</v>
      </c>
      <c r="F491" s="54" t="s">
        <v>479</v>
      </c>
      <c r="G491" s="54" t="s">
        <v>522</v>
      </c>
      <c r="H491" s="54" t="s">
        <v>649</v>
      </c>
      <c r="I491" s="27"/>
    </row>
    <row r="492" spans="1:9" ht="13" x14ac:dyDescent="0.15">
      <c r="A492" s="52" t="s">
        <v>129</v>
      </c>
      <c r="B492" s="54" t="s">
        <v>21</v>
      </c>
      <c r="C492" s="39" t="str">
        <f t="shared" si="7"/>
        <v>Solenic Medical-dilutive</v>
      </c>
      <c r="D492" s="35">
        <v>610000</v>
      </c>
      <c r="E492" s="36">
        <v>44359</v>
      </c>
      <c r="F492" s="54" t="s">
        <v>479</v>
      </c>
      <c r="G492" s="54" t="s">
        <v>522</v>
      </c>
      <c r="H492" s="54" t="s">
        <v>649</v>
      </c>
      <c r="I492" s="27"/>
    </row>
    <row r="493" spans="1:9" ht="13" x14ac:dyDescent="0.15">
      <c r="A493" s="52" t="s">
        <v>129</v>
      </c>
      <c r="B493" s="54" t="s">
        <v>22</v>
      </c>
      <c r="C493" s="39" t="str">
        <f t="shared" si="7"/>
        <v>Solenic Medical-non-dilutive</v>
      </c>
      <c r="D493" s="35">
        <v>1350000</v>
      </c>
      <c r="E493" s="36">
        <v>44359</v>
      </c>
      <c r="F493" s="54" t="s">
        <v>479</v>
      </c>
      <c r="G493" s="54" t="s">
        <v>522</v>
      </c>
      <c r="H493" s="54" t="s">
        <v>649</v>
      </c>
      <c r="I493" s="27"/>
    </row>
    <row r="494" spans="1:9" ht="13" x14ac:dyDescent="0.15">
      <c r="A494" s="52" t="s">
        <v>129</v>
      </c>
      <c r="B494" s="54" t="s">
        <v>24</v>
      </c>
      <c r="C494" s="39" t="str">
        <f t="shared" si="7"/>
        <v>Solenic Medical-total-nodetail</v>
      </c>
      <c r="D494" s="35">
        <v>0</v>
      </c>
      <c r="E494" s="36">
        <v>44359</v>
      </c>
      <c r="F494" s="54" t="s">
        <v>479</v>
      </c>
      <c r="G494" s="54" t="s">
        <v>522</v>
      </c>
      <c r="H494" s="54" t="s">
        <v>649</v>
      </c>
      <c r="I494" s="27"/>
    </row>
    <row r="495" spans="1:9" ht="13" x14ac:dyDescent="0.15">
      <c r="A495" t="s">
        <v>135</v>
      </c>
      <c r="B495" s="27" t="s">
        <v>22</v>
      </c>
      <c r="C495" s="39" t="str">
        <f t="shared" si="7"/>
        <v>AVA Propulsion-non-dilutive</v>
      </c>
      <c r="D495" s="35">
        <v>10000</v>
      </c>
      <c r="E495" s="36">
        <v>44361</v>
      </c>
      <c r="F495" s="27" t="s">
        <v>479</v>
      </c>
      <c r="G495" s="27" t="s">
        <v>650</v>
      </c>
      <c r="H495" s="27" t="s">
        <v>651</v>
      </c>
      <c r="I495" s="27"/>
    </row>
    <row r="496" spans="1:9" ht="13" x14ac:dyDescent="0.15">
      <c r="A496" t="s">
        <v>430</v>
      </c>
      <c r="B496" s="27" t="s">
        <v>22</v>
      </c>
      <c r="C496" s="39" t="str">
        <f t="shared" si="7"/>
        <v>CodeWalker-non-dilutive</v>
      </c>
      <c r="D496" s="35">
        <v>5000</v>
      </c>
      <c r="E496" s="36">
        <v>44361</v>
      </c>
      <c r="F496" s="27" t="s">
        <v>479</v>
      </c>
      <c r="G496" s="27" t="s">
        <v>650</v>
      </c>
      <c r="H496" s="27" t="s">
        <v>651</v>
      </c>
      <c r="I496" s="27"/>
    </row>
    <row r="497" spans="1:9" ht="13" x14ac:dyDescent="0.15">
      <c r="A497" t="s">
        <v>137</v>
      </c>
      <c r="B497" s="27" t="s">
        <v>22</v>
      </c>
      <c r="C497" s="39" t="str">
        <f t="shared" si="7"/>
        <v>DrillDocs Company-non-dilutive</v>
      </c>
      <c r="D497" s="35">
        <v>75000</v>
      </c>
      <c r="E497" s="36">
        <v>44361</v>
      </c>
      <c r="F497" s="27" t="s">
        <v>479</v>
      </c>
      <c r="G497" s="27" t="s">
        <v>650</v>
      </c>
      <c r="H497" s="27" t="s">
        <v>651</v>
      </c>
      <c r="I497" s="27"/>
    </row>
    <row r="498" spans="1:9" ht="13" x14ac:dyDescent="0.15">
      <c r="A498" t="s">
        <v>138</v>
      </c>
      <c r="B498" s="27" t="s">
        <v>22</v>
      </c>
      <c r="C498" s="39" t="str">
        <f t="shared" si="7"/>
        <v>EmGenisys-non-dilutive</v>
      </c>
      <c r="D498" s="35">
        <v>123000</v>
      </c>
      <c r="E498" s="36">
        <v>44361</v>
      </c>
      <c r="F498" s="27" t="s">
        <v>479</v>
      </c>
      <c r="G498" s="27" t="s">
        <v>650</v>
      </c>
      <c r="H498" s="27" t="s">
        <v>651</v>
      </c>
      <c r="I498" s="27"/>
    </row>
    <row r="499" spans="1:9" ht="13" x14ac:dyDescent="0.15">
      <c r="A499" t="s">
        <v>443</v>
      </c>
      <c r="B499" s="27" t="s">
        <v>22</v>
      </c>
      <c r="C499" s="39" t="str">
        <f t="shared" si="7"/>
        <v>HelioWAVE Technologies-non-dilutive</v>
      </c>
      <c r="D499" s="35">
        <v>235000</v>
      </c>
      <c r="E499" s="36">
        <v>44361</v>
      </c>
      <c r="F499" s="27" t="s">
        <v>479</v>
      </c>
      <c r="G499" s="27" t="s">
        <v>650</v>
      </c>
      <c r="H499" s="27" t="s">
        <v>651</v>
      </c>
      <c r="I499" s="27"/>
    </row>
    <row r="500" spans="1:9" ht="13" x14ac:dyDescent="0.15">
      <c r="A500" t="s">
        <v>140</v>
      </c>
      <c r="B500" s="27" t="s">
        <v>22</v>
      </c>
      <c r="C500" s="39" t="str">
        <f t="shared" si="7"/>
        <v>HERO Medical Technologies-non-dilutive</v>
      </c>
      <c r="D500" s="35">
        <v>180000</v>
      </c>
      <c r="E500" s="36">
        <v>44361</v>
      </c>
      <c r="F500" s="27" t="s">
        <v>479</v>
      </c>
      <c r="G500" s="27" t="s">
        <v>650</v>
      </c>
      <c r="H500" s="27" t="s">
        <v>651</v>
      </c>
      <c r="I500" s="27"/>
    </row>
    <row r="501" spans="1:9" ht="13" x14ac:dyDescent="0.15">
      <c r="A501" t="s">
        <v>106</v>
      </c>
      <c r="B501" s="27" t="s">
        <v>22</v>
      </c>
      <c r="C501" s="39" t="str">
        <f t="shared" si="7"/>
        <v>Ictero Medical-non-dilutive</v>
      </c>
      <c r="D501" s="35">
        <v>320000</v>
      </c>
      <c r="E501" s="36">
        <v>44361</v>
      </c>
      <c r="F501" s="27" t="s">
        <v>479</v>
      </c>
      <c r="G501" s="27" t="s">
        <v>650</v>
      </c>
      <c r="H501" s="27" t="s">
        <v>651</v>
      </c>
      <c r="I501" s="27"/>
    </row>
    <row r="502" spans="1:9" ht="13" x14ac:dyDescent="0.15">
      <c r="A502" t="s">
        <v>143</v>
      </c>
      <c r="B502" s="27" t="s">
        <v>22</v>
      </c>
      <c r="C502" s="39" t="str">
        <f t="shared" si="7"/>
        <v>Koda Health-non-dilutive</v>
      </c>
      <c r="D502" s="35">
        <v>50000</v>
      </c>
      <c r="E502" s="36">
        <v>44361</v>
      </c>
      <c r="F502" s="27" t="s">
        <v>479</v>
      </c>
      <c r="G502" s="27" t="s">
        <v>650</v>
      </c>
      <c r="H502" s="27" t="s">
        <v>651</v>
      </c>
      <c r="I502" s="27"/>
    </row>
    <row r="503" spans="1:9" ht="13" x14ac:dyDescent="0.15">
      <c r="A503" t="s">
        <v>429</v>
      </c>
      <c r="B503" s="27" t="s">
        <v>22</v>
      </c>
      <c r="C503" s="39" t="str">
        <f t="shared" si="7"/>
        <v>Microsilicon-non-dilutive</v>
      </c>
      <c r="D503" s="35">
        <v>400000</v>
      </c>
      <c r="E503" s="36">
        <v>44361</v>
      </c>
      <c r="F503" s="27" t="s">
        <v>479</v>
      </c>
      <c r="G503" s="27" t="s">
        <v>650</v>
      </c>
      <c r="H503" s="27" t="s">
        <v>651</v>
      </c>
      <c r="I503" s="27"/>
    </row>
    <row r="504" spans="1:9" ht="13" x14ac:dyDescent="0.15">
      <c r="A504" t="s">
        <v>146</v>
      </c>
      <c r="B504" s="27" t="s">
        <v>22</v>
      </c>
      <c r="C504" s="39" t="str">
        <f t="shared" si="7"/>
        <v>RiverWalk Therapeutics-non-dilutive</v>
      </c>
      <c r="D504" s="35">
        <v>10000</v>
      </c>
      <c r="E504" s="36">
        <v>44361</v>
      </c>
      <c r="F504" s="27" t="s">
        <v>479</v>
      </c>
      <c r="G504" s="27" t="s">
        <v>650</v>
      </c>
      <c r="H504" s="27" t="s">
        <v>651</v>
      </c>
      <c r="I504" s="27"/>
    </row>
    <row r="505" spans="1:9" ht="13" x14ac:dyDescent="0.15">
      <c r="A505" t="s">
        <v>432</v>
      </c>
      <c r="B505" s="27" t="s">
        <v>22</v>
      </c>
      <c r="C505" s="39" t="str">
        <f t="shared" si="7"/>
        <v>SkyPaws-non-dilutive</v>
      </c>
      <c r="D505" s="35">
        <v>55000</v>
      </c>
      <c r="E505" s="36">
        <v>44361</v>
      </c>
      <c r="F505" s="27" t="s">
        <v>479</v>
      </c>
      <c r="G505" s="27" t="s">
        <v>650</v>
      </c>
      <c r="H505" s="27" t="s">
        <v>651</v>
      </c>
      <c r="I505" s="27"/>
    </row>
    <row r="506" spans="1:9" ht="13" x14ac:dyDescent="0.15">
      <c r="A506" t="s">
        <v>129</v>
      </c>
      <c r="B506" s="27" t="s">
        <v>22</v>
      </c>
      <c r="C506" s="39" t="str">
        <f t="shared" si="7"/>
        <v>Solenic Medical-non-dilutive</v>
      </c>
      <c r="D506" s="35">
        <v>1387000</v>
      </c>
      <c r="E506" s="36">
        <v>44361</v>
      </c>
      <c r="F506" s="27" t="s">
        <v>479</v>
      </c>
      <c r="G506" s="27" t="s">
        <v>650</v>
      </c>
      <c r="H506" s="27" t="s">
        <v>651</v>
      </c>
      <c r="I506" s="27"/>
    </row>
    <row r="507" spans="1:9" ht="13" x14ac:dyDescent="0.15">
      <c r="A507" t="s">
        <v>149</v>
      </c>
      <c r="B507" s="27" t="s">
        <v>22</v>
      </c>
      <c r="C507" s="39" t="str">
        <f t="shared" si="7"/>
        <v>Starling Medical-non-dilutive</v>
      </c>
      <c r="D507" s="35">
        <v>445000</v>
      </c>
      <c r="E507" s="36">
        <v>44361</v>
      </c>
      <c r="F507" s="27" t="s">
        <v>479</v>
      </c>
      <c r="G507" s="27" t="s">
        <v>650</v>
      </c>
      <c r="H507" s="27" t="s">
        <v>651</v>
      </c>
      <c r="I507" s="27"/>
    </row>
    <row r="508" spans="1:9" ht="13" x14ac:dyDescent="0.15">
      <c r="A508" t="s">
        <v>150</v>
      </c>
      <c r="B508" s="27" t="s">
        <v>22</v>
      </c>
      <c r="C508" s="39" t="str">
        <f t="shared" si="7"/>
        <v>TEZCAT Laboratories-non-dilutive</v>
      </c>
      <c r="D508" s="35">
        <v>485000</v>
      </c>
      <c r="E508" s="36">
        <v>44361</v>
      </c>
      <c r="F508" s="27" t="s">
        <v>479</v>
      </c>
      <c r="G508" s="27" t="s">
        <v>650</v>
      </c>
      <c r="H508" s="27" t="s">
        <v>651</v>
      </c>
      <c r="I508" s="27"/>
    </row>
    <row r="509" spans="1:9" ht="13" x14ac:dyDescent="0.15">
      <c r="A509" t="s">
        <v>151</v>
      </c>
      <c r="B509" s="27" t="s">
        <v>22</v>
      </c>
      <c r="C509" s="39" t="str">
        <f t="shared" si="7"/>
        <v>TYBR Health-non-dilutive</v>
      </c>
      <c r="D509" s="35">
        <v>521000</v>
      </c>
      <c r="E509" s="36">
        <v>44361</v>
      </c>
      <c r="F509" s="27" t="s">
        <v>479</v>
      </c>
      <c r="G509" s="27" t="s">
        <v>650</v>
      </c>
      <c r="H509" s="27" t="s">
        <v>651</v>
      </c>
      <c r="I509" s="27"/>
    </row>
    <row r="510" spans="1:9" ht="13" x14ac:dyDescent="0.15">
      <c r="A510" t="s">
        <v>152</v>
      </c>
      <c r="B510" s="27" t="s">
        <v>22</v>
      </c>
      <c r="C510" s="39" t="str">
        <f t="shared" si="7"/>
        <v>Vitanova Biomedical-non-dilutive</v>
      </c>
      <c r="D510" s="35">
        <v>327800</v>
      </c>
      <c r="E510" s="36">
        <v>44361</v>
      </c>
      <c r="F510" s="27" t="s">
        <v>479</v>
      </c>
      <c r="G510" s="27" t="s">
        <v>650</v>
      </c>
      <c r="H510" s="27" t="s">
        <v>651</v>
      </c>
      <c r="I510" s="27"/>
    </row>
    <row r="511" spans="1:9" ht="13" x14ac:dyDescent="0.15">
      <c r="A511" t="s">
        <v>152</v>
      </c>
      <c r="B511" s="27" t="s">
        <v>21</v>
      </c>
      <c r="C511" s="39" t="str">
        <f t="shared" si="7"/>
        <v>Vitanova Biomedical-dilutive</v>
      </c>
      <c r="D511" s="35">
        <v>920000</v>
      </c>
      <c r="E511" s="36">
        <v>44361</v>
      </c>
      <c r="F511" s="27" t="s">
        <v>479</v>
      </c>
      <c r="G511" s="27" t="s">
        <v>650</v>
      </c>
      <c r="H511" s="27" t="s">
        <v>651</v>
      </c>
      <c r="I511" s="27"/>
    </row>
    <row r="512" spans="1:9" ht="13" x14ac:dyDescent="0.15">
      <c r="A512" t="s">
        <v>68</v>
      </c>
      <c r="B512" s="27" t="s">
        <v>21</v>
      </c>
      <c r="C512" s="39" t="str">
        <f t="shared" si="7"/>
        <v>IntuiTap Medical-dilutive</v>
      </c>
      <c r="D512" s="35">
        <v>11800000</v>
      </c>
      <c r="E512" s="36">
        <v>44389</v>
      </c>
      <c r="F512" s="54" t="s">
        <v>489</v>
      </c>
      <c r="G512" s="54" t="s">
        <v>652</v>
      </c>
      <c r="H512" s="27" t="s">
        <v>653</v>
      </c>
      <c r="I512" s="27"/>
    </row>
    <row r="513" spans="1:9" ht="13" x14ac:dyDescent="0.15">
      <c r="A513" t="s">
        <v>94</v>
      </c>
      <c r="B513" s="27" t="s">
        <v>21</v>
      </c>
      <c r="C513" s="39" t="str">
        <f t="shared" si="7"/>
        <v>VenoStent-dilutive</v>
      </c>
      <c r="D513" s="35">
        <v>4276884</v>
      </c>
      <c r="E513" s="36">
        <v>44453</v>
      </c>
      <c r="F513" s="54" t="s">
        <v>489</v>
      </c>
      <c r="G513" s="54" t="s">
        <v>654</v>
      </c>
      <c r="H513" s="27" t="s">
        <v>655</v>
      </c>
      <c r="I513" s="27"/>
    </row>
    <row r="514" spans="1:9" ht="13" x14ac:dyDescent="0.15">
      <c r="A514" t="s">
        <v>143</v>
      </c>
      <c r="B514" s="27" t="s">
        <v>21</v>
      </c>
      <c r="C514" s="39" t="str">
        <f t="shared" ref="C514:C563" si="8">CONCATENATE(A514,"-",B514)</f>
        <v>Koda Health-dilutive</v>
      </c>
      <c r="D514" s="35">
        <v>600000</v>
      </c>
      <c r="E514" s="36">
        <v>44453</v>
      </c>
      <c r="F514" s="54" t="s">
        <v>489</v>
      </c>
      <c r="G514" s="54" t="s">
        <v>654</v>
      </c>
      <c r="H514" s="27"/>
      <c r="I514" s="27"/>
    </row>
    <row r="515" spans="1:9" ht="13" x14ac:dyDescent="0.15">
      <c r="A515" t="s">
        <v>103</v>
      </c>
      <c r="B515" s="27" t="s">
        <v>21</v>
      </c>
      <c r="C515" s="39" t="str">
        <f t="shared" si="8"/>
        <v>GaitIQ-dilutive</v>
      </c>
      <c r="D515" s="35">
        <v>325000</v>
      </c>
      <c r="E515" s="36">
        <v>44453</v>
      </c>
      <c r="F515" s="27" t="s">
        <v>489</v>
      </c>
      <c r="G515" s="27" t="s">
        <v>654</v>
      </c>
      <c r="H515" s="27"/>
      <c r="I515" s="27"/>
    </row>
    <row r="516" spans="1:9" ht="13" x14ac:dyDescent="0.15">
      <c r="A516" t="s">
        <v>130</v>
      </c>
      <c r="B516" s="27" t="s">
        <v>21</v>
      </c>
      <c r="C516" s="39" t="str">
        <f t="shared" si="8"/>
        <v>TexPower-dilutive</v>
      </c>
      <c r="D516" s="35">
        <v>500000</v>
      </c>
      <c r="E516" s="36">
        <v>44453</v>
      </c>
      <c r="F516" s="27" t="s">
        <v>489</v>
      </c>
      <c r="G516" s="27" t="s">
        <v>654</v>
      </c>
      <c r="H516" s="27"/>
      <c r="I516" s="27"/>
    </row>
    <row r="517" spans="1:9" ht="13" x14ac:dyDescent="0.15">
      <c r="A517" t="s">
        <v>99</v>
      </c>
      <c r="B517" s="27" t="s">
        <v>21</v>
      </c>
      <c r="C517" s="39" t="str">
        <f t="shared" si="8"/>
        <v>Bezoar Laborartories-dilutive</v>
      </c>
      <c r="D517" s="35">
        <v>0</v>
      </c>
      <c r="E517" s="36">
        <v>44453</v>
      </c>
      <c r="F517" s="27" t="s">
        <v>489</v>
      </c>
      <c r="G517" s="27" t="s">
        <v>654</v>
      </c>
      <c r="H517" s="27"/>
      <c r="I517" s="27"/>
    </row>
    <row r="518" spans="1:9" ht="13" x14ac:dyDescent="0.15">
      <c r="A518" t="s">
        <v>66</v>
      </c>
      <c r="B518" s="27" t="s">
        <v>21</v>
      </c>
      <c r="C518" s="39" t="str">
        <f t="shared" si="8"/>
        <v>Fortis Biosciences-dilutive</v>
      </c>
      <c r="D518" s="35">
        <v>10000</v>
      </c>
      <c r="E518" s="36">
        <v>44453</v>
      </c>
      <c r="F518" s="27" t="s">
        <v>489</v>
      </c>
      <c r="G518" s="27" t="s">
        <v>654</v>
      </c>
      <c r="H518" s="27"/>
      <c r="I518" s="27"/>
    </row>
    <row r="519" spans="1:9" ht="13" x14ac:dyDescent="0.15">
      <c r="A519" t="s">
        <v>118</v>
      </c>
      <c r="B519" s="27" t="s">
        <v>21</v>
      </c>
      <c r="C519" s="39" t="str">
        <f t="shared" si="8"/>
        <v>Articulate Labs-dilutive</v>
      </c>
      <c r="D519" s="35">
        <v>515000</v>
      </c>
      <c r="E519" s="36">
        <v>44453</v>
      </c>
      <c r="F519" s="27" t="s">
        <v>489</v>
      </c>
      <c r="G519" s="27" t="s">
        <v>654</v>
      </c>
      <c r="H519" s="27" t="s">
        <v>656</v>
      </c>
      <c r="I519" s="27"/>
    </row>
    <row r="520" spans="1:9" ht="13" x14ac:dyDescent="0.15">
      <c r="A520" t="s">
        <v>120</v>
      </c>
      <c r="B520" s="27" t="s">
        <v>21</v>
      </c>
      <c r="C520" s="39" t="str">
        <f t="shared" si="8"/>
        <v>Endpoint Security-dilutive</v>
      </c>
      <c r="D520" s="35">
        <v>50000</v>
      </c>
      <c r="E520" s="36">
        <v>44453</v>
      </c>
      <c r="F520" s="27" t="s">
        <v>489</v>
      </c>
      <c r="G520" s="27" t="s">
        <v>654</v>
      </c>
      <c r="H520" s="27"/>
      <c r="I520" s="27"/>
    </row>
    <row r="521" spans="1:9" ht="13" hidden="1" x14ac:dyDescent="0.15">
      <c r="A521" t="s">
        <v>394</v>
      </c>
      <c r="B521" s="27" t="s">
        <v>21</v>
      </c>
      <c r="C521" s="39" t="str">
        <f t="shared" si="8"/>
        <v>Advanced Scanners-dilutive</v>
      </c>
      <c r="D521" s="35">
        <v>3000000</v>
      </c>
      <c r="E521" s="36">
        <v>44453</v>
      </c>
      <c r="F521" s="27" t="s">
        <v>489</v>
      </c>
      <c r="G521" s="27" t="s">
        <v>654</v>
      </c>
      <c r="H521" s="27"/>
      <c r="I521" s="27"/>
    </row>
    <row r="522" spans="1:9" ht="13" x14ac:dyDescent="0.15">
      <c r="A522" t="s">
        <v>85</v>
      </c>
      <c r="B522" s="27" t="s">
        <v>21</v>
      </c>
      <c r="C522" s="39" t="str">
        <f t="shared" si="8"/>
        <v>Arovia-dilutive</v>
      </c>
      <c r="D522" s="35">
        <v>1555000</v>
      </c>
      <c r="E522" s="36">
        <v>44453</v>
      </c>
      <c r="F522" s="27" t="s">
        <v>489</v>
      </c>
      <c r="G522" s="27" t="s">
        <v>654</v>
      </c>
      <c r="H522" s="27" t="s">
        <v>657</v>
      </c>
      <c r="I522" s="27"/>
    </row>
    <row r="523" spans="1:9" ht="13" x14ac:dyDescent="0.15">
      <c r="A523" t="s">
        <v>137</v>
      </c>
      <c r="B523" s="27" t="s">
        <v>21</v>
      </c>
      <c r="C523" s="39" t="str">
        <f t="shared" si="8"/>
        <v>DrillDocs Company-dilutive</v>
      </c>
      <c r="D523" s="35">
        <v>0</v>
      </c>
      <c r="E523" s="36">
        <v>44453</v>
      </c>
      <c r="F523" s="27" t="s">
        <v>489</v>
      </c>
      <c r="G523" s="27" t="s">
        <v>654</v>
      </c>
      <c r="H523" s="27"/>
      <c r="I523" s="27"/>
    </row>
    <row r="524" spans="1:9" ht="13" x14ac:dyDescent="0.15">
      <c r="A524" t="s">
        <v>102</v>
      </c>
      <c r="B524" s="27" t="s">
        <v>21</v>
      </c>
      <c r="C524" s="39" t="str">
        <f t="shared" si="8"/>
        <v>EM Device Lab-dilutive</v>
      </c>
      <c r="D524" s="35">
        <v>1000000</v>
      </c>
      <c r="E524" s="36">
        <v>44453</v>
      </c>
      <c r="F524" s="27" t="s">
        <v>489</v>
      </c>
      <c r="G524" s="27" t="s">
        <v>654</v>
      </c>
      <c r="H524" s="27" t="s">
        <v>658</v>
      </c>
      <c r="I524" s="27"/>
    </row>
    <row r="525" spans="1:9" ht="13" x14ac:dyDescent="0.15">
      <c r="A525" t="s">
        <v>146</v>
      </c>
      <c r="B525" s="27" t="s">
        <v>21</v>
      </c>
      <c r="C525" s="39" t="str">
        <f t="shared" si="8"/>
        <v>RiverWalk Therapeutics-dilutive</v>
      </c>
      <c r="D525" s="35">
        <v>0</v>
      </c>
      <c r="E525" s="36">
        <v>44453</v>
      </c>
      <c r="F525" s="27" t="s">
        <v>489</v>
      </c>
      <c r="G525" s="27" t="s">
        <v>654</v>
      </c>
      <c r="H525" s="27"/>
      <c r="I525" s="27"/>
    </row>
    <row r="526" spans="1:9" ht="13" x14ac:dyDescent="0.15">
      <c r="A526" t="s">
        <v>58</v>
      </c>
      <c r="B526" s="27" t="s">
        <v>21</v>
      </c>
      <c r="C526" s="39" t="str">
        <f t="shared" si="8"/>
        <v>Siva Therapeutics-dilutive</v>
      </c>
      <c r="D526" s="35">
        <v>700000</v>
      </c>
      <c r="E526" s="36">
        <v>44453</v>
      </c>
      <c r="F526" s="27" t="s">
        <v>489</v>
      </c>
      <c r="G526" s="27" t="s">
        <v>654</v>
      </c>
      <c r="H526" s="27"/>
      <c r="I526" s="27"/>
    </row>
    <row r="527" spans="1:9" ht="13" x14ac:dyDescent="0.15">
      <c r="A527" t="s">
        <v>111</v>
      </c>
      <c r="B527" s="27" t="s">
        <v>21</v>
      </c>
      <c r="C527" s="39" t="str">
        <f t="shared" si="8"/>
        <v>Spark Biomedical-dilutive</v>
      </c>
      <c r="D527" s="35">
        <v>9500000</v>
      </c>
      <c r="E527" s="36">
        <v>44453</v>
      </c>
      <c r="F527" s="27" t="s">
        <v>489</v>
      </c>
      <c r="G527" s="27" t="s">
        <v>654</v>
      </c>
      <c r="H527" s="27" t="s">
        <v>659</v>
      </c>
      <c r="I527" s="27"/>
    </row>
    <row r="528" spans="1:9" ht="13" x14ac:dyDescent="0.15">
      <c r="A528" t="s">
        <v>64</v>
      </c>
      <c r="B528" s="27" t="s">
        <v>21</v>
      </c>
      <c r="C528" s="39" t="str">
        <f t="shared" si="8"/>
        <v>Claridge-Culp-dilutive</v>
      </c>
      <c r="D528" s="35">
        <v>0</v>
      </c>
      <c r="E528" s="36">
        <v>44453</v>
      </c>
      <c r="F528" s="27" t="s">
        <v>489</v>
      </c>
      <c r="G528" s="27" t="s">
        <v>654</v>
      </c>
      <c r="H528" s="27"/>
      <c r="I528" s="27"/>
    </row>
    <row r="529" spans="1:9" ht="13" x14ac:dyDescent="0.15">
      <c r="A529" t="s">
        <v>113</v>
      </c>
      <c r="B529" s="27" t="s">
        <v>21</v>
      </c>
      <c r="C529" s="39" t="str">
        <f t="shared" si="8"/>
        <v>SurfEllent-dilutive</v>
      </c>
      <c r="D529" s="35">
        <v>350000</v>
      </c>
      <c r="E529" s="36">
        <v>44453</v>
      </c>
      <c r="F529" s="27" t="s">
        <v>489</v>
      </c>
      <c r="G529" s="27" t="s">
        <v>654</v>
      </c>
      <c r="H529" s="27"/>
      <c r="I529" s="27"/>
    </row>
    <row r="530" spans="1:9" ht="13" x14ac:dyDescent="0.15">
      <c r="A530" t="s">
        <v>126</v>
      </c>
      <c r="B530" s="27" t="s">
        <v>21</v>
      </c>
      <c r="C530" s="39" t="str">
        <f t="shared" si="8"/>
        <v>Katz Water Technologies-dilutive</v>
      </c>
      <c r="D530" s="35">
        <v>575000</v>
      </c>
      <c r="E530" s="36">
        <v>44453</v>
      </c>
      <c r="F530" s="27" t="s">
        <v>489</v>
      </c>
      <c r="G530" s="27" t="s">
        <v>654</v>
      </c>
      <c r="H530" s="27"/>
      <c r="I530" s="27"/>
    </row>
    <row r="531" spans="1:9" ht="13" x14ac:dyDescent="0.15">
      <c r="A531" t="s">
        <v>121</v>
      </c>
      <c r="B531" s="27" t="s">
        <v>21</v>
      </c>
      <c r="C531" s="39" t="str">
        <f t="shared" si="8"/>
        <v>Energy Bionics-dilutive</v>
      </c>
      <c r="D531" s="35">
        <v>150000</v>
      </c>
      <c r="E531" s="36">
        <v>44453</v>
      </c>
      <c r="F531" s="27" t="s">
        <v>489</v>
      </c>
      <c r="G531" s="27" t="s">
        <v>654</v>
      </c>
      <c r="H531" s="27"/>
      <c r="I531" s="27"/>
    </row>
    <row r="532" spans="1:9" ht="13" x14ac:dyDescent="0.15">
      <c r="A532" t="s">
        <v>138</v>
      </c>
      <c r="B532" s="27" t="s">
        <v>21</v>
      </c>
      <c r="C532" s="39" t="str">
        <f t="shared" si="8"/>
        <v>EmGenisys-dilutive</v>
      </c>
      <c r="D532" s="35">
        <v>0</v>
      </c>
      <c r="E532" s="36">
        <v>44453</v>
      </c>
      <c r="F532" s="27" t="s">
        <v>489</v>
      </c>
      <c r="G532" s="27" t="s">
        <v>654</v>
      </c>
      <c r="H532" s="27"/>
      <c r="I532" s="27"/>
    </row>
    <row r="533" spans="1:9" ht="13" x14ac:dyDescent="0.15">
      <c r="A533" t="s">
        <v>65</v>
      </c>
      <c r="B533" s="27" t="s">
        <v>21</v>
      </c>
      <c r="C533" s="39" t="str">
        <f t="shared" si="8"/>
        <v>Clear River Enviro-dilutive</v>
      </c>
      <c r="D533" s="35">
        <v>3200000</v>
      </c>
      <c r="E533" s="36">
        <v>44453</v>
      </c>
      <c r="F533" s="27" t="s">
        <v>489</v>
      </c>
      <c r="G533" s="27" t="s">
        <v>654</v>
      </c>
      <c r="H533" s="27" t="s">
        <v>660</v>
      </c>
      <c r="I533" s="27"/>
    </row>
    <row r="534" spans="1:9" ht="13" x14ac:dyDescent="0.15">
      <c r="A534" t="s">
        <v>135</v>
      </c>
      <c r="B534" s="27" t="s">
        <v>21</v>
      </c>
      <c r="C534" s="39" t="str">
        <f t="shared" si="8"/>
        <v>AVA Propulsion-dilutive</v>
      </c>
      <c r="D534" s="35">
        <v>300000</v>
      </c>
      <c r="E534" s="36">
        <v>44453</v>
      </c>
      <c r="F534" s="27" t="s">
        <v>489</v>
      </c>
      <c r="G534" s="27" t="s">
        <v>654</v>
      </c>
      <c r="H534" s="27"/>
      <c r="I534" s="27"/>
    </row>
    <row r="535" spans="1:9" ht="13" x14ac:dyDescent="0.15">
      <c r="A535" t="s">
        <v>94</v>
      </c>
      <c r="B535" s="54" t="s">
        <v>22</v>
      </c>
      <c r="C535" s="39" t="str">
        <f t="shared" si="8"/>
        <v>VenoStent-non-dilutive</v>
      </c>
      <c r="D535" s="35">
        <v>2867370</v>
      </c>
      <c r="E535" s="36">
        <v>44453</v>
      </c>
      <c r="F535" s="54" t="s">
        <v>489</v>
      </c>
      <c r="G535" s="54" t="s">
        <v>654</v>
      </c>
      <c r="H535" s="27"/>
      <c r="I535" s="27"/>
    </row>
    <row r="536" spans="1:9" ht="13" x14ac:dyDescent="0.15">
      <c r="A536" t="s">
        <v>143</v>
      </c>
      <c r="B536" s="54" t="s">
        <v>22</v>
      </c>
      <c r="C536" s="39" t="str">
        <f t="shared" si="8"/>
        <v>Koda Health-non-dilutive</v>
      </c>
      <c r="D536" s="35">
        <v>350000</v>
      </c>
      <c r="E536" s="36">
        <v>44453</v>
      </c>
      <c r="F536" s="54" t="s">
        <v>489</v>
      </c>
      <c r="G536" s="54" t="s">
        <v>654</v>
      </c>
      <c r="H536" s="27"/>
      <c r="I536" s="27"/>
    </row>
    <row r="537" spans="1:9" ht="13" x14ac:dyDescent="0.15">
      <c r="A537" t="s">
        <v>103</v>
      </c>
      <c r="B537" s="54" t="s">
        <v>22</v>
      </c>
      <c r="C537" s="39" t="str">
        <f t="shared" si="8"/>
        <v>GaitIQ-non-dilutive</v>
      </c>
      <c r="D537" s="35">
        <v>2950000</v>
      </c>
      <c r="E537" s="36">
        <v>44453</v>
      </c>
      <c r="F537" s="54" t="s">
        <v>489</v>
      </c>
      <c r="G537" s="54" t="s">
        <v>654</v>
      </c>
      <c r="H537" s="27"/>
      <c r="I537" s="27"/>
    </row>
    <row r="538" spans="1:9" ht="13" x14ac:dyDescent="0.15">
      <c r="A538" t="s">
        <v>130</v>
      </c>
      <c r="B538" s="54" t="s">
        <v>22</v>
      </c>
      <c r="C538" s="39" t="str">
        <f t="shared" si="8"/>
        <v>TexPower-non-dilutive</v>
      </c>
      <c r="D538" s="35">
        <v>1900000</v>
      </c>
      <c r="E538" s="36">
        <v>44453</v>
      </c>
      <c r="F538" s="54" t="s">
        <v>489</v>
      </c>
      <c r="G538" s="54" t="s">
        <v>654</v>
      </c>
      <c r="H538" s="27" t="s">
        <v>661</v>
      </c>
      <c r="I538" s="27"/>
    </row>
    <row r="539" spans="1:9" ht="13" x14ac:dyDescent="0.15">
      <c r="A539" t="s">
        <v>99</v>
      </c>
      <c r="B539" s="54" t="s">
        <v>22</v>
      </c>
      <c r="C539" s="39" t="str">
        <f t="shared" si="8"/>
        <v>Bezoar Laborartories-non-dilutive</v>
      </c>
      <c r="D539" s="35">
        <v>450000</v>
      </c>
      <c r="E539" s="36">
        <v>44453</v>
      </c>
      <c r="F539" s="54" t="s">
        <v>489</v>
      </c>
      <c r="G539" s="54" t="s">
        <v>654</v>
      </c>
      <c r="H539" s="27" t="s">
        <v>662</v>
      </c>
      <c r="I539" s="27"/>
    </row>
    <row r="540" spans="1:9" ht="13" x14ac:dyDescent="0.15">
      <c r="A540" t="s">
        <v>66</v>
      </c>
      <c r="B540" s="54" t="s">
        <v>22</v>
      </c>
      <c r="C540" s="39" t="str">
        <f t="shared" si="8"/>
        <v>Fortis Biosciences-non-dilutive</v>
      </c>
      <c r="D540" s="35">
        <v>15000</v>
      </c>
      <c r="E540" s="36">
        <v>44453</v>
      </c>
      <c r="F540" s="54" t="s">
        <v>489</v>
      </c>
      <c r="G540" s="54" t="s">
        <v>654</v>
      </c>
      <c r="H540" s="27" t="s">
        <v>663</v>
      </c>
      <c r="I540" s="27"/>
    </row>
    <row r="541" spans="1:9" ht="13" x14ac:dyDescent="0.15">
      <c r="A541" t="s">
        <v>118</v>
      </c>
      <c r="B541" s="54" t="s">
        <v>22</v>
      </c>
      <c r="C541" s="39" t="str">
        <f t="shared" si="8"/>
        <v>Articulate Labs-non-dilutive</v>
      </c>
      <c r="D541" s="35">
        <v>80000</v>
      </c>
      <c r="E541" s="36">
        <v>44453</v>
      </c>
      <c r="F541" s="54" t="s">
        <v>489</v>
      </c>
      <c r="G541" s="54" t="s">
        <v>654</v>
      </c>
      <c r="H541" s="27" t="s">
        <v>664</v>
      </c>
      <c r="I541" s="27"/>
    </row>
    <row r="542" spans="1:9" ht="13" x14ac:dyDescent="0.15">
      <c r="A542" t="s">
        <v>120</v>
      </c>
      <c r="B542" s="54" t="s">
        <v>22</v>
      </c>
      <c r="C542" s="39" t="str">
        <f t="shared" si="8"/>
        <v>Endpoint Security-non-dilutive</v>
      </c>
      <c r="D542" s="35">
        <v>0</v>
      </c>
      <c r="E542" s="36">
        <v>44453</v>
      </c>
      <c r="F542" s="54" t="s">
        <v>489</v>
      </c>
      <c r="G542" s="54" t="s">
        <v>654</v>
      </c>
      <c r="H542" s="27"/>
      <c r="I542" s="27"/>
    </row>
    <row r="543" spans="1:9" ht="13" hidden="1" x14ac:dyDescent="0.15">
      <c r="A543" t="s">
        <v>394</v>
      </c>
      <c r="B543" s="54" t="s">
        <v>22</v>
      </c>
      <c r="C543" s="39" t="str">
        <f t="shared" si="8"/>
        <v>Advanced Scanners-non-dilutive</v>
      </c>
      <c r="D543" s="35">
        <v>325000</v>
      </c>
      <c r="E543" s="36">
        <v>44453</v>
      </c>
      <c r="F543" s="54" t="s">
        <v>489</v>
      </c>
      <c r="G543" s="54" t="s">
        <v>654</v>
      </c>
      <c r="H543" s="27"/>
      <c r="I543" s="27"/>
    </row>
    <row r="544" spans="1:9" ht="13" x14ac:dyDescent="0.15">
      <c r="A544" t="s">
        <v>85</v>
      </c>
      <c r="B544" s="54" t="s">
        <v>22</v>
      </c>
      <c r="C544" s="39" t="str">
        <f t="shared" si="8"/>
        <v>Arovia-non-dilutive</v>
      </c>
      <c r="D544" s="35">
        <v>300000</v>
      </c>
      <c r="E544" s="36">
        <v>44453</v>
      </c>
      <c r="F544" s="54" t="s">
        <v>489</v>
      </c>
      <c r="G544" s="54" t="s">
        <v>654</v>
      </c>
      <c r="H544" s="27"/>
      <c r="I544" s="27"/>
    </row>
    <row r="545" spans="1:9" ht="13" x14ac:dyDescent="0.15">
      <c r="A545" t="s">
        <v>137</v>
      </c>
      <c r="B545" s="54" t="s">
        <v>22</v>
      </c>
      <c r="C545" s="39" t="str">
        <f t="shared" si="8"/>
        <v>DrillDocs Company-non-dilutive</v>
      </c>
      <c r="D545" s="35">
        <v>75000</v>
      </c>
      <c r="E545" s="36">
        <v>44453</v>
      </c>
      <c r="F545" s="54" t="s">
        <v>489</v>
      </c>
      <c r="G545" s="54" t="s">
        <v>654</v>
      </c>
      <c r="H545" s="27"/>
      <c r="I545" s="27"/>
    </row>
    <row r="546" spans="1:9" ht="13" x14ac:dyDescent="0.15">
      <c r="A546" t="s">
        <v>102</v>
      </c>
      <c r="B546" s="54" t="s">
        <v>22</v>
      </c>
      <c r="C546" s="39" t="str">
        <f t="shared" si="8"/>
        <v>EM Device Lab-non-dilutive</v>
      </c>
      <c r="D546" s="35">
        <v>100000</v>
      </c>
      <c r="E546" s="36">
        <v>44453</v>
      </c>
      <c r="F546" s="54" t="s">
        <v>489</v>
      </c>
      <c r="G546" s="54" t="s">
        <v>654</v>
      </c>
      <c r="I546" s="27"/>
    </row>
    <row r="547" spans="1:9" ht="13" x14ac:dyDescent="0.15">
      <c r="A547" t="s">
        <v>146</v>
      </c>
      <c r="B547" s="54" t="s">
        <v>22</v>
      </c>
      <c r="C547" s="39" t="str">
        <f t="shared" si="8"/>
        <v>RiverWalk Therapeutics-non-dilutive</v>
      </c>
      <c r="D547" s="35">
        <v>10000</v>
      </c>
      <c r="E547" s="36">
        <v>44453</v>
      </c>
      <c r="F547" s="54" t="s">
        <v>489</v>
      </c>
      <c r="G547" s="54" t="s">
        <v>654</v>
      </c>
      <c r="H547" s="27"/>
      <c r="I547" s="27"/>
    </row>
    <row r="548" spans="1:9" ht="13" x14ac:dyDescent="0.15">
      <c r="A548" t="s">
        <v>58</v>
      </c>
      <c r="B548" s="54" t="s">
        <v>22</v>
      </c>
      <c r="C548" s="39" t="str">
        <f t="shared" si="8"/>
        <v>Siva Therapeutics-non-dilutive</v>
      </c>
      <c r="D548" s="35">
        <v>2010000</v>
      </c>
      <c r="E548" s="36">
        <v>44453</v>
      </c>
      <c r="F548" s="54" t="s">
        <v>489</v>
      </c>
      <c r="G548" s="54" t="s">
        <v>654</v>
      </c>
      <c r="H548" s="27"/>
      <c r="I548" s="27"/>
    </row>
    <row r="549" spans="1:9" ht="13" x14ac:dyDescent="0.15">
      <c r="A549" t="s">
        <v>111</v>
      </c>
      <c r="B549" s="54" t="s">
        <v>22</v>
      </c>
      <c r="C549" s="39" t="str">
        <f t="shared" si="8"/>
        <v>Spark Biomedical-non-dilutive</v>
      </c>
      <c r="D549" s="35">
        <v>5200000</v>
      </c>
      <c r="E549" s="36">
        <v>44453</v>
      </c>
      <c r="F549" s="54" t="s">
        <v>489</v>
      </c>
      <c r="G549" s="54" t="s">
        <v>654</v>
      </c>
      <c r="H549" s="27" t="s">
        <v>665</v>
      </c>
      <c r="I549" s="27"/>
    </row>
    <row r="550" spans="1:9" ht="13" x14ac:dyDescent="0.15">
      <c r="A550" t="s">
        <v>64</v>
      </c>
      <c r="B550" s="54" t="s">
        <v>22</v>
      </c>
      <c r="C550" s="39" t="str">
        <f t="shared" si="8"/>
        <v>Claridge-Culp-non-dilutive</v>
      </c>
      <c r="D550" s="35">
        <v>1500000</v>
      </c>
      <c r="E550" s="36">
        <v>44453</v>
      </c>
      <c r="F550" s="54" t="s">
        <v>489</v>
      </c>
      <c r="G550" s="54" t="s">
        <v>654</v>
      </c>
      <c r="H550" s="27" t="s">
        <v>666</v>
      </c>
      <c r="I550" s="27"/>
    </row>
    <row r="551" spans="1:9" ht="13" x14ac:dyDescent="0.15">
      <c r="A551" t="s">
        <v>113</v>
      </c>
      <c r="B551" s="54" t="s">
        <v>22</v>
      </c>
      <c r="C551" s="39" t="str">
        <f t="shared" si="8"/>
        <v>SurfEllent-non-dilutive</v>
      </c>
      <c r="D551" s="35">
        <v>1100000</v>
      </c>
      <c r="E551" s="36">
        <v>44453</v>
      </c>
      <c r="F551" s="54" t="s">
        <v>489</v>
      </c>
      <c r="G551" s="54" t="s">
        <v>654</v>
      </c>
      <c r="H551" s="27" t="s">
        <v>667</v>
      </c>
      <c r="I551" s="27"/>
    </row>
    <row r="552" spans="1:9" ht="13" x14ac:dyDescent="0.15">
      <c r="A552" t="s">
        <v>126</v>
      </c>
      <c r="B552" s="54" t="s">
        <v>22</v>
      </c>
      <c r="C552" s="39" t="str">
        <f t="shared" si="8"/>
        <v>Katz Water Technologies-non-dilutive</v>
      </c>
      <c r="D552" s="35">
        <v>2040000</v>
      </c>
      <c r="E552" s="36">
        <v>44453</v>
      </c>
      <c r="F552" s="54" t="s">
        <v>489</v>
      </c>
      <c r="G552" s="54" t="s">
        <v>654</v>
      </c>
      <c r="H552" s="27"/>
      <c r="I552" s="27"/>
    </row>
    <row r="553" spans="1:9" ht="13" x14ac:dyDescent="0.15">
      <c r="A553" t="s">
        <v>121</v>
      </c>
      <c r="B553" s="54" t="s">
        <v>22</v>
      </c>
      <c r="C553" s="39" t="str">
        <f t="shared" si="8"/>
        <v>Energy Bionics-non-dilutive</v>
      </c>
      <c r="D553" s="35">
        <v>50000</v>
      </c>
      <c r="E553" s="36">
        <v>44453</v>
      </c>
      <c r="F553" s="54" t="s">
        <v>489</v>
      </c>
      <c r="G553" s="54" t="s">
        <v>654</v>
      </c>
      <c r="H553" s="27"/>
      <c r="I553" s="27"/>
    </row>
    <row r="554" spans="1:9" ht="13" x14ac:dyDescent="0.15">
      <c r="A554" t="s">
        <v>138</v>
      </c>
      <c r="B554" s="54" t="s">
        <v>22</v>
      </c>
      <c r="C554" s="39" t="str">
        <f t="shared" si="8"/>
        <v>EmGenisys-non-dilutive</v>
      </c>
      <c r="D554" s="35">
        <v>125500</v>
      </c>
      <c r="E554" s="36">
        <v>44453</v>
      </c>
      <c r="F554" s="54" t="s">
        <v>489</v>
      </c>
      <c r="G554" s="54" t="s">
        <v>654</v>
      </c>
      <c r="H554" s="27"/>
      <c r="I554" s="27"/>
    </row>
    <row r="555" spans="1:9" ht="13" x14ac:dyDescent="0.15">
      <c r="A555" t="s">
        <v>65</v>
      </c>
      <c r="B555" s="54" t="s">
        <v>22</v>
      </c>
      <c r="C555" s="39" t="str">
        <f t="shared" si="8"/>
        <v>Clear River Enviro-non-dilutive</v>
      </c>
      <c r="D555" s="35">
        <v>15000</v>
      </c>
      <c r="E555" s="36">
        <v>44453</v>
      </c>
      <c r="F555" s="54" t="s">
        <v>489</v>
      </c>
      <c r="G555" s="54" t="s">
        <v>654</v>
      </c>
      <c r="H555" s="27"/>
      <c r="I555" s="27"/>
    </row>
    <row r="556" spans="1:9" ht="13" x14ac:dyDescent="0.15">
      <c r="A556" t="s">
        <v>135</v>
      </c>
      <c r="B556" s="54" t="s">
        <v>22</v>
      </c>
      <c r="C556" s="39" t="str">
        <f t="shared" si="8"/>
        <v>AVA Propulsion-non-dilutive</v>
      </c>
      <c r="D556" s="35">
        <v>15000</v>
      </c>
      <c r="E556" s="36">
        <v>44453</v>
      </c>
      <c r="F556" s="54" t="s">
        <v>489</v>
      </c>
      <c r="G556" s="54" t="s">
        <v>654</v>
      </c>
      <c r="H556" s="27" t="s">
        <v>663</v>
      </c>
      <c r="I556" s="27"/>
    </row>
    <row r="557" spans="1:9" ht="13" x14ac:dyDescent="0.15">
      <c r="A557" t="s">
        <v>104</v>
      </c>
      <c r="B557" s="27" t="s">
        <v>22</v>
      </c>
      <c r="C557" s="39" t="str">
        <f t="shared" si="8"/>
        <v>Harmony Aeronautics-non-dilutive</v>
      </c>
      <c r="D557" s="35">
        <v>420000</v>
      </c>
      <c r="E557" s="36">
        <v>44502</v>
      </c>
      <c r="F557" s="27" t="s">
        <v>489</v>
      </c>
      <c r="G557" s="27" t="s">
        <v>668</v>
      </c>
      <c r="H557" s="27"/>
      <c r="I557" s="27"/>
    </row>
    <row r="558" spans="1:9" ht="13" x14ac:dyDescent="0.15">
      <c r="A558" t="s">
        <v>104</v>
      </c>
      <c r="B558" s="27" t="s">
        <v>24</v>
      </c>
      <c r="C558" s="39" t="str">
        <f t="shared" si="8"/>
        <v>Harmony Aeronautics-total-nodetail</v>
      </c>
      <c r="D558" s="35">
        <v>0</v>
      </c>
      <c r="E558" s="36">
        <v>44502</v>
      </c>
      <c r="F558" s="27" t="s">
        <v>489</v>
      </c>
      <c r="G558" s="27" t="s">
        <v>668</v>
      </c>
      <c r="H558" s="27" t="s">
        <v>669</v>
      </c>
      <c r="I558" s="27"/>
    </row>
    <row r="559" spans="1:9" ht="13" x14ac:dyDescent="0.15">
      <c r="A559" t="s">
        <v>44</v>
      </c>
      <c r="B559" s="27" t="s">
        <v>22</v>
      </c>
      <c r="C559" s="39" t="str">
        <f t="shared" si="8"/>
        <v>Thermal Expansion Solutions (Allvar)-non-dilutive</v>
      </c>
      <c r="D559" s="35">
        <f>SUM(1899907,50000)</f>
        <v>1949907</v>
      </c>
      <c r="E559" s="36">
        <v>44502</v>
      </c>
      <c r="F559" s="27" t="s">
        <v>520</v>
      </c>
      <c r="G559" s="27" t="s">
        <v>670</v>
      </c>
      <c r="H559" s="27"/>
      <c r="I559" s="27"/>
    </row>
    <row r="560" spans="1:9" ht="13" x14ac:dyDescent="0.15">
      <c r="A560" t="s">
        <v>138</v>
      </c>
      <c r="B560" s="27" t="s">
        <v>22</v>
      </c>
      <c r="C560" s="39" t="str">
        <f t="shared" si="8"/>
        <v>EmGenisys-non-dilutive</v>
      </c>
      <c r="D560" s="35">
        <v>250000</v>
      </c>
      <c r="E560" s="36">
        <v>44519</v>
      </c>
      <c r="F560" s="27" t="s">
        <v>489</v>
      </c>
      <c r="G560" s="27" t="s">
        <v>671</v>
      </c>
      <c r="H560" s="27" t="s">
        <v>672</v>
      </c>
      <c r="I560" s="27"/>
    </row>
    <row r="561" spans="1:13" ht="13" x14ac:dyDescent="0.15">
      <c r="A561" t="s">
        <v>139</v>
      </c>
      <c r="B561" s="27" t="s">
        <v>22</v>
      </c>
      <c r="C561" s="39" t="str">
        <f t="shared" si="8"/>
        <v>HelioWave Technologies-non-dilutive</v>
      </c>
      <c r="D561" s="35">
        <v>275000</v>
      </c>
      <c r="E561" s="36">
        <v>44522</v>
      </c>
      <c r="F561" s="27" t="s">
        <v>489</v>
      </c>
      <c r="G561" s="27" t="s">
        <v>654</v>
      </c>
      <c r="H561" s="27" t="s">
        <v>673</v>
      </c>
      <c r="I561" s="27"/>
    </row>
    <row r="562" spans="1:13" ht="13" x14ac:dyDescent="0.15">
      <c r="A562" t="s">
        <v>139</v>
      </c>
      <c r="B562" s="27" t="s">
        <v>21</v>
      </c>
      <c r="C562" s="39" t="str">
        <f t="shared" si="8"/>
        <v>HelioWave Technologies-dilutive</v>
      </c>
      <c r="D562" s="35">
        <v>10000</v>
      </c>
      <c r="E562" s="36">
        <v>44522</v>
      </c>
      <c r="F562" s="27" t="s">
        <v>489</v>
      </c>
      <c r="G562" s="27" t="s">
        <v>654</v>
      </c>
      <c r="H562" s="27" t="s">
        <v>674</v>
      </c>
      <c r="I562" s="27"/>
    </row>
    <row r="563" spans="1:13" ht="13" x14ac:dyDescent="0.15">
      <c r="A563" t="s">
        <v>149</v>
      </c>
      <c r="B563" s="27" t="s">
        <v>21</v>
      </c>
      <c r="C563" s="39" t="str">
        <f t="shared" si="8"/>
        <v>Starling Medical-dilutive</v>
      </c>
      <c r="D563" s="35">
        <v>1050000</v>
      </c>
      <c r="E563" s="36">
        <v>44602</v>
      </c>
      <c r="F563" s="27" t="s">
        <v>489</v>
      </c>
      <c r="G563" s="27" t="s">
        <v>675</v>
      </c>
      <c r="H563" s="27" t="s">
        <v>676</v>
      </c>
      <c r="I563" s="27"/>
    </row>
    <row r="564" spans="1:13" ht="15.75" customHeight="1" x14ac:dyDescent="0.15">
      <c r="A564" t="s">
        <v>63</v>
      </c>
      <c r="B564" s="54" t="s">
        <v>21</v>
      </c>
      <c r="C564" s="39" t="str">
        <f>CONCATENATE(A564,"-",B564)</f>
        <v>Alleviant Medical-dilutive</v>
      </c>
      <c r="D564" s="35">
        <v>13000000</v>
      </c>
      <c r="E564" s="36">
        <v>44662</v>
      </c>
      <c r="F564" s="54" t="s">
        <v>677</v>
      </c>
      <c r="G564" s="54" t="s">
        <v>593</v>
      </c>
      <c r="H564" s="54" t="s">
        <v>678</v>
      </c>
      <c r="I564" t="s">
        <v>679</v>
      </c>
    </row>
    <row r="565" spans="1:13" ht="15.75" customHeight="1" x14ac:dyDescent="0.15">
      <c r="A565" t="s">
        <v>134</v>
      </c>
      <c r="B565" s="27" t="s">
        <v>21</v>
      </c>
      <c r="C565" s="39" t="str">
        <f>CONCATENATE(A565,"-",B565)</f>
        <v>ASR Systems-dilutive</v>
      </c>
      <c r="D565" s="35">
        <v>3300000</v>
      </c>
      <c r="E565" s="36">
        <v>44664</v>
      </c>
      <c r="F565" s="27" t="s">
        <v>677</v>
      </c>
      <c r="G565" s="27" t="s">
        <v>593</v>
      </c>
      <c r="H565" s="27" t="s">
        <v>680</v>
      </c>
      <c r="I565" s="27"/>
      <c r="J565" s="27"/>
    </row>
    <row r="566" spans="1:13" ht="15.75" customHeight="1" x14ac:dyDescent="0.15">
      <c r="A566" t="s">
        <v>100</v>
      </c>
      <c r="B566" s="54" t="s">
        <v>21</v>
      </c>
      <c r="C566" s="39" t="str">
        <f>CONCATENATE(A566,"-",B566)</f>
        <v>BioLum Sciences-dilutive</v>
      </c>
      <c r="D566" s="35">
        <v>403000</v>
      </c>
      <c r="E566" s="36">
        <v>44665</v>
      </c>
      <c r="F566" s="54" t="s">
        <v>677</v>
      </c>
      <c r="G566" s="54" t="s">
        <v>593</v>
      </c>
      <c r="H566" s="27"/>
      <c r="I566" s="18"/>
      <c r="J566" s="15"/>
      <c r="K566" s="15"/>
      <c r="L566" s="27"/>
    </row>
    <row r="567" spans="1:13" ht="15.75" customHeight="1" x14ac:dyDescent="0.15">
      <c r="A567" t="s">
        <v>100</v>
      </c>
      <c r="B567" s="27" t="s">
        <v>22</v>
      </c>
      <c r="C567" s="39" t="s">
        <v>681</v>
      </c>
      <c r="D567" s="35">
        <v>476700</v>
      </c>
      <c r="E567" s="36">
        <v>44665</v>
      </c>
      <c r="F567" s="54" t="s">
        <v>677</v>
      </c>
      <c r="G567" s="54" t="s">
        <v>593</v>
      </c>
      <c r="H567" s="35"/>
      <c r="I567" s="18"/>
      <c r="J567" s="15"/>
      <c r="K567" s="15"/>
      <c r="L567" s="27"/>
      <c r="M567" s="27"/>
    </row>
    <row r="568" spans="1:13" ht="15.75" customHeight="1" x14ac:dyDescent="0.15">
      <c r="A568" t="s">
        <v>105</v>
      </c>
      <c r="B568" s="54" t="s">
        <v>21</v>
      </c>
      <c r="C568" s="39" t="str">
        <f t="shared" ref="C568" si="9">CONCATENATE(A568,"-",B568)</f>
        <v>Health Note-dilutive</v>
      </c>
      <c r="D568" s="35">
        <v>6000000</v>
      </c>
      <c r="E568" s="36">
        <v>44665</v>
      </c>
      <c r="F568" s="35" t="s">
        <v>677</v>
      </c>
      <c r="G568" s="18" t="s">
        <v>593</v>
      </c>
      <c r="H568" s="15" t="s">
        <v>682</v>
      </c>
      <c r="I568" s="15"/>
      <c r="J568" s="27"/>
      <c r="K568" s="54"/>
      <c r="L568" s="27"/>
      <c r="M568" s="27"/>
    </row>
    <row r="569" spans="1:13" ht="15.75" customHeight="1" x14ac:dyDescent="0.15">
      <c r="A569" t="s">
        <v>106</v>
      </c>
      <c r="B569" s="54" t="s">
        <v>21</v>
      </c>
      <c r="C569" s="39" t="str">
        <f t="shared" ref="C569:C633" si="10">CONCATENATE(A569,"-",B569)</f>
        <v>Ictero Medical-dilutive</v>
      </c>
      <c r="D569" s="35">
        <v>2750000</v>
      </c>
      <c r="E569" s="36">
        <v>44361</v>
      </c>
      <c r="F569" s="35" t="s">
        <v>677</v>
      </c>
      <c r="G569" s="36" t="s">
        <v>593</v>
      </c>
      <c r="H569" s="27" t="s">
        <v>683</v>
      </c>
      <c r="I569" s="27"/>
      <c r="J569" s="27"/>
    </row>
    <row r="570" spans="1:13" ht="15.75" customHeight="1" x14ac:dyDescent="0.15">
      <c r="A570" t="s">
        <v>108</v>
      </c>
      <c r="B570" s="54" t="s">
        <v>24</v>
      </c>
      <c r="C570" s="39" t="str">
        <f t="shared" si="10"/>
        <v>Intelligent Implants-total-nodetail</v>
      </c>
      <c r="D570" s="35">
        <v>8051000</v>
      </c>
      <c r="E570" s="36">
        <v>44665</v>
      </c>
      <c r="F570" s="35" t="s">
        <v>677</v>
      </c>
      <c r="G570" s="36" t="s">
        <v>593</v>
      </c>
      <c r="H570" s="54" t="s">
        <v>684</v>
      </c>
      <c r="I570" s="54"/>
      <c r="J570" s="27"/>
    </row>
    <row r="571" spans="1:13" ht="15.75" customHeight="1" x14ac:dyDescent="0.15">
      <c r="A571" t="s">
        <v>143</v>
      </c>
      <c r="B571" s="27" t="s">
        <v>21</v>
      </c>
      <c r="C571" s="39" t="str">
        <f t="shared" si="10"/>
        <v>Koda Health-dilutive</v>
      </c>
      <c r="D571" s="35">
        <v>4100000</v>
      </c>
      <c r="E571" s="36">
        <v>44453</v>
      </c>
      <c r="F571" s="54" t="s">
        <v>677</v>
      </c>
      <c r="G571" s="54" t="s">
        <v>593</v>
      </c>
      <c r="H571" s="27" t="s">
        <v>685</v>
      </c>
    </row>
    <row r="572" spans="1:13" ht="15.75" customHeight="1" x14ac:dyDescent="0.15">
      <c r="A572" t="s">
        <v>36</v>
      </c>
      <c r="B572" s="27" t="s">
        <v>22</v>
      </c>
      <c r="C572" s="39" t="str">
        <f t="shared" si="10"/>
        <v>Luminostics-non-dilutive</v>
      </c>
      <c r="D572" s="35">
        <v>2250000</v>
      </c>
      <c r="E572" s="36">
        <v>44666</v>
      </c>
      <c r="F572" s="27" t="s">
        <v>677</v>
      </c>
      <c r="G572" s="27" t="s">
        <v>593</v>
      </c>
      <c r="H572" s="27" t="s">
        <v>686</v>
      </c>
    </row>
    <row r="573" spans="1:13" ht="13" x14ac:dyDescent="0.15">
      <c r="A573" t="s">
        <v>37</v>
      </c>
      <c r="B573" s="27" t="s">
        <v>21</v>
      </c>
      <c r="C573" s="39" t="str">
        <f t="shared" si="10"/>
        <v>Noninvasix-dilutive</v>
      </c>
      <c r="D573" s="35">
        <v>10364000</v>
      </c>
      <c r="E573" s="36">
        <v>44666</v>
      </c>
      <c r="F573" s="27" t="s">
        <v>677</v>
      </c>
      <c r="G573" s="27" t="s">
        <v>593</v>
      </c>
      <c r="H573" t="s">
        <v>687</v>
      </c>
    </row>
    <row r="574" spans="1:13" ht="14" x14ac:dyDescent="0.15">
      <c r="A574" t="s">
        <v>581</v>
      </c>
      <c r="B574" s="27" t="s">
        <v>21</v>
      </c>
      <c r="C574" s="39" t="str">
        <f t="shared" si="10"/>
        <v>Smarter Sorting-dilutive</v>
      </c>
      <c r="D574" s="35">
        <v>66600000</v>
      </c>
      <c r="E574" s="36">
        <v>44666</v>
      </c>
      <c r="F574" s="27" t="s">
        <v>677</v>
      </c>
      <c r="G574" s="27" t="s">
        <v>593</v>
      </c>
      <c r="H574" s="70" t="s">
        <v>688</v>
      </c>
    </row>
    <row r="575" spans="1:13" ht="15.75" customHeight="1" x14ac:dyDescent="0.15">
      <c r="A575" t="s">
        <v>59</v>
      </c>
      <c r="B575" s="27" t="s">
        <v>21</v>
      </c>
      <c r="C575" s="39" t="str">
        <f t="shared" si="10"/>
        <v>Stream Biomedical-dilutive</v>
      </c>
      <c r="D575" s="35">
        <v>25500000</v>
      </c>
      <c r="E575" s="36">
        <v>44666</v>
      </c>
      <c r="F575" s="27" t="s">
        <v>677</v>
      </c>
      <c r="G575" s="27" t="s">
        <v>593</v>
      </c>
      <c r="H575" s="27" t="s">
        <v>689</v>
      </c>
    </row>
    <row r="576" spans="1:13" ht="15.75" customHeight="1" x14ac:dyDescent="0.15">
      <c r="A576" t="s">
        <v>132</v>
      </c>
      <c r="B576" s="27" t="s">
        <v>21</v>
      </c>
      <c r="C576" s="39" t="str">
        <f t="shared" si="10"/>
        <v>VeraDermics Incorporated-dilutive</v>
      </c>
      <c r="D576" s="35">
        <v>20700000</v>
      </c>
      <c r="E576" s="36">
        <v>44666</v>
      </c>
      <c r="F576" s="27" t="s">
        <v>677</v>
      </c>
      <c r="G576" s="27" t="s">
        <v>593</v>
      </c>
      <c r="H576" s="27" t="s">
        <v>690</v>
      </c>
    </row>
    <row r="577" spans="1:8" ht="15.75" customHeight="1" x14ac:dyDescent="0.15">
      <c r="A577" t="s">
        <v>97</v>
      </c>
      <c r="B577" s="27" t="s">
        <v>21</v>
      </c>
      <c r="C577" s="39" t="str">
        <f t="shared" si="10"/>
        <v>Yotta Solar-dilutive</v>
      </c>
      <c r="D577" s="35">
        <v>21025000</v>
      </c>
      <c r="E577" s="36">
        <v>44666</v>
      </c>
      <c r="F577" s="27" t="s">
        <v>677</v>
      </c>
      <c r="G577" s="27" t="s">
        <v>593</v>
      </c>
      <c r="H577" s="27" t="s">
        <v>691</v>
      </c>
    </row>
    <row r="578" spans="1:8" ht="15.75" customHeight="1" x14ac:dyDescent="0.15">
      <c r="A578" t="s">
        <v>153</v>
      </c>
      <c r="B578" s="54" t="s">
        <v>21</v>
      </c>
      <c r="C578" s="40" t="str">
        <f t="shared" si="10"/>
        <v>Alt-Bionics, Inc-dilutive</v>
      </c>
      <c r="D578" s="127">
        <v>301500</v>
      </c>
      <c r="E578" s="36">
        <v>44725</v>
      </c>
      <c r="F578" s="27" t="s">
        <v>489</v>
      </c>
      <c r="G578" s="27" t="s">
        <v>526</v>
      </c>
      <c r="H578" t="s">
        <v>171</v>
      </c>
    </row>
    <row r="579" spans="1:8" ht="15.75" customHeight="1" x14ac:dyDescent="0.15">
      <c r="A579" t="s">
        <v>356</v>
      </c>
      <c r="B579" s="54" t="s">
        <v>21</v>
      </c>
      <c r="C579" s="40" t="str">
        <f t="shared" si="10"/>
        <v>Alula Learning-dilutive</v>
      </c>
      <c r="D579" s="127">
        <v>270000</v>
      </c>
      <c r="E579" s="36">
        <v>44725</v>
      </c>
      <c r="F579" s="27" t="s">
        <v>489</v>
      </c>
      <c r="G579" s="27" t="s">
        <v>526</v>
      </c>
    </row>
    <row r="580" spans="1:8" ht="15.75" customHeight="1" x14ac:dyDescent="0.15">
      <c r="A580" t="s">
        <v>155</v>
      </c>
      <c r="B580" s="54" t="s">
        <v>22</v>
      </c>
      <c r="C580" s="40" t="str">
        <f t="shared" si="10"/>
        <v>Blue Sky Measurements, Inc-non-dilutive</v>
      </c>
      <c r="D580" s="127">
        <v>500000</v>
      </c>
      <c r="E580" s="36">
        <v>44725</v>
      </c>
      <c r="F580" s="27" t="s">
        <v>489</v>
      </c>
      <c r="G580" s="27" t="s">
        <v>526</v>
      </c>
    </row>
    <row r="581" spans="1:8" ht="15.75" customHeight="1" x14ac:dyDescent="0.15">
      <c r="A581" t="s">
        <v>155</v>
      </c>
      <c r="B581" s="54" t="s">
        <v>21</v>
      </c>
      <c r="C581" s="40" t="str">
        <f t="shared" si="10"/>
        <v>Blue Sky Measurements, Inc-dilutive</v>
      </c>
      <c r="D581" s="127">
        <v>500000</v>
      </c>
      <c r="E581" s="36">
        <v>44725</v>
      </c>
      <c r="F581" s="27" t="s">
        <v>489</v>
      </c>
      <c r="G581" s="27" t="s">
        <v>526</v>
      </c>
      <c r="H581" t="s">
        <v>692</v>
      </c>
    </row>
    <row r="582" spans="1:8" ht="15.75" customHeight="1" x14ac:dyDescent="0.15">
      <c r="A582" t="s">
        <v>156</v>
      </c>
      <c r="B582" s="54" t="s">
        <v>22</v>
      </c>
      <c r="C582" s="40" t="str">
        <f t="shared" si="10"/>
        <v>DeepCast.ai-non-dilutive</v>
      </c>
      <c r="D582" s="127">
        <v>256000</v>
      </c>
      <c r="E582" s="36">
        <v>44725</v>
      </c>
      <c r="F582" s="27" t="s">
        <v>489</v>
      </c>
      <c r="G582" s="27" t="s">
        <v>526</v>
      </c>
      <c r="H582" s="27" t="s">
        <v>693</v>
      </c>
    </row>
    <row r="583" spans="1:8" ht="15.75" customHeight="1" x14ac:dyDescent="0.15">
      <c r="A583" t="s">
        <v>138</v>
      </c>
      <c r="B583" s="54" t="s">
        <v>22</v>
      </c>
      <c r="C583" s="40" t="str">
        <f t="shared" si="10"/>
        <v>EmGenisys-non-dilutive</v>
      </c>
      <c r="D583" s="127">
        <v>678000</v>
      </c>
      <c r="E583" s="36">
        <v>44725</v>
      </c>
      <c r="F583" s="27" t="s">
        <v>489</v>
      </c>
      <c r="G583" s="27" t="s">
        <v>526</v>
      </c>
    </row>
    <row r="584" spans="1:8" ht="15.75" customHeight="1" x14ac:dyDescent="0.15">
      <c r="A584" t="s">
        <v>160</v>
      </c>
      <c r="B584" s="54" t="s">
        <v>21</v>
      </c>
      <c r="C584" s="40" t="str">
        <f t="shared" si="10"/>
        <v>FluxWorks-dilutive</v>
      </c>
      <c r="D584" s="127">
        <v>5000</v>
      </c>
      <c r="E584" s="36">
        <v>44725</v>
      </c>
      <c r="F584" s="27" t="s">
        <v>489</v>
      </c>
      <c r="G584" s="27" t="s">
        <v>526</v>
      </c>
    </row>
    <row r="585" spans="1:8" ht="15.75" customHeight="1" x14ac:dyDescent="0.15">
      <c r="A585" t="s">
        <v>162</v>
      </c>
      <c r="B585" s="54" t="s">
        <v>21</v>
      </c>
      <c r="C585" s="40" t="str">
        <f t="shared" si="10"/>
        <v>Revolution Turbine Technologies-dilutive</v>
      </c>
      <c r="D585" s="127">
        <v>240000</v>
      </c>
      <c r="E585" s="36">
        <v>44725</v>
      </c>
      <c r="F585" s="27" t="s">
        <v>489</v>
      </c>
      <c r="G585" s="27" t="s">
        <v>526</v>
      </c>
    </row>
    <row r="586" spans="1:8" ht="15.75" customHeight="1" x14ac:dyDescent="0.15">
      <c r="A586" t="s">
        <v>162</v>
      </c>
      <c r="B586" s="54" t="s">
        <v>22</v>
      </c>
      <c r="C586" s="40" t="str">
        <f t="shared" si="10"/>
        <v>Revolution Turbine Technologies-non-dilutive</v>
      </c>
      <c r="D586" s="127">
        <v>1195000</v>
      </c>
      <c r="E586" s="36">
        <v>44725</v>
      </c>
      <c r="F586" s="27" t="s">
        <v>489</v>
      </c>
      <c r="G586" s="27" t="s">
        <v>526</v>
      </c>
    </row>
    <row r="587" spans="1:8" ht="15.75" customHeight="1" x14ac:dyDescent="0.15">
      <c r="A587" t="s">
        <v>163</v>
      </c>
      <c r="B587" s="54" t="s">
        <v>22</v>
      </c>
      <c r="C587" s="40" t="str">
        <f t="shared" si="10"/>
        <v>SolGro, Inc.-non-dilutive</v>
      </c>
      <c r="D587" s="127">
        <v>350000</v>
      </c>
      <c r="E587" s="36">
        <v>44725</v>
      </c>
      <c r="F587" s="27" t="s">
        <v>489</v>
      </c>
      <c r="G587" s="27" t="s">
        <v>526</v>
      </c>
    </row>
    <row r="588" spans="1:8" ht="15.75" customHeight="1" x14ac:dyDescent="0.15">
      <c r="A588" t="s">
        <v>163</v>
      </c>
      <c r="B588" s="54" t="s">
        <v>21</v>
      </c>
      <c r="C588" s="40" t="str">
        <f t="shared" si="10"/>
        <v>SolGro, Inc.-dilutive</v>
      </c>
      <c r="D588" s="127">
        <v>550000</v>
      </c>
      <c r="E588" s="36">
        <v>44725</v>
      </c>
      <c r="F588" s="27" t="s">
        <v>489</v>
      </c>
      <c r="G588" s="27" t="s">
        <v>526</v>
      </c>
    </row>
    <row r="589" spans="1:8" ht="15.75" customHeight="1" x14ac:dyDescent="0.15">
      <c r="A589" t="s">
        <v>164</v>
      </c>
      <c r="B589" s="54" t="s">
        <v>22</v>
      </c>
      <c r="C589" s="40" t="str">
        <f t="shared" si="10"/>
        <v>SUHO Biotechnology LLC-non-dilutive</v>
      </c>
      <c r="D589" s="127">
        <v>225000</v>
      </c>
      <c r="E589" s="36">
        <v>44725</v>
      </c>
      <c r="F589" s="27" t="s">
        <v>489</v>
      </c>
      <c r="G589" s="27" t="s">
        <v>526</v>
      </c>
    </row>
    <row r="590" spans="1:8" ht="15.75" customHeight="1" x14ac:dyDescent="0.15">
      <c r="A590" t="s">
        <v>165</v>
      </c>
      <c r="B590" s="54" t="s">
        <v>21</v>
      </c>
      <c r="C590" s="40" t="str">
        <f t="shared" si="10"/>
        <v>Vaccine Systems, LLC-dilutive</v>
      </c>
      <c r="D590" s="127">
        <v>140000</v>
      </c>
      <c r="E590" s="36">
        <v>44725</v>
      </c>
      <c r="F590" s="27" t="s">
        <v>489</v>
      </c>
      <c r="G590" s="27" t="s">
        <v>526</v>
      </c>
    </row>
    <row r="591" spans="1:8" ht="15.75" customHeight="1" x14ac:dyDescent="0.15">
      <c r="A591" t="s">
        <v>166</v>
      </c>
      <c r="B591" s="54" t="s">
        <v>22</v>
      </c>
      <c r="C591" s="40" t="str">
        <f t="shared" si="10"/>
        <v>XN Health Inc-non-dilutive</v>
      </c>
      <c r="D591" s="127">
        <v>272000</v>
      </c>
      <c r="E591" s="36">
        <v>44725</v>
      </c>
      <c r="F591" s="27" t="s">
        <v>489</v>
      </c>
      <c r="G591" s="27" t="s">
        <v>526</v>
      </c>
    </row>
    <row r="592" spans="1:8" ht="15.75" customHeight="1" x14ac:dyDescent="0.15">
      <c r="A592" t="s">
        <v>167</v>
      </c>
      <c r="B592" s="54" t="s">
        <v>22</v>
      </c>
      <c r="C592" s="40" t="str">
        <f t="shared" si="10"/>
        <v>Atlas Sensor Technologies, Inc.-non-dilutive</v>
      </c>
      <c r="D592" s="127">
        <v>617500</v>
      </c>
      <c r="E592" s="36">
        <v>44725</v>
      </c>
      <c r="F592" s="27" t="s">
        <v>489</v>
      </c>
      <c r="G592" s="27" t="s">
        <v>526</v>
      </c>
    </row>
    <row r="593" spans="1:7" ht="15.75" customHeight="1" x14ac:dyDescent="0.15">
      <c r="A593" t="s">
        <v>167</v>
      </c>
      <c r="B593" s="54" t="s">
        <v>21</v>
      </c>
      <c r="C593" s="40" t="str">
        <f t="shared" si="10"/>
        <v>Atlas Sensor Technologies, Inc.-dilutive</v>
      </c>
      <c r="D593" s="127">
        <v>55000</v>
      </c>
      <c r="E593" s="36">
        <v>44725</v>
      </c>
      <c r="F593" s="27" t="s">
        <v>489</v>
      </c>
      <c r="G593" s="27" t="s">
        <v>526</v>
      </c>
    </row>
    <row r="594" spans="1:7" ht="15.75" customHeight="1" x14ac:dyDescent="0.15">
      <c r="A594" t="s">
        <v>168</v>
      </c>
      <c r="B594" s="54" t="s">
        <v>22</v>
      </c>
      <c r="C594" s="40" t="str">
        <f t="shared" si="10"/>
        <v>Tremedics Medical Devices, INC-non-dilutive</v>
      </c>
      <c r="D594" s="127">
        <v>610000</v>
      </c>
      <c r="E594" s="36">
        <v>44725</v>
      </c>
      <c r="F594" s="27" t="s">
        <v>489</v>
      </c>
      <c r="G594" s="27" t="s">
        <v>526</v>
      </c>
    </row>
    <row r="595" spans="1:7" ht="15.75" customHeight="1" x14ac:dyDescent="0.15">
      <c r="A595" t="s">
        <v>168</v>
      </c>
      <c r="B595" s="54" t="s">
        <v>21</v>
      </c>
      <c r="C595" s="40" t="str">
        <f t="shared" si="10"/>
        <v>Tremedics Medical Devices, INC-dilutive</v>
      </c>
      <c r="D595" s="127">
        <v>120000</v>
      </c>
      <c r="E595" s="36">
        <v>44725</v>
      </c>
      <c r="F595" s="27" t="s">
        <v>489</v>
      </c>
      <c r="G595" s="27" t="s">
        <v>526</v>
      </c>
    </row>
    <row r="596" spans="1:7" ht="15.75" customHeight="1" x14ac:dyDescent="0.15">
      <c r="A596" t="s">
        <v>169</v>
      </c>
      <c r="B596" s="54" t="s">
        <v>22</v>
      </c>
      <c r="C596" s="40" t="str">
        <f t="shared" si="10"/>
        <v>Longhorn Life Sciences-non-dilutive</v>
      </c>
      <c r="D596" s="127">
        <v>33000</v>
      </c>
      <c r="E596" s="36">
        <v>44725</v>
      </c>
      <c r="F596" s="27" t="s">
        <v>489</v>
      </c>
      <c r="G596" s="27" t="s">
        <v>526</v>
      </c>
    </row>
    <row r="597" spans="1:7" ht="15.75" customHeight="1" x14ac:dyDescent="0.15">
      <c r="A597" t="s">
        <v>140</v>
      </c>
      <c r="B597" s="54" t="s">
        <v>22</v>
      </c>
      <c r="C597" s="40" t="str">
        <f t="shared" si="10"/>
        <v>HERO Medical Technologies-non-dilutive</v>
      </c>
      <c r="D597" s="127">
        <v>255000</v>
      </c>
      <c r="E597" s="36">
        <v>44725</v>
      </c>
      <c r="F597" s="27" t="s">
        <v>489</v>
      </c>
      <c r="G597" s="27" t="s">
        <v>526</v>
      </c>
    </row>
    <row r="598" spans="1:7" ht="15.75" customHeight="1" x14ac:dyDescent="0.15">
      <c r="A598" t="s">
        <v>140</v>
      </c>
      <c r="B598" s="54" t="s">
        <v>21</v>
      </c>
      <c r="C598" s="40" t="str">
        <f t="shared" si="10"/>
        <v>HERO Medical Technologies-dilutive</v>
      </c>
      <c r="D598" s="127">
        <v>610000</v>
      </c>
      <c r="E598" s="36">
        <v>44725</v>
      </c>
      <c r="F598" s="27" t="s">
        <v>489</v>
      </c>
      <c r="G598" s="27" t="s">
        <v>526</v>
      </c>
    </row>
    <row r="599" spans="1:7" ht="15.75" customHeight="1" x14ac:dyDescent="0.15">
      <c r="A599" t="s">
        <v>151</v>
      </c>
      <c r="B599" s="54" t="s">
        <v>22</v>
      </c>
      <c r="C599" s="40" t="str">
        <f t="shared" si="10"/>
        <v>TYBR Health-non-dilutive</v>
      </c>
      <c r="D599" s="127">
        <v>256000</v>
      </c>
      <c r="E599" s="36">
        <v>44725</v>
      </c>
      <c r="F599" s="27" t="s">
        <v>489</v>
      </c>
      <c r="G599" s="27" t="s">
        <v>526</v>
      </c>
    </row>
    <row r="600" spans="1:7" ht="15.75" customHeight="1" x14ac:dyDescent="0.15">
      <c r="A600" t="s">
        <v>151</v>
      </c>
      <c r="B600" s="54" t="s">
        <v>21</v>
      </c>
      <c r="C600" s="40" t="str">
        <f t="shared" si="10"/>
        <v>TYBR Health-dilutive</v>
      </c>
      <c r="D600" s="35">
        <v>1716000</v>
      </c>
      <c r="E600" s="36">
        <v>44725</v>
      </c>
      <c r="F600" s="27" t="s">
        <v>489</v>
      </c>
      <c r="G600" s="27" t="s">
        <v>526</v>
      </c>
    </row>
    <row r="601" spans="1:7" ht="15.75" customHeight="1" x14ac:dyDescent="0.15">
      <c r="A601" t="s">
        <v>137</v>
      </c>
      <c r="B601" s="54" t="s">
        <v>22</v>
      </c>
      <c r="C601" s="40" t="str">
        <f t="shared" si="10"/>
        <v>DrillDocs Company-non-dilutive</v>
      </c>
      <c r="D601" s="127">
        <v>114000</v>
      </c>
      <c r="E601" s="36">
        <v>44725</v>
      </c>
      <c r="F601" s="27" t="s">
        <v>489</v>
      </c>
      <c r="G601" s="27" t="s">
        <v>526</v>
      </c>
    </row>
    <row r="602" spans="1:7" ht="15.75" customHeight="1" x14ac:dyDescent="0.15">
      <c r="A602" t="s">
        <v>160</v>
      </c>
      <c r="B602" s="54" t="s">
        <v>22</v>
      </c>
      <c r="C602" s="40" t="str">
        <f t="shared" si="10"/>
        <v>FluxWorks-non-dilutive</v>
      </c>
      <c r="D602" s="127">
        <v>45000</v>
      </c>
      <c r="E602" s="36">
        <v>44725</v>
      </c>
      <c r="F602" s="27" t="s">
        <v>489</v>
      </c>
      <c r="G602" s="27" t="s">
        <v>694</v>
      </c>
    </row>
    <row r="603" spans="1:7" ht="15.75" customHeight="1" x14ac:dyDescent="0.15">
      <c r="A603" t="s">
        <v>163</v>
      </c>
      <c r="B603" s="54" t="s">
        <v>22</v>
      </c>
      <c r="C603" s="40" t="str">
        <f t="shared" si="10"/>
        <v>SolGro, Inc.-non-dilutive</v>
      </c>
      <c r="D603" s="127">
        <v>370000</v>
      </c>
      <c r="E603" s="36">
        <v>44725</v>
      </c>
      <c r="F603" s="27" t="s">
        <v>489</v>
      </c>
      <c r="G603" s="27" t="s">
        <v>694</v>
      </c>
    </row>
    <row r="604" spans="1:7" ht="15.75" customHeight="1" x14ac:dyDescent="0.15">
      <c r="A604" t="s">
        <v>166</v>
      </c>
      <c r="B604" s="54" t="s">
        <v>22</v>
      </c>
      <c r="C604" s="40" t="str">
        <f t="shared" si="10"/>
        <v>XN Health Inc-non-dilutive</v>
      </c>
      <c r="D604" s="127">
        <v>312000</v>
      </c>
      <c r="E604" s="36">
        <v>44725</v>
      </c>
      <c r="F604" s="27" t="s">
        <v>489</v>
      </c>
      <c r="G604" s="27" t="s">
        <v>694</v>
      </c>
    </row>
    <row r="605" spans="1:7" ht="15.75" customHeight="1" x14ac:dyDescent="0.15">
      <c r="A605" t="s">
        <v>157</v>
      </c>
      <c r="B605" s="54" t="s">
        <v>22</v>
      </c>
      <c r="C605" s="40" t="str">
        <f t="shared" si="10"/>
        <v>Dynamic Light-non-dilutive</v>
      </c>
      <c r="D605" s="127">
        <v>10000</v>
      </c>
      <c r="E605" s="36">
        <v>44725</v>
      </c>
      <c r="F605" s="27" t="s">
        <v>489</v>
      </c>
      <c r="G605" s="27" t="s">
        <v>694</v>
      </c>
    </row>
    <row r="606" spans="1:7" ht="15.75" customHeight="1" x14ac:dyDescent="0.15">
      <c r="A606" t="s">
        <v>162</v>
      </c>
      <c r="B606" s="54" t="s">
        <v>22</v>
      </c>
      <c r="C606" s="40" t="str">
        <f t="shared" si="10"/>
        <v>Revolution Turbine Technologies-non-dilutive</v>
      </c>
      <c r="D606" s="127">
        <v>1203000</v>
      </c>
      <c r="E606" s="36">
        <v>44725</v>
      </c>
      <c r="F606" s="27" t="s">
        <v>489</v>
      </c>
      <c r="G606" s="27" t="s">
        <v>694</v>
      </c>
    </row>
    <row r="607" spans="1:7" ht="15.75" customHeight="1" x14ac:dyDescent="0.15">
      <c r="A607" t="s">
        <v>138</v>
      </c>
      <c r="B607" s="54" t="s">
        <v>22</v>
      </c>
      <c r="C607" s="40" t="str">
        <f t="shared" si="10"/>
        <v>EmGenisys-non-dilutive</v>
      </c>
      <c r="D607" s="127">
        <v>682000</v>
      </c>
      <c r="E607" s="36">
        <v>44725</v>
      </c>
      <c r="F607" s="27" t="s">
        <v>489</v>
      </c>
      <c r="G607" s="27" t="s">
        <v>694</v>
      </c>
    </row>
    <row r="608" spans="1:7" ht="15.75" customHeight="1" x14ac:dyDescent="0.15">
      <c r="A608" t="s">
        <v>169</v>
      </c>
      <c r="B608" s="54" t="s">
        <v>22</v>
      </c>
      <c r="C608" s="40" t="str">
        <f t="shared" si="10"/>
        <v>Longhorn Life Sciences-non-dilutive</v>
      </c>
      <c r="D608" s="127">
        <v>38000</v>
      </c>
      <c r="E608" s="36">
        <v>44725</v>
      </c>
      <c r="F608" s="27" t="s">
        <v>489</v>
      </c>
      <c r="G608" s="27" t="s">
        <v>694</v>
      </c>
    </row>
    <row r="609" spans="1:8" ht="15.75" customHeight="1" x14ac:dyDescent="0.15">
      <c r="A609" t="s">
        <v>140</v>
      </c>
      <c r="B609" s="54" t="s">
        <v>22</v>
      </c>
      <c r="C609" s="40" t="str">
        <f t="shared" si="10"/>
        <v>HERO Medical Technologies-non-dilutive</v>
      </c>
      <c r="D609" s="127">
        <v>259000</v>
      </c>
      <c r="E609" s="36">
        <v>44725</v>
      </c>
      <c r="F609" s="27" t="s">
        <v>489</v>
      </c>
      <c r="G609" s="27" t="s">
        <v>694</v>
      </c>
    </row>
    <row r="610" spans="1:8" ht="15.75" customHeight="1" x14ac:dyDescent="0.15">
      <c r="A610" t="s">
        <v>120</v>
      </c>
      <c r="B610" s="54" t="s">
        <v>22</v>
      </c>
      <c r="C610" s="40" t="s">
        <v>695</v>
      </c>
      <c r="D610" s="127">
        <v>3000</v>
      </c>
      <c r="E610" s="36">
        <v>44725</v>
      </c>
      <c r="F610" s="27" t="s">
        <v>489</v>
      </c>
      <c r="G610" s="27" t="s">
        <v>694</v>
      </c>
    </row>
    <row r="611" spans="1:8" ht="15.75" customHeight="1" x14ac:dyDescent="0.15">
      <c r="A611" t="s">
        <v>151</v>
      </c>
      <c r="B611" s="54" t="s">
        <v>22</v>
      </c>
      <c r="C611" s="40" t="str">
        <f t="shared" si="10"/>
        <v>TYBR Health-non-dilutive</v>
      </c>
      <c r="D611" s="127">
        <v>256500</v>
      </c>
      <c r="E611" s="36">
        <v>44725</v>
      </c>
      <c r="F611" s="27" t="s">
        <v>489</v>
      </c>
      <c r="G611" s="27" t="s">
        <v>694</v>
      </c>
    </row>
    <row r="612" spans="1:8" ht="15.75" customHeight="1" x14ac:dyDescent="0.15">
      <c r="A612" t="s">
        <v>168</v>
      </c>
      <c r="B612" s="54" t="s">
        <v>22</v>
      </c>
      <c r="C612" s="40" t="str">
        <f t="shared" si="10"/>
        <v>Tremedics Medical Devices, INC-non-dilutive</v>
      </c>
      <c r="D612" s="127">
        <v>635000</v>
      </c>
      <c r="E612" s="36">
        <v>44725</v>
      </c>
      <c r="F612" s="27" t="s">
        <v>489</v>
      </c>
      <c r="G612" s="27" t="s">
        <v>694</v>
      </c>
    </row>
    <row r="613" spans="1:8" ht="15.75" customHeight="1" x14ac:dyDescent="0.15">
      <c r="A613" t="s">
        <v>166</v>
      </c>
      <c r="B613" s="54" t="s">
        <v>21</v>
      </c>
      <c r="C613" s="40" t="str">
        <f t="shared" si="10"/>
        <v>XN Health Inc-dilutive</v>
      </c>
      <c r="D613" s="127">
        <v>50000</v>
      </c>
      <c r="E613" s="36">
        <v>44725</v>
      </c>
      <c r="F613" s="27" t="s">
        <v>489</v>
      </c>
      <c r="G613" s="27" t="s">
        <v>694</v>
      </c>
    </row>
    <row r="614" spans="1:8" ht="15.75" customHeight="1" x14ac:dyDescent="0.15">
      <c r="A614" t="s">
        <v>157</v>
      </c>
      <c r="B614" s="54" t="s">
        <v>21</v>
      </c>
      <c r="C614" s="40" t="str">
        <f t="shared" si="10"/>
        <v>Dynamic Light-dilutive</v>
      </c>
      <c r="D614" s="127">
        <v>50000</v>
      </c>
      <c r="E614" s="36">
        <v>44725</v>
      </c>
      <c r="F614" s="27" t="s">
        <v>489</v>
      </c>
      <c r="G614" s="27" t="s">
        <v>694</v>
      </c>
    </row>
    <row r="615" spans="1:8" ht="15.75" customHeight="1" x14ac:dyDescent="0.15">
      <c r="A615" t="s">
        <v>63</v>
      </c>
      <c r="B615" s="54" t="s">
        <v>21</v>
      </c>
      <c r="C615" s="40" t="str">
        <f t="shared" si="10"/>
        <v>Alleviant Medical-dilutive</v>
      </c>
      <c r="D615" s="127">
        <v>75000000</v>
      </c>
      <c r="E615" s="36">
        <v>44952</v>
      </c>
      <c r="F615" s="27" t="s">
        <v>677</v>
      </c>
      <c r="G615" s="27" t="s">
        <v>696</v>
      </c>
    </row>
    <row r="616" spans="1:8" ht="15.75" customHeight="1" x14ac:dyDescent="0.15">
      <c r="A616" t="s">
        <v>145</v>
      </c>
      <c r="B616" s="54" t="s">
        <v>21</v>
      </c>
      <c r="C616" s="40" t="str">
        <f t="shared" si="10"/>
        <v>MicroSilicon-dilutive</v>
      </c>
      <c r="D616" s="127">
        <v>205721.05</v>
      </c>
      <c r="E616" s="36">
        <v>44960</v>
      </c>
      <c r="F616" s="27" t="s">
        <v>677</v>
      </c>
      <c r="G616" s="27" t="s">
        <v>697</v>
      </c>
      <c r="H616" s="27"/>
    </row>
    <row r="617" spans="1:8" ht="15.75" customHeight="1" x14ac:dyDescent="0.15">
      <c r="A617" t="s">
        <v>85</v>
      </c>
      <c r="B617" s="54" t="s">
        <v>21</v>
      </c>
      <c r="C617" s="40" t="str">
        <f t="shared" si="10"/>
        <v>Arovia-dilutive</v>
      </c>
      <c r="D617" s="127">
        <v>1500000</v>
      </c>
      <c r="E617" s="36">
        <v>44444</v>
      </c>
      <c r="F617" s="27" t="s">
        <v>677</v>
      </c>
      <c r="G617" s="27" t="s">
        <v>593</v>
      </c>
      <c r="H617" s="27" t="s">
        <v>623</v>
      </c>
    </row>
    <row r="618" spans="1:8" ht="15.75" customHeight="1" x14ac:dyDescent="0.15">
      <c r="A618" t="s">
        <v>118</v>
      </c>
      <c r="B618" s="54" t="s">
        <v>21</v>
      </c>
      <c r="C618" s="40" t="str">
        <f t="shared" si="10"/>
        <v>Articulate Labs-dilutive</v>
      </c>
      <c r="D618" s="127">
        <v>120000</v>
      </c>
      <c r="E618" s="36">
        <v>44819</v>
      </c>
      <c r="F618" s="27" t="s">
        <v>677</v>
      </c>
      <c r="G618" s="27" t="s">
        <v>593</v>
      </c>
      <c r="H618" s="27" t="s">
        <v>698</v>
      </c>
    </row>
    <row r="619" spans="1:8" ht="15.75" customHeight="1" x14ac:dyDescent="0.15">
      <c r="A619" t="s">
        <v>119</v>
      </c>
      <c r="B619" s="54" t="s">
        <v>22</v>
      </c>
      <c r="C619" s="40" t="str">
        <f t="shared" si="10"/>
        <v>Bondwell Technologies-non-dilutive</v>
      </c>
      <c r="D619" s="127">
        <v>235500</v>
      </c>
      <c r="E619" s="36">
        <v>44165</v>
      </c>
      <c r="F619" s="27" t="s">
        <v>677</v>
      </c>
      <c r="G619" s="27" t="s">
        <v>593</v>
      </c>
      <c r="H619" s="27" t="s">
        <v>699</v>
      </c>
    </row>
    <row r="620" spans="1:8" ht="15.75" customHeight="1" x14ac:dyDescent="0.15">
      <c r="A620" t="s">
        <v>53</v>
      </c>
      <c r="B620" s="54" t="s">
        <v>21</v>
      </c>
      <c r="C620" s="40" t="str">
        <f t="shared" si="10"/>
        <v>ENTvantgage Diagnostics-dilutive</v>
      </c>
      <c r="D620" s="127">
        <v>5900000</v>
      </c>
      <c r="E620" s="36">
        <v>44988</v>
      </c>
      <c r="F620" s="27" t="s">
        <v>677</v>
      </c>
      <c r="G620" s="27" t="s">
        <v>593</v>
      </c>
      <c r="H620" s="27" t="s">
        <v>700</v>
      </c>
    </row>
    <row r="621" spans="1:8" ht="15.75" customHeight="1" x14ac:dyDescent="0.15">
      <c r="A621" t="s">
        <v>105</v>
      </c>
      <c r="B621" s="54" t="s">
        <v>21</v>
      </c>
      <c r="C621" s="40" t="str">
        <f t="shared" si="10"/>
        <v>Health Note-dilutive</v>
      </c>
      <c r="D621" s="127">
        <v>17000000</v>
      </c>
      <c r="E621" s="36">
        <v>44988</v>
      </c>
      <c r="F621" s="27" t="s">
        <v>677</v>
      </c>
      <c r="G621" s="27" t="s">
        <v>593</v>
      </c>
      <c r="H621" s="27" t="s">
        <v>701</v>
      </c>
    </row>
    <row r="622" spans="1:8" ht="15.75" customHeight="1" x14ac:dyDescent="0.15">
      <c r="A622" t="s">
        <v>111</v>
      </c>
      <c r="B622" s="54" t="s">
        <v>21</v>
      </c>
      <c r="C622" s="40" t="str">
        <f t="shared" si="10"/>
        <v>Spark Biomedical-dilutive</v>
      </c>
      <c r="D622" s="137">
        <v>16200000</v>
      </c>
      <c r="E622" s="36">
        <v>44993</v>
      </c>
      <c r="F622" s="27" t="s">
        <v>677</v>
      </c>
      <c r="G622" s="27" t="s">
        <v>702</v>
      </c>
      <c r="H622" s="27" t="s">
        <v>703</v>
      </c>
    </row>
    <row r="623" spans="1:8" ht="15.75" customHeight="1" x14ac:dyDescent="0.15">
      <c r="A623" t="s">
        <v>106</v>
      </c>
      <c r="B623" s="54" t="s">
        <v>21</v>
      </c>
      <c r="C623" s="40" t="str">
        <f t="shared" si="10"/>
        <v>Ictero Medical-dilutive</v>
      </c>
      <c r="D623" s="127">
        <v>6000000</v>
      </c>
      <c r="E623" s="36">
        <v>44542</v>
      </c>
      <c r="F623" s="27" t="s">
        <v>677</v>
      </c>
      <c r="G623" s="27" t="s">
        <v>593</v>
      </c>
      <c r="H623" s="27" t="s">
        <v>704</v>
      </c>
    </row>
    <row r="624" spans="1:8" ht="15.75" customHeight="1" x14ac:dyDescent="0.15">
      <c r="A624" t="s">
        <v>106</v>
      </c>
      <c r="B624" s="54" t="s">
        <v>21</v>
      </c>
      <c r="C624" s="40" t="str">
        <f t="shared" si="10"/>
        <v>Ictero Medical-dilutive</v>
      </c>
      <c r="D624" s="127">
        <v>2500000</v>
      </c>
      <c r="E624" s="36">
        <v>44593</v>
      </c>
      <c r="F624" s="27" t="s">
        <v>677</v>
      </c>
      <c r="G624" s="27" t="s">
        <v>593</v>
      </c>
      <c r="H624" s="27" t="s">
        <v>705</v>
      </c>
    </row>
    <row r="625" spans="1:8" ht="15.75" customHeight="1" x14ac:dyDescent="0.15">
      <c r="A625" t="s">
        <v>106</v>
      </c>
      <c r="B625" s="54" t="s">
        <v>21</v>
      </c>
      <c r="C625" s="40" t="str">
        <f t="shared" si="10"/>
        <v>Ictero Medical-dilutive</v>
      </c>
      <c r="D625" s="127">
        <v>6000000</v>
      </c>
      <c r="E625" s="36">
        <v>44680</v>
      </c>
      <c r="F625" s="27" t="s">
        <v>677</v>
      </c>
      <c r="G625" s="27" t="s">
        <v>593</v>
      </c>
      <c r="H625" s="27" t="s">
        <v>704</v>
      </c>
    </row>
    <row r="626" spans="1:8" ht="15.75" customHeight="1" x14ac:dyDescent="0.15">
      <c r="A626" t="s">
        <v>68</v>
      </c>
      <c r="B626" s="54" t="s">
        <v>22</v>
      </c>
      <c r="C626" s="40" t="str">
        <f t="shared" si="10"/>
        <v>IntuiTap Medical-non-dilutive</v>
      </c>
      <c r="D626" s="69">
        <v>1000000</v>
      </c>
      <c r="E626" s="36">
        <v>44552</v>
      </c>
      <c r="F626" s="27" t="s">
        <v>677</v>
      </c>
      <c r="G626" s="27" t="s">
        <v>593</v>
      </c>
      <c r="H626" s="27" t="s">
        <v>693</v>
      </c>
    </row>
    <row r="627" spans="1:8" ht="15.75" customHeight="1" x14ac:dyDescent="0.15">
      <c r="A627" t="s">
        <v>80</v>
      </c>
      <c r="B627" s="54" t="s">
        <v>21</v>
      </c>
      <c r="C627" s="40" t="str">
        <f t="shared" si="10"/>
        <v>Smarter Sorting (Smarter X)-dilutive</v>
      </c>
      <c r="D627" s="69">
        <v>7000000</v>
      </c>
      <c r="E627" s="36">
        <v>44774</v>
      </c>
      <c r="F627" s="27" t="s">
        <v>677</v>
      </c>
      <c r="G627" s="27" t="s">
        <v>593</v>
      </c>
      <c r="H627" s="27" t="s">
        <v>706</v>
      </c>
    </row>
    <row r="628" spans="1:8" ht="15.75" customHeight="1" x14ac:dyDescent="0.15">
      <c r="A628" t="s">
        <v>129</v>
      </c>
      <c r="B628" s="54" t="s">
        <v>21</v>
      </c>
      <c r="C628" s="40" t="str">
        <f t="shared" si="10"/>
        <v>Solenic Medical-dilutive</v>
      </c>
      <c r="D628" s="35">
        <v>3700000</v>
      </c>
      <c r="E628" s="36">
        <v>44923</v>
      </c>
      <c r="F628" s="27" t="s">
        <v>677</v>
      </c>
      <c r="G628" s="27" t="s">
        <v>593</v>
      </c>
      <c r="H628" s="27"/>
    </row>
    <row r="629" spans="1:8" ht="15.75" customHeight="1" x14ac:dyDescent="0.15">
      <c r="A629" t="s">
        <v>149</v>
      </c>
      <c r="B629" s="54" t="s">
        <v>21</v>
      </c>
      <c r="C629" s="40" t="str">
        <f t="shared" si="10"/>
        <v>Starling Medical-dilutive</v>
      </c>
      <c r="D629" s="35">
        <v>3700000</v>
      </c>
      <c r="E629" s="36">
        <v>44953</v>
      </c>
      <c r="F629" s="27" t="s">
        <v>677</v>
      </c>
      <c r="G629" s="27" t="s">
        <v>593</v>
      </c>
      <c r="H629" s="27" t="s">
        <v>707</v>
      </c>
    </row>
    <row r="630" spans="1:8" ht="15.75" customHeight="1" x14ac:dyDescent="0.15">
      <c r="A630" t="s">
        <v>112</v>
      </c>
      <c r="B630" s="54" t="s">
        <v>22</v>
      </c>
      <c r="C630" s="40" t="str">
        <f t="shared" si="10"/>
        <v>Sun Co. Tracking-non-dilutive</v>
      </c>
      <c r="D630" s="35">
        <v>350000</v>
      </c>
      <c r="E630" s="36">
        <v>44698</v>
      </c>
      <c r="F630" s="27" t="s">
        <v>677</v>
      </c>
      <c r="G630" s="27" t="s">
        <v>593</v>
      </c>
      <c r="H630" s="27" t="s">
        <v>708</v>
      </c>
    </row>
    <row r="631" spans="1:8" ht="15.75" customHeight="1" x14ac:dyDescent="0.15">
      <c r="A631" t="s">
        <v>131</v>
      </c>
      <c r="B631" s="54" t="s">
        <v>21</v>
      </c>
      <c r="C631" s="39" t="str">
        <f t="shared" si="10"/>
        <v>Valhalla Healthcare-dilutive</v>
      </c>
      <c r="D631" s="35">
        <v>100000</v>
      </c>
      <c r="E631" s="36">
        <v>44713</v>
      </c>
      <c r="F631" s="27" t="s">
        <v>677</v>
      </c>
      <c r="G631" s="27" t="s">
        <v>593</v>
      </c>
      <c r="H631" t="s">
        <v>623</v>
      </c>
    </row>
    <row r="632" spans="1:8" ht="15.75" customHeight="1" x14ac:dyDescent="0.15">
      <c r="A632" t="s">
        <v>93</v>
      </c>
      <c r="B632" s="54" t="s">
        <v>21</v>
      </c>
      <c r="C632" s="39" t="str">
        <f t="shared" ref="C632" si="11">CONCATENATE(A632,"-",B632)</f>
        <v>VastBiome-dilutive</v>
      </c>
      <c r="D632" s="35">
        <v>14500000</v>
      </c>
      <c r="E632" s="36">
        <v>44994</v>
      </c>
      <c r="F632" s="27" t="s">
        <v>677</v>
      </c>
      <c r="G632" s="27" t="s">
        <v>593</v>
      </c>
      <c r="H632" s="27" t="s">
        <v>709</v>
      </c>
    </row>
    <row r="633" spans="1:8" ht="15.75" customHeight="1" x14ac:dyDescent="0.15">
      <c r="A633" t="s">
        <v>710</v>
      </c>
      <c r="B633" s="54" t="s">
        <v>22</v>
      </c>
      <c r="C633" s="40" t="str">
        <f t="shared" si="10"/>
        <v>Revolution Turbine Technology-non-dilutive</v>
      </c>
      <c r="D633" s="35">
        <v>200000</v>
      </c>
      <c r="E633" s="36">
        <v>44630</v>
      </c>
      <c r="F633" s="27" t="s">
        <v>677</v>
      </c>
      <c r="G633" s="27" t="s">
        <v>593</v>
      </c>
      <c r="H633" s="27" t="s">
        <v>711</v>
      </c>
    </row>
    <row r="634" spans="1:8" ht="15.75" customHeight="1" x14ac:dyDescent="0.15">
      <c r="A634" t="s">
        <v>87</v>
      </c>
      <c r="B634" s="54" t="s">
        <v>21</v>
      </c>
      <c r="C634" s="40" t="s">
        <v>712</v>
      </c>
      <c r="D634" s="35">
        <v>2006000</v>
      </c>
      <c r="E634" s="36">
        <v>45016</v>
      </c>
      <c r="F634" s="27" t="s">
        <v>677</v>
      </c>
      <c r="G634" s="27" t="s">
        <v>713</v>
      </c>
      <c r="H634" t="s">
        <v>714</v>
      </c>
    </row>
    <row r="635" spans="1:8" ht="15.75" customHeight="1" x14ac:dyDescent="0.15">
      <c r="A635" t="s">
        <v>87</v>
      </c>
      <c r="B635" s="54" t="s">
        <v>22</v>
      </c>
      <c r="C635" s="40" t="s">
        <v>715</v>
      </c>
      <c r="D635" s="35">
        <v>290000</v>
      </c>
      <c r="E635" s="36">
        <v>45016</v>
      </c>
      <c r="F635" s="27" t="s">
        <v>677</v>
      </c>
      <c r="G635" s="27" t="s">
        <v>713</v>
      </c>
      <c r="H635" t="s">
        <v>714</v>
      </c>
    </row>
    <row r="636" spans="1:8" ht="15.75" customHeight="1" x14ac:dyDescent="0.15">
      <c r="A636" t="s">
        <v>117</v>
      </c>
      <c r="B636" s="54" t="s">
        <v>21</v>
      </c>
      <c r="C636" s="40" t="s">
        <v>716</v>
      </c>
      <c r="D636" s="35">
        <v>40000000</v>
      </c>
      <c r="E636" s="36">
        <v>45044</v>
      </c>
      <c r="F636" s="27" t="s">
        <v>677</v>
      </c>
      <c r="G636" s="27" t="s">
        <v>713</v>
      </c>
      <c r="H636" t="s">
        <v>717</v>
      </c>
    </row>
    <row r="637" spans="1:8" ht="15.75" customHeight="1" x14ac:dyDescent="0.15">
      <c r="A637" t="s">
        <v>187</v>
      </c>
      <c r="B637" s="54" t="s">
        <v>21</v>
      </c>
      <c r="C637" s="40" t="s">
        <v>718</v>
      </c>
      <c r="D637" s="35">
        <v>550000</v>
      </c>
      <c r="E637" s="36">
        <v>45089</v>
      </c>
      <c r="F637" s="27" t="s">
        <v>677</v>
      </c>
      <c r="G637" t="s">
        <v>719</v>
      </c>
      <c r="H637" t="s">
        <v>720</v>
      </c>
    </row>
    <row r="638" spans="1:8" ht="15.75" customHeight="1" x14ac:dyDescent="0.15">
      <c r="A638" t="s">
        <v>187</v>
      </c>
      <c r="B638" s="54" t="s">
        <v>22</v>
      </c>
      <c r="C638" s="40" t="s">
        <v>721</v>
      </c>
      <c r="D638" s="35">
        <v>595250</v>
      </c>
      <c r="E638" s="36">
        <v>45089</v>
      </c>
      <c r="F638" s="27" t="s">
        <v>677</v>
      </c>
      <c r="G638" t="s">
        <v>719</v>
      </c>
      <c r="H638" t="s">
        <v>722</v>
      </c>
    </row>
    <row r="639" spans="1:8" ht="15.75" customHeight="1" x14ac:dyDescent="0.15">
      <c r="A639" t="s">
        <v>170</v>
      </c>
      <c r="B639" s="54" t="s">
        <v>22</v>
      </c>
      <c r="C639" s="40" t="s">
        <v>723</v>
      </c>
      <c r="D639" s="35">
        <v>902000</v>
      </c>
      <c r="E639" s="36">
        <v>45089</v>
      </c>
      <c r="F639" s="27" t="s">
        <v>677</v>
      </c>
      <c r="G639" t="s">
        <v>719</v>
      </c>
      <c r="H639" t="s">
        <v>724</v>
      </c>
    </row>
    <row r="640" spans="1:8" ht="15.75" customHeight="1" x14ac:dyDescent="0.15">
      <c r="A640" t="s">
        <v>172</v>
      </c>
      <c r="B640" s="54" t="s">
        <v>22</v>
      </c>
      <c r="C640" s="40" t="s">
        <v>725</v>
      </c>
      <c r="D640" s="35">
        <v>1156000</v>
      </c>
      <c r="E640" s="36">
        <v>45089</v>
      </c>
      <c r="F640" s="27" t="s">
        <v>677</v>
      </c>
      <c r="G640" t="s">
        <v>719</v>
      </c>
      <c r="H640" t="s">
        <v>726</v>
      </c>
    </row>
    <row r="641" spans="1:8" ht="15.75" customHeight="1" x14ac:dyDescent="0.15">
      <c r="A641" t="s">
        <v>175</v>
      </c>
      <c r="B641" s="54" t="s">
        <v>24</v>
      </c>
      <c r="C641" s="40" t="s">
        <v>727</v>
      </c>
      <c r="D641" s="35">
        <v>0</v>
      </c>
      <c r="E641" s="36">
        <v>45089</v>
      </c>
      <c r="F641" t="s">
        <v>677</v>
      </c>
      <c r="G641" t="s">
        <v>719</v>
      </c>
    </row>
    <row r="642" spans="1:8" ht="15.75" customHeight="1" x14ac:dyDescent="0.15">
      <c r="A642" t="s">
        <v>177</v>
      </c>
      <c r="B642" s="54" t="s">
        <v>24</v>
      </c>
      <c r="C642" s="40" t="s">
        <v>728</v>
      </c>
      <c r="D642" s="35">
        <v>150000</v>
      </c>
      <c r="E642" s="36">
        <v>45089</v>
      </c>
      <c r="F642" t="s">
        <v>677</v>
      </c>
      <c r="G642" t="s">
        <v>719</v>
      </c>
    </row>
    <row r="643" spans="1:8" ht="15.75" customHeight="1" x14ac:dyDescent="0.15">
      <c r="A643" t="s">
        <v>729</v>
      </c>
      <c r="B643" s="54" t="s">
        <v>21</v>
      </c>
      <c r="C643" s="40" t="s">
        <v>730</v>
      </c>
      <c r="D643" s="35">
        <v>365000</v>
      </c>
      <c r="E643" s="36">
        <v>45089</v>
      </c>
      <c r="F643" t="s">
        <v>677</v>
      </c>
      <c r="G643" t="s">
        <v>719</v>
      </c>
    </row>
    <row r="644" spans="1:8" ht="15.75" customHeight="1" x14ac:dyDescent="0.15">
      <c r="A644" t="s">
        <v>179</v>
      </c>
      <c r="B644" s="54" t="s">
        <v>21</v>
      </c>
      <c r="C644" s="40" t="s">
        <v>731</v>
      </c>
      <c r="D644" s="35">
        <v>200000</v>
      </c>
      <c r="E644" s="36">
        <v>45089</v>
      </c>
      <c r="F644" s="27" t="s">
        <v>677</v>
      </c>
      <c r="G644" t="s">
        <v>719</v>
      </c>
      <c r="H644" t="s">
        <v>732</v>
      </c>
    </row>
    <row r="645" spans="1:8" ht="15.75" customHeight="1" x14ac:dyDescent="0.15">
      <c r="A645" t="s">
        <v>733</v>
      </c>
      <c r="B645" s="54" t="s">
        <v>22</v>
      </c>
      <c r="C645" s="40" t="s">
        <v>734</v>
      </c>
      <c r="D645" s="35">
        <v>150000</v>
      </c>
      <c r="E645" s="36">
        <v>45089</v>
      </c>
      <c r="F645" t="s">
        <v>677</v>
      </c>
      <c r="G645" t="s">
        <v>719</v>
      </c>
      <c r="H645" t="s">
        <v>735</v>
      </c>
    </row>
    <row r="646" spans="1:8" ht="15.75" customHeight="1" x14ac:dyDescent="0.15">
      <c r="A646" t="s">
        <v>182</v>
      </c>
      <c r="B646" s="54" t="s">
        <v>22</v>
      </c>
      <c r="C646" s="40" t="s">
        <v>736</v>
      </c>
      <c r="D646" s="35">
        <v>45469</v>
      </c>
      <c r="E646" s="36">
        <v>45089</v>
      </c>
      <c r="F646" t="s">
        <v>677</v>
      </c>
      <c r="G646" t="s">
        <v>719</v>
      </c>
      <c r="H646" t="s">
        <v>737</v>
      </c>
    </row>
    <row r="647" spans="1:8" ht="15.75" customHeight="1" x14ac:dyDescent="0.15">
      <c r="A647" t="s">
        <v>183</v>
      </c>
      <c r="B647" s="54" t="s">
        <v>21</v>
      </c>
      <c r="C647" s="40" t="s">
        <v>738</v>
      </c>
      <c r="D647" s="35">
        <v>70000</v>
      </c>
      <c r="E647" s="36">
        <v>45089</v>
      </c>
      <c r="F647" t="s">
        <v>677</v>
      </c>
      <c r="G647" t="s">
        <v>719</v>
      </c>
      <c r="H647" t="s">
        <v>739</v>
      </c>
    </row>
    <row r="648" spans="1:8" ht="15.75" customHeight="1" x14ac:dyDescent="0.15">
      <c r="A648" t="s">
        <v>184</v>
      </c>
      <c r="B648" s="54" t="s">
        <v>21</v>
      </c>
      <c r="C648" s="40" t="s">
        <v>740</v>
      </c>
      <c r="D648" s="35">
        <v>350000</v>
      </c>
      <c r="E648" s="36">
        <v>45089</v>
      </c>
      <c r="F648" t="s">
        <v>677</v>
      </c>
      <c r="G648" t="s">
        <v>719</v>
      </c>
      <c r="H648" t="s">
        <v>741</v>
      </c>
    </row>
    <row r="649" spans="1:8" ht="15.75" customHeight="1" x14ac:dyDescent="0.15">
      <c r="A649" t="s">
        <v>742</v>
      </c>
      <c r="B649" s="54" t="s">
        <v>22</v>
      </c>
      <c r="C649" s="40" t="s">
        <v>743</v>
      </c>
      <c r="D649" s="35">
        <v>120000</v>
      </c>
      <c r="E649" s="36">
        <v>45089</v>
      </c>
      <c r="F649" t="s">
        <v>677</v>
      </c>
      <c r="G649" t="s">
        <v>719</v>
      </c>
      <c r="H649" t="s">
        <v>744</v>
      </c>
    </row>
    <row r="650" spans="1:8" ht="15.75" customHeight="1" x14ac:dyDescent="0.15">
      <c r="A650" t="s">
        <v>181</v>
      </c>
      <c r="B650" s="54" t="s">
        <v>24</v>
      </c>
      <c r="C650" s="40" t="s">
        <v>745</v>
      </c>
      <c r="D650" s="35">
        <v>0</v>
      </c>
      <c r="E650" s="36">
        <v>45089</v>
      </c>
      <c r="F650" t="s">
        <v>677</v>
      </c>
      <c r="G650" t="s">
        <v>719</v>
      </c>
    </row>
    <row r="651" spans="1:8" ht="15.75" customHeight="1" x14ac:dyDescent="0.15">
      <c r="A651" t="s">
        <v>188</v>
      </c>
      <c r="B651" s="54" t="s">
        <v>22</v>
      </c>
      <c r="C651" s="40" t="s">
        <v>746</v>
      </c>
      <c r="D651" s="35">
        <v>20000</v>
      </c>
      <c r="E651" s="36">
        <v>45089</v>
      </c>
      <c r="F651" t="s">
        <v>677</v>
      </c>
      <c r="G651" t="s">
        <v>719</v>
      </c>
      <c r="H651" t="s">
        <v>747</v>
      </c>
    </row>
    <row r="652" spans="1:8" ht="15.75" customHeight="1" x14ac:dyDescent="0.15">
      <c r="A652" t="s">
        <v>174</v>
      </c>
      <c r="B652" s="54" t="s">
        <v>22</v>
      </c>
      <c r="C652" s="40" t="s">
        <v>748</v>
      </c>
      <c r="D652" s="35">
        <v>210000</v>
      </c>
      <c r="E652" s="36">
        <v>45089</v>
      </c>
      <c r="F652" t="s">
        <v>677</v>
      </c>
      <c r="G652" t="s">
        <v>719</v>
      </c>
      <c r="H652" t="s">
        <v>749</v>
      </c>
    </row>
    <row r="653" spans="1:8" ht="15.75" customHeight="1" x14ac:dyDescent="0.15">
      <c r="A653" t="s">
        <v>750</v>
      </c>
      <c r="B653" s="54" t="s">
        <v>22</v>
      </c>
      <c r="C653" s="40" t="s">
        <v>751</v>
      </c>
      <c r="D653" s="35">
        <v>112000</v>
      </c>
      <c r="E653" s="36">
        <v>45089</v>
      </c>
      <c r="F653" t="s">
        <v>677</v>
      </c>
      <c r="G653" t="s">
        <v>719</v>
      </c>
      <c r="H653" t="s">
        <v>752</v>
      </c>
    </row>
    <row r="654" spans="1:8" ht="15.75" customHeight="1" x14ac:dyDescent="0.15">
      <c r="A654" t="s">
        <v>179</v>
      </c>
      <c r="B654" s="54" t="s">
        <v>22</v>
      </c>
      <c r="C654" s="40" t="s">
        <v>753</v>
      </c>
      <c r="D654" s="35">
        <v>112000</v>
      </c>
      <c r="E654" s="36">
        <v>45089</v>
      </c>
      <c r="F654" s="27" t="s">
        <v>677</v>
      </c>
      <c r="G654" t="s">
        <v>719</v>
      </c>
      <c r="H654" t="s">
        <v>754</v>
      </c>
    </row>
    <row r="655" spans="1:8" ht="15.75" customHeight="1" x14ac:dyDescent="0.15">
      <c r="A655" t="s">
        <v>183</v>
      </c>
      <c r="B655" s="54" t="s">
        <v>22</v>
      </c>
      <c r="C655" s="40" t="s">
        <v>755</v>
      </c>
      <c r="D655" s="35">
        <v>50000</v>
      </c>
      <c r="E655" s="36">
        <v>45089</v>
      </c>
      <c r="F655" t="s">
        <v>677</v>
      </c>
      <c r="G655" t="s">
        <v>719</v>
      </c>
      <c r="H655" t="s">
        <v>756</v>
      </c>
    </row>
    <row r="656" spans="1:8" ht="15.75" customHeight="1" x14ac:dyDescent="0.15">
      <c r="A656" t="s">
        <v>111</v>
      </c>
      <c r="B656" s="54" t="s">
        <v>22</v>
      </c>
      <c r="C656" s="40" t="str">
        <f t="shared" ref="C656" si="12">CONCATENATE(A656,"-",B656)</f>
        <v>Spark Biomedical-non-dilutive</v>
      </c>
      <c r="D656" s="137">
        <v>1150000</v>
      </c>
      <c r="E656" s="36">
        <v>45187</v>
      </c>
      <c r="F656" s="27" t="s">
        <v>677</v>
      </c>
      <c r="G656" t="s">
        <v>757</v>
      </c>
      <c r="H656" s="27" t="s">
        <v>758</v>
      </c>
    </row>
    <row r="657" spans="1:8" ht="15.75" hidden="1" customHeight="1" x14ac:dyDescent="0.15">
      <c r="A657" t="s">
        <v>394</v>
      </c>
      <c r="B657" s="54" t="s">
        <v>21</v>
      </c>
      <c r="C657" s="40" t="s">
        <v>759</v>
      </c>
      <c r="D657" s="35">
        <v>8200000</v>
      </c>
      <c r="E657" s="36">
        <v>45310</v>
      </c>
      <c r="F657" s="27" t="s">
        <v>677</v>
      </c>
      <c r="G657" s="27" t="s">
        <v>760</v>
      </c>
      <c r="H657" t="s">
        <v>761</v>
      </c>
    </row>
    <row r="658" spans="1:8" ht="15.75" hidden="1" customHeight="1" x14ac:dyDescent="0.15">
      <c r="A658" t="s">
        <v>394</v>
      </c>
      <c r="B658" s="54" t="s">
        <v>21</v>
      </c>
      <c r="C658" s="40" t="s">
        <v>759</v>
      </c>
      <c r="D658" s="35">
        <v>4600000</v>
      </c>
      <c r="E658" s="36">
        <v>45310</v>
      </c>
      <c r="F658" s="27" t="s">
        <v>677</v>
      </c>
      <c r="G658" s="27" t="s">
        <v>760</v>
      </c>
      <c r="H658" t="s">
        <v>762</v>
      </c>
    </row>
    <row r="659" spans="1:8" ht="15.75" hidden="1" customHeight="1" x14ac:dyDescent="0.15">
      <c r="A659" t="s">
        <v>394</v>
      </c>
      <c r="B659" s="54" t="s">
        <v>21</v>
      </c>
      <c r="C659" s="40" t="s">
        <v>759</v>
      </c>
      <c r="D659" s="35">
        <v>3500000</v>
      </c>
      <c r="E659" s="36">
        <v>45310</v>
      </c>
      <c r="F659" s="27" t="s">
        <v>677</v>
      </c>
      <c r="G659" s="27" t="s">
        <v>760</v>
      </c>
      <c r="H659" t="s">
        <v>763</v>
      </c>
    </row>
    <row r="660" spans="1:8" ht="15.75" customHeight="1" x14ac:dyDescent="0.15">
      <c r="A660" t="s">
        <v>86</v>
      </c>
      <c r="B660" s="54" t="s">
        <v>21</v>
      </c>
      <c r="C660" s="40" t="s">
        <v>764</v>
      </c>
      <c r="D660" s="35">
        <v>600000</v>
      </c>
      <c r="E660" s="36">
        <v>44945</v>
      </c>
      <c r="F660" s="27" t="s">
        <v>677</v>
      </c>
      <c r="G660" s="27" t="s">
        <v>760</v>
      </c>
      <c r="H660" t="s">
        <v>765</v>
      </c>
    </row>
    <row r="661" spans="1:8" ht="15.75" customHeight="1" x14ac:dyDescent="0.15">
      <c r="A661" t="s">
        <v>119</v>
      </c>
      <c r="B661" s="54" t="s">
        <v>21</v>
      </c>
      <c r="C661" s="40" t="s">
        <v>766</v>
      </c>
      <c r="D661" s="127">
        <v>450756</v>
      </c>
      <c r="E661" s="36">
        <v>45310</v>
      </c>
      <c r="F661" s="51" t="s">
        <v>677</v>
      </c>
      <c r="G661" s="27" t="s">
        <v>593</v>
      </c>
      <c r="H661" s="27" t="s">
        <v>767</v>
      </c>
    </row>
    <row r="662" spans="1:8" ht="15.75" customHeight="1" x14ac:dyDescent="0.15">
      <c r="A662" t="s">
        <v>138</v>
      </c>
      <c r="B662" s="54" t="s">
        <v>21</v>
      </c>
      <c r="C662" s="40" t="s">
        <v>768</v>
      </c>
      <c r="D662" s="127">
        <v>100000</v>
      </c>
      <c r="E662" s="36">
        <v>45310</v>
      </c>
      <c r="F662" s="27" t="s">
        <v>677</v>
      </c>
      <c r="G662" s="27" t="s">
        <v>760</v>
      </c>
      <c r="H662" s="27" t="s">
        <v>769</v>
      </c>
    </row>
    <row r="663" spans="1:8" ht="15.75" customHeight="1" x14ac:dyDescent="0.15">
      <c r="A663" t="s">
        <v>124</v>
      </c>
      <c r="B663" s="54" t="s">
        <v>21</v>
      </c>
      <c r="C663" s="40" t="s">
        <v>770</v>
      </c>
      <c r="D663" s="127">
        <v>100000</v>
      </c>
      <c r="E663" s="36">
        <v>45310</v>
      </c>
      <c r="F663" s="27" t="s">
        <v>677</v>
      </c>
      <c r="G663" s="27" t="s">
        <v>593</v>
      </c>
      <c r="H663" t="s">
        <v>771</v>
      </c>
    </row>
    <row r="664" spans="1:8" ht="15.75" customHeight="1" x14ac:dyDescent="0.15">
      <c r="A664" t="s">
        <v>179</v>
      </c>
      <c r="B664" s="54" t="s">
        <v>22</v>
      </c>
      <c r="C664" s="40" t="s">
        <v>753</v>
      </c>
      <c r="D664" s="35">
        <v>327864</v>
      </c>
      <c r="E664" s="36">
        <v>45313</v>
      </c>
      <c r="F664" s="27" t="s">
        <v>677</v>
      </c>
      <c r="G664" t="s">
        <v>760</v>
      </c>
      <c r="H664" t="s">
        <v>772</v>
      </c>
    </row>
    <row r="665" spans="1:8" ht="15.75" customHeight="1" x14ac:dyDescent="0.15">
      <c r="A665" t="s">
        <v>39</v>
      </c>
      <c r="B665" s="54" t="s">
        <v>21</v>
      </c>
      <c r="C665" s="40" t="s">
        <v>773</v>
      </c>
      <c r="D665" s="35">
        <v>710000</v>
      </c>
      <c r="E665" s="36">
        <v>45313</v>
      </c>
      <c r="F665" s="27" t="s">
        <v>677</v>
      </c>
      <c r="G665" s="27" t="s">
        <v>760</v>
      </c>
      <c r="H665" t="s">
        <v>774</v>
      </c>
    </row>
    <row r="666" spans="1:8" ht="15.75" customHeight="1" x14ac:dyDescent="0.15">
      <c r="A666" t="s">
        <v>129</v>
      </c>
      <c r="B666" s="54" t="s">
        <v>21</v>
      </c>
      <c r="C666" s="40" t="s">
        <v>775</v>
      </c>
      <c r="D666" s="35">
        <v>5100000</v>
      </c>
      <c r="E666" s="36">
        <v>45313</v>
      </c>
      <c r="F666" s="27" t="s">
        <v>677</v>
      </c>
      <c r="G666" s="27" t="s">
        <v>593</v>
      </c>
      <c r="H666" t="s">
        <v>776</v>
      </c>
    </row>
    <row r="667" spans="1:8" ht="15.75" customHeight="1" x14ac:dyDescent="0.15">
      <c r="A667" t="s">
        <v>168</v>
      </c>
      <c r="B667" s="54" t="s">
        <v>22</v>
      </c>
      <c r="C667" s="40" t="s">
        <v>777</v>
      </c>
      <c r="D667" s="127">
        <v>25000</v>
      </c>
      <c r="E667" s="36">
        <v>45313</v>
      </c>
      <c r="F667" s="27" t="s">
        <v>677</v>
      </c>
      <c r="G667" t="s">
        <v>593</v>
      </c>
      <c r="H667" t="s">
        <v>778</v>
      </c>
    </row>
    <row r="668" spans="1:8" ht="15.75" customHeight="1" x14ac:dyDescent="0.15">
      <c r="A668" t="s">
        <v>94</v>
      </c>
      <c r="B668" s="54" t="s">
        <v>21</v>
      </c>
      <c r="C668" s="40" t="s">
        <v>779</v>
      </c>
      <c r="D668" s="35">
        <v>16000000</v>
      </c>
      <c r="E668" s="36">
        <v>45313</v>
      </c>
      <c r="F668" s="27" t="s">
        <v>677</v>
      </c>
      <c r="G668" s="27" t="s">
        <v>593</v>
      </c>
      <c r="H668" s="27" t="s">
        <v>780</v>
      </c>
    </row>
    <row r="669" spans="1:8" ht="15.75" customHeight="1" x14ac:dyDescent="0.15">
      <c r="A669" t="s">
        <v>132</v>
      </c>
      <c r="B669" s="54" t="s">
        <v>21</v>
      </c>
      <c r="C669" s="40" t="s">
        <v>781</v>
      </c>
      <c r="D669" s="35">
        <v>15000000</v>
      </c>
      <c r="E669" s="36">
        <v>45313</v>
      </c>
      <c r="F669" s="27" t="s">
        <v>677</v>
      </c>
      <c r="G669" s="27" t="s">
        <v>593</v>
      </c>
      <c r="H669" s="27" t="s">
        <v>782</v>
      </c>
    </row>
    <row r="670" spans="1:8" ht="15.75" customHeight="1" x14ac:dyDescent="0.15">
      <c r="A670" t="s">
        <v>97</v>
      </c>
      <c r="B670" s="54" t="s">
        <v>21</v>
      </c>
      <c r="C670" s="141" t="s">
        <v>783</v>
      </c>
      <c r="D670" s="35">
        <v>8000000</v>
      </c>
      <c r="E670" s="36">
        <v>45313</v>
      </c>
      <c r="F670" s="27" t="s">
        <v>677</v>
      </c>
      <c r="G670" s="27" t="s">
        <v>593</v>
      </c>
      <c r="H670" s="27" t="s">
        <v>784</v>
      </c>
    </row>
    <row r="671" spans="1:8" ht="15.75" customHeight="1" x14ac:dyDescent="0.15">
      <c r="B671" s="54"/>
    </row>
  </sheetData>
  <autoFilter ref="A1:H670" xr:uid="{00000000-0009-0000-0000-000008000000}">
    <filterColumn colId="0">
      <filters>
        <filter val="Acoustic Shield"/>
        <filter val="Admetsys"/>
        <filter val="Alleviant Medical"/>
        <filter val="Allosense"/>
        <filter val="Allotrope Medical"/>
        <filter val="Alt-Bionics, Inc"/>
        <filter val="Alula Learning"/>
        <filter val="Arovia"/>
        <filter val="Articulate Labs"/>
        <filter val="ASR Systems"/>
        <filter val="Astrapi"/>
        <filter val="Atlas Sensor Technologies, Inc."/>
        <filter val="AtmoSpark"/>
        <filter val="AVA Propulsion"/>
        <filter val="Bezoar Laborartories"/>
        <filter val="BioLum Sciences"/>
        <filter val="Blue Sky Measurements, Inc"/>
        <filter val="Bondwell Technologies"/>
        <filter val="Brevitest Technologies"/>
        <filter val="Carbonwire"/>
        <filter val="Cartofusion Technologies"/>
        <filter val="Cellula BioPharma, Inc."/>
        <filter val="Cirasys"/>
        <filter val="Circle Concrete Tech, Inc."/>
        <filter val="Claridge-Culp"/>
        <filter val="Clear River Enviro"/>
        <filter val="CodeWalker"/>
        <filter val="Corveus Medical"/>
        <filter val="CryoDesalination, LLC"/>
        <filter val="DeepCast.ai"/>
        <filter val="Doc Response"/>
        <filter val="DrillDocs Company"/>
        <filter val="Dynamic Light"/>
        <filter val="ECM Technologies"/>
        <filter val="EM Device Lab"/>
        <filter val="Ember Sleep"/>
        <filter val="EmGenisys"/>
        <filter val="Endpoint Security"/>
        <filter val="Energy Bionics"/>
        <filter val="ENTvantgage Diagnostics"/>
        <filter val="FastVisa.us"/>
        <filter val="Feel the Color"/>
        <filter val="FluxWorks"/>
        <filter val="Fortis Biosciences"/>
        <filter val="GaitIQ"/>
        <filter val="Guardian Sensors"/>
        <filter val="GuidaBot"/>
        <filter val="Harmony Aeronautics"/>
        <filter val="Health Note"/>
        <filter val="HelioWave Technologies"/>
        <filter val="HERO Medical Technologies"/>
        <filter val="HiPR Innovation"/>
        <filter val="HPTechAi, LLC"/>
        <filter val="Icii Technologies"/>
        <filter val="Ictero Medical"/>
        <filter val="Immosis"/>
        <filter val="Industrom Power"/>
        <filter val="Intelligent Implants"/>
        <filter val="Intelligent Nanofiber"/>
        <filter val="IntuiTap Medical"/>
        <filter val="Katz Water Technologies"/>
        <filter val="Knocki"/>
        <filter val="Koda Health"/>
        <filter val="Life Motion Technologies"/>
        <filter val="Longhorn Life Sciences"/>
        <filter val="Luci"/>
        <filter val="Luminostics"/>
        <filter val="M&amp;S Biotics"/>
        <filter val="Macromoltek"/>
        <filter val="Max-IR Labs"/>
        <filter val="MicroSilicon"/>
        <filter val="NarrativeDx"/>
        <filter val="NeuraStasis Inc."/>
        <filter val="NeuroStasis Inc."/>
        <filter val="NHC"/>
        <filter val="Noninvasix"/>
        <filter val="NovoThelium"/>
        <filter val="NuPark"/>
        <filter val="Olifant Medical"/>
        <filter val="Opsin Biotherapeutics, Inc."/>
        <filter val="PIRvision Lens"/>
        <filter val="Polar Panel"/>
        <filter val="PolyVascular"/>
        <filter val="Predyct, Inc."/>
        <filter val="Prepflash"/>
        <filter val="Prosia Therapeutics, Inc."/>
        <filter val="Quantum Industrial Development Corp"/>
        <filter val="Rectify Inc."/>
        <filter val="REEcycle"/>
        <filter val="Remind Trac (Remind Tech)"/>
        <filter val="ResponderX"/>
        <filter val="Resthetics"/>
        <filter val="RevaTis"/>
        <filter val="Revolution Turbine Technologies"/>
        <filter val="Revolution Turbine Technology"/>
        <filter val="RiverWalk Therapeutics"/>
        <filter val="Rotex"/>
        <filter val="SABER Corportation"/>
        <filter val="SageSpectra, Inc."/>
        <filter val="Sano Chemicals"/>
        <filter val="Scribesense"/>
        <filter val="SemanticMD"/>
        <filter val="Sensytec"/>
        <filter val="Shower Stream"/>
        <filter val="Siva Therapeutics"/>
        <filter val="SKYPaws"/>
        <filter val="Slipstream Wind"/>
        <filter val="Smarter Sorting"/>
        <filter val="Smarter Sorting (Smarter X)"/>
        <filter val="Solenic Medical"/>
        <filter val="SolGro, Inc."/>
        <filter val="Spark Biomedical"/>
        <filter val="SparkSigma"/>
        <filter val="Starling Medical"/>
        <filter val="Stem cell Security"/>
        <filter val="Stream Biomedical"/>
        <filter val="SUHO Biotechnology LLC"/>
        <filter val="Sun Co. Tracking"/>
        <filter val="Sunrise Health"/>
        <filter val="SurfEllent"/>
        <filter val="Taurus Vascular"/>
        <filter val="TeVido"/>
        <filter val="TexPower"/>
        <filter val="Teysha Technologies"/>
        <filter val="TEZCAT Laboratories"/>
        <filter val="Thermal Expansion Solutions (Allvar)"/>
        <filter val="Thermascape Technologies"/>
        <filter val="Toggle Health"/>
        <filter val="Tremedics Medical Devices, INC"/>
        <filter val="Trifusion/Essentium"/>
        <filter val="TxESI"/>
        <filter val="TYBR Health"/>
        <filter val="U-Solution"/>
        <filter val="Vaccine Systems, LLC"/>
        <filter val="Valhalla Healthcare"/>
        <filter val="VastBiome"/>
        <filter val="VenoStent"/>
        <filter val="VeraDermics Incorporated"/>
        <filter val="Verdegen"/>
        <filter val="Vitanova Biomedical"/>
        <filter val="Vitls"/>
        <filter val="Voyager Biomedical (Scepter Medical Devices)"/>
        <filter val="Waltech International"/>
        <filter val="WT Industries"/>
        <filter val="Xebec"/>
        <filter val="XN Health Inc"/>
        <filter val="Xyber Technologies"/>
        <filter val="Yotta Solar"/>
      </filters>
    </filterColumn>
  </autoFilter>
  <sortState xmlns:xlrd2="http://schemas.microsoft.com/office/spreadsheetml/2017/richdata2" ref="A2:Q563">
    <sortCondition ref="A2:A563"/>
  </sortState>
  <pageMargins left="0" right="0" top="0" bottom="0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0000000}">
          <x14:formula1>
            <xm:f>validation!$D$3:$D$9</xm:f>
          </x14:formula1>
          <xm:sqref>L391:L438 B2:B671</xm:sqref>
        </x14:dataValidation>
        <x14:dataValidation type="list" allowBlank="1" showErrorMessage="1" xr:uid="{00000000-0002-0000-0800-000001000000}">
          <x14:formula1>
            <xm:f>companies!$B$2:$B$976</xm:f>
          </x14:formula1>
          <xm:sqref>K391:K438 A2:A610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1048576"/>
  <sheetViews>
    <sheetView zoomScale="140" zoomScaleNormal="140" workbookViewId="0">
      <pane ySplit="1" topLeftCell="A144" activePane="bottomLeft" state="frozen"/>
      <selection activeCell="D3" sqref="D3"/>
      <selection pane="bottomLeft" activeCell="F1004" sqref="F1004"/>
    </sheetView>
  </sheetViews>
  <sheetFormatPr baseColWidth="10" defaultColWidth="14.5" defaultRowHeight="15.75" customHeight="1" x14ac:dyDescent="0.15"/>
  <cols>
    <col min="1" max="1" width="21.1640625" customWidth="1"/>
    <col min="2" max="2" width="18.1640625" customWidth="1"/>
    <col min="3" max="3" width="14.83203125" customWidth="1"/>
    <col min="4" max="4" width="13.5" customWidth="1"/>
    <col min="5" max="5" width="17" customWidth="1"/>
    <col min="6" max="6" width="22.5" style="94" customWidth="1"/>
  </cols>
  <sheetData>
    <row r="1" spans="1:6" ht="13" x14ac:dyDescent="0.15">
      <c r="A1" s="4" t="s">
        <v>11</v>
      </c>
      <c r="B1" s="22" t="s">
        <v>785</v>
      </c>
      <c r="C1" s="17" t="s">
        <v>474</v>
      </c>
      <c r="D1" s="17" t="s">
        <v>569</v>
      </c>
      <c r="E1" s="17" t="s">
        <v>472</v>
      </c>
      <c r="F1" s="93" t="s">
        <v>475</v>
      </c>
    </row>
    <row r="2" spans="1:6" ht="13" x14ac:dyDescent="0.15">
      <c r="A2" s="100" t="s">
        <v>32</v>
      </c>
      <c r="B2" s="23" t="s">
        <v>173</v>
      </c>
      <c r="C2" s="18">
        <v>43069</v>
      </c>
      <c r="D2" s="15"/>
      <c r="E2" s="15"/>
      <c r="F2" s="5"/>
    </row>
    <row r="3" spans="1:6" ht="13" x14ac:dyDescent="0.15">
      <c r="A3" s="19" t="s">
        <v>33</v>
      </c>
      <c r="B3" s="23" t="s">
        <v>173</v>
      </c>
      <c r="C3" s="18">
        <v>43069</v>
      </c>
      <c r="D3" s="15"/>
      <c r="E3" s="15"/>
      <c r="F3" s="5"/>
    </row>
    <row r="4" spans="1:6" ht="13" x14ac:dyDescent="0.15">
      <c r="A4" s="19" t="s">
        <v>52</v>
      </c>
      <c r="B4" s="23" t="s">
        <v>173</v>
      </c>
      <c r="C4" s="18">
        <v>43069</v>
      </c>
      <c r="D4" s="15"/>
      <c r="E4" s="15"/>
      <c r="F4" s="5"/>
    </row>
    <row r="5" spans="1:6" ht="13" x14ac:dyDescent="0.15">
      <c r="A5" s="19" t="s">
        <v>69</v>
      </c>
      <c r="B5" s="23" t="s">
        <v>173</v>
      </c>
      <c r="C5" s="18">
        <v>43069</v>
      </c>
      <c r="D5" s="15"/>
      <c r="E5" s="15"/>
      <c r="F5" s="5"/>
    </row>
    <row r="6" spans="1:6" ht="13" x14ac:dyDescent="0.15">
      <c r="A6" s="19" t="s">
        <v>36</v>
      </c>
      <c r="B6" s="23" t="s">
        <v>173</v>
      </c>
      <c r="C6" s="18">
        <v>43069</v>
      </c>
      <c r="D6" s="15"/>
      <c r="E6" s="15"/>
      <c r="F6" s="5"/>
    </row>
    <row r="7" spans="1:6" ht="13" x14ac:dyDescent="0.15">
      <c r="A7" s="19" t="s">
        <v>55</v>
      </c>
      <c r="B7" s="23" t="s">
        <v>173</v>
      </c>
      <c r="C7" s="18">
        <v>43069</v>
      </c>
      <c r="D7" s="15"/>
      <c r="E7" s="15"/>
      <c r="F7" s="5"/>
    </row>
    <row r="8" spans="1:6" ht="13" x14ac:dyDescent="0.15">
      <c r="A8" s="100" t="s">
        <v>71</v>
      </c>
      <c r="B8" s="23" t="s">
        <v>173</v>
      </c>
      <c r="C8" s="18">
        <v>43069</v>
      </c>
      <c r="D8" s="15"/>
      <c r="E8" s="15"/>
      <c r="F8" s="5"/>
    </row>
    <row r="9" spans="1:6" ht="13" x14ac:dyDescent="0.15">
      <c r="A9" s="19" t="s">
        <v>73</v>
      </c>
      <c r="B9" s="23" t="s">
        <v>173</v>
      </c>
      <c r="C9" s="18">
        <v>43069</v>
      </c>
      <c r="D9" s="15"/>
      <c r="E9" s="15"/>
      <c r="F9" s="5"/>
    </row>
    <row r="10" spans="1:6" ht="13" x14ac:dyDescent="0.15">
      <c r="A10" s="19" t="s">
        <v>38</v>
      </c>
      <c r="B10" s="23" t="s">
        <v>173</v>
      </c>
      <c r="C10" s="18">
        <v>43069</v>
      </c>
      <c r="D10" s="15"/>
      <c r="E10" s="15"/>
      <c r="F10" s="5"/>
    </row>
    <row r="11" spans="1:6" ht="13" x14ac:dyDescent="0.15">
      <c r="A11" s="19" t="s">
        <v>74</v>
      </c>
      <c r="B11" s="23" t="s">
        <v>173</v>
      </c>
      <c r="C11" s="18">
        <v>43069</v>
      </c>
      <c r="D11" s="15"/>
      <c r="E11" s="15"/>
      <c r="F11" s="5"/>
    </row>
    <row r="12" spans="1:6" ht="13" x14ac:dyDescent="0.15">
      <c r="A12" s="19" t="s">
        <v>75</v>
      </c>
      <c r="B12" s="23" t="s">
        <v>173</v>
      </c>
      <c r="C12" s="18">
        <v>43069</v>
      </c>
      <c r="D12" s="15"/>
      <c r="E12" s="15"/>
      <c r="F12" s="5"/>
    </row>
    <row r="13" spans="1:6" ht="13" x14ac:dyDescent="0.15">
      <c r="A13" s="100" t="s">
        <v>40</v>
      </c>
      <c r="B13" s="23" t="s">
        <v>173</v>
      </c>
      <c r="C13" s="18">
        <v>43069</v>
      </c>
      <c r="D13" s="15"/>
      <c r="E13" s="15"/>
      <c r="F13" s="5"/>
    </row>
    <row r="14" spans="1:6" ht="13" x14ac:dyDescent="0.15">
      <c r="A14" s="19" t="s">
        <v>41</v>
      </c>
      <c r="B14" s="23" t="s">
        <v>173</v>
      </c>
      <c r="C14" s="18">
        <v>43069</v>
      </c>
      <c r="D14" s="15"/>
      <c r="E14" s="15"/>
      <c r="F14" s="5"/>
    </row>
    <row r="15" spans="1:6" ht="13" x14ac:dyDescent="0.15">
      <c r="A15" s="100" t="s">
        <v>76</v>
      </c>
      <c r="B15" s="23" t="s">
        <v>173</v>
      </c>
      <c r="C15" s="18">
        <v>43069</v>
      </c>
      <c r="D15" s="15"/>
      <c r="E15" s="15"/>
      <c r="F15" s="5"/>
    </row>
    <row r="16" spans="1:6" ht="13" x14ac:dyDescent="0.15">
      <c r="A16" s="19" t="s">
        <v>80</v>
      </c>
      <c r="B16" s="23" t="s">
        <v>173</v>
      </c>
      <c r="C16" s="18">
        <v>43069</v>
      </c>
      <c r="D16" s="15"/>
      <c r="E16" s="15"/>
      <c r="F16" s="5"/>
    </row>
    <row r="17" spans="1:6" ht="13" x14ac:dyDescent="0.15">
      <c r="A17" s="100" t="s">
        <v>60</v>
      </c>
      <c r="B17" s="23" t="s">
        <v>173</v>
      </c>
      <c r="C17" s="18">
        <v>43069</v>
      </c>
      <c r="D17" s="15"/>
      <c r="E17" s="15"/>
      <c r="F17" s="5"/>
    </row>
    <row r="18" spans="1:6" ht="13" x14ac:dyDescent="0.15">
      <c r="A18" s="19" t="s">
        <v>45</v>
      </c>
      <c r="B18" s="23" t="s">
        <v>173</v>
      </c>
      <c r="C18" s="18">
        <v>43069</v>
      </c>
      <c r="D18" s="15"/>
      <c r="E18" s="15"/>
      <c r="F18" s="5"/>
    </row>
    <row r="19" spans="1:6" ht="13" x14ac:dyDescent="0.15">
      <c r="A19" s="19" t="s">
        <v>46</v>
      </c>
      <c r="B19" s="23" t="s">
        <v>173</v>
      </c>
      <c r="C19" s="18">
        <v>43069</v>
      </c>
      <c r="D19" s="15"/>
      <c r="E19" s="15"/>
      <c r="F19" s="5"/>
    </row>
    <row r="20" spans="1:6" ht="13" x14ac:dyDescent="0.15">
      <c r="A20" s="19" t="s">
        <v>92</v>
      </c>
      <c r="B20" s="23" t="s">
        <v>173</v>
      </c>
      <c r="C20" s="18">
        <v>43230</v>
      </c>
      <c r="D20" s="15"/>
      <c r="E20" s="15"/>
      <c r="F20" s="5"/>
    </row>
    <row r="21" spans="1:6" ht="13" x14ac:dyDescent="0.15">
      <c r="A21" s="100" t="s">
        <v>83</v>
      </c>
      <c r="B21" s="23" t="s">
        <v>173</v>
      </c>
      <c r="C21" s="18">
        <v>43465</v>
      </c>
      <c r="D21" s="15"/>
      <c r="E21" s="15"/>
      <c r="F21" s="5"/>
    </row>
    <row r="22" spans="1:6" ht="13" x14ac:dyDescent="0.15">
      <c r="A22" s="100" t="s">
        <v>84</v>
      </c>
      <c r="B22" s="23" t="s">
        <v>173</v>
      </c>
      <c r="C22" s="18">
        <v>43465</v>
      </c>
      <c r="D22" s="15"/>
      <c r="E22" s="15"/>
      <c r="F22" s="5"/>
    </row>
    <row r="23" spans="1:6" ht="13" x14ac:dyDescent="0.15">
      <c r="A23" s="19" t="s">
        <v>63</v>
      </c>
      <c r="B23" s="23" t="s">
        <v>173</v>
      </c>
      <c r="C23" s="18">
        <v>43465</v>
      </c>
      <c r="D23" s="15"/>
      <c r="E23" s="15"/>
      <c r="F23" s="5"/>
    </row>
    <row r="24" spans="1:6" ht="13" x14ac:dyDescent="0.15">
      <c r="A24" s="100" t="s">
        <v>85</v>
      </c>
      <c r="B24" s="23" t="s">
        <v>173</v>
      </c>
      <c r="C24" s="18">
        <v>43465</v>
      </c>
      <c r="D24" s="15"/>
      <c r="E24" s="15"/>
      <c r="F24" s="5"/>
    </row>
    <row r="25" spans="1:6" ht="13" x14ac:dyDescent="0.15">
      <c r="A25" s="19" t="s">
        <v>50</v>
      </c>
      <c r="B25" s="23" t="s">
        <v>173</v>
      </c>
      <c r="C25" s="18">
        <v>43465</v>
      </c>
      <c r="D25" s="15"/>
      <c r="E25" s="15"/>
      <c r="F25" s="5"/>
    </row>
    <row r="26" spans="1:6" ht="13" x14ac:dyDescent="0.15">
      <c r="A26" s="100" t="s">
        <v>86</v>
      </c>
      <c r="B26" s="23" t="s">
        <v>173</v>
      </c>
      <c r="C26" s="18">
        <v>43465</v>
      </c>
      <c r="D26" s="15"/>
      <c r="E26" s="15"/>
      <c r="F26" s="5"/>
    </row>
    <row r="27" spans="1:6" ht="13" x14ac:dyDescent="0.15">
      <c r="A27" s="19" t="s">
        <v>64</v>
      </c>
      <c r="B27" s="23" t="s">
        <v>173</v>
      </c>
      <c r="C27" s="18">
        <v>43465</v>
      </c>
      <c r="D27" s="15"/>
      <c r="E27" s="15"/>
      <c r="F27" s="5"/>
    </row>
    <row r="28" spans="1:6" ht="13" x14ac:dyDescent="0.15">
      <c r="A28" s="100" t="s">
        <v>65</v>
      </c>
      <c r="B28" s="23" t="s">
        <v>173</v>
      </c>
      <c r="C28" s="18">
        <v>43465</v>
      </c>
      <c r="D28" s="15"/>
      <c r="E28" s="15"/>
      <c r="F28" s="5"/>
    </row>
    <row r="29" spans="1:6" ht="13" x14ac:dyDescent="0.15">
      <c r="A29" s="19" t="s">
        <v>34</v>
      </c>
      <c r="B29" s="23" t="s">
        <v>173</v>
      </c>
      <c r="C29" s="18">
        <v>43465</v>
      </c>
      <c r="D29" s="15"/>
      <c r="E29" s="15"/>
      <c r="F29" s="5"/>
    </row>
    <row r="30" spans="1:6" ht="13" x14ac:dyDescent="0.15">
      <c r="A30" s="19" t="s">
        <v>53</v>
      </c>
      <c r="B30" s="23" t="s">
        <v>173</v>
      </c>
      <c r="C30" s="18">
        <v>43465</v>
      </c>
      <c r="D30" s="15"/>
      <c r="E30" s="15"/>
      <c r="F30" s="5"/>
    </row>
    <row r="31" spans="1:6" ht="13" x14ac:dyDescent="0.15">
      <c r="A31" s="100" t="s">
        <v>66</v>
      </c>
      <c r="B31" s="23" t="s">
        <v>173</v>
      </c>
      <c r="C31" s="18">
        <v>43465</v>
      </c>
      <c r="D31" s="15"/>
      <c r="E31" s="15"/>
      <c r="F31" s="5"/>
    </row>
    <row r="32" spans="1:6" ht="13" x14ac:dyDescent="0.15">
      <c r="A32" s="100" t="s">
        <v>68</v>
      </c>
      <c r="B32" s="23" t="s">
        <v>173</v>
      </c>
      <c r="C32" s="18">
        <v>43465</v>
      </c>
      <c r="D32" s="15"/>
      <c r="E32" s="15"/>
      <c r="F32" s="5"/>
    </row>
    <row r="33" spans="1:6" ht="13" x14ac:dyDescent="0.15">
      <c r="A33" s="19" t="s">
        <v>54</v>
      </c>
      <c r="B33" s="23" t="s">
        <v>173</v>
      </c>
      <c r="C33" s="18">
        <v>43465</v>
      </c>
      <c r="D33" s="15"/>
      <c r="E33" s="15"/>
      <c r="F33" s="5"/>
    </row>
    <row r="34" spans="1:6" ht="13" x14ac:dyDescent="0.15">
      <c r="A34" s="100" t="s">
        <v>87</v>
      </c>
      <c r="B34" s="23" t="s">
        <v>173</v>
      </c>
      <c r="C34" s="18">
        <v>43465</v>
      </c>
      <c r="D34" s="15"/>
      <c r="E34" s="15"/>
      <c r="F34" s="5"/>
    </row>
    <row r="35" spans="1:6" ht="13" x14ac:dyDescent="0.15">
      <c r="A35" s="19" t="s">
        <v>70</v>
      </c>
      <c r="B35" s="23" t="s">
        <v>173</v>
      </c>
      <c r="C35" s="18">
        <v>43465</v>
      </c>
      <c r="D35" s="15"/>
      <c r="E35" s="15"/>
      <c r="F35" s="5"/>
    </row>
    <row r="36" spans="1:6" ht="13" x14ac:dyDescent="0.15">
      <c r="A36" s="100" t="s">
        <v>37</v>
      </c>
      <c r="B36" s="23" t="s">
        <v>173</v>
      </c>
      <c r="C36" s="18">
        <v>43465</v>
      </c>
      <c r="D36" s="15"/>
      <c r="E36" s="15"/>
      <c r="F36" s="5"/>
    </row>
    <row r="37" spans="1:6" ht="13" x14ac:dyDescent="0.15">
      <c r="A37" s="19" t="s">
        <v>88</v>
      </c>
      <c r="B37" s="23" t="s">
        <v>173</v>
      </c>
      <c r="C37" s="18">
        <v>43465</v>
      </c>
      <c r="D37" s="15"/>
      <c r="E37" s="15"/>
      <c r="F37" s="5"/>
    </row>
    <row r="38" spans="1:6" ht="13" x14ac:dyDescent="0.15">
      <c r="A38" s="100" t="s">
        <v>57</v>
      </c>
      <c r="B38" s="23" t="s">
        <v>173</v>
      </c>
      <c r="C38" s="18">
        <v>43465</v>
      </c>
      <c r="D38" s="15"/>
      <c r="E38" s="15"/>
      <c r="F38" s="5"/>
    </row>
    <row r="39" spans="1:6" ht="13" x14ac:dyDescent="0.15">
      <c r="A39" s="19" t="s">
        <v>90</v>
      </c>
      <c r="B39" s="23" t="s">
        <v>173</v>
      </c>
      <c r="C39" s="18">
        <v>43465</v>
      </c>
      <c r="D39" s="15"/>
      <c r="E39" s="15"/>
      <c r="F39" s="5"/>
    </row>
    <row r="40" spans="1:6" ht="13" x14ac:dyDescent="0.15">
      <c r="A40" s="19" t="s">
        <v>91</v>
      </c>
      <c r="B40" s="23" t="s">
        <v>173</v>
      </c>
      <c r="C40" s="18">
        <v>43465</v>
      </c>
      <c r="D40" s="15"/>
      <c r="E40" s="15"/>
      <c r="F40" s="5"/>
    </row>
    <row r="41" spans="1:6" ht="13" x14ac:dyDescent="0.15">
      <c r="A41" s="100" t="s">
        <v>39</v>
      </c>
      <c r="B41" s="23" t="s">
        <v>173</v>
      </c>
      <c r="C41" s="18">
        <v>43465</v>
      </c>
      <c r="D41" s="15"/>
      <c r="E41" s="15"/>
      <c r="F41" s="5"/>
    </row>
    <row r="42" spans="1:6" ht="13" x14ac:dyDescent="0.15">
      <c r="A42" s="19" t="s">
        <v>78</v>
      </c>
      <c r="B42" s="23" t="s">
        <v>173</v>
      </c>
      <c r="C42" s="18">
        <v>43465</v>
      </c>
      <c r="D42" s="15"/>
      <c r="E42" s="15"/>
      <c r="F42" s="5"/>
    </row>
    <row r="43" spans="1:6" ht="13" x14ac:dyDescent="0.15">
      <c r="A43" s="100" t="s">
        <v>58</v>
      </c>
      <c r="B43" s="23" t="s">
        <v>173</v>
      </c>
      <c r="C43" s="18">
        <v>43465</v>
      </c>
      <c r="D43" s="15"/>
      <c r="E43" s="15"/>
      <c r="F43" s="5"/>
    </row>
    <row r="44" spans="1:6" ht="13" x14ac:dyDescent="0.15">
      <c r="A44" s="19" t="s">
        <v>79</v>
      </c>
      <c r="B44" s="23" t="s">
        <v>173</v>
      </c>
      <c r="C44" s="18">
        <v>43465</v>
      </c>
      <c r="D44" s="15"/>
      <c r="E44" s="15"/>
      <c r="F44" s="5"/>
    </row>
    <row r="45" spans="1:6" ht="13" x14ac:dyDescent="0.15">
      <c r="A45" s="19" t="s">
        <v>59</v>
      </c>
      <c r="B45" s="23" t="s">
        <v>173</v>
      </c>
      <c r="C45" s="18">
        <v>43465</v>
      </c>
      <c r="D45" s="15"/>
      <c r="E45" s="15"/>
      <c r="F45" s="5"/>
    </row>
    <row r="46" spans="1:6" ht="13" x14ac:dyDescent="0.15">
      <c r="A46" s="100" t="s">
        <v>43</v>
      </c>
      <c r="B46" s="23" t="s">
        <v>173</v>
      </c>
      <c r="C46" s="18">
        <v>43465</v>
      </c>
      <c r="D46" s="15"/>
      <c r="E46" s="15"/>
      <c r="F46" s="5"/>
    </row>
    <row r="47" spans="1:6" ht="13" x14ac:dyDescent="0.15">
      <c r="A47" s="100" t="s">
        <v>44</v>
      </c>
      <c r="B47" s="23" t="s">
        <v>173</v>
      </c>
      <c r="C47" s="18">
        <v>43465</v>
      </c>
      <c r="D47" s="15"/>
      <c r="E47" s="15"/>
      <c r="F47" s="5"/>
    </row>
    <row r="48" spans="1:6" ht="13" x14ac:dyDescent="0.15">
      <c r="A48" s="100" t="s">
        <v>82</v>
      </c>
      <c r="B48" s="23" t="s">
        <v>173</v>
      </c>
      <c r="C48" s="18">
        <v>43465</v>
      </c>
      <c r="D48" s="15"/>
      <c r="E48" s="15"/>
      <c r="F48" s="5"/>
    </row>
    <row r="49" spans="1:6" ht="13" x14ac:dyDescent="0.15">
      <c r="A49" s="100" t="s">
        <v>93</v>
      </c>
      <c r="B49" s="23" t="s">
        <v>173</v>
      </c>
      <c r="C49" s="18">
        <v>43465</v>
      </c>
      <c r="D49" s="15"/>
      <c r="E49" s="15"/>
      <c r="F49" s="5"/>
    </row>
    <row r="50" spans="1:6" ht="13" x14ac:dyDescent="0.15">
      <c r="A50" s="100" t="s">
        <v>94</v>
      </c>
      <c r="B50" s="23" t="s">
        <v>173</v>
      </c>
      <c r="C50" s="18">
        <v>43465</v>
      </c>
      <c r="D50" s="15"/>
      <c r="E50" s="15"/>
      <c r="F50" s="5"/>
    </row>
    <row r="51" spans="1:6" ht="13" x14ac:dyDescent="0.15">
      <c r="A51" s="19" t="s">
        <v>95</v>
      </c>
      <c r="B51" s="23" t="s">
        <v>173</v>
      </c>
      <c r="C51" s="18">
        <v>43465</v>
      </c>
      <c r="D51" s="15"/>
      <c r="E51" s="15"/>
      <c r="F51" s="5"/>
    </row>
    <row r="52" spans="1:6" ht="13" x14ac:dyDescent="0.15">
      <c r="A52" s="19" t="s">
        <v>98</v>
      </c>
      <c r="B52" s="23" t="s">
        <v>173</v>
      </c>
      <c r="C52" s="18">
        <v>43465</v>
      </c>
      <c r="D52" s="15"/>
      <c r="E52" s="15"/>
      <c r="F52" s="5"/>
    </row>
    <row r="53" spans="1:6" ht="13" x14ac:dyDescent="0.15">
      <c r="A53" s="100" t="s">
        <v>61</v>
      </c>
      <c r="B53" s="23" t="s">
        <v>173</v>
      </c>
      <c r="C53" s="18">
        <v>43465</v>
      </c>
      <c r="D53" s="15"/>
      <c r="E53" s="15"/>
      <c r="F53" s="5"/>
    </row>
    <row r="54" spans="1:6" ht="13" x14ac:dyDescent="0.15">
      <c r="A54" s="19" t="s">
        <v>62</v>
      </c>
      <c r="B54" s="23" t="s">
        <v>173</v>
      </c>
      <c r="C54" s="18">
        <v>43465</v>
      </c>
      <c r="D54" s="15"/>
      <c r="E54" s="15"/>
      <c r="F54" s="5"/>
    </row>
    <row r="55" spans="1:6" ht="13" x14ac:dyDescent="0.15">
      <c r="A55" s="19" t="s">
        <v>96</v>
      </c>
      <c r="B55" s="23" t="s">
        <v>173</v>
      </c>
      <c r="C55" s="18">
        <v>43465</v>
      </c>
      <c r="D55" s="15"/>
      <c r="E55" s="15"/>
      <c r="F55" s="5"/>
    </row>
    <row r="56" spans="1:6" ht="13" x14ac:dyDescent="0.15">
      <c r="A56" s="19" t="s">
        <v>97</v>
      </c>
      <c r="B56" s="23" t="s">
        <v>173</v>
      </c>
      <c r="C56" s="18">
        <v>43465</v>
      </c>
      <c r="D56" s="15"/>
      <c r="E56" s="15"/>
      <c r="F56" s="5"/>
    </row>
    <row r="57" spans="1:6" ht="13" x14ac:dyDescent="0.15">
      <c r="A57" s="100" t="s">
        <v>99</v>
      </c>
      <c r="B57" s="23" t="s">
        <v>173</v>
      </c>
      <c r="C57" s="18">
        <v>43601</v>
      </c>
      <c r="D57" s="15"/>
      <c r="E57" s="15"/>
      <c r="F57" s="5"/>
    </row>
    <row r="58" spans="1:6" ht="13" x14ac:dyDescent="0.15">
      <c r="A58" s="19" t="s">
        <v>100</v>
      </c>
      <c r="B58" s="23" t="s">
        <v>173</v>
      </c>
      <c r="C58" s="18">
        <v>43601</v>
      </c>
      <c r="D58" s="15"/>
      <c r="E58" s="15"/>
      <c r="F58" s="5"/>
    </row>
    <row r="59" spans="1:6" ht="13" x14ac:dyDescent="0.15">
      <c r="A59" s="19" t="s">
        <v>101</v>
      </c>
      <c r="B59" s="23" t="s">
        <v>173</v>
      </c>
      <c r="C59" s="18">
        <v>43601</v>
      </c>
      <c r="D59" s="15"/>
      <c r="E59" s="15"/>
      <c r="F59" s="5"/>
    </row>
    <row r="60" spans="1:6" ht="13" x14ac:dyDescent="0.15">
      <c r="A60" s="19" t="s">
        <v>102</v>
      </c>
      <c r="B60" s="23" t="s">
        <v>173</v>
      </c>
      <c r="C60" s="18">
        <v>43601</v>
      </c>
      <c r="D60" s="15"/>
      <c r="E60" s="15"/>
      <c r="F60" s="5"/>
    </row>
    <row r="61" spans="1:6" ht="13" x14ac:dyDescent="0.15">
      <c r="A61" s="100" t="s">
        <v>103</v>
      </c>
      <c r="B61" s="23" t="s">
        <v>173</v>
      </c>
      <c r="C61" s="18">
        <v>43601</v>
      </c>
      <c r="D61" s="15"/>
      <c r="E61" s="15"/>
      <c r="F61" s="5"/>
    </row>
    <row r="62" spans="1:6" ht="13" x14ac:dyDescent="0.15">
      <c r="A62" s="19" t="s">
        <v>104</v>
      </c>
      <c r="B62" s="23" t="s">
        <v>173</v>
      </c>
      <c r="C62" s="18">
        <v>43601</v>
      </c>
      <c r="D62" s="15"/>
      <c r="E62" s="15"/>
      <c r="F62" s="5"/>
    </row>
    <row r="63" spans="1:6" ht="13" x14ac:dyDescent="0.15">
      <c r="A63" s="19" t="s">
        <v>105</v>
      </c>
      <c r="B63" s="23" t="s">
        <v>173</v>
      </c>
      <c r="C63" s="18">
        <v>43601</v>
      </c>
      <c r="D63" s="15"/>
      <c r="E63" s="15"/>
      <c r="F63" s="5"/>
    </row>
    <row r="64" spans="1:6" ht="13" x14ac:dyDescent="0.15">
      <c r="A64" s="19" t="s">
        <v>106</v>
      </c>
      <c r="B64" s="23" t="s">
        <v>173</v>
      </c>
      <c r="C64" s="18">
        <v>43601</v>
      </c>
      <c r="D64" s="15"/>
      <c r="E64" s="15"/>
      <c r="F64" s="5"/>
    </row>
    <row r="65" spans="1:6" ht="13" x14ac:dyDescent="0.15">
      <c r="A65" s="19" t="s">
        <v>107</v>
      </c>
      <c r="B65" s="23" t="s">
        <v>173</v>
      </c>
      <c r="C65" s="18">
        <v>43601</v>
      </c>
      <c r="D65" s="15"/>
      <c r="E65" s="15"/>
      <c r="F65" s="5"/>
    </row>
    <row r="66" spans="1:6" ht="13" x14ac:dyDescent="0.15">
      <c r="A66" s="100" t="s">
        <v>108</v>
      </c>
      <c r="B66" s="23" t="s">
        <v>173</v>
      </c>
      <c r="C66" s="18">
        <v>43601</v>
      </c>
      <c r="D66" s="15"/>
      <c r="E66" s="15"/>
      <c r="F66" s="5"/>
    </row>
    <row r="67" spans="1:6" ht="13" x14ac:dyDescent="0.15">
      <c r="A67" s="19" t="s">
        <v>109</v>
      </c>
      <c r="B67" s="23" t="s">
        <v>173</v>
      </c>
      <c r="C67" s="18">
        <v>43601</v>
      </c>
      <c r="D67" s="15"/>
      <c r="E67" s="15"/>
      <c r="F67" s="5"/>
    </row>
    <row r="68" spans="1:6" ht="13" x14ac:dyDescent="0.15">
      <c r="A68" s="100" t="s">
        <v>110</v>
      </c>
      <c r="B68" s="23" t="s">
        <v>173</v>
      </c>
      <c r="C68" s="18">
        <v>43601</v>
      </c>
      <c r="D68" s="15"/>
      <c r="E68" s="15"/>
      <c r="F68" s="5"/>
    </row>
    <row r="69" spans="1:6" ht="13" x14ac:dyDescent="0.15">
      <c r="A69" s="19" t="s">
        <v>91</v>
      </c>
      <c r="B69" s="23" t="s">
        <v>173</v>
      </c>
      <c r="C69" s="18">
        <v>43601</v>
      </c>
      <c r="D69" s="15"/>
      <c r="E69" s="15"/>
      <c r="F69" s="5"/>
    </row>
    <row r="70" spans="1:6" ht="13" x14ac:dyDescent="0.15">
      <c r="A70" s="19" t="s">
        <v>111</v>
      </c>
      <c r="B70" s="23" t="s">
        <v>173</v>
      </c>
      <c r="C70" s="18">
        <v>43601</v>
      </c>
      <c r="D70" s="15"/>
      <c r="E70" s="15"/>
      <c r="F70" s="5"/>
    </row>
    <row r="71" spans="1:6" ht="13" x14ac:dyDescent="0.15">
      <c r="A71" s="19" t="s">
        <v>112</v>
      </c>
      <c r="B71" s="23" t="s">
        <v>173</v>
      </c>
      <c r="C71" s="18">
        <v>43601</v>
      </c>
      <c r="D71" s="15"/>
      <c r="E71" s="15"/>
      <c r="F71" s="5"/>
    </row>
    <row r="72" spans="1:6" ht="13" x14ac:dyDescent="0.15">
      <c r="A72" s="28" t="s">
        <v>113</v>
      </c>
      <c r="B72" s="23" t="s">
        <v>173</v>
      </c>
      <c r="C72" s="18">
        <v>43601</v>
      </c>
      <c r="D72" s="15"/>
      <c r="E72" s="15"/>
      <c r="F72" s="5"/>
    </row>
    <row r="73" spans="1:6" ht="13" x14ac:dyDescent="0.15">
      <c r="A73" s="100" t="s">
        <v>114</v>
      </c>
      <c r="B73" s="23" t="s">
        <v>173</v>
      </c>
      <c r="C73" s="18">
        <v>43601</v>
      </c>
      <c r="D73" s="15"/>
      <c r="E73" s="15"/>
      <c r="F73" s="5"/>
    </row>
    <row r="74" spans="1:6" ht="13" x14ac:dyDescent="0.15">
      <c r="A74" s="19" t="s">
        <v>115</v>
      </c>
      <c r="B74" s="23" t="s">
        <v>173</v>
      </c>
      <c r="C74" s="18">
        <v>43601</v>
      </c>
      <c r="D74" s="15"/>
      <c r="E74" s="15"/>
      <c r="F74" s="5"/>
    </row>
    <row r="75" spans="1:6" ht="13" x14ac:dyDescent="0.15">
      <c r="A75" s="100" t="s">
        <v>83</v>
      </c>
      <c r="B75" s="23" t="s">
        <v>173</v>
      </c>
      <c r="C75" s="18">
        <v>43787</v>
      </c>
      <c r="D75" s="15" t="s">
        <v>479</v>
      </c>
      <c r="E75" s="15" t="s">
        <v>478</v>
      </c>
      <c r="F75" s="5"/>
    </row>
    <row r="76" spans="1:6" ht="13" x14ac:dyDescent="0.15">
      <c r="A76" s="100" t="s">
        <v>84</v>
      </c>
      <c r="B76" s="23" t="s">
        <v>173</v>
      </c>
      <c r="C76" s="18">
        <v>43787</v>
      </c>
      <c r="D76" s="15" t="s">
        <v>479</v>
      </c>
      <c r="E76" s="15" t="s">
        <v>478</v>
      </c>
      <c r="F76" s="5"/>
    </row>
    <row r="77" spans="1:6" ht="13" x14ac:dyDescent="0.15">
      <c r="A77" s="100" t="s">
        <v>85</v>
      </c>
      <c r="B77" s="23" t="s">
        <v>173</v>
      </c>
      <c r="C77" s="18">
        <v>43787</v>
      </c>
      <c r="D77" s="15" t="s">
        <v>479</v>
      </c>
      <c r="E77" s="15" t="s">
        <v>478</v>
      </c>
      <c r="F77" s="5"/>
    </row>
    <row r="78" spans="1:6" ht="13" x14ac:dyDescent="0.15">
      <c r="A78" s="100" t="s">
        <v>86</v>
      </c>
      <c r="B78" s="23" t="s">
        <v>173</v>
      </c>
      <c r="C78" s="18">
        <v>43787</v>
      </c>
      <c r="D78" s="15" t="s">
        <v>479</v>
      </c>
      <c r="E78" s="15" t="s">
        <v>478</v>
      </c>
      <c r="F78" s="5"/>
    </row>
    <row r="79" spans="1:6" ht="13" x14ac:dyDescent="0.15">
      <c r="A79" s="100" t="s">
        <v>99</v>
      </c>
      <c r="B79" s="23" t="s">
        <v>173</v>
      </c>
      <c r="C79" s="18">
        <v>43787</v>
      </c>
      <c r="D79" s="15" t="s">
        <v>479</v>
      </c>
      <c r="E79" s="15" t="s">
        <v>478</v>
      </c>
      <c r="F79" s="5"/>
    </row>
    <row r="80" spans="1:6" ht="13" x14ac:dyDescent="0.15">
      <c r="A80" s="19" t="s">
        <v>64</v>
      </c>
      <c r="B80" s="23" t="s">
        <v>173</v>
      </c>
      <c r="C80" s="18">
        <v>43787</v>
      </c>
      <c r="D80" s="15" t="s">
        <v>479</v>
      </c>
      <c r="E80" s="15" t="s">
        <v>478</v>
      </c>
      <c r="F80" s="5"/>
    </row>
    <row r="81" spans="1:6" ht="13" x14ac:dyDescent="0.15">
      <c r="A81" s="19" t="s">
        <v>34</v>
      </c>
      <c r="B81" s="23" t="s">
        <v>173</v>
      </c>
      <c r="C81" s="18">
        <v>43787</v>
      </c>
      <c r="D81" s="15" t="s">
        <v>479</v>
      </c>
      <c r="E81" s="15" t="s">
        <v>478</v>
      </c>
      <c r="F81" s="5"/>
    </row>
    <row r="82" spans="1:6" ht="13" x14ac:dyDescent="0.15">
      <c r="A82" s="19" t="s">
        <v>102</v>
      </c>
      <c r="B82" s="23" t="s">
        <v>173</v>
      </c>
      <c r="C82" s="18">
        <v>43787</v>
      </c>
      <c r="D82" s="15" t="s">
        <v>479</v>
      </c>
      <c r="E82" s="15" t="s">
        <v>478</v>
      </c>
      <c r="F82" s="5"/>
    </row>
    <row r="83" spans="1:6" ht="13" x14ac:dyDescent="0.15">
      <c r="A83" s="19" t="s">
        <v>53</v>
      </c>
      <c r="B83" s="23" t="s">
        <v>173</v>
      </c>
      <c r="C83" s="18">
        <v>43787</v>
      </c>
      <c r="D83" s="15" t="s">
        <v>479</v>
      </c>
      <c r="E83" s="15" t="s">
        <v>478</v>
      </c>
      <c r="F83" s="5"/>
    </row>
    <row r="84" spans="1:6" ht="13" x14ac:dyDescent="0.15">
      <c r="A84" s="100" t="s">
        <v>103</v>
      </c>
      <c r="B84" s="23" t="s">
        <v>173</v>
      </c>
      <c r="C84" s="18">
        <v>43787</v>
      </c>
      <c r="D84" s="15" t="s">
        <v>479</v>
      </c>
      <c r="E84" s="15" t="s">
        <v>478</v>
      </c>
      <c r="F84" s="5"/>
    </row>
    <row r="85" spans="1:6" ht="13" x14ac:dyDescent="0.15">
      <c r="A85" s="19" t="s">
        <v>105</v>
      </c>
      <c r="B85" s="23" t="s">
        <v>173</v>
      </c>
      <c r="C85" s="18">
        <v>43787</v>
      </c>
      <c r="D85" s="15" t="s">
        <v>479</v>
      </c>
      <c r="E85" s="15" t="s">
        <v>478</v>
      </c>
      <c r="F85" s="5"/>
    </row>
    <row r="86" spans="1:6" ht="13" x14ac:dyDescent="0.15">
      <c r="A86" s="100" t="s">
        <v>37</v>
      </c>
      <c r="B86" s="23" t="s">
        <v>173</v>
      </c>
      <c r="C86" s="18">
        <v>43787</v>
      </c>
      <c r="D86" s="15" t="s">
        <v>479</v>
      </c>
      <c r="E86" s="15" t="s">
        <v>478</v>
      </c>
      <c r="F86" s="5"/>
    </row>
    <row r="87" spans="1:6" ht="13" x14ac:dyDescent="0.15">
      <c r="A87" s="19" t="s">
        <v>109</v>
      </c>
      <c r="B87" s="23" t="s">
        <v>173</v>
      </c>
      <c r="C87" s="18">
        <v>43787</v>
      </c>
      <c r="D87" s="15" t="s">
        <v>479</v>
      </c>
      <c r="E87" s="15" t="s">
        <v>478</v>
      </c>
      <c r="F87" s="5"/>
    </row>
    <row r="88" spans="1:6" ht="13" x14ac:dyDescent="0.15">
      <c r="A88" s="19" t="s">
        <v>90</v>
      </c>
      <c r="B88" s="23" t="s">
        <v>173</v>
      </c>
      <c r="C88" s="18">
        <v>43787</v>
      </c>
      <c r="D88" s="15" t="s">
        <v>479</v>
      </c>
      <c r="E88" s="15" t="s">
        <v>478</v>
      </c>
      <c r="F88" s="5"/>
    </row>
    <row r="89" spans="1:6" ht="13" x14ac:dyDescent="0.15">
      <c r="A89" s="19" t="s">
        <v>91</v>
      </c>
      <c r="B89" s="23" t="s">
        <v>173</v>
      </c>
      <c r="C89" s="18">
        <v>43787</v>
      </c>
      <c r="D89" s="15" t="s">
        <v>479</v>
      </c>
      <c r="E89" s="15" t="s">
        <v>478</v>
      </c>
      <c r="F89" s="5"/>
    </row>
    <row r="90" spans="1:6" ht="13" x14ac:dyDescent="0.15">
      <c r="A90" s="100" t="s">
        <v>39</v>
      </c>
      <c r="B90" s="23" t="s">
        <v>173</v>
      </c>
      <c r="C90" s="18">
        <v>43787</v>
      </c>
      <c r="D90" s="15" t="s">
        <v>479</v>
      </c>
      <c r="E90" s="15" t="s">
        <v>478</v>
      </c>
      <c r="F90" s="5"/>
    </row>
    <row r="91" spans="1:6" ht="13" x14ac:dyDescent="0.15">
      <c r="A91" s="19" t="s">
        <v>78</v>
      </c>
      <c r="B91" s="23" t="s">
        <v>173</v>
      </c>
      <c r="C91" s="18">
        <v>43787</v>
      </c>
      <c r="D91" s="15" t="s">
        <v>479</v>
      </c>
      <c r="E91" s="15" t="s">
        <v>478</v>
      </c>
      <c r="F91" s="5"/>
    </row>
    <row r="92" spans="1:6" ht="13" x14ac:dyDescent="0.15">
      <c r="A92" s="100" t="s">
        <v>58</v>
      </c>
      <c r="B92" s="23" t="s">
        <v>173</v>
      </c>
      <c r="C92" s="18">
        <v>43787</v>
      </c>
      <c r="D92" s="15" t="s">
        <v>479</v>
      </c>
      <c r="E92" s="15" t="s">
        <v>478</v>
      </c>
      <c r="F92" s="5"/>
    </row>
    <row r="93" spans="1:6" ht="13" x14ac:dyDescent="0.15">
      <c r="A93" s="19" t="s">
        <v>111</v>
      </c>
      <c r="B93" s="23" t="s">
        <v>173</v>
      </c>
      <c r="C93" s="18">
        <v>43787</v>
      </c>
      <c r="D93" s="15" t="s">
        <v>479</v>
      </c>
      <c r="E93" s="15" t="s">
        <v>478</v>
      </c>
      <c r="F93" s="5"/>
    </row>
    <row r="94" spans="1:6" ht="13" x14ac:dyDescent="0.15">
      <c r="A94" s="100" t="s">
        <v>113</v>
      </c>
      <c r="B94" s="23" t="s">
        <v>173</v>
      </c>
      <c r="C94" s="18">
        <v>43787</v>
      </c>
      <c r="D94" s="15" t="s">
        <v>479</v>
      </c>
      <c r="E94" s="15" t="s">
        <v>478</v>
      </c>
      <c r="F94" s="5"/>
    </row>
    <row r="95" spans="1:6" ht="13" x14ac:dyDescent="0.15">
      <c r="A95" s="100" t="s">
        <v>43</v>
      </c>
      <c r="B95" s="23" t="s">
        <v>173</v>
      </c>
      <c r="C95" s="18">
        <v>43787</v>
      </c>
      <c r="D95" s="15" t="s">
        <v>479</v>
      </c>
      <c r="E95" s="15" t="s">
        <v>478</v>
      </c>
      <c r="F95" s="5"/>
    </row>
    <row r="96" spans="1:6" ht="13" x14ac:dyDescent="0.15">
      <c r="A96" s="19" t="s">
        <v>115</v>
      </c>
      <c r="B96" s="23" t="s">
        <v>173</v>
      </c>
      <c r="C96" s="18">
        <v>43787</v>
      </c>
      <c r="D96" s="15" t="s">
        <v>479</v>
      </c>
      <c r="E96" s="15" t="s">
        <v>478</v>
      </c>
      <c r="F96" s="5"/>
    </row>
    <row r="97" spans="1:6" ht="13" x14ac:dyDescent="0.15">
      <c r="A97" s="100" t="s">
        <v>93</v>
      </c>
      <c r="B97" s="23" t="s">
        <v>173</v>
      </c>
      <c r="C97" s="18">
        <v>43787</v>
      </c>
      <c r="D97" s="15" t="s">
        <v>479</v>
      </c>
      <c r="E97" s="15" t="s">
        <v>478</v>
      </c>
      <c r="F97" s="5"/>
    </row>
    <row r="98" spans="1:6" ht="13" x14ac:dyDescent="0.15">
      <c r="A98" s="100" t="s">
        <v>94</v>
      </c>
      <c r="B98" s="23" t="s">
        <v>173</v>
      </c>
      <c r="C98" s="18">
        <v>43787</v>
      </c>
      <c r="D98" s="15" t="s">
        <v>479</v>
      </c>
      <c r="E98" s="15" t="s">
        <v>478</v>
      </c>
      <c r="F98" s="5"/>
    </row>
    <row r="99" spans="1:6" ht="13" x14ac:dyDescent="0.15">
      <c r="A99" s="100" t="s">
        <v>65</v>
      </c>
      <c r="B99" s="23" t="s">
        <v>173</v>
      </c>
      <c r="C99" s="18">
        <v>43851</v>
      </c>
      <c r="D99" s="15" t="s">
        <v>479</v>
      </c>
      <c r="E99" s="15" t="s">
        <v>478</v>
      </c>
      <c r="F99" s="5"/>
    </row>
    <row r="100" spans="1:6" ht="13" x14ac:dyDescent="0.15">
      <c r="A100" s="100" t="s">
        <v>66</v>
      </c>
      <c r="B100" s="23" t="s">
        <v>173</v>
      </c>
      <c r="C100" s="18">
        <v>43851</v>
      </c>
      <c r="D100" s="15" t="s">
        <v>479</v>
      </c>
      <c r="E100" s="15" t="s">
        <v>478</v>
      </c>
      <c r="F100" s="5"/>
    </row>
    <row r="101" spans="1:6" ht="13" x14ac:dyDescent="0.15">
      <c r="A101" s="100" t="s">
        <v>114</v>
      </c>
      <c r="B101" s="23" t="s">
        <v>173</v>
      </c>
      <c r="C101" s="18">
        <v>43851</v>
      </c>
      <c r="D101" s="15" t="s">
        <v>479</v>
      </c>
      <c r="E101" s="15" t="s">
        <v>478</v>
      </c>
      <c r="F101" s="5"/>
    </row>
    <row r="102" spans="1:6" ht="13" x14ac:dyDescent="0.15">
      <c r="A102" s="19" t="s">
        <v>106</v>
      </c>
      <c r="B102" s="23" t="s">
        <v>173</v>
      </c>
      <c r="C102" s="18">
        <v>43860</v>
      </c>
      <c r="D102" s="15" t="s">
        <v>479</v>
      </c>
      <c r="E102" s="15" t="s">
        <v>478</v>
      </c>
      <c r="F102" s="5"/>
    </row>
    <row r="103" spans="1:6" ht="13" x14ac:dyDescent="0.15">
      <c r="A103" s="100" t="s">
        <v>68</v>
      </c>
      <c r="B103" s="23" t="s">
        <v>173</v>
      </c>
      <c r="C103" s="18">
        <v>43860</v>
      </c>
      <c r="D103" s="15" t="s">
        <v>479</v>
      </c>
      <c r="E103" s="15" t="s">
        <v>478</v>
      </c>
      <c r="F103" s="5"/>
    </row>
    <row r="104" spans="1:6" ht="13" x14ac:dyDescent="0.15">
      <c r="A104" s="19" t="s">
        <v>116</v>
      </c>
      <c r="B104" s="23" t="s">
        <v>173</v>
      </c>
      <c r="C104" s="18">
        <v>43991</v>
      </c>
      <c r="D104" s="15" t="s">
        <v>489</v>
      </c>
      <c r="E104" s="15" t="s">
        <v>786</v>
      </c>
      <c r="F104" s="5"/>
    </row>
    <row r="105" spans="1:6" ht="13" x14ac:dyDescent="0.15">
      <c r="A105" s="19" t="s">
        <v>117</v>
      </c>
      <c r="B105" s="23" t="s">
        <v>787</v>
      </c>
      <c r="C105" s="18">
        <v>43991</v>
      </c>
      <c r="D105" s="15" t="s">
        <v>489</v>
      </c>
      <c r="E105" s="15" t="s">
        <v>786</v>
      </c>
      <c r="F105" s="5"/>
    </row>
    <row r="106" spans="1:6" ht="13" x14ac:dyDescent="0.15">
      <c r="A106" t="s">
        <v>118</v>
      </c>
      <c r="B106" s="23" t="s">
        <v>173</v>
      </c>
      <c r="C106" s="18">
        <v>43991</v>
      </c>
      <c r="D106" s="15" t="s">
        <v>489</v>
      </c>
      <c r="E106" s="15" t="s">
        <v>786</v>
      </c>
      <c r="F106" s="5"/>
    </row>
    <row r="107" spans="1:6" ht="13" x14ac:dyDescent="0.15">
      <c r="A107" s="19" t="s">
        <v>99</v>
      </c>
      <c r="B107" s="23" t="s">
        <v>173</v>
      </c>
      <c r="C107" s="18">
        <v>43991</v>
      </c>
      <c r="D107" s="15" t="s">
        <v>489</v>
      </c>
      <c r="E107" s="15" t="s">
        <v>786</v>
      </c>
      <c r="F107" s="5"/>
    </row>
    <row r="108" spans="1:6" ht="13" x14ac:dyDescent="0.15">
      <c r="A108" t="s">
        <v>119</v>
      </c>
      <c r="B108" s="23" t="s">
        <v>173</v>
      </c>
      <c r="C108" s="18">
        <v>43991</v>
      </c>
      <c r="D108" s="15" t="s">
        <v>489</v>
      </c>
      <c r="E108" s="15" t="s">
        <v>786</v>
      </c>
      <c r="F108" s="5"/>
    </row>
    <row r="109" spans="1:6" ht="13" x14ac:dyDescent="0.15">
      <c r="A109" s="19" t="s">
        <v>102</v>
      </c>
      <c r="B109" s="23" t="s">
        <v>173</v>
      </c>
      <c r="C109" s="18">
        <v>43991</v>
      </c>
      <c r="D109" s="15" t="s">
        <v>489</v>
      </c>
      <c r="E109" s="15" t="s">
        <v>786</v>
      </c>
      <c r="F109" s="5"/>
    </row>
    <row r="110" spans="1:6" ht="13" x14ac:dyDescent="0.15">
      <c r="A110" s="19" t="s">
        <v>120</v>
      </c>
      <c r="B110" s="23" t="s">
        <v>173</v>
      </c>
      <c r="C110" s="18">
        <v>43991</v>
      </c>
      <c r="D110" s="15" t="s">
        <v>489</v>
      </c>
      <c r="E110" s="15" t="s">
        <v>786</v>
      </c>
      <c r="F110" s="5"/>
    </row>
    <row r="111" spans="1:6" ht="13" x14ac:dyDescent="0.15">
      <c r="A111" t="s">
        <v>121</v>
      </c>
      <c r="B111" s="23" t="s">
        <v>173</v>
      </c>
      <c r="C111" s="18">
        <v>43991</v>
      </c>
      <c r="D111" s="15" t="s">
        <v>489</v>
      </c>
      <c r="E111" s="15" t="s">
        <v>786</v>
      </c>
      <c r="F111" s="5"/>
    </row>
    <row r="112" spans="1:6" ht="13" x14ac:dyDescent="0.15">
      <c r="A112" t="s">
        <v>122</v>
      </c>
      <c r="B112" s="23" t="s">
        <v>173</v>
      </c>
      <c r="C112" s="18">
        <v>43991</v>
      </c>
      <c r="D112" s="15" t="s">
        <v>489</v>
      </c>
      <c r="E112" s="15" t="s">
        <v>786</v>
      </c>
      <c r="F112" s="5"/>
    </row>
    <row r="113" spans="1:6" ht="13" x14ac:dyDescent="0.15">
      <c r="A113" t="s">
        <v>123</v>
      </c>
      <c r="B113" s="23" t="s">
        <v>173</v>
      </c>
      <c r="C113" s="18">
        <v>43991</v>
      </c>
      <c r="D113" s="15" t="s">
        <v>489</v>
      </c>
      <c r="E113" s="15" t="s">
        <v>786</v>
      </c>
      <c r="F113" s="5"/>
    </row>
    <row r="114" spans="1:6" ht="13" x14ac:dyDescent="0.15">
      <c r="A114" s="19" t="s">
        <v>124</v>
      </c>
      <c r="B114" s="23" t="s">
        <v>173</v>
      </c>
      <c r="C114" s="18">
        <v>43991</v>
      </c>
      <c r="D114" s="15" t="s">
        <v>489</v>
      </c>
      <c r="E114" s="15" t="s">
        <v>786</v>
      </c>
      <c r="F114" s="5"/>
    </row>
    <row r="115" spans="1:6" ht="13" x14ac:dyDescent="0.15">
      <c r="A115" t="s">
        <v>125</v>
      </c>
      <c r="B115" s="23" t="s">
        <v>173</v>
      </c>
      <c r="C115" s="18">
        <v>43991</v>
      </c>
      <c r="D115" s="15" t="s">
        <v>489</v>
      </c>
      <c r="E115" s="15" t="s">
        <v>786</v>
      </c>
      <c r="F115" s="5"/>
    </row>
    <row r="116" spans="1:6" ht="13" x14ac:dyDescent="0.15">
      <c r="A116" t="s">
        <v>126</v>
      </c>
      <c r="B116" s="23" t="s">
        <v>173</v>
      </c>
      <c r="C116" s="18">
        <v>43991</v>
      </c>
      <c r="D116" s="15" t="s">
        <v>489</v>
      </c>
      <c r="E116" s="15" t="s">
        <v>786</v>
      </c>
      <c r="F116" s="5"/>
    </row>
    <row r="117" spans="1:6" ht="13" x14ac:dyDescent="0.15">
      <c r="A117" t="s">
        <v>109</v>
      </c>
      <c r="B117" s="23" t="s">
        <v>173</v>
      </c>
      <c r="C117" s="18">
        <v>43991</v>
      </c>
      <c r="D117" s="15" t="s">
        <v>489</v>
      </c>
      <c r="E117" s="15" t="s">
        <v>786</v>
      </c>
      <c r="F117" s="5"/>
    </row>
    <row r="118" spans="1:6" ht="13" x14ac:dyDescent="0.15">
      <c r="A118" t="s">
        <v>127</v>
      </c>
      <c r="B118" s="23" t="s">
        <v>173</v>
      </c>
      <c r="C118" s="18">
        <v>43991</v>
      </c>
      <c r="D118" s="15" t="s">
        <v>489</v>
      </c>
      <c r="E118" s="15" t="s">
        <v>786</v>
      </c>
      <c r="F118" s="5"/>
    </row>
    <row r="119" spans="1:6" ht="13" x14ac:dyDescent="0.15">
      <c r="A119" t="s">
        <v>110</v>
      </c>
      <c r="B119" s="23" t="s">
        <v>173</v>
      </c>
      <c r="C119" s="18">
        <v>43991</v>
      </c>
      <c r="D119" s="15" t="s">
        <v>489</v>
      </c>
      <c r="E119" s="15" t="s">
        <v>786</v>
      </c>
      <c r="F119" s="5"/>
    </row>
    <row r="120" spans="1:6" ht="13" x14ac:dyDescent="0.15">
      <c r="A120" t="s">
        <v>128</v>
      </c>
      <c r="B120" s="23" t="s">
        <v>173</v>
      </c>
      <c r="C120" s="18">
        <v>43991</v>
      </c>
      <c r="D120" s="15" t="s">
        <v>489</v>
      </c>
      <c r="E120" s="15" t="s">
        <v>786</v>
      </c>
      <c r="F120" s="5"/>
    </row>
    <row r="121" spans="1:6" ht="13" x14ac:dyDescent="0.15">
      <c r="A121" t="s">
        <v>76</v>
      </c>
      <c r="B121" s="23" t="s">
        <v>173</v>
      </c>
      <c r="C121" s="18">
        <v>43991</v>
      </c>
      <c r="D121" s="15" t="s">
        <v>489</v>
      </c>
      <c r="E121" s="15" t="s">
        <v>786</v>
      </c>
      <c r="F121" s="5"/>
    </row>
    <row r="122" spans="1:6" ht="13" x14ac:dyDescent="0.15">
      <c r="A122" s="19" t="s">
        <v>129</v>
      </c>
      <c r="B122" s="23" t="s">
        <v>173</v>
      </c>
      <c r="C122" s="18">
        <v>43991</v>
      </c>
      <c r="D122" s="15" t="s">
        <v>489</v>
      </c>
      <c r="E122" s="15" t="s">
        <v>786</v>
      </c>
      <c r="F122" s="5"/>
    </row>
    <row r="123" spans="1:6" ht="13" x14ac:dyDescent="0.15">
      <c r="A123" t="s">
        <v>130</v>
      </c>
      <c r="B123" s="23" t="s">
        <v>173</v>
      </c>
      <c r="C123" s="18">
        <v>43991</v>
      </c>
      <c r="D123" s="15" t="s">
        <v>489</v>
      </c>
      <c r="E123" s="15" t="s">
        <v>786</v>
      </c>
      <c r="F123" s="5"/>
    </row>
    <row r="124" spans="1:6" ht="13" x14ac:dyDescent="0.15">
      <c r="A124" t="s">
        <v>131</v>
      </c>
      <c r="B124" s="23" t="s">
        <v>173</v>
      </c>
      <c r="C124" s="18">
        <v>43991</v>
      </c>
      <c r="D124" s="15" t="s">
        <v>489</v>
      </c>
      <c r="E124" s="15" t="s">
        <v>786</v>
      </c>
      <c r="F124" s="5"/>
    </row>
    <row r="125" spans="1:6" ht="13" x14ac:dyDescent="0.15">
      <c r="A125" t="s">
        <v>132</v>
      </c>
      <c r="B125" s="23" t="s">
        <v>173</v>
      </c>
      <c r="C125" s="18">
        <v>43991</v>
      </c>
      <c r="D125" s="15" t="s">
        <v>489</v>
      </c>
      <c r="E125" s="15" t="s">
        <v>786</v>
      </c>
      <c r="F125" s="5"/>
    </row>
    <row r="126" spans="1:6" ht="13" x14ac:dyDescent="0.15">
      <c r="A126" s="19" t="s">
        <v>133</v>
      </c>
      <c r="B126" s="23" t="s">
        <v>173</v>
      </c>
      <c r="C126" s="18">
        <v>43991</v>
      </c>
      <c r="D126" s="15" t="s">
        <v>489</v>
      </c>
      <c r="E126" s="15" t="s">
        <v>786</v>
      </c>
      <c r="F126" s="5"/>
    </row>
    <row r="127" spans="1:6" ht="13" x14ac:dyDescent="0.15">
      <c r="A127" s="101" t="s">
        <v>84</v>
      </c>
      <c r="B127" s="23" t="s">
        <v>173</v>
      </c>
      <c r="C127" s="18">
        <v>44208</v>
      </c>
      <c r="D127" s="15" t="s">
        <v>627</v>
      </c>
      <c r="E127" s="15" t="s">
        <v>628</v>
      </c>
      <c r="F127" s="5"/>
    </row>
    <row r="128" spans="1:6" ht="13" x14ac:dyDescent="0.15">
      <c r="A128" s="101" t="s">
        <v>117</v>
      </c>
      <c r="B128" s="23" t="s">
        <v>787</v>
      </c>
      <c r="C128" s="18">
        <v>44208</v>
      </c>
      <c r="D128" s="15" t="s">
        <v>627</v>
      </c>
      <c r="E128" s="15" t="s">
        <v>628</v>
      </c>
      <c r="F128" s="5"/>
    </row>
    <row r="129" spans="1:6" ht="13" x14ac:dyDescent="0.15">
      <c r="A129" s="101" t="s">
        <v>85</v>
      </c>
      <c r="B129" s="23" t="s">
        <v>173</v>
      </c>
      <c r="C129" s="18">
        <v>44208</v>
      </c>
      <c r="D129" s="15" t="s">
        <v>627</v>
      </c>
      <c r="E129" s="15" t="s">
        <v>628</v>
      </c>
      <c r="F129" s="5"/>
    </row>
    <row r="130" spans="1:6" ht="13" x14ac:dyDescent="0.15">
      <c r="A130" t="s">
        <v>118</v>
      </c>
      <c r="B130" s="23" t="s">
        <v>173</v>
      </c>
      <c r="C130" s="18">
        <v>44208</v>
      </c>
      <c r="D130" s="15" t="s">
        <v>627</v>
      </c>
      <c r="E130" s="15" t="s">
        <v>628</v>
      </c>
      <c r="F130" s="5"/>
    </row>
    <row r="131" spans="1:6" ht="13" x14ac:dyDescent="0.15">
      <c r="A131" t="s">
        <v>50</v>
      </c>
      <c r="B131" s="23" t="s">
        <v>173</v>
      </c>
      <c r="C131" s="18">
        <v>44208</v>
      </c>
      <c r="D131" s="15" t="s">
        <v>627</v>
      </c>
      <c r="E131" s="15" t="s">
        <v>628</v>
      </c>
      <c r="F131" s="5"/>
    </row>
    <row r="132" spans="1:6" ht="13" x14ac:dyDescent="0.15">
      <c r="A132" t="s">
        <v>64</v>
      </c>
      <c r="B132" s="23" t="s">
        <v>173</v>
      </c>
      <c r="C132" s="18">
        <v>44208</v>
      </c>
      <c r="D132" s="15" t="s">
        <v>627</v>
      </c>
      <c r="E132" s="15" t="s">
        <v>628</v>
      </c>
      <c r="F132" s="5"/>
    </row>
    <row r="133" spans="1:6" ht="13" x14ac:dyDescent="0.15">
      <c r="A133" t="s">
        <v>102</v>
      </c>
      <c r="B133" s="23" t="s">
        <v>173</v>
      </c>
      <c r="C133" s="18">
        <v>44208</v>
      </c>
      <c r="D133" s="15" t="s">
        <v>627</v>
      </c>
      <c r="E133" s="15" t="s">
        <v>628</v>
      </c>
      <c r="F133" s="5"/>
    </row>
    <row r="134" spans="1:6" ht="13" x14ac:dyDescent="0.15">
      <c r="A134" t="s">
        <v>102</v>
      </c>
      <c r="B134" s="23" t="s">
        <v>173</v>
      </c>
      <c r="C134" s="18">
        <v>44208</v>
      </c>
      <c r="D134" s="15" t="s">
        <v>627</v>
      </c>
      <c r="E134" s="15" t="s">
        <v>628</v>
      </c>
      <c r="F134" s="5"/>
    </row>
    <row r="135" spans="1:6" ht="13" x14ac:dyDescent="0.15">
      <c r="A135" t="s">
        <v>120</v>
      </c>
      <c r="B135" s="23" t="s">
        <v>173</v>
      </c>
      <c r="C135" s="18">
        <v>44208</v>
      </c>
      <c r="D135" s="15" t="s">
        <v>627</v>
      </c>
      <c r="E135" s="15" t="s">
        <v>628</v>
      </c>
      <c r="F135" s="5"/>
    </row>
    <row r="136" spans="1:6" ht="13" x14ac:dyDescent="0.15">
      <c r="A136" t="s">
        <v>121</v>
      </c>
      <c r="B136" s="23" t="s">
        <v>173</v>
      </c>
      <c r="C136" s="18">
        <v>44208</v>
      </c>
      <c r="D136" s="15" t="s">
        <v>627</v>
      </c>
      <c r="E136" s="15" t="s">
        <v>628</v>
      </c>
      <c r="F136" s="5"/>
    </row>
    <row r="137" spans="1:6" ht="13" x14ac:dyDescent="0.15">
      <c r="A137" s="101" t="s">
        <v>103</v>
      </c>
      <c r="B137" s="23" t="s">
        <v>173</v>
      </c>
      <c r="C137" s="18">
        <v>44208</v>
      </c>
      <c r="D137" s="15" t="s">
        <v>627</v>
      </c>
      <c r="E137" s="15" t="s">
        <v>628</v>
      </c>
      <c r="F137" s="5"/>
    </row>
    <row r="138" spans="1:6" ht="13" x14ac:dyDescent="0.15">
      <c r="A138" s="101" t="s">
        <v>87</v>
      </c>
      <c r="B138" s="23" t="s">
        <v>173</v>
      </c>
      <c r="C138" s="18">
        <v>44208</v>
      </c>
      <c r="D138" s="15" t="s">
        <v>627</v>
      </c>
      <c r="E138" s="15" t="s">
        <v>628</v>
      </c>
      <c r="F138" s="5"/>
    </row>
    <row r="139" spans="1:6" ht="13" x14ac:dyDescent="0.15">
      <c r="A139" t="s">
        <v>70</v>
      </c>
      <c r="B139" s="23" t="s">
        <v>173</v>
      </c>
      <c r="C139" s="18">
        <v>44208</v>
      </c>
      <c r="D139" s="15" t="s">
        <v>627</v>
      </c>
      <c r="E139" s="15" t="s">
        <v>628</v>
      </c>
      <c r="F139" s="5"/>
    </row>
    <row r="140" spans="1:6" ht="13" x14ac:dyDescent="0.15">
      <c r="A140" t="s">
        <v>109</v>
      </c>
      <c r="B140" s="23" t="s">
        <v>173</v>
      </c>
      <c r="C140" s="18">
        <v>44208</v>
      </c>
      <c r="D140" s="15" t="s">
        <v>627</v>
      </c>
      <c r="E140" s="15" t="s">
        <v>628</v>
      </c>
      <c r="F140" s="5"/>
    </row>
    <row r="141" spans="1:6" ht="13" x14ac:dyDescent="0.15">
      <c r="A141" t="s">
        <v>91</v>
      </c>
      <c r="B141" s="23" t="s">
        <v>173</v>
      </c>
      <c r="C141" s="18">
        <v>44208</v>
      </c>
      <c r="D141" s="15" t="s">
        <v>627</v>
      </c>
      <c r="E141" s="15" t="s">
        <v>628</v>
      </c>
      <c r="F141" s="5"/>
    </row>
    <row r="142" spans="1:6" ht="13" x14ac:dyDescent="0.15">
      <c r="A142" s="101" t="s">
        <v>78</v>
      </c>
      <c r="B142" s="23" t="s">
        <v>173</v>
      </c>
      <c r="C142" s="18">
        <v>44208</v>
      </c>
      <c r="D142" s="15" t="s">
        <v>627</v>
      </c>
      <c r="E142" s="15" t="s">
        <v>628</v>
      </c>
      <c r="F142" s="5"/>
    </row>
    <row r="143" spans="1:6" ht="13" x14ac:dyDescent="0.15">
      <c r="A143" t="s">
        <v>129</v>
      </c>
      <c r="B143" s="23" t="s">
        <v>173</v>
      </c>
      <c r="C143" s="18">
        <v>44208</v>
      </c>
      <c r="D143" s="15" t="s">
        <v>627</v>
      </c>
      <c r="E143" s="15" t="s">
        <v>628</v>
      </c>
      <c r="F143" s="5"/>
    </row>
    <row r="144" spans="1:6" ht="13" x14ac:dyDescent="0.15">
      <c r="A144" s="101" t="s">
        <v>111</v>
      </c>
      <c r="B144" s="23" t="s">
        <v>173</v>
      </c>
      <c r="C144" s="18">
        <v>44208</v>
      </c>
      <c r="D144" s="15" t="s">
        <v>627</v>
      </c>
      <c r="E144" s="15" t="s">
        <v>628</v>
      </c>
      <c r="F144" s="5"/>
    </row>
    <row r="145" spans="1:6" ht="13" x14ac:dyDescent="0.15">
      <c r="A145" t="s">
        <v>130</v>
      </c>
      <c r="B145" s="23" t="s">
        <v>173</v>
      </c>
      <c r="C145" s="18">
        <v>44208</v>
      </c>
      <c r="D145" s="15" t="s">
        <v>627</v>
      </c>
      <c r="E145" s="15" t="s">
        <v>628</v>
      </c>
      <c r="F145" s="5"/>
    </row>
    <row r="146" spans="1:6" ht="13" x14ac:dyDescent="0.15">
      <c r="A146" s="101" t="s">
        <v>94</v>
      </c>
      <c r="B146" s="23" t="s">
        <v>173</v>
      </c>
      <c r="C146" s="18">
        <v>44208</v>
      </c>
      <c r="D146" s="15" t="s">
        <v>627</v>
      </c>
      <c r="E146" s="15" t="s">
        <v>628</v>
      </c>
      <c r="F146" s="5"/>
    </row>
    <row r="147" spans="1:6" ht="13" x14ac:dyDescent="0.15">
      <c r="A147" s="101" t="s">
        <v>61</v>
      </c>
      <c r="B147" s="23" t="s">
        <v>173</v>
      </c>
      <c r="C147" s="18">
        <v>44208</v>
      </c>
      <c r="D147" s="15" t="s">
        <v>627</v>
      </c>
      <c r="E147" s="15" t="s">
        <v>628</v>
      </c>
      <c r="F147" s="5"/>
    </row>
    <row r="148" spans="1:6" ht="13" x14ac:dyDescent="0.15">
      <c r="A148" t="s">
        <v>133</v>
      </c>
      <c r="B148" s="23" t="s">
        <v>173</v>
      </c>
      <c r="C148" s="18">
        <v>44208</v>
      </c>
      <c r="D148" s="15" t="s">
        <v>627</v>
      </c>
      <c r="E148" s="15" t="s">
        <v>628</v>
      </c>
      <c r="F148" s="5"/>
    </row>
    <row r="149" spans="1:6" ht="13" x14ac:dyDescent="0.15">
      <c r="A149" s="100" t="s">
        <v>51</v>
      </c>
      <c r="B149" s="23" t="s">
        <v>788</v>
      </c>
      <c r="C149" s="18">
        <v>43465</v>
      </c>
      <c r="D149" s="15"/>
      <c r="E149" s="15"/>
      <c r="F149" s="5" t="s">
        <v>789</v>
      </c>
    </row>
    <row r="150" spans="1:6" ht="13" x14ac:dyDescent="0.15">
      <c r="A150" s="19" t="s">
        <v>67</v>
      </c>
      <c r="B150" s="23" t="s">
        <v>788</v>
      </c>
      <c r="C150" s="18">
        <v>43465</v>
      </c>
      <c r="D150" s="15"/>
      <c r="E150" s="15"/>
      <c r="F150" s="5"/>
    </row>
    <row r="151" spans="1:6" ht="13" x14ac:dyDescent="0.15">
      <c r="A151" s="19" t="s">
        <v>89</v>
      </c>
      <c r="B151" s="23" t="s">
        <v>788</v>
      </c>
      <c r="C151" s="18">
        <v>43465</v>
      </c>
      <c r="D151" s="15"/>
      <c r="E151" s="15"/>
      <c r="F151" s="5"/>
    </row>
    <row r="152" spans="1:6" ht="13" x14ac:dyDescent="0.15">
      <c r="A152" s="19" t="s">
        <v>101</v>
      </c>
      <c r="B152" s="23" t="s">
        <v>788</v>
      </c>
      <c r="C152" s="18">
        <v>43787</v>
      </c>
      <c r="D152" s="15" t="s">
        <v>479</v>
      </c>
      <c r="E152" s="15" t="s">
        <v>478</v>
      </c>
      <c r="F152" s="5"/>
    </row>
    <row r="153" spans="1:6" ht="13" x14ac:dyDescent="0.15">
      <c r="A153" s="19" t="s">
        <v>79</v>
      </c>
      <c r="B153" s="23" t="s">
        <v>788</v>
      </c>
      <c r="C153" s="18">
        <v>43787</v>
      </c>
      <c r="D153" s="15" t="s">
        <v>479</v>
      </c>
      <c r="E153" s="15" t="s">
        <v>478</v>
      </c>
      <c r="F153" s="5"/>
    </row>
    <row r="154" spans="1:6" ht="13" x14ac:dyDescent="0.15">
      <c r="A154" s="19" t="s">
        <v>112</v>
      </c>
      <c r="B154" s="23" t="s">
        <v>788</v>
      </c>
      <c r="C154" s="18">
        <v>43787</v>
      </c>
      <c r="D154" s="15" t="s">
        <v>479</v>
      </c>
      <c r="E154" s="15" t="s">
        <v>478</v>
      </c>
      <c r="F154" s="5"/>
    </row>
    <row r="155" spans="1:6" ht="13" x14ac:dyDescent="0.15">
      <c r="A155" s="101" t="s">
        <v>86</v>
      </c>
      <c r="B155" s="23" t="s">
        <v>788</v>
      </c>
      <c r="C155" s="18">
        <v>44208</v>
      </c>
      <c r="D155" s="15" t="s">
        <v>627</v>
      </c>
      <c r="E155" s="15" t="s">
        <v>628</v>
      </c>
      <c r="F155" s="5" t="s">
        <v>789</v>
      </c>
    </row>
    <row r="156" spans="1:6" ht="13" x14ac:dyDescent="0.15">
      <c r="A156" s="19" t="s">
        <v>49</v>
      </c>
      <c r="B156" s="23" t="s">
        <v>790</v>
      </c>
      <c r="C156" s="18">
        <v>43069</v>
      </c>
      <c r="D156" s="15"/>
      <c r="E156" s="15"/>
      <c r="F156" s="5"/>
    </row>
    <row r="157" spans="1:6" ht="13" x14ac:dyDescent="0.15">
      <c r="A157" s="19" t="s">
        <v>30</v>
      </c>
      <c r="B157" s="23" t="s">
        <v>790</v>
      </c>
      <c r="C157" s="18">
        <v>43069</v>
      </c>
      <c r="D157" s="15"/>
      <c r="E157" s="15"/>
      <c r="F157" s="5"/>
    </row>
    <row r="158" spans="1:6" ht="13" x14ac:dyDescent="0.15">
      <c r="A158" s="19" t="s">
        <v>31</v>
      </c>
      <c r="B158" s="23" t="s">
        <v>790</v>
      </c>
      <c r="C158" s="18">
        <v>43069</v>
      </c>
      <c r="D158" s="15"/>
      <c r="E158" s="15"/>
      <c r="F158" s="5"/>
    </row>
    <row r="159" spans="1:6" ht="13" x14ac:dyDescent="0.15">
      <c r="A159" s="19" t="s">
        <v>35</v>
      </c>
      <c r="B159" s="23" t="s">
        <v>790</v>
      </c>
      <c r="C159" s="18">
        <v>43069</v>
      </c>
      <c r="D159" s="15"/>
      <c r="E159" s="15"/>
      <c r="F159" s="5"/>
    </row>
    <row r="160" spans="1:6" ht="13" x14ac:dyDescent="0.15">
      <c r="A160" s="19" t="s">
        <v>42</v>
      </c>
      <c r="B160" s="23" t="s">
        <v>790</v>
      </c>
      <c r="C160" s="18">
        <v>43069</v>
      </c>
      <c r="D160" s="15"/>
      <c r="E160" s="15"/>
      <c r="F160" s="5"/>
    </row>
    <row r="161" spans="1:6" ht="13" x14ac:dyDescent="0.15">
      <c r="A161" s="19" t="s">
        <v>47</v>
      </c>
      <c r="B161" s="23" t="s">
        <v>790</v>
      </c>
      <c r="C161" s="18">
        <v>43069</v>
      </c>
      <c r="D161" s="15"/>
      <c r="E161" s="15"/>
      <c r="F161" s="5"/>
    </row>
    <row r="162" spans="1:6" ht="13" x14ac:dyDescent="0.15">
      <c r="A162" s="19" t="s">
        <v>48</v>
      </c>
      <c r="B162" s="23" t="s">
        <v>790</v>
      </c>
      <c r="C162" s="18">
        <v>43069</v>
      </c>
      <c r="D162" s="15"/>
      <c r="E162" s="15"/>
      <c r="F162" s="5"/>
    </row>
    <row r="163" spans="1:6" ht="13" x14ac:dyDescent="0.15">
      <c r="A163" s="19" t="s">
        <v>72</v>
      </c>
      <c r="B163" s="23" t="s">
        <v>790</v>
      </c>
      <c r="C163" s="18">
        <v>43465</v>
      </c>
      <c r="D163" s="15"/>
      <c r="E163" s="15"/>
      <c r="F163" s="5"/>
    </row>
    <row r="164" spans="1:6" ht="13" x14ac:dyDescent="0.15">
      <c r="A164" s="100" t="s">
        <v>40</v>
      </c>
      <c r="B164" s="23" t="s">
        <v>790</v>
      </c>
      <c r="C164" s="18">
        <v>43742</v>
      </c>
      <c r="D164" s="15" t="s">
        <v>520</v>
      </c>
      <c r="E164" s="15"/>
      <c r="F164" s="5"/>
    </row>
    <row r="165" spans="1:6" ht="13" x14ac:dyDescent="0.15">
      <c r="A165" t="s">
        <v>38</v>
      </c>
      <c r="B165" s="23" t="s">
        <v>790</v>
      </c>
      <c r="C165" s="18">
        <v>44130</v>
      </c>
      <c r="D165" s="15" t="s">
        <v>489</v>
      </c>
      <c r="E165" s="15" t="s">
        <v>791</v>
      </c>
      <c r="F165" s="5"/>
    </row>
    <row r="166" spans="1:6" ht="13" x14ac:dyDescent="0.15">
      <c r="A166" t="s">
        <v>96</v>
      </c>
      <c r="B166" s="23" t="s">
        <v>790</v>
      </c>
      <c r="C166" s="18">
        <v>44165</v>
      </c>
      <c r="D166" s="15" t="s">
        <v>479</v>
      </c>
      <c r="E166" s="15" t="s">
        <v>792</v>
      </c>
      <c r="F166" s="5" t="s">
        <v>793</v>
      </c>
    </row>
    <row r="167" spans="1:6" ht="13" x14ac:dyDescent="0.15">
      <c r="A167" s="100" t="s">
        <v>56</v>
      </c>
      <c r="B167" s="23" t="s">
        <v>787</v>
      </c>
      <c r="C167" s="18">
        <v>43465</v>
      </c>
      <c r="D167" s="15"/>
      <c r="E167" s="15"/>
      <c r="F167" s="5"/>
    </row>
    <row r="168" spans="1:6" ht="13" x14ac:dyDescent="0.15">
      <c r="A168" s="19" t="s">
        <v>81</v>
      </c>
      <c r="B168" s="23" t="s">
        <v>787</v>
      </c>
      <c r="C168" s="18">
        <v>43465</v>
      </c>
      <c r="D168" s="15"/>
      <c r="E168" s="15"/>
      <c r="F168" s="5"/>
    </row>
    <row r="169" spans="1:6" ht="13" x14ac:dyDescent="0.15">
      <c r="A169" t="s">
        <v>55</v>
      </c>
      <c r="B169" s="23" t="s">
        <v>787</v>
      </c>
      <c r="C169" s="18">
        <v>44208</v>
      </c>
      <c r="D169" s="15" t="s">
        <v>627</v>
      </c>
      <c r="E169" s="15" t="s">
        <v>628</v>
      </c>
      <c r="F169" s="5"/>
    </row>
    <row r="170" spans="1:6" ht="13" x14ac:dyDescent="0.15">
      <c r="A170" t="s">
        <v>134</v>
      </c>
      <c r="B170" s="23" t="s">
        <v>173</v>
      </c>
      <c r="C170" s="18">
        <v>44356</v>
      </c>
      <c r="D170" s="15" t="s">
        <v>479</v>
      </c>
      <c r="E170" s="15" t="s">
        <v>650</v>
      </c>
      <c r="F170" s="5"/>
    </row>
    <row r="171" spans="1:6" ht="13" x14ac:dyDescent="0.15">
      <c r="A171" t="s">
        <v>135</v>
      </c>
      <c r="B171" s="23" t="s">
        <v>173</v>
      </c>
      <c r="C171" s="18">
        <v>44356</v>
      </c>
      <c r="D171" s="15" t="s">
        <v>479</v>
      </c>
      <c r="E171" s="15" t="s">
        <v>650</v>
      </c>
      <c r="F171" s="5"/>
    </row>
    <row r="172" spans="1:6" ht="13" x14ac:dyDescent="0.15">
      <c r="A172" t="s">
        <v>136</v>
      </c>
      <c r="B172" s="23" t="s">
        <v>173</v>
      </c>
      <c r="C172" s="18">
        <v>44356</v>
      </c>
      <c r="D172" s="15" t="s">
        <v>479</v>
      </c>
      <c r="E172" s="15" t="s">
        <v>650</v>
      </c>
      <c r="F172" s="5"/>
    </row>
    <row r="173" spans="1:6" ht="13" x14ac:dyDescent="0.15">
      <c r="A173" t="s">
        <v>137</v>
      </c>
      <c r="B173" s="23" t="s">
        <v>173</v>
      </c>
      <c r="C173" s="18">
        <v>44356</v>
      </c>
      <c r="D173" s="15" t="s">
        <v>479</v>
      </c>
      <c r="E173" s="15" t="s">
        <v>650</v>
      </c>
      <c r="F173" s="5"/>
    </row>
    <row r="174" spans="1:6" ht="13" x14ac:dyDescent="0.15">
      <c r="A174" t="s">
        <v>138</v>
      </c>
      <c r="B174" s="23" t="s">
        <v>173</v>
      </c>
      <c r="C174" s="18">
        <v>44356</v>
      </c>
      <c r="D174" s="15" t="s">
        <v>479</v>
      </c>
      <c r="E174" s="15" t="s">
        <v>650</v>
      </c>
      <c r="F174" s="5"/>
    </row>
    <row r="175" spans="1:6" ht="13" x14ac:dyDescent="0.15">
      <c r="A175" t="s">
        <v>139</v>
      </c>
      <c r="B175" s="23" t="s">
        <v>173</v>
      </c>
      <c r="C175" s="18">
        <v>44356</v>
      </c>
      <c r="D175" s="15" t="s">
        <v>479</v>
      </c>
      <c r="E175" s="15" t="s">
        <v>650</v>
      </c>
      <c r="F175" s="5"/>
    </row>
    <row r="176" spans="1:6" ht="13" x14ac:dyDescent="0.15">
      <c r="A176" t="s">
        <v>140</v>
      </c>
      <c r="B176" s="23" t="s">
        <v>173</v>
      </c>
      <c r="C176" s="18">
        <v>44356</v>
      </c>
      <c r="D176" s="15" t="s">
        <v>479</v>
      </c>
      <c r="E176" s="15" t="s">
        <v>650</v>
      </c>
      <c r="F176" s="5"/>
    </row>
    <row r="177" spans="1:6" ht="13" x14ac:dyDescent="0.15">
      <c r="A177" t="s">
        <v>141</v>
      </c>
      <c r="B177" s="23" t="s">
        <v>173</v>
      </c>
      <c r="C177" s="18">
        <v>44356</v>
      </c>
      <c r="D177" s="15" t="s">
        <v>479</v>
      </c>
      <c r="E177" s="15" t="s">
        <v>650</v>
      </c>
      <c r="F177" s="5"/>
    </row>
    <row r="178" spans="1:6" ht="13" x14ac:dyDescent="0.15">
      <c r="A178" t="s">
        <v>142</v>
      </c>
      <c r="B178" s="23" t="s">
        <v>173</v>
      </c>
      <c r="C178" s="18">
        <v>44356</v>
      </c>
      <c r="D178" s="15" t="s">
        <v>479</v>
      </c>
      <c r="E178" s="15" t="s">
        <v>650</v>
      </c>
      <c r="F178" s="5"/>
    </row>
    <row r="179" spans="1:6" ht="13" x14ac:dyDescent="0.15">
      <c r="A179" t="s">
        <v>143</v>
      </c>
      <c r="B179" s="23" t="s">
        <v>173</v>
      </c>
      <c r="C179" s="18">
        <v>44356</v>
      </c>
      <c r="D179" s="15" t="s">
        <v>479</v>
      </c>
      <c r="E179" s="15" t="s">
        <v>650</v>
      </c>
      <c r="F179" s="5"/>
    </row>
    <row r="180" spans="1:6" ht="13" x14ac:dyDescent="0.15">
      <c r="A180" t="s">
        <v>144</v>
      </c>
      <c r="B180" s="23" t="s">
        <v>173</v>
      </c>
      <c r="C180" s="18">
        <v>44356</v>
      </c>
      <c r="D180" s="15" t="s">
        <v>479</v>
      </c>
      <c r="E180" s="15" t="s">
        <v>650</v>
      </c>
      <c r="F180" s="5"/>
    </row>
    <row r="181" spans="1:6" ht="13" x14ac:dyDescent="0.15">
      <c r="A181" t="s">
        <v>145</v>
      </c>
      <c r="B181" s="23" t="s">
        <v>173</v>
      </c>
      <c r="C181" s="18">
        <v>44356</v>
      </c>
      <c r="D181" s="15" t="s">
        <v>479</v>
      </c>
      <c r="E181" s="15" t="s">
        <v>650</v>
      </c>
      <c r="F181" s="5"/>
    </row>
    <row r="182" spans="1:6" ht="13" x14ac:dyDescent="0.15">
      <c r="A182" t="s">
        <v>146</v>
      </c>
      <c r="B182" s="23" t="s">
        <v>173</v>
      </c>
      <c r="C182" s="18">
        <v>44356</v>
      </c>
      <c r="D182" s="15" t="s">
        <v>479</v>
      </c>
      <c r="E182" s="15" t="s">
        <v>650</v>
      </c>
      <c r="F182" s="5"/>
    </row>
    <row r="183" spans="1:6" ht="13" x14ac:dyDescent="0.15">
      <c r="A183" t="s">
        <v>147</v>
      </c>
      <c r="B183" s="23" t="s">
        <v>173</v>
      </c>
      <c r="C183" s="18">
        <v>44356</v>
      </c>
      <c r="D183" s="15" t="s">
        <v>479</v>
      </c>
      <c r="E183" s="15" t="s">
        <v>650</v>
      </c>
      <c r="F183" s="5"/>
    </row>
    <row r="184" spans="1:6" ht="13" x14ac:dyDescent="0.15">
      <c r="A184" s="52" t="s">
        <v>148</v>
      </c>
      <c r="B184" s="23" t="s">
        <v>173</v>
      </c>
      <c r="C184" s="18">
        <v>44356</v>
      </c>
      <c r="D184" s="15" t="s">
        <v>479</v>
      </c>
      <c r="E184" s="15" t="s">
        <v>650</v>
      </c>
      <c r="F184" s="5"/>
    </row>
    <row r="185" spans="1:6" ht="13" x14ac:dyDescent="0.15">
      <c r="A185" t="s">
        <v>149</v>
      </c>
      <c r="B185" s="23" t="s">
        <v>173</v>
      </c>
      <c r="C185" s="18">
        <v>44356</v>
      </c>
      <c r="D185" s="15" t="s">
        <v>479</v>
      </c>
      <c r="E185" s="15" t="s">
        <v>650</v>
      </c>
      <c r="F185" s="5"/>
    </row>
    <row r="186" spans="1:6" ht="13" x14ac:dyDescent="0.15">
      <c r="A186" t="s">
        <v>150</v>
      </c>
      <c r="B186" s="23" t="s">
        <v>173</v>
      </c>
      <c r="C186" s="18">
        <v>44356</v>
      </c>
      <c r="D186" s="15" t="s">
        <v>479</v>
      </c>
      <c r="E186" s="15" t="s">
        <v>650</v>
      </c>
      <c r="F186" s="5"/>
    </row>
    <row r="187" spans="1:6" ht="13" x14ac:dyDescent="0.15">
      <c r="A187" t="s">
        <v>151</v>
      </c>
      <c r="B187" s="23" t="s">
        <v>173</v>
      </c>
      <c r="C187" s="18">
        <v>44356</v>
      </c>
      <c r="D187" s="15" t="s">
        <v>479</v>
      </c>
      <c r="E187" s="15" t="s">
        <v>650</v>
      </c>
      <c r="F187" s="5"/>
    </row>
    <row r="188" spans="1:6" ht="13" x14ac:dyDescent="0.15">
      <c r="A188" t="s">
        <v>152</v>
      </c>
      <c r="B188" s="23" t="s">
        <v>173</v>
      </c>
      <c r="C188" s="18">
        <v>44356</v>
      </c>
      <c r="D188" s="15" t="s">
        <v>479</v>
      </c>
      <c r="E188" s="15" t="s">
        <v>650</v>
      </c>
      <c r="F188" s="5"/>
    </row>
    <row r="189" spans="1:6" ht="13" x14ac:dyDescent="0.15">
      <c r="A189" s="52" t="s">
        <v>69</v>
      </c>
      <c r="B189" s="23" t="s">
        <v>790</v>
      </c>
      <c r="C189" s="18">
        <v>44375</v>
      </c>
      <c r="D189" s="15" t="s">
        <v>479</v>
      </c>
      <c r="E189" s="15" t="s">
        <v>489</v>
      </c>
      <c r="F189" s="5" t="s">
        <v>794</v>
      </c>
    </row>
    <row r="190" spans="1:6" ht="13" x14ac:dyDescent="0.15">
      <c r="A190" s="52" t="s">
        <v>107</v>
      </c>
      <c r="B190" s="23" t="s">
        <v>787</v>
      </c>
      <c r="C190" s="18">
        <v>44433</v>
      </c>
      <c r="D190" s="15" t="s">
        <v>489</v>
      </c>
      <c r="E190" s="15" t="s">
        <v>795</v>
      </c>
      <c r="F190" s="5"/>
    </row>
    <row r="191" spans="1:6" ht="13" x14ac:dyDescent="0.15">
      <c r="A191" s="52" t="s">
        <v>94</v>
      </c>
      <c r="B191" s="23" t="s">
        <v>173</v>
      </c>
      <c r="C191" s="18">
        <v>44453</v>
      </c>
      <c r="D191" s="15" t="s">
        <v>489</v>
      </c>
      <c r="E191" s="15" t="s">
        <v>654</v>
      </c>
      <c r="F191" s="5"/>
    </row>
    <row r="192" spans="1:6" ht="13" x14ac:dyDescent="0.15">
      <c r="A192" s="52" t="s">
        <v>143</v>
      </c>
      <c r="B192" s="23" t="s">
        <v>173</v>
      </c>
      <c r="C192" s="18">
        <v>44453</v>
      </c>
      <c r="D192" s="15" t="s">
        <v>489</v>
      </c>
      <c r="E192" s="15" t="s">
        <v>654</v>
      </c>
      <c r="F192" s="5"/>
    </row>
    <row r="193" spans="1:6" ht="13" x14ac:dyDescent="0.15">
      <c r="A193" s="52" t="s">
        <v>103</v>
      </c>
      <c r="B193" s="23" t="s">
        <v>173</v>
      </c>
      <c r="C193" s="18">
        <v>44453</v>
      </c>
      <c r="D193" s="15" t="s">
        <v>489</v>
      </c>
      <c r="E193" s="15" t="s">
        <v>654</v>
      </c>
      <c r="F193" s="5"/>
    </row>
    <row r="194" spans="1:6" ht="13" x14ac:dyDescent="0.15">
      <c r="A194" s="52" t="s">
        <v>130</v>
      </c>
      <c r="B194" s="23" t="s">
        <v>173</v>
      </c>
      <c r="C194" s="18">
        <v>44453</v>
      </c>
      <c r="D194" s="15" t="s">
        <v>489</v>
      </c>
      <c r="E194" s="15" t="s">
        <v>654</v>
      </c>
      <c r="F194" s="5"/>
    </row>
    <row r="195" spans="1:6" ht="13" x14ac:dyDescent="0.15">
      <c r="A195" s="52" t="s">
        <v>99</v>
      </c>
      <c r="B195" s="23" t="s">
        <v>173</v>
      </c>
      <c r="C195" s="18">
        <v>44453</v>
      </c>
      <c r="D195" s="15" t="s">
        <v>489</v>
      </c>
      <c r="E195" s="15" t="s">
        <v>654</v>
      </c>
      <c r="F195" s="5"/>
    </row>
    <row r="196" spans="1:6" ht="13" x14ac:dyDescent="0.15">
      <c r="A196" s="52" t="s">
        <v>66</v>
      </c>
      <c r="B196" s="23" t="s">
        <v>788</v>
      </c>
      <c r="C196" s="18">
        <v>44453</v>
      </c>
      <c r="D196" s="15" t="s">
        <v>489</v>
      </c>
      <c r="E196" s="15" t="s">
        <v>654</v>
      </c>
      <c r="F196" s="5"/>
    </row>
    <row r="197" spans="1:6" ht="13" x14ac:dyDescent="0.15">
      <c r="A197" s="52" t="s">
        <v>118</v>
      </c>
      <c r="B197" s="23" t="s">
        <v>173</v>
      </c>
      <c r="C197" s="18">
        <v>44453</v>
      </c>
      <c r="D197" s="15" t="s">
        <v>489</v>
      </c>
      <c r="E197" s="15" t="s">
        <v>654</v>
      </c>
      <c r="F197" s="5"/>
    </row>
    <row r="198" spans="1:6" ht="13" x14ac:dyDescent="0.15">
      <c r="A198" s="52" t="s">
        <v>120</v>
      </c>
      <c r="B198" s="23" t="s">
        <v>173</v>
      </c>
      <c r="C198" s="18">
        <v>44453</v>
      </c>
      <c r="D198" s="15" t="s">
        <v>489</v>
      </c>
      <c r="E198" s="15" t="s">
        <v>654</v>
      </c>
      <c r="F198" s="5"/>
    </row>
    <row r="199" spans="1:6" ht="13" x14ac:dyDescent="0.15">
      <c r="A199" s="52" t="s">
        <v>84</v>
      </c>
      <c r="B199" s="23" t="s">
        <v>173</v>
      </c>
      <c r="C199" s="18">
        <v>44453</v>
      </c>
      <c r="D199" s="15" t="s">
        <v>489</v>
      </c>
      <c r="E199" s="15" t="s">
        <v>654</v>
      </c>
      <c r="F199" s="5"/>
    </row>
    <row r="200" spans="1:6" ht="13" x14ac:dyDescent="0.15">
      <c r="A200" s="52" t="s">
        <v>85</v>
      </c>
      <c r="B200" s="23" t="s">
        <v>173</v>
      </c>
      <c r="C200" s="18">
        <v>44453</v>
      </c>
      <c r="D200" s="15" t="s">
        <v>489</v>
      </c>
      <c r="E200" s="15" t="s">
        <v>654</v>
      </c>
      <c r="F200" s="5"/>
    </row>
    <row r="201" spans="1:6" ht="13" x14ac:dyDescent="0.15">
      <c r="A201" s="52" t="s">
        <v>137</v>
      </c>
      <c r="B201" s="23" t="s">
        <v>173</v>
      </c>
      <c r="C201" s="18">
        <v>44453</v>
      </c>
      <c r="D201" s="15" t="s">
        <v>489</v>
      </c>
      <c r="E201" s="15" t="s">
        <v>654</v>
      </c>
      <c r="F201" s="5"/>
    </row>
    <row r="202" spans="1:6" ht="13" x14ac:dyDescent="0.15">
      <c r="A202" s="52" t="s">
        <v>102</v>
      </c>
      <c r="B202" s="23" t="s">
        <v>173</v>
      </c>
      <c r="C202" s="18">
        <v>44453</v>
      </c>
      <c r="D202" s="15" t="s">
        <v>489</v>
      </c>
      <c r="E202" s="15" t="s">
        <v>654</v>
      </c>
      <c r="F202" s="5"/>
    </row>
    <row r="203" spans="1:6" ht="13" x14ac:dyDescent="0.15">
      <c r="A203" s="52" t="s">
        <v>146</v>
      </c>
      <c r="B203" s="23" t="s">
        <v>173</v>
      </c>
      <c r="C203" s="18">
        <v>44453</v>
      </c>
      <c r="D203" s="15" t="s">
        <v>489</v>
      </c>
      <c r="E203" s="15" t="s">
        <v>654</v>
      </c>
      <c r="F203" s="5"/>
    </row>
    <row r="204" spans="1:6" ht="13" x14ac:dyDescent="0.15">
      <c r="A204" s="52" t="s">
        <v>58</v>
      </c>
      <c r="B204" s="23" t="s">
        <v>173</v>
      </c>
      <c r="C204" s="18">
        <v>44453</v>
      </c>
      <c r="D204" s="15" t="s">
        <v>489</v>
      </c>
      <c r="E204" s="15" t="s">
        <v>654</v>
      </c>
      <c r="F204" s="5"/>
    </row>
    <row r="205" spans="1:6" ht="13" x14ac:dyDescent="0.15">
      <c r="A205" s="52" t="s">
        <v>111</v>
      </c>
      <c r="B205" s="23" t="s">
        <v>173</v>
      </c>
      <c r="C205" s="18">
        <v>44453</v>
      </c>
      <c r="D205" s="15" t="s">
        <v>489</v>
      </c>
      <c r="E205" s="15" t="s">
        <v>654</v>
      </c>
      <c r="F205" s="5"/>
    </row>
    <row r="206" spans="1:6" ht="13" x14ac:dyDescent="0.15">
      <c r="A206" s="52" t="s">
        <v>64</v>
      </c>
      <c r="B206" s="23" t="s">
        <v>173</v>
      </c>
      <c r="C206" s="18">
        <v>44453</v>
      </c>
      <c r="D206" s="15" t="s">
        <v>489</v>
      </c>
      <c r="E206" s="15" t="s">
        <v>654</v>
      </c>
      <c r="F206" s="5"/>
    </row>
    <row r="207" spans="1:6" ht="13" x14ac:dyDescent="0.15">
      <c r="A207" s="52" t="s">
        <v>113</v>
      </c>
      <c r="B207" s="23" t="s">
        <v>173</v>
      </c>
      <c r="C207" s="18">
        <v>44453</v>
      </c>
      <c r="D207" s="15" t="s">
        <v>489</v>
      </c>
      <c r="E207" s="15" t="s">
        <v>654</v>
      </c>
      <c r="F207" s="5"/>
    </row>
    <row r="208" spans="1:6" ht="13" x14ac:dyDescent="0.15">
      <c r="A208" s="52" t="s">
        <v>126</v>
      </c>
      <c r="B208" s="23" t="s">
        <v>173</v>
      </c>
      <c r="C208" s="18">
        <v>44453</v>
      </c>
      <c r="D208" s="15" t="s">
        <v>489</v>
      </c>
      <c r="E208" s="15" t="s">
        <v>654</v>
      </c>
      <c r="F208" s="5"/>
    </row>
    <row r="209" spans="1:6" ht="13" x14ac:dyDescent="0.15">
      <c r="A209" s="52" t="s">
        <v>121</v>
      </c>
      <c r="B209" s="23" t="s">
        <v>173</v>
      </c>
      <c r="C209" s="18">
        <v>44453</v>
      </c>
      <c r="D209" s="15" t="s">
        <v>489</v>
      </c>
      <c r="E209" s="15" t="s">
        <v>654</v>
      </c>
      <c r="F209" s="5"/>
    </row>
    <row r="210" spans="1:6" ht="13" x14ac:dyDescent="0.15">
      <c r="A210" s="52" t="s">
        <v>138</v>
      </c>
      <c r="B210" s="23" t="s">
        <v>173</v>
      </c>
      <c r="C210" s="18">
        <v>44453</v>
      </c>
      <c r="D210" s="15" t="s">
        <v>489</v>
      </c>
      <c r="E210" s="15" t="s">
        <v>654</v>
      </c>
      <c r="F210" s="5"/>
    </row>
    <row r="211" spans="1:6" ht="13" x14ac:dyDescent="0.15">
      <c r="A211" s="52" t="s">
        <v>65</v>
      </c>
      <c r="B211" s="23" t="s">
        <v>173</v>
      </c>
      <c r="C211" s="18">
        <v>44453</v>
      </c>
      <c r="D211" s="15" t="s">
        <v>489</v>
      </c>
      <c r="E211" s="15" t="s">
        <v>654</v>
      </c>
      <c r="F211" s="5"/>
    </row>
    <row r="212" spans="1:6" ht="13" x14ac:dyDescent="0.15">
      <c r="A212" s="52" t="s">
        <v>135</v>
      </c>
      <c r="B212" s="23" t="s">
        <v>173</v>
      </c>
      <c r="C212" s="18">
        <v>44453</v>
      </c>
      <c r="D212" s="15" t="s">
        <v>489</v>
      </c>
      <c r="E212" s="15" t="s">
        <v>654</v>
      </c>
      <c r="F212" s="5"/>
    </row>
    <row r="213" spans="1:6" ht="13" x14ac:dyDescent="0.15">
      <c r="A213" t="s">
        <v>112</v>
      </c>
      <c r="B213" s="23" t="s">
        <v>788</v>
      </c>
      <c r="C213" s="18">
        <v>44470</v>
      </c>
      <c r="D213" s="15" t="s">
        <v>489</v>
      </c>
      <c r="E213" s="15" t="s">
        <v>796</v>
      </c>
      <c r="F213" s="5"/>
    </row>
    <row r="214" spans="1:6" ht="13" x14ac:dyDescent="0.15">
      <c r="A214" t="s">
        <v>153</v>
      </c>
      <c r="B214" s="23" t="s">
        <v>173</v>
      </c>
      <c r="C214" s="18">
        <v>44725</v>
      </c>
      <c r="D214" s="15" t="s">
        <v>489</v>
      </c>
      <c r="E214" s="15" t="s">
        <v>526</v>
      </c>
      <c r="F214" s="5"/>
    </row>
    <row r="215" spans="1:6" ht="13" x14ac:dyDescent="0.15">
      <c r="A215" t="s">
        <v>356</v>
      </c>
      <c r="B215" s="23" t="s">
        <v>173</v>
      </c>
      <c r="C215" s="18">
        <v>44725</v>
      </c>
      <c r="D215" s="15" t="s">
        <v>489</v>
      </c>
      <c r="E215" s="15" t="s">
        <v>526</v>
      </c>
      <c r="F215" s="5"/>
    </row>
    <row r="216" spans="1:6" ht="13" x14ac:dyDescent="0.15">
      <c r="A216" t="s">
        <v>155</v>
      </c>
      <c r="B216" s="23" t="s">
        <v>173</v>
      </c>
      <c r="C216" s="18">
        <v>44725</v>
      </c>
      <c r="D216" s="15" t="s">
        <v>489</v>
      </c>
      <c r="E216" s="15" t="s">
        <v>526</v>
      </c>
      <c r="F216" s="5"/>
    </row>
    <row r="217" spans="1:6" ht="13" x14ac:dyDescent="0.15">
      <c r="A217" t="s">
        <v>156</v>
      </c>
      <c r="B217" s="23" t="s">
        <v>173</v>
      </c>
      <c r="C217" s="18">
        <v>44725</v>
      </c>
      <c r="D217" s="15" t="s">
        <v>489</v>
      </c>
      <c r="E217" s="15" t="s">
        <v>526</v>
      </c>
      <c r="F217" s="5"/>
    </row>
    <row r="218" spans="1:6" ht="13" x14ac:dyDescent="0.15">
      <c r="A218" t="s">
        <v>157</v>
      </c>
      <c r="B218" s="23" t="s">
        <v>173</v>
      </c>
      <c r="C218" s="18">
        <v>44725</v>
      </c>
      <c r="D218" s="15" t="s">
        <v>489</v>
      </c>
      <c r="E218" s="15" t="s">
        <v>526</v>
      </c>
      <c r="F218" s="5"/>
    </row>
    <row r="219" spans="1:6" ht="13" x14ac:dyDescent="0.15">
      <c r="A219" t="s">
        <v>159</v>
      </c>
      <c r="B219" s="23" t="s">
        <v>173</v>
      </c>
      <c r="C219" s="18">
        <v>44725</v>
      </c>
      <c r="D219" s="15" t="s">
        <v>489</v>
      </c>
      <c r="E219" s="15" t="s">
        <v>526</v>
      </c>
      <c r="F219" s="5"/>
    </row>
    <row r="220" spans="1:6" ht="13" x14ac:dyDescent="0.15">
      <c r="A220" t="s">
        <v>160</v>
      </c>
      <c r="B220" s="23" t="s">
        <v>173</v>
      </c>
      <c r="C220" s="18">
        <v>44725</v>
      </c>
      <c r="D220" s="15" t="s">
        <v>489</v>
      </c>
      <c r="E220" s="15" t="s">
        <v>526</v>
      </c>
      <c r="F220" s="5"/>
    </row>
    <row r="221" spans="1:6" ht="13" x14ac:dyDescent="0.15">
      <c r="A221" t="s">
        <v>161</v>
      </c>
      <c r="B221" s="23" t="s">
        <v>173</v>
      </c>
      <c r="C221" s="18">
        <v>44725</v>
      </c>
      <c r="D221" s="15" t="s">
        <v>489</v>
      </c>
      <c r="E221" s="15" t="s">
        <v>526</v>
      </c>
      <c r="F221" s="5"/>
    </row>
    <row r="222" spans="1:6" ht="13" x14ac:dyDescent="0.15">
      <c r="A222" t="s">
        <v>162</v>
      </c>
      <c r="B222" s="23" t="s">
        <v>173</v>
      </c>
      <c r="C222" s="18">
        <v>44725</v>
      </c>
      <c r="D222" s="15" t="s">
        <v>489</v>
      </c>
      <c r="E222" s="15" t="s">
        <v>526</v>
      </c>
      <c r="F222" s="5"/>
    </row>
    <row r="223" spans="1:6" ht="13" x14ac:dyDescent="0.15">
      <c r="A223" t="s">
        <v>163</v>
      </c>
      <c r="B223" s="23" t="s">
        <v>173</v>
      </c>
      <c r="C223" s="18">
        <v>44725</v>
      </c>
      <c r="D223" s="15" t="s">
        <v>489</v>
      </c>
      <c r="E223" s="15" t="s">
        <v>526</v>
      </c>
      <c r="F223" s="5"/>
    </row>
    <row r="224" spans="1:6" ht="13" x14ac:dyDescent="0.15">
      <c r="A224" t="s">
        <v>164</v>
      </c>
      <c r="B224" s="23" t="s">
        <v>173</v>
      </c>
      <c r="C224" s="18">
        <v>44725</v>
      </c>
      <c r="D224" s="15" t="s">
        <v>489</v>
      </c>
      <c r="E224" s="15" t="s">
        <v>526</v>
      </c>
      <c r="F224" s="5"/>
    </row>
    <row r="225" spans="1:6" ht="13" x14ac:dyDescent="0.15">
      <c r="A225" t="s">
        <v>165</v>
      </c>
      <c r="B225" s="23" t="s">
        <v>173</v>
      </c>
      <c r="C225" s="18">
        <v>44725</v>
      </c>
      <c r="D225" s="15" t="s">
        <v>489</v>
      </c>
      <c r="E225" s="15" t="s">
        <v>526</v>
      </c>
      <c r="F225" s="5"/>
    </row>
    <row r="226" spans="1:6" ht="13" x14ac:dyDescent="0.15">
      <c r="A226" t="s">
        <v>166</v>
      </c>
      <c r="B226" s="23" t="s">
        <v>173</v>
      </c>
      <c r="C226" s="18">
        <v>44725</v>
      </c>
      <c r="D226" s="15" t="s">
        <v>489</v>
      </c>
      <c r="E226" s="15" t="s">
        <v>526</v>
      </c>
      <c r="F226" s="5"/>
    </row>
    <row r="227" spans="1:6" ht="13" x14ac:dyDescent="0.15">
      <c r="A227" t="s">
        <v>167</v>
      </c>
      <c r="B227" s="23" t="s">
        <v>173</v>
      </c>
      <c r="C227" s="18">
        <v>44725</v>
      </c>
      <c r="D227" s="15" t="s">
        <v>489</v>
      </c>
      <c r="E227" s="15" t="s">
        <v>526</v>
      </c>
      <c r="F227" s="5"/>
    </row>
    <row r="228" spans="1:6" ht="13" x14ac:dyDescent="0.15">
      <c r="A228" t="s">
        <v>168</v>
      </c>
      <c r="B228" s="23" t="s">
        <v>173</v>
      </c>
      <c r="C228" s="18">
        <v>44725</v>
      </c>
      <c r="D228" s="15" t="s">
        <v>489</v>
      </c>
      <c r="E228" s="15" t="s">
        <v>526</v>
      </c>
      <c r="F228" s="5"/>
    </row>
    <row r="229" spans="1:6" ht="13" x14ac:dyDescent="0.15">
      <c r="A229" t="s">
        <v>169</v>
      </c>
      <c r="B229" s="23" t="s">
        <v>173</v>
      </c>
      <c r="C229" s="18">
        <v>44725</v>
      </c>
      <c r="D229" s="15" t="s">
        <v>489</v>
      </c>
      <c r="E229" s="15" t="s">
        <v>526</v>
      </c>
      <c r="F229" s="5"/>
    </row>
    <row r="230" spans="1:6" ht="28" x14ac:dyDescent="0.15">
      <c r="A230" t="s">
        <v>51</v>
      </c>
      <c r="B230" s="23" t="s">
        <v>790</v>
      </c>
      <c r="C230" s="18">
        <v>44859</v>
      </c>
      <c r="D230" s="15" t="s">
        <v>489</v>
      </c>
      <c r="E230" s="15" t="s">
        <v>797</v>
      </c>
      <c r="F230" s="136" t="s">
        <v>798</v>
      </c>
    </row>
    <row r="231" spans="1:6" ht="13" x14ac:dyDescent="0.15">
      <c r="A231" t="s">
        <v>157</v>
      </c>
      <c r="B231" s="23" t="s">
        <v>788</v>
      </c>
      <c r="C231" s="18">
        <v>44896</v>
      </c>
      <c r="D231" s="15" t="s">
        <v>489</v>
      </c>
      <c r="E231" s="15" t="s">
        <v>799</v>
      </c>
      <c r="F231" s="5"/>
    </row>
    <row r="232" spans="1:6" ht="13" x14ac:dyDescent="0.15">
      <c r="A232" t="s">
        <v>117</v>
      </c>
      <c r="B232" s="23" t="s">
        <v>787</v>
      </c>
      <c r="C232" s="18">
        <v>45020</v>
      </c>
      <c r="D232" s="15" t="s">
        <v>677</v>
      </c>
      <c r="E232" s="15" t="s">
        <v>800</v>
      </c>
      <c r="F232" s="5"/>
    </row>
    <row r="233" spans="1:6" ht="13" x14ac:dyDescent="0.15">
      <c r="A233" t="s">
        <v>187</v>
      </c>
      <c r="B233" s="23" t="s">
        <v>173</v>
      </c>
      <c r="C233" s="18">
        <v>45078</v>
      </c>
      <c r="D233" s="15" t="s">
        <v>677</v>
      </c>
      <c r="E233" s="15" t="s">
        <v>526</v>
      </c>
      <c r="F233" s="5"/>
    </row>
    <row r="234" spans="1:6" ht="13" x14ac:dyDescent="0.15">
      <c r="A234" t="s">
        <v>188</v>
      </c>
      <c r="B234" s="23" t="s">
        <v>173</v>
      </c>
      <c r="C234" s="18">
        <v>45078</v>
      </c>
      <c r="D234" s="15" t="s">
        <v>677</v>
      </c>
      <c r="E234" s="15" t="s">
        <v>526</v>
      </c>
      <c r="F234" s="5"/>
    </row>
    <row r="235" spans="1:6" ht="13" x14ac:dyDescent="0.15">
      <c r="A235" t="s">
        <v>137</v>
      </c>
      <c r="B235" s="23" t="s">
        <v>173</v>
      </c>
      <c r="C235" s="18">
        <v>45078</v>
      </c>
      <c r="D235" s="15" t="s">
        <v>677</v>
      </c>
      <c r="E235" s="15" t="s">
        <v>526</v>
      </c>
      <c r="F235" s="5"/>
    </row>
    <row r="236" spans="1:6" ht="13" x14ac:dyDescent="0.15">
      <c r="A236" t="s">
        <v>174</v>
      </c>
      <c r="B236" s="23" t="s">
        <v>173</v>
      </c>
      <c r="C236" s="18">
        <v>45078</v>
      </c>
      <c r="D236" s="15" t="s">
        <v>677</v>
      </c>
      <c r="E236" s="15" t="s">
        <v>526</v>
      </c>
      <c r="F236" s="5"/>
    </row>
    <row r="237" spans="1:6" ht="13" x14ac:dyDescent="0.15">
      <c r="A237" t="s">
        <v>170</v>
      </c>
      <c r="B237" s="23" t="s">
        <v>173</v>
      </c>
      <c r="C237" s="18">
        <v>45078</v>
      </c>
      <c r="D237" s="15" t="s">
        <v>677</v>
      </c>
      <c r="E237" s="15" t="s">
        <v>526</v>
      </c>
      <c r="F237" s="5"/>
    </row>
    <row r="238" spans="1:6" ht="13" x14ac:dyDescent="0.15">
      <c r="A238" t="s">
        <v>363</v>
      </c>
      <c r="B238" s="23" t="s">
        <v>173</v>
      </c>
      <c r="C238" s="18">
        <v>45078</v>
      </c>
      <c r="D238" s="15" t="s">
        <v>677</v>
      </c>
      <c r="E238" s="15" t="s">
        <v>526</v>
      </c>
      <c r="F238" s="5"/>
    </row>
    <row r="239" spans="1:6" ht="13" x14ac:dyDescent="0.15">
      <c r="A239" t="s">
        <v>177</v>
      </c>
      <c r="B239" s="23" t="s">
        <v>173</v>
      </c>
      <c r="C239" s="18">
        <v>45078</v>
      </c>
      <c r="D239" s="15" t="s">
        <v>677</v>
      </c>
      <c r="E239" s="15" t="s">
        <v>526</v>
      </c>
      <c r="F239" s="5"/>
    </row>
    <row r="240" spans="1:6" ht="13" x14ac:dyDescent="0.15">
      <c r="A240" t="s">
        <v>458</v>
      </c>
      <c r="B240" s="23" t="s">
        <v>173</v>
      </c>
      <c r="C240" s="18">
        <v>45078</v>
      </c>
      <c r="D240" s="15" t="s">
        <v>677</v>
      </c>
      <c r="E240" s="15" t="s">
        <v>526</v>
      </c>
      <c r="F240" s="5"/>
    </row>
    <row r="241" spans="1:6" ht="13" x14ac:dyDescent="0.15">
      <c r="A241" t="s">
        <v>459</v>
      </c>
      <c r="B241" s="23" t="s">
        <v>173</v>
      </c>
      <c r="C241" s="18">
        <v>45078</v>
      </c>
      <c r="D241" s="15" t="s">
        <v>677</v>
      </c>
      <c r="E241" s="15" t="s">
        <v>526</v>
      </c>
      <c r="F241" s="5"/>
    </row>
    <row r="242" spans="1:6" ht="13" x14ac:dyDescent="0.15">
      <c r="A242" t="s">
        <v>161</v>
      </c>
      <c r="B242" s="23" t="s">
        <v>173</v>
      </c>
      <c r="C242" s="18">
        <v>45078</v>
      </c>
      <c r="D242" s="15" t="s">
        <v>677</v>
      </c>
      <c r="E242" s="15" t="s">
        <v>526</v>
      </c>
      <c r="F242" s="5"/>
    </row>
    <row r="243" spans="1:6" ht="13" x14ac:dyDescent="0.15">
      <c r="A243" t="s">
        <v>180</v>
      </c>
      <c r="B243" s="23" t="s">
        <v>173</v>
      </c>
      <c r="C243" s="18">
        <v>45078</v>
      </c>
      <c r="D243" s="15" t="s">
        <v>677</v>
      </c>
      <c r="E243" s="15" t="s">
        <v>526</v>
      </c>
      <c r="F243" s="5"/>
    </row>
    <row r="244" spans="1:6" ht="13" x14ac:dyDescent="0.15">
      <c r="A244" t="s">
        <v>801</v>
      </c>
      <c r="B244" s="23" t="s">
        <v>173</v>
      </c>
      <c r="C244" s="18">
        <v>45078</v>
      </c>
      <c r="D244" s="15" t="s">
        <v>677</v>
      </c>
      <c r="E244" s="15" t="s">
        <v>526</v>
      </c>
      <c r="F244" s="5"/>
    </row>
    <row r="245" spans="1:6" ht="13" x14ac:dyDescent="0.15">
      <c r="A245" t="s">
        <v>183</v>
      </c>
      <c r="B245" s="23" t="s">
        <v>173</v>
      </c>
      <c r="C245" s="18">
        <v>45078</v>
      </c>
      <c r="D245" s="15" t="s">
        <v>677</v>
      </c>
      <c r="E245" s="15" t="s">
        <v>526</v>
      </c>
      <c r="F245" s="5"/>
    </row>
    <row r="246" spans="1:6" ht="13" x14ac:dyDescent="0.15">
      <c r="A246" t="s">
        <v>184</v>
      </c>
      <c r="B246" s="23" t="s">
        <v>173</v>
      </c>
      <c r="C246" s="18">
        <v>45078</v>
      </c>
      <c r="D246" s="15" t="s">
        <v>677</v>
      </c>
      <c r="E246" s="15" t="s">
        <v>526</v>
      </c>
      <c r="F246" s="5"/>
    </row>
    <row r="247" spans="1:6" ht="13" x14ac:dyDescent="0.15">
      <c r="A247" t="s">
        <v>185</v>
      </c>
      <c r="B247" s="23" t="s">
        <v>173</v>
      </c>
      <c r="C247" s="18">
        <v>45078</v>
      </c>
      <c r="D247" s="15" t="s">
        <v>677</v>
      </c>
      <c r="E247" s="15" t="s">
        <v>526</v>
      </c>
      <c r="F247" s="5"/>
    </row>
    <row r="248" spans="1:6" ht="13" x14ac:dyDescent="0.15">
      <c r="A248" t="s">
        <v>366</v>
      </c>
      <c r="B248" s="23" t="s">
        <v>173</v>
      </c>
      <c r="C248" s="18">
        <v>45078</v>
      </c>
      <c r="D248" s="15" t="s">
        <v>677</v>
      </c>
      <c r="E248" s="15" t="s">
        <v>526</v>
      </c>
      <c r="F248" s="5"/>
    </row>
    <row r="249" spans="1:6" ht="13" x14ac:dyDescent="0.15">
      <c r="A249" t="s">
        <v>181</v>
      </c>
      <c r="B249" s="23" t="s">
        <v>173</v>
      </c>
      <c r="C249" s="18">
        <v>45078</v>
      </c>
      <c r="D249" s="15" t="s">
        <v>677</v>
      </c>
      <c r="E249" s="15" t="s">
        <v>526</v>
      </c>
      <c r="F249" s="5"/>
    </row>
    <row r="250" spans="1:6" ht="13" x14ac:dyDescent="0.15">
      <c r="B250" s="23"/>
      <c r="C250" s="15"/>
      <c r="D250" s="15"/>
      <c r="E250" s="15"/>
      <c r="F250" s="5"/>
    </row>
    <row r="251" spans="1:6" ht="13" x14ac:dyDescent="0.15">
      <c r="B251" s="23"/>
      <c r="C251" s="15"/>
      <c r="D251" s="15"/>
      <c r="E251" s="15"/>
      <c r="F251" s="5"/>
    </row>
    <row r="252" spans="1:6" ht="13" x14ac:dyDescent="0.15">
      <c r="B252" s="23"/>
      <c r="C252" s="15"/>
      <c r="D252" s="15"/>
      <c r="E252" s="15"/>
      <c r="F252" s="5"/>
    </row>
    <row r="253" spans="1:6" ht="13" x14ac:dyDescent="0.15">
      <c r="B253" s="23"/>
      <c r="C253" s="15"/>
      <c r="D253" s="15"/>
      <c r="E253" s="15"/>
      <c r="F253" s="5"/>
    </row>
    <row r="254" spans="1:6" ht="13" x14ac:dyDescent="0.15">
      <c r="B254" s="23"/>
      <c r="C254" s="15"/>
      <c r="D254" s="15"/>
      <c r="E254" s="15"/>
      <c r="F254" s="5"/>
    </row>
    <row r="255" spans="1:6" ht="13" x14ac:dyDescent="0.15">
      <c r="B255" s="23"/>
      <c r="C255" s="15"/>
      <c r="D255" s="15"/>
      <c r="E255" s="15"/>
      <c r="F255" s="5"/>
    </row>
    <row r="256" spans="1:6" ht="13" x14ac:dyDescent="0.15">
      <c r="B256" s="23"/>
      <c r="C256" s="15"/>
      <c r="D256" s="15"/>
      <c r="E256" s="15"/>
      <c r="F256" s="5"/>
    </row>
    <row r="257" spans="2:6" ht="13" x14ac:dyDescent="0.15">
      <c r="B257" s="23"/>
      <c r="C257" s="15"/>
      <c r="D257" s="15"/>
      <c r="E257" s="15"/>
      <c r="F257" s="5"/>
    </row>
    <row r="258" spans="2:6" ht="13" x14ac:dyDescent="0.15">
      <c r="B258" s="23"/>
      <c r="C258" s="15"/>
      <c r="D258" s="15"/>
      <c r="E258" s="15"/>
      <c r="F258" s="5"/>
    </row>
    <row r="259" spans="2:6" ht="13" x14ac:dyDescent="0.15">
      <c r="B259" s="23"/>
      <c r="C259" s="15"/>
      <c r="D259" s="15"/>
      <c r="E259" s="15"/>
      <c r="F259" s="5"/>
    </row>
    <row r="260" spans="2:6" ht="13" x14ac:dyDescent="0.15">
      <c r="B260" s="23"/>
      <c r="C260" s="15"/>
      <c r="D260" s="15"/>
      <c r="E260" s="15"/>
      <c r="F260" s="5"/>
    </row>
    <row r="261" spans="2:6" ht="13" x14ac:dyDescent="0.15">
      <c r="B261" s="23"/>
      <c r="C261" s="15"/>
      <c r="D261" s="15"/>
      <c r="E261" s="15"/>
      <c r="F261" s="5"/>
    </row>
    <row r="262" spans="2:6" ht="13" x14ac:dyDescent="0.15">
      <c r="B262" s="23"/>
      <c r="C262" s="15"/>
      <c r="D262" s="15"/>
      <c r="E262" s="15"/>
      <c r="F262" s="5"/>
    </row>
    <row r="263" spans="2:6" ht="13" x14ac:dyDescent="0.15">
      <c r="B263" s="23"/>
      <c r="C263" s="15"/>
      <c r="D263" s="15"/>
      <c r="E263" s="15"/>
      <c r="F263" s="5"/>
    </row>
    <row r="264" spans="2:6" ht="13" x14ac:dyDescent="0.15">
      <c r="B264" s="23"/>
      <c r="C264" s="15"/>
      <c r="D264" s="15"/>
      <c r="E264" s="15"/>
      <c r="F264" s="5"/>
    </row>
    <row r="265" spans="2:6" ht="13" x14ac:dyDescent="0.15">
      <c r="B265" s="23"/>
      <c r="C265" s="15"/>
      <c r="D265" s="15"/>
      <c r="E265" s="15"/>
      <c r="F265" s="5"/>
    </row>
    <row r="266" spans="2:6" ht="13" x14ac:dyDescent="0.15">
      <c r="B266" s="23"/>
      <c r="C266" s="15"/>
      <c r="D266" s="15"/>
      <c r="E266" s="15"/>
      <c r="F266" s="5"/>
    </row>
    <row r="267" spans="2:6" ht="13" x14ac:dyDescent="0.15">
      <c r="B267" s="23"/>
      <c r="C267" s="15"/>
      <c r="D267" s="15"/>
      <c r="E267" s="15"/>
      <c r="F267" s="5"/>
    </row>
    <row r="268" spans="2:6" ht="13" x14ac:dyDescent="0.15">
      <c r="B268" s="23"/>
      <c r="C268" s="15"/>
      <c r="D268" s="15"/>
      <c r="E268" s="15"/>
      <c r="F268" s="5"/>
    </row>
    <row r="269" spans="2:6" ht="13" x14ac:dyDescent="0.15">
      <c r="B269" s="23"/>
      <c r="C269" s="15"/>
      <c r="D269" s="15"/>
      <c r="E269" s="15"/>
      <c r="F269" s="5"/>
    </row>
    <row r="270" spans="2:6" ht="13" x14ac:dyDescent="0.15">
      <c r="B270" s="23"/>
      <c r="C270" s="15"/>
      <c r="D270" s="15"/>
      <c r="E270" s="15"/>
      <c r="F270" s="5"/>
    </row>
    <row r="271" spans="2:6" ht="13" x14ac:dyDescent="0.15">
      <c r="B271" s="23"/>
      <c r="C271" s="15"/>
      <c r="D271" s="15"/>
      <c r="E271" s="15"/>
      <c r="F271" s="5"/>
    </row>
    <row r="272" spans="2:6" ht="13" x14ac:dyDescent="0.15">
      <c r="B272" s="23"/>
      <c r="C272" s="15"/>
      <c r="D272" s="15"/>
      <c r="E272" s="15"/>
      <c r="F272" s="5"/>
    </row>
    <row r="273" spans="2:6" ht="13" x14ac:dyDescent="0.15">
      <c r="B273" s="23"/>
      <c r="C273" s="15"/>
      <c r="D273" s="15"/>
      <c r="E273" s="15"/>
      <c r="F273" s="5"/>
    </row>
    <row r="274" spans="2:6" ht="13" x14ac:dyDescent="0.15">
      <c r="B274" s="23"/>
      <c r="C274" s="15"/>
      <c r="D274" s="15"/>
      <c r="E274" s="15"/>
      <c r="F274" s="5"/>
    </row>
    <row r="275" spans="2:6" ht="13" x14ac:dyDescent="0.15">
      <c r="B275" s="23"/>
      <c r="C275" s="15"/>
      <c r="D275" s="15"/>
      <c r="E275" s="15"/>
      <c r="F275" s="5"/>
    </row>
    <row r="276" spans="2:6" ht="13" x14ac:dyDescent="0.15">
      <c r="B276" s="23"/>
      <c r="C276" s="15"/>
      <c r="D276" s="15"/>
      <c r="E276" s="15"/>
      <c r="F276" s="5"/>
    </row>
    <row r="277" spans="2:6" ht="13" x14ac:dyDescent="0.15">
      <c r="B277" s="23"/>
      <c r="C277" s="15"/>
      <c r="D277" s="15"/>
      <c r="E277" s="15"/>
      <c r="F277" s="5"/>
    </row>
    <row r="278" spans="2:6" ht="13" x14ac:dyDescent="0.15">
      <c r="B278" s="23"/>
      <c r="C278" s="15"/>
      <c r="D278" s="15"/>
      <c r="E278" s="15"/>
      <c r="F278" s="5"/>
    </row>
    <row r="279" spans="2:6" ht="13" x14ac:dyDescent="0.15">
      <c r="B279" s="23"/>
      <c r="C279" s="15"/>
      <c r="D279" s="15"/>
      <c r="E279" s="15"/>
      <c r="F279" s="5"/>
    </row>
    <row r="280" spans="2:6" ht="13" x14ac:dyDescent="0.15">
      <c r="B280" s="23"/>
      <c r="C280" s="15"/>
      <c r="D280" s="15"/>
      <c r="E280" s="15"/>
      <c r="F280" s="5"/>
    </row>
    <row r="281" spans="2:6" ht="13" x14ac:dyDescent="0.15">
      <c r="B281" s="23"/>
      <c r="C281" s="15"/>
      <c r="D281" s="15"/>
      <c r="E281" s="15"/>
      <c r="F281" s="5"/>
    </row>
    <row r="282" spans="2:6" ht="13" x14ac:dyDescent="0.15">
      <c r="B282" s="23"/>
      <c r="C282" s="15"/>
      <c r="D282" s="15"/>
      <c r="E282" s="15"/>
      <c r="F282" s="5"/>
    </row>
    <row r="283" spans="2:6" ht="13" x14ac:dyDescent="0.15">
      <c r="B283" s="23"/>
      <c r="C283" s="15"/>
      <c r="D283" s="15"/>
      <c r="E283" s="15"/>
      <c r="F283" s="5"/>
    </row>
    <row r="284" spans="2:6" ht="13" x14ac:dyDescent="0.15">
      <c r="B284" s="23"/>
      <c r="C284" s="15"/>
      <c r="D284" s="15"/>
      <c r="E284" s="15"/>
      <c r="F284" s="5"/>
    </row>
    <row r="285" spans="2:6" ht="13" x14ac:dyDescent="0.15">
      <c r="B285" s="23"/>
      <c r="C285" s="15"/>
      <c r="D285" s="15"/>
      <c r="E285" s="15"/>
      <c r="F285" s="5"/>
    </row>
    <row r="286" spans="2:6" ht="13" x14ac:dyDescent="0.15">
      <c r="B286" s="23"/>
      <c r="C286" s="15"/>
      <c r="D286" s="15"/>
      <c r="E286" s="15"/>
      <c r="F286" s="5"/>
    </row>
    <row r="287" spans="2:6" ht="13" x14ac:dyDescent="0.15">
      <c r="B287" s="23"/>
      <c r="C287" s="15"/>
      <c r="D287" s="15"/>
      <c r="E287" s="15"/>
      <c r="F287" s="5"/>
    </row>
    <row r="288" spans="2:6" ht="13" x14ac:dyDescent="0.15">
      <c r="B288" s="23"/>
      <c r="C288" s="15"/>
      <c r="D288" s="15"/>
      <c r="E288" s="15"/>
      <c r="F288" s="5"/>
    </row>
    <row r="289" spans="2:6" ht="13" x14ac:dyDescent="0.15">
      <c r="B289" s="23"/>
      <c r="C289" s="15"/>
      <c r="D289" s="15"/>
      <c r="E289" s="15"/>
      <c r="F289" s="5"/>
    </row>
    <row r="290" spans="2:6" ht="13" x14ac:dyDescent="0.15">
      <c r="B290" s="23"/>
      <c r="C290" s="15"/>
      <c r="D290" s="15"/>
      <c r="E290" s="15"/>
      <c r="F290" s="5"/>
    </row>
    <row r="291" spans="2:6" ht="13" x14ac:dyDescent="0.15">
      <c r="B291" s="23"/>
      <c r="C291" s="15"/>
      <c r="D291" s="15"/>
      <c r="E291" s="15"/>
      <c r="F291" s="5"/>
    </row>
    <row r="292" spans="2:6" ht="13" x14ac:dyDescent="0.15">
      <c r="B292" s="23"/>
      <c r="C292" s="15"/>
      <c r="D292" s="15"/>
      <c r="E292" s="15"/>
      <c r="F292" s="5"/>
    </row>
    <row r="293" spans="2:6" ht="13" x14ac:dyDescent="0.15">
      <c r="B293" s="23"/>
      <c r="C293" s="15"/>
      <c r="D293" s="15"/>
      <c r="E293" s="15"/>
      <c r="F293" s="5"/>
    </row>
    <row r="294" spans="2:6" ht="13" x14ac:dyDescent="0.15">
      <c r="B294" s="23"/>
      <c r="C294" s="15"/>
      <c r="D294" s="15"/>
      <c r="E294" s="15"/>
      <c r="F294" s="5"/>
    </row>
    <row r="295" spans="2:6" ht="13" x14ac:dyDescent="0.15">
      <c r="B295" s="23"/>
      <c r="C295" s="15"/>
      <c r="D295" s="15"/>
      <c r="E295" s="15"/>
      <c r="F295" s="5"/>
    </row>
    <row r="296" spans="2:6" ht="13" x14ac:dyDescent="0.15">
      <c r="B296" s="23"/>
      <c r="C296" s="15"/>
      <c r="D296" s="15"/>
      <c r="E296" s="15"/>
      <c r="F296" s="5"/>
    </row>
    <row r="297" spans="2:6" ht="13" x14ac:dyDescent="0.15">
      <c r="B297" s="23"/>
      <c r="C297" s="15"/>
      <c r="D297" s="15"/>
      <c r="E297" s="15"/>
      <c r="F297" s="5"/>
    </row>
    <row r="298" spans="2:6" ht="13" x14ac:dyDescent="0.15">
      <c r="B298" s="23"/>
      <c r="C298" s="15"/>
      <c r="D298" s="15"/>
      <c r="E298" s="15"/>
      <c r="F298" s="5"/>
    </row>
    <row r="299" spans="2:6" ht="13" x14ac:dyDescent="0.15">
      <c r="B299" s="23"/>
      <c r="C299" s="15"/>
      <c r="D299" s="15"/>
      <c r="E299" s="15"/>
      <c r="F299" s="5"/>
    </row>
    <row r="300" spans="2:6" ht="13" x14ac:dyDescent="0.15">
      <c r="B300" s="23"/>
      <c r="C300" s="15"/>
      <c r="D300" s="15"/>
      <c r="E300" s="15"/>
      <c r="F300" s="5"/>
    </row>
    <row r="301" spans="2:6" ht="13" x14ac:dyDescent="0.15">
      <c r="B301" s="23"/>
      <c r="C301" s="15"/>
      <c r="D301" s="15"/>
      <c r="E301" s="15"/>
      <c r="F301" s="5"/>
    </row>
    <row r="302" spans="2:6" ht="13" x14ac:dyDescent="0.15">
      <c r="B302" s="23"/>
      <c r="C302" s="15"/>
      <c r="D302" s="15"/>
      <c r="E302" s="15"/>
      <c r="F302" s="5"/>
    </row>
    <row r="303" spans="2:6" ht="13" x14ac:dyDescent="0.15">
      <c r="B303" s="23"/>
      <c r="C303" s="15"/>
      <c r="D303" s="15"/>
      <c r="E303" s="15"/>
      <c r="F303" s="5"/>
    </row>
    <row r="304" spans="2:6" ht="13" x14ac:dyDescent="0.15">
      <c r="B304" s="23"/>
      <c r="C304" s="15"/>
      <c r="D304" s="15"/>
      <c r="E304" s="15"/>
      <c r="F304" s="5"/>
    </row>
    <row r="305" spans="2:6" ht="13" x14ac:dyDescent="0.15">
      <c r="B305" s="23"/>
      <c r="C305" s="15"/>
      <c r="D305" s="15"/>
      <c r="E305" s="15"/>
      <c r="F305" s="5"/>
    </row>
    <row r="306" spans="2:6" ht="13" x14ac:dyDescent="0.15">
      <c r="B306" s="23"/>
      <c r="C306" s="15"/>
      <c r="D306" s="15"/>
      <c r="E306" s="15"/>
      <c r="F306" s="5"/>
    </row>
    <row r="307" spans="2:6" ht="13" x14ac:dyDescent="0.15">
      <c r="B307" s="23"/>
      <c r="C307" s="15"/>
      <c r="D307" s="15"/>
      <c r="E307" s="15"/>
      <c r="F307" s="5"/>
    </row>
    <row r="308" spans="2:6" ht="13" x14ac:dyDescent="0.15">
      <c r="B308" s="23"/>
      <c r="C308" s="15"/>
      <c r="D308" s="15"/>
      <c r="E308" s="15"/>
      <c r="F308" s="5"/>
    </row>
    <row r="309" spans="2:6" ht="13" x14ac:dyDescent="0.15">
      <c r="B309" s="23"/>
      <c r="C309" s="15"/>
      <c r="D309" s="15"/>
      <c r="E309" s="15"/>
      <c r="F309" s="5"/>
    </row>
    <row r="310" spans="2:6" ht="13" x14ac:dyDescent="0.15">
      <c r="B310" s="23"/>
      <c r="C310" s="15"/>
      <c r="D310" s="15"/>
      <c r="E310" s="15"/>
      <c r="F310" s="5"/>
    </row>
    <row r="311" spans="2:6" ht="13" x14ac:dyDescent="0.15">
      <c r="B311" s="23"/>
      <c r="C311" s="15"/>
      <c r="D311" s="15"/>
      <c r="E311" s="15"/>
      <c r="F311" s="5"/>
    </row>
    <row r="312" spans="2:6" ht="13" x14ac:dyDescent="0.15">
      <c r="B312" s="23"/>
      <c r="C312" s="15"/>
      <c r="D312" s="15"/>
      <c r="E312" s="15"/>
      <c r="F312" s="5"/>
    </row>
    <row r="313" spans="2:6" ht="13" x14ac:dyDescent="0.15">
      <c r="B313" s="23"/>
      <c r="C313" s="15"/>
      <c r="D313" s="15"/>
      <c r="E313" s="15"/>
      <c r="F313" s="5"/>
    </row>
    <row r="314" spans="2:6" ht="13" x14ac:dyDescent="0.15">
      <c r="B314" s="23"/>
      <c r="C314" s="15"/>
      <c r="D314" s="15"/>
      <c r="E314" s="15"/>
      <c r="F314" s="5"/>
    </row>
    <row r="315" spans="2:6" ht="13" x14ac:dyDescent="0.15">
      <c r="B315" s="23"/>
      <c r="C315" s="15"/>
      <c r="D315" s="15"/>
      <c r="E315" s="15"/>
      <c r="F315" s="5"/>
    </row>
    <row r="316" spans="2:6" ht="13" x14ac:dyDescent="0.15">
      <c r="B316" s="23"/>
      <c r="C316" s="15"/>
      <c r="D316" s="15"/>
      <c r="E316" s="15"/>
      <c r="F316" s="5"/>
    </row>
    <row r="317" spans="2:6" ht="13" x14ac:dyDescent="0.15">
      <c r="B317" s="23"/>
      <c r="C317" s="15"/>
      <c r="D317" s="15"/>
      <c r="E317" s="15"/>
      <c r="F317" s="5"/>
    </row>
    <row r="318" spans="2:6" ht="13" x14ac:dyDescent="0.15">
      <c r="B318" s="23"/>
      <c r="C318" s="15"/>
      <c r="D318" s="15"/>
      <c r="E318" s="15"/>
      <c r="F318" s="5"/>
    </row>
    <row r="319" spans="2:6" ht="13" x14ac:dyDescent="0.15">
      <c r="B319" s="23"/>
      <c r="C319" s="15"/>
      <c r="D319" s="15"/>
      <c r="E319" s="15"/>
      <c r="F319" s="5"/>
    </row>
    <row r="320" spans="2:6" ht="13" x14ac:dyDescent="0.15">
      <c r="B320" s="23"/>
      <c r="C320" s="15"/>
      <c r="D320" s="15"/>
      <c r="E320" s="15"/>
      <c r="F320" s="5"/>
    </row>
    <row r="321" spans="2:6" ht="13" x14ac:dyDescent="0.15">
      <c r="B321" s="23"/>
      <c r="C321" s="15"/>
      <c r="D321" s="15"/>
      <c r="E321" s="15"/>
      <c r="F321" s="5"/>
    </row>
    <row r="322" spans="2:6" ht="13" x14ac:dyDescent="0.15">
      <c r="B322" s="23"/>
      <c r="C322" s="15"/>
      <c r="D322" s="15"/>
      <c r="E322" s="15"/>
      <c r="F322" s="5"/>
    </row>
    <row r="323" spans="2:6" ht="13" x14ac:dyDescent="0.15">
      <c r="B323" s="23"/>
      <c r="C323" s="15"/>
      <c r="D323" s="15"/>
      <c r="E323" s="15"/>
      <c r="F323" s="5"/>
    </row>
    <row r="324" spans="2:6" ht="13" x14ac:dyDescent="0.15">
      <c r="B324" s="23"/>
      <c r="C324" s="15"/>
      <c r="D324" s="15"/>
      <c r="E324" s="15"/>
      <c r="F324" s="5"/>
    </row>
    <row r="325" spans="2:6" ht="13" x14ac:dyDescent="0.15">
      <c r="B325" s="23"/>
      <c r="C325" s="15"/>
      <c r="D325" s="15"/>
      <c r="E325" s="15"/>
      <c r="F325" s="5"/>
    </row>
    <row r="326" spans="2:6" ht="13" x14ac:dyDescent="0.15">
      <c r="B326" s="23"/>
      <c r="C326" s="15"/>
      <c r="D326" s="15"/>
      <c r="E326" s="15"/>
      <c r="F326" s="5"/>
    </row>
    <row r="327" spans="2:6" ht="13" x14ac:dyDescent="0.15">
      <c r="B327" s="23"/>
      <c r="C327" s="15"/>
      <c r="D327" s="15"/>
      <c r="E327" s="15"/>
      <c r="F327" s="5"/>
    </row>
    <row r="328" spans="2:6" ht="13" x14ac:dyDescent="0.15">
      <c r="B328" s="23"/>
      <c r="C328" s="15"/>
      <c r="D328" s="15"/>
      <c r="E328" s="15"/>
      <c r="F328" s="5"/>
    </row>
    <row r="329" spans="2:6" ht="13" x14ac:dyDescent="0.15">
      <c r="B329" s="23"/>
      <c r="C329" s="15"/>
      <c r="D329" s="15"/>
      <c r="E329" s="15"/>
      <c r="F329" s="5"/>
    </row>
    <row r="330" spans="2:6" ht="13" x14ac:dyDescent="0.15">
      <c r="B330" s="23"/>
      <c r="C330" s="15"/>
      <c r="D330" s="15"/>
      <c r="E330" s="15"/>
      <c r="F330" s="5"/>
    </row>
    <row r="331" spans="2:6" ht="13" x14ac:dyDescent="0.15">
      <c r="B331" s="23"/>
      <c r="C331" s="15"/>
      <c r="D331" s="15"/>
      <c r="E331" s="15"/>
      <c r="F331" s="5"/>
    </row>
    <row r="332" spans="2:6" ht="13" x14ac:dyDescent="0.15">
      <c r="B332" s="23"/>
      <c r="C332" s="15"/>
      <c r="D332" s="15"/>
      <c r="E332" s="15"/>
      <c r="F332" s="5"/>
    </row>
    <row r="333" spans="2:6" ht="13" x14ac:dyDescent="0.15">
      <c r="B333" s="23"/>
      <c r="C333" s="15"/>
      <c r="D333" s="15"/>
      <c r="E333" s="15"/>
      <c r="F333" s="5"/>
    </row>
    <row r="334" spans="2:6" ht="13" x14ac:dyDescent="0.15">
      <c r="B334" s="23"/>
      <c r="C334" s="15"/>
      <c r="D334" s="15"/>
      <c r="E334" s="15"/>
      <c r="F334" s="5"/>
    </row>
    <row r="335" spans="2:6" ht="13" x14ac:dyDescent="0.15">
      <c r="B335" s="23"/>
      <c r="C335" s="15"/>
      <c r="D335" s="15"/>
      <c r="E335" s="15"/>
      <c r="F335" s="5"/>
    </row>
    <row r="336" spans="2:6" ht="13" x14ac:dyDescent="0.15">
      <c r="B336" s="23"/>
      <c r="C336" s="15"/>
      <c r="D336" s="15"/>
      <c r="E336" s="15"/>
      <c r="F336" s="5"/>
    </row>
    <row r="337" spans="2:6" ht="13" x14ac:dyDescent="0.15">
      <c r="B337" s="23"/>
      <c r="C337" s="15"/>
      <c r="D337" s="15"/>
      <c r="E337" s="15"/>
      <c r="F337" s="5"/>
    </row>
    <row r="338" spans="2:6" ht="13" x14ac:dyDescent="0.15">
      <c r="B338" s="23"/>
      <c r="C338" s="15"/>
      <c r="D338" s="15"/>
      <c r="E338" s="15"/>
      <c r="F338" s="5"/>
    </row>
    <row r="339" spans="2:6" ht="13" x14ac:dyDescent="0.15">
      <c r="B339" s="23"/>
      <c r="C339" s="15"/>
      <c r="D339" s="15"/>
      <c r="E339" s="15"/>
      <c r="F339" s="5"/>
    </row>
    <row r="340" spans="2:6" ht="13" x14ac:dyDescent="0.15">
      <c r="B340" s="23"/>
      <c r="C340" s="15"/>
      <c r="D340" s="15"/>
      <c r="E340" s="15"/>
      <c r="F340" s="5"/>
    </row>
    <row r="341" spans="2:6" ht="13" x14ac:dyDescent="0.15">
      <c r="B341" s="23"/>
      <c r="C341" s="15"/>
      <c r="D341" s="15"/>
      <c r="E341" s="15"/>
      <c r="F341" s="5"/>
    </row>
    <row r="342" spans="2:6" ht="13" x14ac:dyDescent="0.15">
      <c r="B342" s="23"/>
      <c r="C342" s="15"/>
      <c r="D342" s="15"/>
      <c r="E342" s="15"/>
      <c r="F342" s="5"/>
    </row>
    <row r="343" spans="2:6" ht="13" x14ac:dyDescent="0.15">
      <c r="B343" s="23"/>
      <c r="C343" s="15"/>
      <c r="D343" s="15"/>
      <c r="E343" s="15"/>
      <c r="F343" s="5"/>
    </row>
    <row r="344" spans="2:6" ht="13" x14ac:dyDescent="0.15">
      <c r="B344" s="23"/>
      <c r="C344" s="15"/>
      <c r="D344" s="15"/>
      <c r="E344" s="15"/>
      <c r="F344" s="5"/>
    </row>
    <row r="345" spans="2:6" ht="13" x14ac:dyDescent="0.15">
      <c r="B345" s="23"/>
      <c r="C345" s="15"/>
      <c r="D345" s="15"/>
      <c r="E345" s="15"/>
      <c r="F345" s="5"/>
    </row>
    <row r="346" spans="2:6" ht="13" x14ac:dyDescent="0.15">
      <c r="B346" s="23"/>
      <c r="C346" s="15"/>
      <c r="D346" s="15"/>
      <c r="E346" s="15"/>
      <c r="F346" s="5"/>
    </row>
    <row r="347" spans="2:6" ht="13" x14ac:dyDescent="0.15">
      <c r="B347" s="23"/>
      <c r="C347" s="15"/>
      <c r="D347" s="15"/>
      <c r="E347" s="15"/>
      <c r="F347" s="5"/>
    </row>
    <row r="348" spans="2:6" ht="13" x14ac:dyDescent="0.15">
      <c r="B348" s="23"/>
      <c r="C348" s="15"/>
      <c r="D348" s="15"/>
      <c r="E348" s="15"/>
      <c r="F348" s="5"/>
    </row>
    <row r="349" spans="2:6" ht="13" x14ac:dyDescent="0.15">
      <c r="B349" s="23"/>
      <c r="C349" s="15"/>
      <c r="D349" s="15"/>
      <c r="E349" s="15"/>
      <c r="F349" s="5"/>
    </row>
    <row r="350" spans="2:6" ht="13" x14ac:dyDescent="0.15">
      <c r="B350" s="23"/>
      <c r="C350" s="15"/>
      <c r="D350" s="15"/>
      <c r="E350" s="15"/>
      <c r="F350" s="5"/>
    </row>
    <row r="351" spans="2:6" ht="13" x14ac:dyDescent="0.15">
      <c r="B351" s="23"/>
      <c r="C351" s="15"/>
      <c r="D351" s="15"/>
      <c r="E351" s="15"/>
      <c r="F351" s="5"/>
    </row>
    <row r="352" spans="2:6" ht="13" x14ac:dyDescent="0.15">
      <c r="B352" s="23"/>
      <c r="C352" s="15"/>
      <c r="D352" s="15"/>
      <c r="E352" s="15"/>
      <c r="F352" s="5"/>
    </row>
    <row r="353" spans="2:6" ht="13" x14ac:dyDescent="0.15">
      <c r="B353" s="23"/>
      <c r="C353" s="15"/>
      <c r="D353" s="15"/>
      <c r="E353" s="15"/>
      <c r="F353" s="5"/>
    </row>
    <row r="354" spans="2:6" ht="13" x14ac:dyDescent="0.15">
      <c r="B354" s="23"/>
      <c r="C354" s="15"/>
      <c r="D354" s="15"/>
      <c r="E354" s="15"/>
      <c r="F354" s="5"/>
    </row>
    <row r="355" spans="2:6" ht="13" x14ac:dyDescent="0.15">
      <c r="B355" s="23"/>
      <c r="C355" s="15"/>
      <c r="D355" s="15"/>
      <c r="E355" s="15"/>
      <c r="F355" s="5"/>
    </row>
    <row r="356" spans="2:6" ht="13" x14ac:dyDescent="0.15">
      <c r="B356" s="23"/>
      <c r="C356" s="15"/>
      <c r="D356" s="15"/>
      <c r="E356" s="15"/>
      <c r="F356" s="5"/>
    </row>
    <row r="357" spans="2:6" ht="13" x14ac:dyDescent="0.15">
      <c r="B357" s="23"/>
      <c r="C357" s="15"/>
      <c r="D357" s="15"/>
      <c r="E357" s="15"/>
      <c r="F357" s="5"/>
    </row>
    <row r="358" spans="2:6" ht="13" x14ac:dyDescent="0.15">
      <c r="B358" s="23"/>
      <c r="C358" s="15"/>
      <c r="D358" s="15"/>
      <c r="E358" s="15"/>
      <c r="F358" s="5"/>
    </row>
    <row r="359" spans="2:6" ht="13" x14ac:dyDescent="0.15">
      <c r="B359" s="23"/>
      <c r="C359" s="15"/>
      <c r="D359" s="15"/>
      <c r="E359" s="15"/>
      <c r="F359" s="5"/>
    </row>
    <row r="360" spans="2:6" ht="13" x14ac:dyDescent="0.15">
      <c r="B360" s="23"/>
      <c r="C360" s="15"/>
      <c r="D360" s="15"/>
      <c r="E360" s="15"/>
      <c r="F360" s="5"/>
    </row>
    <row r="361" spans="2:6" ht="13" x14ac:dyDescent="0.15">
      <c r="B361" s="23"/>
      <c r="C361" s="15"/>
      <c r="D361" s="15"/>
      <c r="E361" s="15"/>
      <c r="F361" s="5"/>
    </row>
    <row r="362" spans="2:6" ht="13" x14ac:dyDescent="0.15">
      <c r="B362" s="23"/>
      <c r="C362" s="15"/>
      <c r="D362" s="15"/>
      <c r="E362" s="15"/>
      <c r="F362" s="5"/>
    </row>
    <row r="363" spans="2:6" ht="13" x14ac:dyDescent="0.15">
      <c r="B363" s="23"/>
      <c r="C363" s="15"/>
      <c r="D363" s="15"/>
      <c r="E363" s="15"/>
      <c r="F363" s="5"/>
    </row>
    <row r="364" spans="2:6" ht="13" x14ac:dyDescent="0.15">
      <c r="B364" s="23"/>
      <c r="C364" s="15"/>
      <c r="D364" s="15"/>
      <c r="E364" s="15"/>
      <c r="F364" s="5"/>
    </row>
    <row r="365" spans="2:6" ht="13" x14ac:dyDescent="0.15">
      <c r="B365" s="23"/>
      <c r="C365" s="15"/>
      <c r="D365" s="15"/>
      <c r="E365" s="15"/>
      <c r="F365" s="5"/>
    </row>
    <row r="366" spans="2:6" ht="13" x14ac:dyDescent="0.15">
      <c r="B366" s="23"/>
      <c r="C366" s="15"/>
      <c r="D366" s="15"/>
      <c r="E366" s="15"/>
      <c r="F366" s="5"/>
    </row>
    <row r="367" spans="2:6" ht="13" x14ac:dyDescent="0.15">
      <c r="B367" s="23"/>
      <c r="C367" s="15"/>
      <c r="D367" s="15"/>
      <c r="E367" s="15"/>
      <c r="F367" s="5"/>
    </row>
    <row r="368" spans="2:6" ht="13" x14ac:dyDescent="0.15">
      <c r="B368" s="23"/>
      <c r="C368" s="15"/>
      <c r="D368" s="15"/>
      <c r="E368" s="15"/>
      <c r="F368" s="5"/>
    </row>
    <row r="369" spans="2:6" ht="13" x14ac:dyDescent="0.15">
      <c r="B369" s="23"/>
      <c r="C369" s="15"/>
      <c r="D369" s="15"/>
      <c r="E369" s="15"/>
      <c r="F369" s="5"/>
    </row>
    <row r="370" spans="2:6" ht="13" x14ac:dyDescent="0.15">
      <c r="B370" s="23"/>
      <c r="C370" s="15"/>
      <c r="D370" s="15"/>
      <c r="E370" s="15"/>
      <c r="F370" s="5"/>
    </row>
    <row r="371" spans="2:6" ht="13" x14ac:dyDescent="0.15">
      <c r="B371" s="23"/>
      <c r="C371" s="15"/>
      <c r="D371" s="15"/>
      <c r="E371" s="15"/>
      <c r="F371" s="5"/>
    </row>
    <row r="372" spans="2:6" ht="13" x14ac:dyDescent="0.15">
      <c r="B372" s="23"/>
      <c r="C372" s="15"/>
      <c r="D372" s="15"/>
      <c r="E372" s="15"/>
      <c r="F372" s="5"/>
    </row>
    <row r="373" spans="2:6" ht="13" x14ac:dyDescent="0.15">
      <c r="B373" s="23"/>
      <c r="C373" s="15"/>
      <c r="D373" s="15"/>
      <c r="E373" s="15"/>
      <c r="F373" s="5"/>
    </row>
    <row r="374" spans="2:6" ht="13" x14ac:dyDescent="0.15">
      <c r="B374" s="23"/>
      <c r="C374" s="15"/>
      <c r="D374" s="15"/>
      <c r="E374" s="15"/>
      <c r="F374" s="5"/>
    </row>
    <row r="375" spans="2:6" ht="13" x14ac:dyDescent="0.15">
      <c r="B375" s="23"/>
      <c r="C375" s="15"/>
      <c r="D375" s="15"/>
      <c r="E375" s="15"/>
      <c r="F375" s="5"/>
    </row>
    <row r="376" spans="2:6" ht="13" x14ac:dyDescent="0.15">
      <c r="B376" s="23"/>
      <c r="C376" s="15"/>
      <c r="D376" s="15"/>
      <c r="E376" s="15"/>
      <c r="F376" s="5"/>
    </row>
    <row r="377" spans="2:6" ht="13" x14ac:dyDescent="0.15">
      <c r="B377" s="23"/>
      <c r="C377" s="15"/>
      <c r="D377" s="15"/>
      <c r="E377" s="15"/>
      <c r="F377" s="5"/>
    </row>
    <row r="378" spans="2:6" ht="13" x14ac:dyDescent="0.15">
      <c r="B378" s="23"/>
      <c r="C378" s="15"/>
      <c r="D378" s="15"/>
      <c r="E378" s="15"/>
      <c r="F378" s="5"/>
    </row>
    <row r="379" spans="2:6" ht="13" x14ac:dyDescent="0.15">
      <c r="B379" s="23"/>
      <c r="C379" s="15"/>
      <c r="D379" s="15"/>
      <c r="E379" s="15"/>
      <c r="F379" s="5"/>
    </row>
    <row r="380" spans="2:6" ht="13" x14ac:dyDescent="0.15">
      <c r="B380" s="23"/>
      <c r="C380" s="15"/>
      <c r="D380" s="15"/>
      <c r="E380" s="15"/>
      <c r="F380" s="5"/>
    </row>
    <row r="381" spans="2:6" ht="13" x14ac:dyDescent="0.15">
      <c r="B381" s="23"/>
      <c r="C381" s="15"/>
      <c r="D381" s="15"/>
      <c r="E381" s="15"/>
      <c r="F381" s="5"/>
    </row>
    <row r="382" spans="2:6" ht="13" x14ac:dyDescent="0.15">
      <c r="B382" s="23"/>
      <c r="C382" s="15"/>
      <c r="D382" s="15"/>
      <c r="E382" s="15"/>
      <c r="F382" s="5"/>
    </row>
    <row r="383" spans="2:6" ht="13" x14ac:dyDescent="0.15">
      <c r="B383" s="23"/>
      <c r="C383" s="15"/>
      <c r="D383" s="15"/>
      <c r="E383" s="15"/>
      <c r="F383" s="5"/>
    </row>
    <row r="384" spans="2:6" ht="13" x14ac:dyDescent="0.15">
      <c r="B384" s="23"/>
      <c r="C384" s="15"/>
      <c r="D384" s="15"/>
      <c r="E384" s="15"/>
      <c r="F384" s="5"/>
    </row>
    <row r="385" spans="2:6" ht="13" x14ac:dyDescent="0.15">
      <c r="B385" s="23"/>
      <c r="C385" s="15"/>
      <c r="D385" s="15"/>
      <c r="E385" s="15"/>
      <c r="F385" s="5"/>
    </row>
    <row r="386" spans="2:6" ht="13" x14ac:dyDescent="0.15">
      <c r="B386" s="23"/>
      <c r="C386" s="15"/>
      <c r="D386" s="15"/>
      <c r="E386" s="15"/>
      <c r="F386" s="5"/>
    </row>
    <row r="387" spans="2:6" ht="13" x14ac:dyDescent="0.15">
      <c r="B387" s="23"/>
      <c r="C387" s="15"/>
      <c r="D387" s="15"/>
      <c r="E387" s="15"/>
      <c r="F387" s="5"/>
    </row>
    <row r="388" spans="2:6" ht="13" x14ac:dyDescent="0.15">
      <c r="B388" s="23"/>
      <c r="C388" s="15"/>
      <c r="D388" s="15"/>
      <c r="E388" s="15"/>
      <c r="F388" s="5"/>
    </row>
    <row r="389" spans="2:6" ht="13" x14ac:dyDescent="0.15">
      <c r="B389" s="23"/>
      <c r="C389" s="15"/>
      <c r="D389" s="15"/>
      <c r="E389" s="15"/>
      <c r="F389" s="5"/>
    </row>
    <row r="390" spans="2:6" ht="13" x14ac:dyDescent="0.15">
      <c r="B390" s="23"/>
      <c r="C390" s="15"/>
      <c r="D390" s="15"/>
      <c r="E390" s="15"/>
      <c r="F390" s="5"/>
    </row>
    <row r="391" spans="2:6" ht="13" x14ac:dyDescent="0.15">
      <c r="B391" s="23"/>
      <c r="C391" s="15"/>
      <c r="D391" s="15"/>
      <c r="E391" s="15"/>
      <c r="F391" s="5"/>
    </row>
    <row r="392" spans="2:6" ht="13" x14ac:dyDescent="0.15">
      <c r="B392" s="23"/>
      <c r="C392" s="15"/>
      <c r="D392" s="15"/>
      <c r="E392" s="15"/>
      <c r="F392" s="5"/>
    </row>
    <row r="393" spans="2:6" ht="13" x14ac:dyDescent="0.15">
      <c r="B393" s="23"/>
      <c r="C393" s="15"/>
      <c r="D393" s="15"/>
      <c r="E393" s="15"/>
      <c r="F393" s="5"/>
    </row>
    <row r="394" spans="2:6" ht="13" x14ac:dyDescent="0.15">
      <c r="B394" s="23"/>
      <c r="C394" s="15"/>
      <c r="D394" s="15"/>
      <c r="E394" s="15"/>
      <c r="F394" s="5"/>
    </row>
    <row r="395" spans="2:6" ht="13" x14ac:dyDescent="0.15">
      <c r="B395" s="23"/>
      <c r="C395" s="15"/>
      <c r="D395" s="15"/>
      <c r="E395" s="15"/>
      <c r="F395" s="5"/>
    </row>
    <row r="396" spans="2:6" ht="13" x14ac:dyDescent="0.15">
      <c r="B396" s="23"/>
      <c r="C396" s="15"/>
      <c r="D396" s="15"/>
      <c r="E396" s="15"/>
      <c r="F396" s="5"/>
    </row>
    <row r="397" spans="2:6" ht="13" x14ac:dyDescent="0.15">
      <c r="B397" s="23"/>
      <c r="C397" s="15"/>
      <c r="D397" s="15"/>
      <c r="E397" s="15"/>
      <c r="F397" s="5"/>
    </row>
    <row r="398" spans="2:6" ht="13" x14ac:dyDescent="0.15">
      <c r="B398" s="23"/>
      <c r="C398" s="15"/>
      <c r="D398" s="15"/>
      <c r="E398" s="15"/>
      <c r="F398" s="5"/>
    </row>
    <row r="399" spans="2:6" ht="13" x14ac:dyDescent="0.15">
      <c r="B399" s="23"/>
      <c r="C399" s="15"/>
      <c r="D399" s="15"/>
      <c r="E399" s="15"/>
      <c r="F399" s="5"/>
    </row>
    <row r="400" spans="2:6" ht="13" x14ac:dyDescent="0.15">
      <c r="B400" s="23"/>
      <c r="C400" s="15"/>
      <c r="D400" s="15"/>
      <c r="E400" s="15"/>
      <c r="F400" s="5"/>
    </row>
    <row r="401" spans="2:6" ht="13" x14ac:dyDescent="0.15">
      <c r="B401" s="23"/>
      <c r="C401" s="15"/>
      <c r="D401" s="15"/>
      <c r="E401" s="15"/>
      <c r="F401" s="5"/>
    </row>
    <row r="402" spans="2:6" ht="13" x14ac:dyDescent="0.15">
      <c r="B402" s="23"/>
      <c r="C402" s="15"/>
      <c r="D402" s="15"/>
      <c r="E402" s="15"/>
      <c r="F402" s="5"/>
    </row>
    <row r="403" spans="2:6" ht="13" x14ac:dyDescent="0.15">
      <c r="B403" s="23"/>
      <c r="C403" s="15"/>
      <c r="D403" s="15"/>
      <c r="E403" s="15"/>
      <c r="F403" s="5"/>
    </row>
    <row r="404" spans="2:6" ht="13" x14ac:dyDescent="0.15">
      <c r="B404" s="23"/>
      <c r="C404" s="15"/>
      <c r="D404" s="15"/>
      <c r="E404" s="15"/>
      <c r="F404" s="5"/>
    </row>
    <row r="405" spans="2:6" ht="13" x14ac:dyDescent="0.15">
      <c r="B405" s="23"/>
      <c r="C405" s="15"/>
      <c r="D405" s="15"/>
      <c r="E405" s="15"/>
      <c r="F405" s="5"/>
    </row>
    <row r="406" spans="2:6" ht="13" x14ac:dyDescent="0.15">
      <c r="B406" s="23"/>
      <c r="C406" s="15"/>
      <c r="D406" s="15"/>
      <c r="E406" s="15"/>
      <c r="F406" s="5"/>
    </row>
    <row r="407" spans="2:6" ht="13" x14ac:dyDescent="0.15">
      <c r="B407" s="23"/>
      <c r="C407" s="15"/>
      <c r="D407" s="15"/>
      <c r="E407" s="15"/>
      <c r="F407" s="5"/>
    </row>
    <row r="408" spans="2:6" ht="13" x14ac:dyDescent="0.15">
      <c r="B408" s="23"/>
      <c r="C408" s="15"/>
      <c r="D408" s="15"/>
      <c r="E408" s="15"/>
      <c r="F408" s="5"/>
    </row>
    <row r="409" spans="2:6" ht="13" x14ac:dyDescent="0.15">
      <c r="B409" s="23"/>
      <c r="C409" s="15"/>
      <c r="D409" s="15"/>
      <c r="E409" s="15"/>
      <c r="F409" s="5"/>
    </row>
    <row r="410" spans="2:6" ht="13" x14ac:dyDescent="0.15">
      <c r="B410" s="23"/>
      <c r="C410" s="15"/>
      <c r="D410" s="15"/>
      <c r="E410" s="15"/>
      <c r="F410" s="5"/>
    </row>
    <row r="411" spans="2:6" ht="13" x14ac:dyDescent="0.15">
      <c r="B411" s="23"/>
      <c r="C411" s="15"/>
      <c r="D411" s="15"/>
      <c r="E411" s="15"/>
      <c r="F411" s="5"/>
    </row>
    <row r="412" spans="2:6" ht="13" x14ac:dyDescent="0.15">
      <c r="B412" s="23"/>
      <c r="C412" s="15"/>
      <c r="D412" s="15"/>
      <c r="E412" s="15"/>
      <c r="F412" s="5"/>
    </row>
    <row r="413" spans="2:6" ht="13" x14ac:dyDescent="0.15">
      <c r="B413" s="23"/>
      <c r="C413" s="15"/>
      <c r="D413" s="15"/>
      <c r="E413" s="15"/>
      <c r="F413" s="5"/>
    </row>
    <row r="414" spans="2:6" ht="13" x14ac:dyDescent="0.15">
      <c r="B414" s="23"/>
      <c r="C414" s="15"/>
      <c r="D414" s="15"/>
      <c r="E414" s="15"/>
      <c r="F414" s="5"/>
    </row>
    <row r="415" spans="2:6" ht="13" x14ac:dyDescent="0.15">
      <c r="B415" s="23"/>
      <c r="C415" s="15"/>
      <c r="D415" s="15"/>
      <c r="E415" s="15"/>
      <c r="F415" s="5"/>
    </row>
    <row r="416" spans="2:6" ht="13" x14ac:dyDescent="0.15">
      <c r="B416" s="23"/>
      <c r="C416" s="15"/>
      <c r="D416" s="15"/>
      <c r="E416" s="15"/>
      <c r="F416" s="5"/>
    </row>
    <row r="417" spans="2:6" ht="13" x14ac:dyDescent="0.15">
      <c r="B417" s="23"/>
      <c r="C417" s="15"/>
      <c r="D417" s="15"/>
      <c r="E417" s="15"/>
      <c r="F417" s="5"/>
    </row>
    <row r="418" spans="2:6" ht="13" x14ac:dyDescent="0.15">
      <c r="B418" s="23"/>
      <c r="C418" s="15"/>
      <c r="D418" s="15"/>
      <c r="E418" s="15"/>
      <c r="F418" s="5"/>
    </row>
    <row r="419" spans="2:6" ht="13" x14ac:dyDescent="0.15">
      <c r="B419" s="23"/>
      <c r="C419" s="15"/>
      <c r="D419" s="15"/>
      <c r="E419" s="15"/>
      <c r="F419" s="5"/>
    </row>
    <row r="420" spans="2:6" ht="13" x14ac:dyDescent="0.15">
      <c r="B420" s="23"/>
      <c r="C420" s="15"/>
      <c r="D420" s="15"/>
      <c r="E420" s="15"/>
      <c r="F420" s="5"/>
    </row>
    <row r="421" spans="2:6" ht="13" x14ac:dyDescent="0.15">
      <c r="B421" s="23"/>
      <c r="C421" s="15"/>
      <c r="D421" s="15"/>
      <c r="E421" s="15"/>
      <c r="F421" s="5"/>
    </row>
    <row r="422" spans="2:6" ht="13" x14ac:dyDescent="0.15">
      <c r="B422" s="23"/>
      <c r="C422" s="15"/>
      <c r="D422" s="15"/>
      <c r="E422" s="15"/>
      <c r="F422" s="5"/>
    </row>
    <row r="423" spans="2:6" ht="13" x14ac:dyDescent="0.15">
      <c r="B423" s="23"/>
      <c r="C423" s="15"/>
      <c r="D423" s="15"/>
      <c r="E423" s="15"/>
      <c r="F423" s="5"/>
    </row>
    <row r="424" spans="2:6" ht="13" x14ac:dyDescent="0.15">
      <c r="B424" s="23"/>
      <c r="C424" s="15"/>
      <c r="D424" s="15"/>
      <c r="E424" s="15"/>
      <c r="F424" s="5"/>
    </row>
    <row r="425" spans="2:6" ht="13" x14ac:dyDescent="0.15">
      <c r="B425" s="23"/>
      <c r="C425" s="15"/>
      <c r="D425" s="15"/>
      <c r="E425" s="15"/>
      <c r="F425" s="5"/>
    </row>
    <row r="426" spans="2:6" ht="13" x14ac:dyDescent="0.15">
      <c r="B426" s="23"/>
      <c r="C426" s="15"/>
      <c r="D426" s="15"/>
      <c r="E426" s="15"/>
      <c r="F426" s="5"/>
    </row>
    <row r="427" spans="2:6" ht="13" x14ac:dyDescent="0.15">
      <c r="B427" s="23"/>
      <c r="C427" s="15"/>
      <c r="D427" s="15"/>
      <c r="E427" s="15"/>
      <c r="F427" s="5"/>
    </row>
    <row r="428" spans="2:6" ht="13" x14ac:dyDescent="0.15">
      <c r="B428" s="23"/>
      <c r="C428" s="15"/>
      <c r="D428" s="15"/>
      <c r="E428" s="15"/>
      <c r="F428" s="5"/>
    </row>
    <row r="429" spans="2:6" ht="13" x14ac:dyDescent="0.15">
      <c r="B429" s="23"/>
      <c r="C429" s="15"/>
      <c r="D429" s="15"/>
      <c r="E429" s="15"/>
      <c r="F429" s="5"/>
    </row>
    <row r="430" spans="2:6" ht="13" x14ac:dyDescent="0.15">
      <c r="B430" s="23"/>
      <c r="C430" s="15"/>
      <c r="D430" s="15"/>
      <c r="E430" s="15"/>
      <c r="F430" s="5"/>
    </row>
    <row r="431" spans="2:6" ht="13" x14ac:dyDescent="0.15">
      <c r="B431" s="23"/>
      <c r="C431" s="15"/>
      <c r="D431" s="15"/>
      <c r="E431" s="15"/>
      <c r="F431" s="5"/>
    </row>
    <row r="432" spans="2:6" ht="13" x14ac:dyDescent="0.15">
      <c r="B432" s="23"/>
      <c r="C432" s="15"/>
      <c r="D432" s="15"/>
      <c r="E432" s="15"/>
      <c r="F432" s="5"/>
    </row>
    <row r="433" spans="2:6" ht="13" x14ac:dyDescent="0.15">
      <c r="B433" s="23"/>
      <c r="C433" s="15"/>
      <c r="D433" s="15"/>
      <c r="E433" s="15"/>
      <c r="F433" s="5"/>
    </row>
    <row r="434" spans="2:6" ht="13" x14ac:dyDescent="0.15">
      <c r="B434" s="23"/>
      <c r="C434" s="15"/>
      <c r="D434" s="15"/>
      <c r="E434" s="15"/>
      <c r="F434" s="5"/>
    </row>
    <row r="435" spans="2:6" ht="13" x14ac:dyDescent="0.15">
      <c r="B435" s="23"/>
      <c r="C435" s="15"/>
      <c r="D435" s="15"/>
      <c r="E435" s="15"/>
      <c r="F435" s="5"/>
    </row>
    <row r="436" spans="2:6" ht="13" x14ac:dyDescent="0.15">
      <c r="B436" s="23"/>
      <c r="C436" s="15"/>
      <c r="D436" s="15"/>
      <c r="E436" s="15"/>
      <c r="F436" s="5"/>
    </row>
    <row r="437" spans="2:6" ht="13" x14ac:dyDescent="0.15">
      <c r="B437" s="23"/>
      <c r="C437" s="15"/>
      <c r="D437" s="15"/>
      <c r="E437" s="15"/>
      <c r="F437" s="5"/>
    </row>
    <row r="438" spans="2:6" ht="13" x14ac:dyDescent="0.15">
      <c r="B438" s="23"/>
      <c r="C438" s="15"/>
      <c r="D438" s="15"/>
      <c r="E438" s="15"/>
      <c r="F438" s="5"/>
    </row>
    <row r="439" spans="2:6" ht="13" x14ac:dyDescent="0.15">
      <c r="B439" s="23"/>
      <c r="C439" s="15"/>
      <c r="D439" s="15"/>
      <c r="E439" s="15"/>
      <c r="F439" s="5"/>
    </row>
    <row r="440" spans="2:6" ht="13" x14ac:dyDescent="0.15">
      <c r="B440" s="23"/>
      <c r="C440" s="15"/>
      <c r="D440" s="15"/>
      <c r="E440" s="15"/>
      <c r="F440" s="5"/>
    </row>
    <row r="441" spans="2:6" ht="13" x14ac:dyDescent="0.15">
      <c r="B441" s="23"/>
      <c r="C441" s="15"/>
      <c r="D441" s="15"/>
      <c r="E441" s="15"/>
      <c r="F441" s="5"/>
    </row>
    <row r="442" spans="2:6" ht="13" x14ac:dyDescent="0.15">
      <c r="B442" s="23"/>
      <c r="C442" s="15"/>
      <c r="D442" s="15"/>
      <c r="E442" s="15"/>
      <c r="F442" s="5"/>
    </row>
    <row r="443" spans="2:6" ht="13" x14ac:dyDescent="0.15">
      <c r="B443" s="23"/>
      <c r="C443" s="15"/>
      <c r="D443" s="15"/>
      <c r="E443" s="15"/>
      <c r="F443" s="5"/>
    </row>
    <row r="444" spans="2:6" ht="13" x14ac:dyDescent="0.15">
      <c r="B444" s="23"/>
      <c r="C444" s="15"/>
      <c r="D444" s="15"/>
      <c r="E444" s="15"/>
      <c r="F444" s="5"/>
    </row>
    <row r="445" spans="2:6" ht="13" x14ac:dyDescent="0.15">
      <c r="B445" s="23"/>
      <c r="C445" s="15"/>
      <c r="D445" s="15"/>
      <c r="E445" s="15"/>
      <c r="F445" s="5"/>
    </row>
    <row r="446" spans="2:6" ht="13" x14ac:dyDescent="0.15">
      <c r="B446" s="23"/>
      <c r="C446" s="15"/>
      <c r="D446" s="15"/>
      <c r="E446" s="15"/>
      <c r="F446" s="5"/>
    </row>
    <row r="447" spans="2:6" ht="13" x14ac:dyDescent="0.15">
      <c r="B447" s="23"/>
      <c r="C447" s="15"/>
      <c r="D447" s="15"/>
      <c r="E447" s="15"/>
      <c r="F447" s="5"/>
    </row>
    <row r="448" spans="2:6" ht="13" x14ac:dyDescent="0.15">
      <c r="B448" s="23"/>
      <c r="C448" s="15"/>
      <c r="D448" s="15"/>
      <c r="E448" s="15"/>
      <c r="F448" s="5"/>
    </row>
    <row r="449" spans="2:6" ht="13" x14ac:dyDescent="0.15">
      <c r="B449" s="23"/>
      <c r="C449" s="15"/>
      <c r="D449" s="15"/>
      <c r="E449" s="15"/>
      <c r="F449" s="5"/>
    </row>
    <row r="450" spans="2:6" ht="13" x14ac:dyDescent="0.15">
      <c r="B450" s="23"/>
      <c r="C450" s="15"/>
      <c r="D450" s="15"/>
      <c r="E450" s="15"/>
      <c r="F450" s="5"/>
    </row>
    <row r="451" spans="2:6" ht="13" x14ac:dyDescent="0.15">
      <c r="B451" s="23"/>
      <c r="C451" s="15"/>
      <c r="D451" s="15"/>
      <c r="E451" s="15"/>
      <c r="F451" s="5"/>
    </row>
    <row r="452" spans="2:6" ht="13" x14ac:dyDescent="0.15">
      <c r="B452" s="23"/>
      <c r="C452" s="15"/>
      <c r="D452" s="15"/>
      <c r="E452" s="15"/>
      <c r="F452" s="5"/>
    </row>
    <row r="453" spans="2:6" ht="13" x14ac:dyDescent="0.15">
      <c r="B453" s="23"/>
      <c r="C453" s="15"/>
      <c r="D453" s="15"/>
      <c r="E453" s="15"/>
      <c r="F453" s="5"/>
    </row>
    <row r="454" spans="2:6" ht="13" x14ac:dyDescent="0.15">
      <c r="B454" s="23"/>
      <c r="C454" s="15"/>
      <c r="D454" s="15"/>
      <c r="E454" s="15"/>
      <c r="F454" s="5"/>
    </row>
    <row r="455" spans="2:6" ht="13" x14ac:dyDescent="0.15">
      <c r="B455" s="23"/>
      <c r="C455" s="15"/>
      <c r="D455" s="15"/>
      <c r="E455" s="15"/>
      <c r="F455" s="5"/>
    </row>
    <row r="456" spans="2:6" ht="13" x14ac:dyDescent="0.15">
      <c r="B456" s="23"/>
      <c r="C456" s="15"/>
      <c r="D456" s="15"/>
      <c r="E456" s="15"/>
      <c r="F456" s="5"/>
    </row>
    <row r="457" spans="2:6" ht="13" x14ac:dyDescent="0.15">
      <c r="B457" s="23"/>
      <c r="C457" s="15"/>
      <c r="D457" s="15"/>
      <c r="E457" s="15"/>
      <c r="F457" s="5"/>
    </row>
    <row r="458" spans="2:6" ht="13" x14ac:dyDescent="0.15">
      <c r="B458" s="23"/>
      <c r="C458" s="15"/>
      <c r="D458" s="15"/>
      <c r="E458" s="15"/>
      <c r="F458" s="5"/>
    </row>
    <row r="459" spans="2:6" ht="13" x14ac:dyDescent="0.15">
      <c r="B459" s="23"/>
      <c r="C459" s="15"/>
      <c r="D459" s="15"/>
      <c r="E459" s="15"/>
      <c r="F459" s="5"/>
    </row>
    <row r="460" spans="2:6" ht="13" x14ac:dyDescent="0.15">
      <c r="B460" s="23"/>
      <c r="C460" s="15"/>
      <c r="D460" s="15"/>
      <c r="E460" s="15"/>
      <c r="F460" s="5"/>
    </row>
    <row r="461" spans="2:6" ht="13" x14ac:dyDescent="0.15">
      <c r="B461" s="23"/>
      <c r="C461" s="15"/>
      <c r="D461" s="15"/>
      <c r="E461" s="15"/>
      <c r="F461" s="5"/>
    </row>
    <row r="462" spans="2:6" ht="13" x14ac:dyDescent="0.15">
      <c r="B462" s="23"/>
      <c r="C462" s="15"/>
      <c r="D462" s="15"/>
      <c r="E462" s="15"/>
      <c r="F462" s="5"/>
    </row>
    <row r="463" spans="2:6" ht="13" x14ac:dyDescent="0.15">
      <c r="B463" s="23"/>
      <c r="C463" s="15"/>
      <c r="D463" s="15"/>
      <c r="E463" s="15"/>
      <c r="F463" s="5"/>
    </row>
    <row r="464" spans="2:6" ht="13" x14ac:dyDescent="0.15">
      <c r="B464" s="23"/>
      <c r="C464" s="15"/>
      <c r="D464" s="15"/>
      <c r="E464" s="15"/>
      <c r="F464" s="5"/>
    </row>
    <row r="465" spans="2:6" ht="13" x14ac:dyDescent="0.15">
      <c r="B465" s="23"/>
      <c r="C465" s="15"/>
      <c r="D465" s="15"/>
      <c r="E465" s="15"/>
      <c r="F465" s="5"/>
    </row>
    <row r="466" spans="2:6" ht="13" x14ac:dyDescent="0.15">
      <c r="B466" s="23"/>
      <c r="C466" s="15"/>
      <c r="D466" s="15"/>
      <c r="E466" s="15"/>
      <c r="F466" s="5"/>
    </row>
    <row r="467" spans="2:6" ht="13" x14ac:dyDescent="0.15">
      <c r="B467" s="23"/>
      <c r="C467" s="15"/>
      <c r="D467" s="15"/>
      <c r="E467" s="15"/>
      <c r="F467" s="5"/>
    </row>
    <row r="468" spans="2:6" ht="13" x14ac:dyDescent="0.15">
      <c r="B468" s="23"/>
      <c r="C468" s="15"/>
      <c r="D468" s="15"/>
      <c r="E468" s="15"/>
      <c r="F468" s="5"/>
    </row>
    <row r="469" spans="2:6" ht="13" x14ac:dyDescent="0.15">
      <c r="B469" s="23"/>
      <c r="C469" s="15"/>
      <c r="D469" s="15"/>
      <c r="E469" s="15"/>
      <c r="F469" s="5"/>
    </row>
    <row r="470" spans="2:6" ht="13" x14ac:dyDescent="0.15">
      <c r="B470" s="23"/>
      <c r="C470" s="15"/>
      <c r="D470" s="15"/>
      <c r="E470" s="15"/>
      <c r="F470" s="5"/>
    </row>
    <row r="471" spans="2:6" ht="13" x14ac:dyDescent="0.15">
      <c r="B471" s="23"/>
      <c r="C471" s="15"/>
      <c r="D471" s="15"/>
      <c r="E471" s="15"/>
      <c r="F471" s="5"/>
    </row>
    <row r="472" spans="2:6" ht="13" x14ac:dyDescent="0.15">
      <c r="B472" s="23"/>
      <c r="C472" s="15"/>
      <c r="D472" s="15"/>
      <c r="E472" s="15"/>
      <c r="F472" s="5"/>
    </row>
    <row r="473" spans="2:6" ht="13" x14ac:dyDescent="0.15">
      <c r="B473" s="23"/>
      <c r="C473" s="15"/>
      <c r="D473" s="15"/>
      <c r="E473" s="15"/>
      <c r="F473" s="5"/>
    </row>
    <row r="474" spans="2:6" ht="13" x14ac:dyDescent="0.15">
      <c r="B474" s="23"/>
      <c r="C474" s="15"/>
      <c r="D474" s="15"/>
      <c r="E474" s="15"/>
      <c r="F474" s="5"/>
    </row>
    <row r="475" spans="2:6" ht="13" x14ac:dyDescent="0.15">
      <c r="B475" s="23"/>
      <c r="C475" s="15"/>
      <c r="D475" s="15"/>
      <c r="E475" s="15"/>
      <c r="F475" s="5"/>
    </row>
    <row r="476" spans="2:6" ht="13" x14ac:dyDescent="0.15">
      <c r="B476" s="23"/>
      <c r="C476" s="15"/>
      <c r="D476" s="15"/>
      <c r="E476" s="15"/>
      <c r="F476" s="5"/>
    </row>
    <row r="477" spans="2:6" ht="13" x14ac:dyDescent="0.15">
      <c r="B477" s="23"/>
      <c r="C477" s="15"/>
      <c r="D477" s="15"/>
      <c r="E477" s="15"/>
      <c r="F477" s="5"/>
    </row>
    <row r="478" spans="2:6" ht="13" x14ac:dyDescent="0.15">
      <c r="B478" s="23"/>
      <c r="C478" s="15"/>
      <c r="D478" s="15"/>
      <c r="E478" s="15"/>
      <c r="F478" s="5"/>
    </row>
    <row r="479" spans="2:6" ht="13" x14ac:dyDescent="0.15">
      <c r="B479" s="23"/>
      <c r="C479" s="15"/>
      <c r="D479" s="15"/>
      <c r="E479" s="15"/>
      <c r="F479" s="5"/>
    </row>
    <row r="480" spans="2:6" ht="13" x14ac:dyDescent="0.15">
      <c r="B480" s="23"/>
      <c r="C480" s="15"/>
      <c r="D480" s="15"/>
      <c r="E480" s="15"/>
      <c r="F480" s="5"/>
    </row>
    <row r="481" spans="2:6" ht="13" x14ac:dyDescent="0.15">
      <c r="B481" s="23"/>
      <c r="C481" s="15"/>
      <c r="D481" s="15"/>
      <c r="E481" s="15"/>
      <c r="F481" s="5"/>
    </row>
    <row r="482" spans="2:6" ht="13" x14ac:dyDescent="0.15">
      <c r="B482" s="23"/>
      <c r="C482" s="15"/>
      <c r="D482" s="15"/>
      <c r="E482" s="15"/>
      <c r="F482" s="5"/>
    </row>
    <row r="483" spans="2:6" ht="13" x14ac:dyDescent="0.15">
      <c r="B483" s="23"/>
      <c r="C483" s="15"/>
      <c r="D483" s="15"/>
      <c r="E483" s="15"/>
      <c r="F483" s="5"/>
    </row>
    <row r="484" spans="2:6" ht="13" x14ac:dyDescent="0.15">
      <c r="B484" s="23"/>
      <c r="C484" s="15"/>
      <c r="D484" s="15"/>
      <c r="E484" s="15"/>
      <c r="F484" s="5"/>
    </row>
    <row r="485" spans="2:6" ht="13" x14ac:dyDescent="0.15">
      <c r="B485" s="23"/>
      <c r="C485" s="15"/>
      <c r="D485" s="15"/>
      <c r="E485" s="15"/>
      <c r="F485" s="5"/>
    </row>
    <row r="486" spans="2:6" ht="13" x14ac:dyDescent="0.15">
      <c r="B486" s="23"/>
      <c r="C486" s="15"/>
      <c r="D486" s="15"/>
      <c r="E486" s="15"/>
      <c r="F486" s="5"/>
    </row>
    <row r="487" spans="2:6" ht="13" x14ac:dyDescent="0.15">
      <c r="B487" s="23"/>
      <c r="C487" s="15"/>
      <c r="D487" s="15"/>
      <c r="E487" s="15"/>
      <c r="F487" s="5"/>
    </row>
    <row r="488" spans="2:6" ht="13" x14ac:dyDescent="0.15">
      <c r="B488" s="23"/>
      <c r="C488" s="15"/>
      <c r="D488" s="15"/>
      <c r="E488" s="15"/>
      <c r="F488" s="5"/>
    </row>
    <row r="489" spans="2:6" ht="13" x14ac:dyDescent="0.15">
      <c r="B489" s="23"/>
      <c r="C489" s="15"/>
      <c r="D489" s="15"/>
      <c r="E489" s="15"/>
      <c r="F489" s="5"/>
    </row>
    <row r="490" spans="2:6" ht="13" x14ac:dyDescent="0.15">
      <c r="B490" s="23"/>
      <c r="C490" s="15"/>
      <c r="D490" s="15"/>
      <c r="E490" s="15"/>
      <c r="F490" s="5"/>
    </row>
    <row r="491" spans="2:6" ht="13" x14ac:dyDescent="0.15">
      <c r="B491" s="23"/>
      <c r="C491" s="15"/>
      <c r="D491" s="15"/>
      <c r="E491" s="15"/>
      <c r="F491" s="5"/>
    </row>
    <row r="492" spans="2:6" ht="13" x14ac:dyDescent="0.15">
      <c r="B492" s="23"/>
      <c r="C492" s="15"/>
      <c r="D492" s="15"/>
      <c r="E492" s="15"/>
      <c r="F492" s="5"/>
    </row>
    <row r="493" spans="2:6" ht="13" x14ac:dyDescent="0.15">
      <c r="B493" s="23"/>
      <c r="C493" s="15"/>
      <c r="D493" s="15"/>
      <c r="E493" s="15"/>
      <c r="F493" s="5"/>
    </row>
    <row r="494" spans="2:6" ht="13" x14ac:dyDescent="0.15">
      <c r="B494" s="23"/>
      <c r="C494" s="15"/>
      <c r="D494" s="15"/>
      <c r="E494" s="15"/>
      <c r="F494" s="5"/>
    </row>
    <row r="495" spans="2:6" ht="13" x14ac:dyDescent="0.15">
      <c r="B495" s="23"/>
      <c r="C495" s="15"/>
      <c r="D495" s="15"/>
      <c r="E495" s="15"/>
      <c r="F495" s="5"/>
    </row>
    <row r="496" spans="2:6" ht="13" x14ac:dyDescent="0.15">
      <c r="B496" s="23"/>
      <c r="C496" s="15"/>
      <c r="D496" s="15"/>
      <c r="E496" s="15"/>
      <c r="F496" s="5"/>
    </row>
    <row r="497" spans="2:6" ht="13" x14ac:dyDescent="0.15">
      <c r="B497" s="23"/>
      <c r="C497" s="15"/>
      <c r="D497" s="15"/>
      <c r="E497" s="15"/>
      <c r="F497" s="5"/>
    </row>
    <row r="498" spans="2:6" ht="13" x14ac:dyDescent="0.15">
      <c r="B498" s="23"/>
      <c r="C498" s="15"/>
      <c r="D498" s="15"/>
      <c r="E498" s="15"/>
      <c r="F498" s="5"/>
    </row>
    <row r="499" spans="2:6" ht="13" x14ac:dyDescent="0.15">
      <c r="B499" s="23"/>
      <c r="C499" s="15"/>
      <c r="D499" s="15"/>
      <c r="E499" s="15"/>
      <c r="F499" s="5"/>
    </row>
    <row r="500" spans="2:6" ht="13" x14ac:dyDescent="0.15">
      <c r="B500" s="23"/>
      <c r="C500" s="15"/>
      <c r="D500" s="15"/>
      <c r="E500" s="15"/>
      <c r="F500" s="5"/>
    </row>
    <row r="501" spans="2:6" ht="13" x14ac:dyDescent="0.15">
      <c r="B501" s="23"/>
      <c r="C501" s="15"/>
      <c r="D501" s="15"/>
      <c r="E501" s="15"/>
      <c r="F501" s="5"/>
    </row>
    <row r="502" spans="2:6" ht="13" x14ac:dyDescent="0.15">
      <c r="B502" s="23"/>
      <c r="C502" s="15"/>
      <c r="D502" s="15"/>
      <c r="E502" s="15"/>
      <c r="F502" s="5"/>
    </row>
    <row r="503" spans="2:6" ht="13" x14ac:dyDescent="0.15">
      <c r="B503" s="23"/>
      <c r="C503" s="15"/>
      <c r="D503" s="15"/>
      <c r="E503" s="15"/>
      <c r="F503" s="5"/>
    </row>
    <row r="504" spans="2:6" ht="13" x14ac:dyDescent="0.15">
      <c r="B504" s="23"/>
      <c r="C504" s="15"/>
      <c r="D504" s="15"/>
      <c r="E504" s="15"/>
      <c r="F504" s="5"/>
    </row>
    <row r="505" spans="2:6" ht="13" x14ac:dyDescent="0.15">
      <c r="B505" s="23"/>
      <c r="C505" s="15"/>
      <c r="D505" s="15"/>
      <c r="E505" s="15"/>
      <c r="F505" s="5"/>
    </row>
    <row r="506" spans="2:6" ht="13" x14ac:dyDescent="0.15">
      <c r="B506" s="23"/>
      <c r="C506" s="15"/>
      <c r="D506" s="15"/>
      <c r="E506" s="15"/>
      <c r="F506" s="5"/>
    </row>
    <row r="507" spans="2:6" ht="13" x14ac:dyDescent="0.15">
      <c r="B507" s="23"/>
      <c r="C507" s="15"/>
      <c r="D507" s="15"/>
      <c r="E507" s="15"/>
      <c r="F507" s="5"/>
    </row>
    <row r="508" spans="2:6" ht="13" x14ac:dyDescent="0.15">
      <c r="B508" s="23"/>
      <c r="C508" s="15"/>
      <c r="D508" s="15"/>
      <c r="E508" s="15"/>
      <c r="F508" s="5"/>
    </row>
    <row r="509" spans="2:6" ht="13" x14ac:dyDescent="0.15">
      <c r="B509" s="23"/>
      <c r="C509" s="15"/>
      <c r="D509" s="15"/>
      <c r="E509" s="15"/>
      <c r="F509" s="5"/>
    </row>
    <row r="510" spans="2:6" ht="13" x14ac:dyDescent="0.15">
      <c r="B510" s="23"/>
      <c r="C510" s="15"/>
      <c r="D510" s="15"/>
      <c r="E510" s="15"/>
      <c r="F510" s="5"/>
    </row>
    <row r="511" spans="2:6" ht="13" x14ac:dyDescent="0.15">
      <c r="B511" s="23"/>
      <c r="C511" s="15"/>
      <c r="D511" s="15"/>
      <c r="E511" s="15"/>
      <c r="F511" s="5"/>
    </row>
    <row r="512" spans="2:6" ht="13" x14ac:dyDescent="0.15">
      <c r="B512" s="23"/>
      <c r="C512" s="15"/>
      <c r="D512" s="15"/>
      <c r="E512" s="15"/>
      <c r="F512" s="5"/>
    </row>
    <row r="513" spans="2:6" ht="13" x14ac:dyDescent="0.15">
      <c r="B513" s="23"/>
      <c r="C513" s="15"/>
      <c r="D513" s="15"/>
      <c r="E513" s="15"/>
      <c r="F513" s="5"/>
    </row>
    <row r="514" spans="2:6" ht="13" x14ac:dyDescent="0.15">
      <c r="B514" s="23"/>
      <c r="C514" s="15"/>
      <c r="D514" s="15"/>
      <c r="E514" s="15"/>
      <c r="F514" s="5"/>
    </row>
    <row r="515" spans="2:6" ht="13" x14ac:dyDescent="0.15">
      <c r="B515" s="23"/>
      <c r="C515" s="15"/>
      <c r="D515" s="15"/>
      <c r="E515" s="15"/>
      <c r="F515" s="5"/>
    </row>
    <row r="516" spans="2:6" ht="13" x14ac:dyDescent="0.15">
      <c r="B516" s="23"/>
      <c r="C516" s="15"/>
      <c r="D516" s="15"/>
      <c r="E516" s="15"/>
      <c r="F516" s="5"/>
    </row>
    <row r="517" spans="2:6" ht="13" x14ac:dyDescent="0.15">
      <c r="B517" s="23"/>
      <c r="C517" s="15"/>
      <c r="D517" s="15"/>
      <c r="E517" s="15"/>
      <c r="F517" s="5"/>
    </row>
    <row r="518" spans="2:6" ht="13" x14ac:dyDescent="0.15">
      <c r="B518" s="23"/>
      <c r="C518" s="15"/>
      <c r="D518" s="15"/>
      <c r="E518" s="15"/>
      <c r="F518" s="5"/>
    </row>
    <row r="519" spans="2:6" ht="13" x14ac:dyDescent="0.15">
      <c r="B519" s="23"/>
      <c r="C519" s="15"/>
      <c r="D519" s="15"/>
      <c r="E519" s="15"/>
      <c r="F519" s="5"/>
    </row>
    <row r="520" spans="2:6" ht="13" x14ac:dyDescent="0.15">
      <c r="B520" s="23"/>
      <c r="C520" s="15"/>
      <c r="D520" s="15"/>
      <c r="E520" s="15"/>
      <c r="F520" s="5"/>
    </row>
    <row r="521" spans="2:6" ht="13" x14ac:dyDescent="0.15">
      <c r="B521" s="23"/>
      <c r="C521" s="15"/>
      <c r="D521" s="15"/>
      <c r="E521" s="15"/>
      <c r="F521" s="5"/>
    </row>
    <row r="522" spans="2:6" ht="13" x14ac:dyDescent="0.15">
      <c r="B522" s="23"/>
      <c r="C522" s="15"/>
      <c r="D522" s="15"/>
      <c r="E522" s="15"/>
      <c r="F522" s="5"/>
    </row>
    <row r="523" spans="2:6" ht="13" x14ac:dyDescent="0.15">
      <c r="B523" s="23"/>
      <c r="C523" s="15"/>
      <c r="D523" s="15"/>
      <c r="E523" s="15"/>
      <c r="F523" s="5"/>
    </row>
    <row r="524" spans="2:6" ht="13" x14ac:dyDescent="0.15">
      <c r="B524" s="23"/>
      <c r="C524" s="15"/>
      <c r="D524" s="15"/>
      <c r="E524" s="15"/>
      <c r="F524" s="5"/>
    </row>
    <row r="525" spans="2:6" ht="13" x14ac:dyDescent="0.15">
      <c r="B525" s="23"/>
      <c r="C525" s="15"/>
      <c r="D525" s="15"/>
      <c r="E525" s="15"/>
      <c r="F525" s="5"/>
    </row>
    <row r="526" spans="2:6" ht="13" x14ac:dyDescent="0.15">
      <c r="B526" s="23"/>
      <c r="C526" s="15"/>
      <c r="D526" s="15"/>
      <c r="E526" s="15"/>
      <c r="F526" s="5"/>
    </row>
    <row r="527" spans="2:6" ht="13" x14ac:dyDescent="0.15">
      <c r="B527" s="23"/>
      <c r="C527" s="15"/>
      <c r="D527" s="15"/>
      <c r="E527" s="15"/>
      <c r="F527" s="5"/>
    </row>
    <row r="528" spans="2:6" ht="13" x14ac:dyDescent="0.15">
      <c r="B528" s="23"/>
      <c r="C528" s="15"/>
      <c r="D528" s="15"/>
      <c r="E528" s="15"/>
      <c r="F528" s="5"/>
    </row>
    <row r="529" spans="2:6" ht="13" x14ac:dyDescent="0.15">
      <c r="B529" s="23"/>
      <c r="C529" s="15"/>
      <c r="D529" s="15"/>
      <c r="E529" s="15"/>
      <c r="F529" s="5"/>
    </row>
    <row r="530" spans="2:6" ht="13" x14ac:dyDescent="0.15">
      <c r="B530" s="23"/>
      <c r="C530" s="15"/>
      <c r="D530" s="15"/>
      <c r="E530" s="15"/>
      <c r="F530" s="5"/>
    </row>
    <row r="531" spans="2:6" ht="13" x14ac:dyDescent="0.15">
      <c r="B531" s="23"/>
      <c r="C531" s="15"/>
      <c r="D531" s="15"/>
      <c r="E531" s="15"/>
      <c r="F531" s="5"/>
    </row>
    <row r="532" spans="2:6" ht="13" x14ac:dyDescent="0.15">
      <c r="B532" s="23"/>
      <c r="C532" s="15"/>
      <c r="D532" s="15"/>
      <c r="E532" s="15"/>
      <c r="F532" s="5"/>
    </row>
    <row r="533" spans="2:6" ht="13" x14ac:dyDescent="0.15">
      <c r="B533" s="23"/>
      <c r="C533" s="15"/>
      <c r="D533" s="15"/>
      <c r="E533" s="15"/>
      <c r="F533" s="5"/>
    </row>
    <row r="534" spans="2:6" ht="13" x14ac:dyDescent="0.15">
      <c r="B534" s="23"/>
      <c r="C534" s="15"/>
      <c r="D534" s="15"/>
      <c r="E534" s="15"/>
      <c r="F534" s="5"/>
    </row>
    <row r="535" spans="2:6" ht="13" x14ac:dyDescent="0.15">
      <c r="B535" s="23"/>
      <c r="C535" s="15"/>
      <c r="D535" s="15"/>
      <c r="E535" s="15"/>
      <c r="F535" s="5"/>
    </row>
    <row r="536" spans="2:6" ht="13" x14ac:dyDescent="0.15">
      <c r="B536" s="23"/>
      <c r="C536" s="15"/>
      <c r="D536" s="15"/>
      <c r="E536" s="15"/>
      <c r="F536" s="5"/>
    </row>
    <row r="537" spans="2:6" ht="13" x14ac:dyDescent="0.15">
      <c r="B537" s="23"/>
      <c r="C537" s="15"/>
      <c r="D537" s="15"/>
      <c r="E537" s="15"/>
      <c r="F537" s="5"/>
    </row>
    <row r="538" spans="2:6" ht="13" x14ac:dyDescent="0.15">
      <c r="B538" s="23"/>
      <c r="C538" s="15"/>
      <c r="D538" s="15"/>
      <c r="E538" s="15"/>
      <c r="F538" s="5"/>
    </row>
    <row r="539" spans="2:6" ht="13" x14ac:dyDescent="0.15">
      <c r="B539" s="23"/>
      <c r="C539" s="15"/>
      <c r="D539" s="15"/>
      <c r="E539" s="15"/>
      <c r="F539" s="5"/>
    </row>
    <row r="540" spans="2:6" ht="13" x14ac:dyDescent="0.15">
      <c r="B540" s="23"/>
      <c r="C540" s="15"/>
      <c r="D540" s="15"/>
      <c r="E540" s="15"/>
      <c r="F540" s="5"/>
    </row>
    <row r="541" spans="2:6" ht="13" x14ac:dyDescent="0.15">
      <c r="B541" s="23"/>
      <c r="C541" s="15"/>
      <c r="D541" s="15"/>
      <c r="E541" s="15"/>
      <c r="F541" s="5"/>
    </row>
    <row r="542" spans="2:6" ht="13" x14ac:dyDescent="0.15">
      <c r="B542" s="23"/>
      <c r="C542" s="15"/>
      <c r="D542" s="15"/>
      <c r="E542" s="15"/>
      <c r="F542" s="5"/>
    </row>
    <row r="543" spans="2:6" ht="13" x14ac:dyDescent="0.15">
      <c r="B543" s="23"/>
      <c r="C543" s="15"/>
      <c r="D543" s="15"/>
      <c r="E543" s="15"/>
      <c r="F543" s="5"/>
    </row>
    <row r="544" spans="2:6" ht="13" x14ac:dyDescent="0.15">
      <c r="B544" s="23"/>
      <c r="C544" s="15"/>
      <c r="D544" s="15"/>
      <c r="E544" s="15"/>
      <c r="F544" s="5"/>
    </row>
    <row r="545" spans="2:6" ht="13" x14ac:dyDescent="0.15">
      <c r="B545" s="23"/>
      <c r="C545" s="15"/>
      <c r="D545" s="15"/>
      <c r="E545" s="15"/>
      <c r="F545" s="5"/>
    </row>
    <row r="546" spans="2:6" ht="13" x14ac:dyDescent="0.15">
      <c r="B546" s="23"/>
      <c r="C546" s="15"/>
      <c r="D546" s="15"/>
      <c r="E546" s="15"/>
      <c r="F546" s="5"/>
    </row>
    <row r="547" spans="2:6" ht="13" x14ac:dyDescent="0.15">
      <c r="B547" s="23"/>
      <c r="C547" s="15"/>
      <c r="D547" s="15"/>
      <c r="E547" s="15"/>
      <c r="F547" s="5"/>
    </row>
    <row r="548" spans="2:6" ht="13" x14ac:dyDescent="0.15">
      <c r="B548" s="23"/>
      <c r="C548" s="15"/>
      <c r="D548" s="15"/>
      <c r="E548" s="15"/>
      <c r="F548" s="5"/>
    </row>
    <row r="549" spans="2:6" ht="13" x14ac:dyDescent="0.15">
      <c r="B549" s="23"/>
      <c r="C549" s="15"/>
      <c r="D549" s="15"/>
      <c r="E549" s="15"/>
      <c r="F549" s="5"/>
    </row>
    <row r="550" spans="2:6" ht="13" x14ac:dyDescent="0.15">
      <c r="B550" s="23"/>
      <c r="C550" s="15"/>
      <c r="D550" s="15"/>
      <c r="E550" s="15"/>
      <c r="F550" s="5"/>
    </row>
    <row r="551" spans="2:6" ht="13" x14ac:dyDescent="0.15">
      <c r="B551" s="23"/>
      <c r="C551" s="15"/>
      <c r="D551" s="15"/>
      <c r="E551" s="15"/>
      <c r="F551" s="5"/>
    </row>
    <row r="552" spans="2:6" ht="13" x14ac:dyDescent="0.15">
      <c r="B552" s="23"/>
      <c r="C552" s="15"/>
      <c r="D552" s="15"/>
      <c r="E552" s="15"/>
      <c r="F552" s="5"/>
    </row>
    <row r="553" spans="2:6" ht="13" x14ac:dyDescent="0.15">
      <c r="B553" s="23"/>
      <c r="C553" s="15"/>
      <c r="D553" s="15"/>
      <c r="E553" s="15"/>
      <c r="F553" s="5"/>
    </row>
    <row r="554" spans="2:6" ht="13" x14ac:dyDescent="0.15">
      <c r="B554" s="23"/>
      <c r="C554" s="15"/>
      <c r="D554" s="15"/>
      <c r="E554" s="15"/>
      <c r="F554" s="5"/>
    </row>
    <row r="555" spans="2:6" ht="13" x14ac:dyDescent="0.15">
      <c r="B555" s="23"/>
      <c r="C555" s="15"/>
      <c r="D555" s="15"/>
      <c r="E555" s="15"/>
      <c r="F555" s="5"/>
    </row>
    <row r="556" spans="2:6" ht="13" x14ac:dyDescent="0.15">
      <c r="B556" s="23"/>
      <c r="C556" s="15"/>
      <c r="D556" s="15"/>
      <c r="E556" s="15"/>
      <c r="F556" s="5"/>
    </row>
    <row r="557" spans="2:6" ht="13" x14ac:dyDescent="0.15">
      <c r="B557" s="23"/>
      <c r="C557" s="15"/>
      <c r="D557" s="15"/>
      <c r="E557" s="15"/>
      <c r="F557" s="5"/>
    </row>
    <row r="558" spans="2:6" ht="13" x14ac:dyDescent="0.15">
      <c r="B558" s="23"/>
      <c r="C558" s="15"/>
      <c r="D558" s="15"/>
      <c r="E558" s="15"/>
      <c r="F558" s="5"/>
    </row>
    <row r="559" spans="2:6" ht="13" x14ac:dyDescent="0.15">
      <c r="B559" s="23"/>
      <c r="C559" s="15"/>
      <c r="D559" s="15"/>
      <c r="E559" s="15"/>
      <c r="F559" s="5"/>
    </row>
    <row r="560" spans="2:6" ht="13" x14ac:dyDescent="0.15">
      <c r="B560" s="23"/>
      <c r="C560" s="15"/>
      <c r="D560" s="15"/>
      <c r="E560" s="15"/>
      <c r="F560" s="5"/>
    </row>
    <row r="561" spans="2:6" ht="13" x14ac:dyDescent="0.15">
      <c r="B561" s="23"/>
      <c r="C561" s="15"/>
      <c r="D561" s="15"/>
      <c r="E561" s="15"/>
      <c r="F561" s="5"/>
    </row>
    <row r="562" spans="2:6" ht="13" x14ac:dyDescent="0.15">
      <c r="B562" s="23"/>
      <c r="C562" s="15"/>
      <c r="D562" s="15"/>
      <c r="E562" s="15"/>
      <c r="F562" s="5"/>
    </row>
    <row r="563" spans="2:6" ht="13" x14ac:dyDescent="0.15">
      <c r="B563" s="23"/>
      <c r="C563" s="15"/>
      <c r="D563" s="15"/>
      <c r="E563" s="15"/>
      <c r="F563" s="5"/>
    </row>
    <row r="564" spans="2:6" ht="13" x14ac:dyDescent="0.15">
      <c r="B564" s="23"/>
      <c r="C564" s="15"/>
      <c r="D564" s="15"/>
      <c r="E564" s="15"/>
      <c r="F564" s="5"/>
    </row>
    <row r="565" spans="2:6" ht="13" x14ac:dyDescent="0.15">
      <c r="B565" s="23"/>
      <c r="C565" s="15"/>
      <c r="D565" s="15"/>
      <c r="E565" s="15"/>
      <c r="F565" s="5"/>
    </row>
    <row r="566" spans="2:6" ht="13" x14ac:dyDescent="0.15">
      <c r="B566" s="23"/>
      <c r="C566" s="15"/>
      <c r="D566" s="15"/>
      <c r="E566" s="15"/>
      <c r="F566" s="5"/>
    </row>
    <row r="567" spans="2:6" ht="13" x14ac:dyDescent="0.15">
      <c r="B567" s="23"/>
      <c r="C567" s="15"/>
      <c r="D567" s="15"/>
      <c r="E567" s="15"/>
      <c r="F567" s="5"/>
    </row>
    <row r="568" spans="2:6" ht="13" x14ac:dyDescent="0.15">
      <c r="B568" s="23"/>
      <c r="C568" s="15"/>
      <c r="D568" s="15"/>
      <c r="E568" s="15"/>
      <c r="F568" s="5"/>
    </row>
    <row r="569" spans="2:6" ht="13" x14ac:dyDescent="0.15">
      <c r="B569" s="23"/>
      <c r="C569" s="15"/>
      <c r="D569" s="15"/>
      <c r="E569" s="15"/>
      <c r="F569" s="5"/>
    </row>
    <row r="570" spans="2:6" ht="13" x14ac:dyDescent="0.15">
      <c r="B570" s="23"/>
      <c r="C570" s="15"/>
      <c r="D570" s="15"/>
      <c r="E570" s="15"/>
      <c r="F570" s="5"/>
    </row>
    <row r="571" spans="2:6" ht="13" x14ac:dyDescent="0.15">
      <c r="B571" s="23"/>
      <c r="C571" s="15"/>
      <c r="D571" s="15"/>
      <c r="E571" s="15"/>
      <c r="F571" s="5"/>
    </row>
    <row r="572" spans="2:6" ht="13" x14ac:dyDescent="0.15">
      <c r="B572" s="23"/>
      <c r="C572" s="15"/>
      <c r="D572" s="15"/>
      <c r="E572" s="15"/>
      <c r="F572" s="5"/>
    </row>
    <row r="573" spans="2:6" ht="13" x14ac:dyDescent="0.15">
      <c r="B573" s="23"/>
      <c r="C573" s="15"/>
      <c r="D573" s="15"/>
      <c r="E573" s="15"/>
      <c r="F573" s="5"/>
    </row>
    <row r="574" spans="2:6" ht="13" x14ac:dyDescent="0.15">
      <c r="B574" s="23"/>
      <c r="C574" s="15"/>
      <c r="D574" s="15"/>
      <c r="E574" s="15"/>
      <c r="F574" s="5"/>
    </row>
    <row r="575" spans="2:6" ht="13" x14ac:dyDescent="0.15">
      <c r="B575" s="23"/>
      <c r="C575" s="15"/>
      <c r="D575" s="15"/>
      <c r="E575" s="15"/>
      <c r="F575" s="5"/>
    </row>
    <row r="576" spans="2:6" ht="13" x14ac:dyDescent="0.15">
      <c r="B576" s="23"/>
      <c r="C576" s="15"/>
      <c r="D576" s="15"/>
      <c r="E576" s="15"/>
      <c r="F576" s="5"/>
    </row>
    <row r="577" spans="2:6" ht="13" x14ac:dyDescent="0.15">
      <c r="B577" s="23"/>
      <c r="C577" s="15"/>
      <c r="D577" s="15"/>
      <c r="E577" s="15"/>
      <c r="F577" s="5"/>
    </row>
    <row r="578" spans="2:6" ht="13" x14ac:dyDescent="0.15">
      <c r="B578" s="23"/>
      <c r="C578" s="15"/>
      <c r="D578" s="15"/>
      <c r="E578" s="15"/>
      <c r="F578" s="5"/>
    </row>
    <row r="579" spans="2:6" ht="13" x14ac:dyDescent="0.15">
      <c r="B579" s="23"/>
      <c r="C579" s="15"/>
      <c r="D579" s="15"/>
      <c r="E579" s="15"/>
      <c r="F579" s="5"/>
    </row>
    <row r="580" spans="2:6" ht="13" x14ac:dyDescent="0.15">
      <c r="B580" s="23"/>
      <c r="C580" s="15"/>
      <c r="D580" s="15"/>
      <c r="E580" s="15"/>
      <c r="F580" s="5"/>
    </row>
    <row r="581" spans="2:6" ht="13" x14ac:dyDescent="0.15">
      <c r="B581" s="23"/>
      <c r="C581" s="15"/>
      <c r="D581" s="15"/>
      <c r="E581" s="15"/>
      <c r="F581" s="5"/>
    </row>
    <row r="582" spans="2:6" ht="13" x14ac:dyDescent="0.15">
      <c r="B582" s="23"/>
      <c r="C582" s="15"/>
      <c r="D582" s="15"/>
      <c r="E582" s="15"/>
      <c r="F582" s="5"/>
    </row>
    <row r="583" spans="2:6" ht="13" x14ac:dyDescent="0.15">
      <c r="B583" s="23"/>
      <c r="C583" s="15"/>
      <c r="D583" s="15"/>
      <c r="E583" s="15"/>
      <c r="F583" s="5"/>
    </row>
    <row r="584" spans="2:6" ht="13" x14ac:dyDescent="0.15">
      <c r="B584" s="23"/>
      <c r="C584" s="15"/>
      <c r="D584" s="15"/>
      <c r="E584" s="15"/>
      <c r="F584" s="5"/>
    </row>
    <row r="585" spans="2:6" ht="13" x14ac:dyDescent="0.15">
      <c r="B585" s="23"/>
      <c r="C585" s="15"/>
      <c r="D585" s="15"/>
      <c r="E585" s="15"/>
      <c r="F585" s="5"/>
    </row>
    <row r="586" spans="2:6" ht="13" x14ac:dyDescent="0.15">
      <c r="B586" s="23"/>
      <c r="C586" s="15"/>
      <c r="D586" s="15"/>
      <c r="E586" s="15"/>
      <c r="F586" s="5"/>
    </row>
    <row r="587" spans="2:6" ht="13" x14ac:dyDescent="0.15">
      <c r="B587" s="23"/>
      <c r="C587" s="15"/>
      <c r="D587" s="15"/>
      <c r="E587" s="15"/>
      <c r="F587" s="5"/>
    </row>
    <row r="588" spans="2:6" ht="13" x14ac:dyDescent="0.15">
      <c r="B588" s="23"/>
      <c r="C588" s="15"/>
      <c r="D588" s="15"/>
      <c r="E588" s="15"/>
      <c r="F588" s="5"/>
    </row>
    <row r="589" spans="2:6" ht="13" x14ac:dyDescent="0.15">
      <c r="B589" s="23"/>
      <c r="C589" s="15"/>
      <c r="D589" s="15"/>
      <c r="E589" s="15"/>
      <c r="F589" s="5"/>
    </row>
    <row r="590" spans="2:6" ht="13" x14ac:dyDescent="0.15">
      <c r="B590" s="23"/>
      <c r="C590" s="15"/>
      <c r="D590" s="15"/>
      <c r="E590" s="15"/>
      <c r="F590" s="5"/>
    </row>
    <row r="591" spans="2:6" ht="13" x14ac:dyDescent="0.15">
      <c r="B591" s="23"/>
      <c r="C591" s="15"/>
      <c r="D591" s="15"/>
      <c r="E591" s="15"/>
      <c r="F591" s="5"/>
    </row>
    <row r="592" spans="2:6" ht="13" x14ac:dyDescent="0.15">
      <c r="B592" s="23"/>
      <c r="C592" s="15"/>
      <c r="D592" s="15"/>
      <c r="E592" s="15"/>
      <c r="F592" s="5"/>
    </row>
    <row r="593" spans="2:6" ht="13" x14ac:dyDescent="0.15">
      <c r="B593" s="23"/>
      <c r="C593" s="15"/>
      <c r="D593" s="15"/>
      <c r="E593" s="15"/>
      <c r="F593" s="5"/>
    </row>
    <row r="594" spans="2:6" ht="13" x14ac:dyDescent="0.15">
      <c r="B594" s="23"/>
      <c r="C594" s="15"/>
      <c r="D594" s="15"/>
      <c r="E594" s="15"/>
      <c r="F594" s="5"/>
    </row>
    <row r="595" spans="2:6" ht="13" x14ac:dyDescent="0.15">
      <c r="B595" s="23"/>
      <c r="C595" s="15"/>
      <c r="D595" s="15"/>
      <c r="E595" s="15"/>
      <c r="F595" s="5"/>
    </row>
    <row r="596" spans="2:6" ht="13" x14ac:dyDescent="0.15">
      <c r="B596" s="23"/>
      <c r="C596" s="15"/>
      <c r="D596" s="15"/>
      <c r="E596" s="15"/>
      <c r="F596" s="5"/>
    </row>
    <row r="597" spans="2:6" ht="13" x14ac:dyDescent="0.15">
      <c r="B597" s="23"/>
      <c r="C597" s="15"/>
      <c r="D597" s="15"/>
      <c r="E597" s="15"/>
      <c r="F597" s="5"/>
    </row>
    <row r="598" spans="2:6" ht="13" x14ac:dyDescent="0.15">
      <c r="B598" s="23"/>
      <c r="C598" s="15"/>
      <c r="D598" s="15"/>
      <c r="E598" s="15"/>
      <c r="F598" s="5"/>
    </row>
    <row r="599" spans="2:6" ht="13" x14ac:dyDescent="0.15">
      <c r="B599" s="23"/>
      <c r="C599" s="15"/>
      <c r="D599" s="15"/>
      <c r="E599" s="15"/>
      <c r="F599" s="5"/>
    </row>
    <row r="600" spans="2:6" ht="13" x14ac:dyDescent="0.15">
      <c r="B600" s="23"/>
      <c r="C600" s="15"/>
      <c r="D600" s="15"/>
      <c r="E600" s="15"/>
      <c r="F600" s="5"/>
    </row>
    <row r="601" spans="2:6" ht="13" x14ac:dyDescent="0.15">
      <c r="B601" s="23"/>
      <c r="C601" s="15"/>
      <c r="D601" s="15"/>
      <c r="E601" s="15"/>
      <c r="F601" s="5"/>
    </row>
    <row r="602" spans="2:6" ht="13" x14ac:dyDescent="0.15">
      <c r="B602" s="23"/>
      <c r="C602" s="15"/>
      <c r="D602" s="15"/>
      <c r="E602" s="15"/>
      <c r="F602" s="5"/>
    </row>
    <row r="603" spans="2:6" ht="13" x14ac:dyDescent="0.15">
      <c r="B603" s="23"/>
      <c r="C603" s="15"/>
      <c r="D603" s="15"/>
      <c r="E603" s="15"/>
      <c r="F603" s="5"/>
    </row>
    <row r="604" spans="2:6" ht="13" x14ac:dyDescent="0.15">
      <c r="B604" s="23"/>
      <c r="C604" s="15"/>
      <c r="D604" s="15"/>
      <c r="E604" s="15"/>
      <c r="F604" s="5"/>
    </row>
    <row r="605" spans="2:6" ht="13" x14ac:dyDescent="0.15">
      <c r="B605" s="23"/>
      <c r="C605" s="15"/>
      <c r="D605" s="15"/>
      <c r="E605" s="15"/>
      <c r="F605" s="5"/>
    </row>
    <row r="606" spans="2:6" ht="13" x14ac:dyDescent="0.15">
      <c r="B606" s="23"/>
      <c r="C606" s="15"/>
      <c r="D606" s="15"/>
      <c r="E606" s="15"/>
      <c r="F606" s="5"/>
    </row>
    <row r="607" spans="2:6" ht="13" x14ac:dyDescent="0.15">
      <c r="B607" s="23"/>
      <c r="C607" s="15"/>
      <c r="D607" s="15"/>
      <c r="E607" s="15"/>
      <c r="F607" s="5"/>
    </row>
    <row r="608" spans="2:6" ht="13" x14ac:dyDescent="0.15">
      <c r="B608" s="23"/>
      <c r="C608" s="15"/>
      <c r="D608" s="15"/>
      <c r="E608" s="15"/>
      <c r="F608" s="5"/>
    </row>
    <row r="609" spans="2:6" ht="13" x14ac:dyDescent="0.15">
      <c r="B609" s="23"/>
      <c r="C609" s="15"/>
      <c r="D609" s="15"/>
      <c r="E609" s="15"/>
      <c r="F609" s="5"/>
    </row>
    <row r="610" spans="2:6" ht="13" x14ac:dyDescent="0.15">
      <c r="B610" s="23"/>
      <c r="C610" s="15"/>
      <c r="D610" s="15"/>
      <c r="E610" s="15"/>
      <c r="F610" s="5"/>
    </row>
    <row r="611" spans="2:6" ht="13" x14ac:dyDescent="0.15">
      <c r="B611" s="23"/>
      <c r="C611" s="15"/>
      <c r="D611" s="15"/>
      <c r="E611" s="15"/>
      <c r="F611" s="5"/>
    </row>
    <row r="612" spans="2:6" ht="13" x14ac:dyDescent="0.15">
      <c r="B612" s="23"/>
      <c r="C612" s="15"/>
      <c r="D612" s="15"/>
      <c r="E612" s="15"/>
      <c r="F612" s="5"/>
    </row>
    <row r="613" spans="2:6" ht="13" x14ac:dyDescent="0.15">
      <c r="B613" s="23"/>
      <c r="C613" s="15"/>
      <c r="D613" s="15"/>
      <c r="E613" s="15"/>
      <c r="F613" s="5"/>
    </row>
    <row r="614" spans="2:6" ht="13" x14ac:dyDescent="0.15">
      <c r="B614" s="23"/>
      <c r="C614" s="15"/>
      <c r="D614" s="15"/>
      <c r="E614" s="15"/>
      <c r="F614" s="5"/>
    </row>
    <row r="615" spans="2:6" ht="13" x14ac:dyDescent="0.15">
      <c r="B615" s="23"/>
      <c r="C615" s="15"/>
      <c r="D615" s="15"/>
      <c r="E615" s="15"/>
      <c r="F615" s="5"/>
    </row>
    <row r="616" spans="2:6" ht="13" x14ac:dyDescent="0.15">
      <c r="B616" s="23"/>
      <c r="C616" s="15"/>
      <c r="D616" s="15"/>
      <c r="E616" s="15"/>
      <c r="F616" s="5"/>
    </row>
    <row r="617" spans="2:6" ht="13" x14ac:dyDescent="0.15">
      <c r="B617" s="23"/>
      <c r="C617" s="15"/>
      <c r="D617" s="15"/>
      <c r="E617" s="15"/>
      <c r="F617" s="5"/>
    </row>
    <row r="618" spans="2:6" ht="13" x14ac:dyDescent="0.15">
      <c r="B618" s="23"/>
      <c r="C618" s="15"/>
      <c r="D618" s="15"/>
      <c r="E618" s="15"/>
      <c r="F618" s="5"/>
    </row>
    <row r="619" spans="2:6" ht="13" x14ac:dyDescent="0.15">
      <c r="B619" s="23"/>
      <c r="C619" s="15"/>
      <c r="D619" s="15"/>
      <c r="E619" s="15"/>
      <c r="F619" s="5"/>
    </row>
    <row r="620" spans="2:6" ht="13" x14ac:dyDescent="0.15">
      <c r="B620" s="23"/>
      <c r="C620" s="15"/>
      <c r="D620" s="15"/>
      <c r="E620" s="15"/>
      <c r="F620" s="5"/>
    </row>
    <row r="621" spans="2:6" ht="13" x14ac:dyDescent="0.15">
      <c r="B621" s="23"/>
      <c r="C621" s="15"/>
      <c r="D621" s="15"/>
      <c r="E621" s="15"/>
      <c r="F621" s="5"/>
    </row>
    <row r="622" spans="2:6" ht="13" x14ac:dyDescent="0.15">
      <c r="B622" s="23"/>
      <c r="C622" s="15"/>
      <c r="D622" s="15"/>
      <c r="E622" s="15"/>
      <c r="F622" s="5"/>
    </row>
    <row r="623" spans="2:6" ht="13" x14ac:dyDescent="0.15">
      <c r="B623" s="23"/>
      <c r="C623" s="15"/>
      <c r="D623" s="15"/>
      <c r="E623" s="15"/>
      <c r="F623" s="5"/>
    </row>
    <row r="624" spans="2:6" ht="13" x14ac:dyDescent="0.15">
      <c r="B624" s="23"/>
      <c r="C624" s="15"/>
      <c r="D624" s="15"/>
      <c r="E624" s="15"/>
      <c r="F624" s="5"/>
    </row>
    <row r="625" spans="2:6" ht="13" x14ac:dyDescent="0.15">
      <c r="B625" s="23"/>
      <c r="C625" s="15"/>
      <c r="D625" s="15"/>
      <c r="E625" s="15"/>
      <c r="F625" s="5"/>
    </row>
    <row r="626" spans="2:6" ht="13" x14ac:dyDescent="0.15">
      <c r="B626" s="23"/>
      <c r="C626" s="15"/>
      <c r="D626" s="15"/>
      <c r="E626" s="15"/>
      <c r="F626" s="5"/>
    </row>
    <row r="627" spans="2:6" ht="13" x14ac:dyDescent="0.15">
      <c r="B627" s="23"/>
      <c r="C627" s="15"/>
      <c r="D627" s="15"/>
      <c r="E627" s="15"/>
      <c r="F627" s="5"/>
    </row>
    <row r="628" spans="2:6" ht="13" x14ac:dyDescent="0.15">
      <c r="B628" s="23"/>
      <c r="C628" s="15"/>
      <c r="D628" s="15"/>
      <c r="E628" s="15"/>
      <c r="F628" s="5"/>
    </row>
    <row r="629" spans="2:6" ht="13" x14ac:dyDescent="0.15">
      <c r="B629" s="23"/>
      <c r="C629" s="15"/>
      <c r="D629" s="15"/>
      <c r="E629" s="15"/>
      <c r="F629" s="5"/>
    </row>
    <row r="630" spans="2:6" ht="13" x14ac:dyDescent="0.15">
      <c r="B630" s="23"/>
      <c r="C630" s="15"/>
      <c r="D630" s="15"/>
      <c r="E630" s="15"/>
      <c r="F630" s="5"/>
    </row>
    <row r="631" spans="2:6" ht="13" x14ac:dyDescent="0.15">
      <c r="B631" s="23"/>
      <c r="C631" s="15"/>
      <c r="D631" s="15"/>
      <c r="E631" s="15"/>
      <c r="F631" s="5"/>
    </row>
    <row r="632" spans="2:6" ht="13" x14ac:dyDescent="0.15">
      <c r="B632" s="23"/>
      <c r="C632" s="15"/>
      <c r="D632" s="15"/>
      <c r="E632" s="15"/>
      <c r="F632" s="5"/>
    </row>
    <row r="633" spans="2:6" ht="13" x14ac:dyDescent="0.15">
      <c r="B633" s="23"/>
      <c r="C633" s="15"/>
      <c r="D633" s="15"/>
      <c r="E633" s="15"/>
      <c r="F633" s="5"/>
    </row>
    <row r="634" spans="2:6" ht="13" x14ac:dyDescent="0.15">
      <c r="B634" s="23"/>
      <c r="C634" s="15"/>
      <c r="D634" s="15"/>
      <c r="E634" s="15"/>
      <c r="F634" s="5"/>
    </row>
    <row r="635" spans="2:6" ht="13" x14ac:dyDescent="0.15">
      <c r="B635" s="23"/>
      <c r="C635" s="15"/>
      <c r="D635" s="15"/>
      <c r="E635" s="15"/>
      <c r="F635" s="5"/>
    </row>
    <row r="636" spans="2:6" ht="13" x14ac:dyDescent="0.15">
      <c r="B636" s="23"/>
      <c r="C636" s="15"/>
      <c r="D636" s="15"/>
      <c r="E636" s="15"/>
      <c r="F636" s="5"/>
    </row>
    <row r="637" spans="2:6" ht="13" x14ac:dyDescent="0.15">
      <c r="B637" s="23"/>
      <c r="C637" s="15"/>
      <c r="D637" s="15"/>
      <c r="E637" s="15"/>
      <c r="F637" s="5"/>
    </row>
    <row r="638" spans="2:6" ht="13" x14ac:dyDescent="0.15">
      <c r="B638" s="23"/>
      <c r="C638" s="15"/>
      <c r="D638" s="15"/>
      <c r="E638" s="15"/>
      <c r="F638" s="5"/>
    </row>
    <row r="639" spans="2:6" ht="13" x14ac:dyDescent="0.15">
      <c r="B639" s="23"/>
      <c r="C639" s="15"/>
      <c r="D639" s="15"/>
      <c r="E639" s="15"/>
      <c r="F639" s="5"/>
    </row>
    <row r="640" spans="2:6" ht="13" x14ac:dyDescent="0.15">
      <c r="B640" s="23"/>
      <c r="C640" s="15"/>
      <c r="D640" s="15"/>
      <c r="E640" s="15"/>
      <c r="F640" s="5"/>
    </row>
    <row r="641" spans="2:6" ht="13" x14ac:dyDescent="0.15">
      <c r="B641" s="23"/>
      <c r="C641" s="15"/>
      <c r="D641" s="15"/>
      <c r="E641" s="15"/>
      <c r="F641" s="5"/>
    </row>
    <row r="642" spans="2:6" ht="13" x14ac:dyDescent="0.15">
      <c r="B642" s="23"/>
      <c r="C642" s="15"/>
      <c r="D642" s="15"/>
      <c r="E642" s="15"/>
      <c r="F642" s="5"/>
    </row>
    <row r="643" spans="2:6" ht="13" x14ac:dyDescent="0.15">
      <c r="B643" s="23"/>
      <c r="C643" s="15"/>
      <c r="D643" s="15"/>
      <c r="E643" s="15"/>
      <c r="F643" s="5"/>
    </row>
    <row r="644" spans="2:6" ht="13" x14ac:dyDescent="0.15">
      <c r="B644" s="23"/>
      <c r="C644" s="15"/>
      <c r="D644" s="15"/>
      <c r="E644" s="15"/>
      <c r="F644" s="5"/>
    </row>
    <row r="645" spans="2:6" ht="13" x14ac:dyDescent="0.15">
      <c r="B645" s="23"/>
      <c r="C645" s="15"/>
      <c r="D645" s="15"/>
      <c r="E645" s="15"/>
      <c r="F645" s="5"/>
    </row>
    <row r="646" spans="2:6" ht="13" x14ac:dyDescent="0.15">
      <c r="B646" s="23"/>
      <c r="C646" s="15"/>
      <c r="D646" s="15"/>
      <c r="E646" s="15"/>
      <c r="F646" s="5"/>
    </row>
    <row r="647" spans="2:6" ht="13" x14ac:dyDescent="0.15">
      <c r="B647" s="23"/>
      <c r="C647" s="15"/>
      <c r="D647" s="15"/>
      <c r="E647" s="15"/>
      <c r="F647" s="5"/>
    </row>
    <row r="648" spans="2:6" ht="13" x14ac:dyDescent="0.15">
      <c r="B648" s="23"/>
      <c r="C648" s="15"/>
      <c r="D648" s="15"/>
      <c r="E648" s="15"/>
      <c r="F648" s="5"/>
    </row>
    <row r="649" spans="2:6" ht="13" x14ac:dyDescent="0.15">
      <c r="B649" s="23"/>
      <c r="C649" s="15"/>
      <c r="D649" s="15"/>
      <c r="E649" s="15"/>
      <c r="F649" s="5"/>
    </row>
    <row r="650" spans="2:6" ht="13" x14ac:dyDescent="0.15">
      <c r="B650" s="23"/>
      <c r="C650" s="15"/>
      <c r="D650" s="15"/>
      <c r="E650" s="15"/>
      <c r="F650" s="5"/>
    </row>
    <row r="651" spans="2:6" ht="13" x14ac:dyDescent="0.15">
      <c r="B651" s="23"/>
      <c r="C651" s="15"/>
      <c r="D651" s="15"/>
      <c r="E651" s="15"/>
      <c r="F651" s="5"/>
    </row>
    <row r="652" spans="2:6" ht="13" x14ac:dyDescent="0.15">
      <c r="B652" s="23"/>
      <c r="C652" s="15"/>
      <c r="D652" s="15"/>
      <c r="E652" s="15"/>
      <c r="F652" s="5"/>
    </row>
    <row r="653" spans="2:6" ht="13" x14ac:dyDescent="0.15">
      <c r="B653" s="23"/>
      <c r="C653" s="15"/>
      <c r="D653" s="15"/>
      <c r="E653" s="15"/>
      <c r="F653" s="5"/>
    </row>
    <row r="654" spans="2:6" ht="13" x14ac:dyDescent="0.15">
      <c r="B654" s="23"/>
      <c r="C654" s="15"/>
      <c r="D654" s="15"/>
      <c r="E654" s="15"/>
      <c r="F654" s="5"/>
    </row>
    <row r="655" spans="2:6" ht="13" x14ac:dyDescent="0.15">
      <c r="B655" s="23"/>
      <c r="C655" s="15"/>
      <c r="D655" s="15"/>
      <c r="E655" s="15"/>
      <c r="F655" s="5"/>
    </row>
    <row r="656" spans="2:6" ht="13" x14ac:dyDescent="0.15">
      <c r="B656" s="23"/>
      <c r="C656" s="15"/>
      <c r="D656" s="15"/>
      <c r="E656" s="15"/>
      <c r="F656" s="5"/>
    </row>
    <row r="657" spans="2:6" ht="13" x14ac:dyDescent="0.15">
      <c r="B657" s="23"/>
      <c r="C657" s="15"/>
      <c r="D657" s="15"/>
      <c r="E657" s="15"/>
      <c r="F657" s="5"/>
    </row>
    <row r="658" spans="2:6" ht="13" x14ac:dyDescent="0.15">
      <c r="B658" s="23"/>
      <c r="C658" s="15"/>
      <c r="D658" s="15"/>
      <c r="E658" s="15"/>
      <c r="F658" s="5"/>
    </row>
    <row r="659" spans="2:6" ht="13" x14ac:dyDescent="0.15">
      <c r="B659" s="23"/>
      <c r="C659" s="15"/>
      <c r="D659" s="15"/>
      <c r="E659" s="15"/>
      <c r="F659" s="5"/>
    </row>
    <row r="660" spans="2:6" ht="13" x14ac:dyDescent="0.15">
      <c r="B660" s="23"/>
      <c r="C660" s="15"/>
      <c r="D660" s="15"/>
      <c r="E660" s="15"/>
      <c r="F660" s="5"/>
    </row>
    <row r="661" spans="2:6" ht="13" x14ac:dyDescent="0.15">
      <c r="B661" s="23"/>
      <c r="C661" s="15"/>
      <c r="D661" s="15"/>
      <c r="E661" s="15"/>
      <c r="F661" s="5"/>
    </row>
    <row r="662" spans="2:6" ht="13" x14ac:dyDescent="0.15">
      <c r="B662" s="23"/>
      <c r="C662" s="15"/>
      <c r="D662" s="15"/>
      <c r="E662" s="15"/>
      <c r="F662" s="5"/>
    </row>
    <row r="663" spans="2:6" ht="13" x14ac:dyDescent="0.15">
      <c r="B663" s="23"/>
      <c r="C663" s="15"/>
      <c r="D663" s="15"/>
      <c r="E663" s="15"/>
      <c r="F663" s="5"/>
    </row>
    <row r="664" spans="2:6" ht="13" x14ac:dyDescent="0.15">
      <c r="B664" s="23"/>
      <c r="C664" s="15"/>
      <c r="D664" s="15"/>
      <c r="E664" s="15"/>
      <c r="F664" s="5"/>
    </row>
    <row r="665" spans="2:6" ht="13" x14ac:dyDescent="0.15">
      <c r="B665" s="23"/>
      <c r="C665" s="15"/>
      <c r="D665" s="15"/>
      <c r="E665" s="15"/>
      <c r="F665" s="5"/>
    </row>
    <row r="666" spans="2:6" ht="13" x14ac:dyDescent="0.15">
      <c r="B666" s="23"/>
      <c r="C666" s="15"/>
      <c r="D666" s="15"/>
      <c r="E666" s="15"/>
      <c r="F666" s="5"/>
    </row>
    <row r="667" spans="2:6" ht="13" x14ac:dyDescent="0.15">
      <c r="B667" s="23"/>
      <c r="C667" s="15"/>
      <c r="D667" s="15"/>
      <c r="E667" s="15"/>
      <c r="F667" s="5"/>
    </row>
    <row r="668" spans="2:6" ht="13" x14ac:dyDescent="0.15">
      <c r="B668" s="23"/>
      <c r="C668" s="15"/>
      <c r="D668" s="15"/>
      <c r="E668" s="15"/>
      <c r="F668" s="5"/>
    </row>
    <row r="669" spans="2:6" ht="13" x14ac:dyDescent="0.15">
      <c r="B669" s="23"/>
      <c r="C669" s="15"/>
      <c r="D669" s="15"/>
      <c r="E669" s="15"/>
      <c r="F669" s="5"/>
    </row>
    <row r="670" spans="2:6" ht="13" x14ac:dyDescent="0.15">
      <c r="B670" s="23"/>
      <c r="C670" s="15"/>
      <c r="D670" s="15"/>
      <c r="E670" s="15"/>
      <c r="F670" s="5"/>
    </row>
    <row r="671" spans="2:6" ht="13" x14ac:dyDescent="0.15">
      <c r="B671" s="23"/>
      <c r="C671" s="15"/>
      <c r="D671" s="15"/>
      <c r="E671" s="15"/>
      <c r="F671" s="5"/>
    </row>
    <row r="672" spans="2:6" ht="13" x14ac:dyDescent="0.15">
      <c r="B672" s="23"/>
      <c r="C672" s="15"/>
      <c r="D672" s="15"/>
      <c r="E672" s="15"/>
      <c r="F672" s="5"/>
    </row>
    <row r="673" spans="2:6" ht="13" x14ac:dyDescent="0.15">
      <c r="B673" s="23"/>
      <c r="C673" s="15"/>
      <c r="D673" s="15"/>
      <c r="E673" s="15"/>
      <c r="F673" s="5"/>
    </row>
    <row r="674" spans="2:6" ht="13" x14ac:dyDescent="0.15">
      <c r="B674" s="23"/>
      <c r="C674" s="15"/>
      <c r="D674" s="15"/>
      <c r="E674" s="15"/>
      <c r="F674" s="5"/>
    </row>
    <row r="675" spans="2:6" ht="13" x14ac:dyDescent="0.15">
      <c r="B675" s="23"/>
      <c r="C675" s="15"/>
      <c r="D675" s="15"/>
      <c r="E675" s="15"/>
      <c r="F675" s="5"/>
    </row>
    <row r="676" spans="2:6" ht="13" x14ac:dyDescent="0.15">
      <c r="B676" s="23"/>
      <c r="C676" s="15"/>
      <c r="D676" s="15"/>
      <c r="E676" s="15"/>
      <c r="F676" s="5"/>
    </row>
    <row r="677" spans="2:6" ht="13" x14ac:dyDescent="0.15">
      <c r="B677" s="23"/>
      <c r="C677" s="15"/>
      <c r="D677" s="15"/>
      <c r="E677" s="15"/>
      <c r="F677" s="5"/>
    </row>
    <row r="678" spans="2:6" ht="13" x14ac:dyDescent="0.15">
      <c r="B678" s="23"/>
      <c r="C678" s="15"/>
      <c r="D678" s="15"/>
      <c r="E678" s="15"/>
      <c r="F678" s="5"/>
    </row>
    <row r="679" spans="2:6" ht="13" x14ac:dyDescent="0.15">
      <c r="B679" s="23"/>
      <c r="C679" s="15"/>
      <c r="D679" s="15"/>
      <c r="E679" s="15"/>
      <c r="F679" s="5"/>
    </row>
    <row r="680" spans="2:6" ht="13" x14ac:dyDescent="0.15">
      <c r="B680" s="23"/>
      <c r="C680" s="15"/>
      <c r="D680" s="15"/>
      <c r="E680" s="15"/>
      <c r="F680" s="5"/>
    </row>
    <row r="681" spans="2:6" ht="13" x14ac:dyDescent="0.15">
      <c r="B681" s="23"/>
      <c r="C681" s="15"/>
      <c r="D681" s="15"/>
      <c r="E681" s="15"/>
      <c r="F681" s="5"/>
    </row>
    <row r="682" spans="2:6" ht="13" x14ac:dyDescent="0.15">
      <c r="B682" s="23"/>
      <c r="C682" s="15"/>
      <c r="D682" s="15"/>
      <c r="E682" s="15"/>
      <c r="F682" s="5"/>
    </row>
    <row r="683" spans="2:6" ht="13" x14ac:dyDescent="0.15">
      <c r="B683" s="23"/>
      <c r="C683" s="15"/>
      <c r="D683" s="15"/>
      <c r="E683" s="15"/>
      <c r="F683" s="5"/>
    </row>
    <row r="684" spans="2:6" ht="13" x14ac:dyDescent="0.15">
      <c r="B684" s="23"/>
      <c r="C684" s="15"/>
      <c r="D684" s="15"/>
      <c r="E684" s="15"/>
      <c r="F684" s="5"/>
    </row>
    <row r="685" spans="2:6" ht="13" x14ac:dyDescent="0.15">
      <c r="B685" s="23"/>
      <c r="C685" s="15"/>
      <c r="D685" s="15"/>
      <c r="E685" s="15"/>
      <c r="F685" s="5"/>
    </row>
    <row r="686" spans="2:6" ht="13" x14ac:dyDescent="0.15">
      <c r="B686" s="23"/>
      <c r="C686" s="15"/>
      <c r="D686" s="15"/>
      <c r="E686" s="15"/>
      <c r="F686" s="5"/>
    </row>
    <row r="687" spans="2:6" ht="13" x14ac:dyDescent="0.15">
      <c r="B687" s="23"/>
      <c r="C687" s="15"/>
      <c r="D687" s="15"/>
      <c r="E687" s="15"/>
      <c r="F687" s="5"/>
    </row>
    <row r="688" spans="2:6" ht="13" x14ac:dyDescent="0.15">
      <c r="B688" s="23"/>
      <c r="C688" s="15"/>
      <c r="D688" s="15"/>
      <c r="E688" s="15"/>
      <c r="F688" s="5"/>
    </row>
    <row r="689" spans="2:6" ht="13" x14ac:dyDescent="0.15">
      <c r="B689" s="23"/>
      <c r="C689" s="15"/>
      <c r="D689" s="15"/>
      <c r="E689" s="15"/>
      <c r="F689" s="5"/>
    </row>
    <row r="690" spans="2:6" ht="13" x14ac:dyDescent="0.15">
      <c r="B690" s="23"/>
      <c r="C690" s="15"/>
      <c r="D690" s="15"/>
      <c r="E690" s="15"/>
      <c r="F690" s="5"/>
    </row>
    <row r="691" spans="2:6" ht="13" x14ac:dyDescent="0.15">
      <c r="B691" s="23"/>
      <c r="C691" s="15"/>
      <c r="D691" s="15"/>
      <c r="E691" s="15"/>
      <c r="F691" s="5"/>
    </row>
    <row r="692" spans="2:6" ht="13" x14ac:dyDescent="0.15">
      <c r="B692" s="23"/>
      <c r="C692" s="15"/>
      <c r="D692" s="15"/>
      <c r="E692" s="15"/>
      <c r="F692" s="5"/>
    </row>
    <row r="693" spans="2:6" ht="13" x14ac:dyDescent="0.15">
      <c r="B693" s="23"/>
      <c r="C693" s="15"/>
      <c r="D693" s="15"/>
      <c r="E693" s="15"/>
      <c r="F693" s="5"/>
    </row>
    <row r="694" spans="2:6" ht="13" x14ac:dyDescent="0.15">
      <c r="B694" s="23"/>
      <c r="C694" s="15"/>
      <c r="D694" s="15"/>
      <c r="E694" s="15"/>
      <c r="F694" s="5"/>
    </row>
    <row r="695" spans="2:6" ht="13" x14ac:dyDescent="0.15">
      <c r="B695" s="23"/>
      <c r="C695" s="15"/>
      <c r="D695" s="15"/>
      <c r="E695" s="15"/>
      <c r="F695" s="5"/>
    </row>
    <row r="696" spans="2:6" ht="13" x14ac:dyDescent="0.15">
      <c r="B696" s="23"/>
      <c r="C696" s="15"/>
      <c r="D696" s="15"/>
      <c r="E696" s="15"/>
      <c r="F696" s="5"/>
    </row>
    <row r="697" spans="2:6" ht="13" x14ac:dyDescent="0.15">
      <c r="B697" s="23"/>
      <c r="C697" s="15"/>
      <c r="D697" s="15"/>
      <c r="E697" s="15"/>
      <c r="F697" s="5"/>
    </row>
    <row r="698" spans="2:6" ht="13" x14ac:dyDescent="0.15">
      <c r="B698" s="23"/>
      <c r="C698" s="15"/>
      <c r="D698" s="15"/>
      <c r="E698" s="15"/>
      <c r="F698" s="5"/>
    </row>
    <row r="699" spans="2:6" ht="13" x14ac:dyDescent="0.15">
      <c r="B699" s="23"/>
      <c r="C699" s="15"/>
      <c r="D699" s="15"/>
      <c r="E699" s="15"/>
      <c r="F699" s="5"/>
    </row>
    <row r="700" spans="2:6" ht="13" x14ac:dyDescent="0.15">
      <c r="B700" s="23"/>
      <c r="C700" s="15"/>
      <c r="D700" s="15"/>
      <c r="E700" s="15"/>
      <c r="F700" s="5"/>
    </row>
    <row r="701" spans="2:6" ht="13" x14ac:dyDescent="0.15">
      <c r="B701" s="23"/>
      <c r="C701" s="15"/>
      <c r="D701" s="15"/>
      <c r="E701" s="15"/>
      <c r="F701" s="5"/>
    </row>
    <row r="702" spans="2:6" ht="13" x14ac:dyDescent="0.15">
      <c r="B702" s="23"/>
      <c r="C702" s="15"/>
      <c r="D702" s="15"/>
      <c r="E702" s="15"/>
      <c r="F702" s="5"/>
    </row>
    <row r="703" spans="2:6" ht="13" x14ac:dyDescent="0.15">
      <c r="B703" s="23"/>
      <c r="C703" s="15"/>
      <c r="D703" s="15"/>
      <c r="E703" s="15"/>
      <c r="F703" s="5"/>
    </row>
    <row r="704" spans="2:6" ht="13" x14ac:dyDescent="0.15">
      <c r="B704" s="23"/>
      <c r="C704" s="15"/>
      <c r="D704" s="15"/>
      <c r="E704" s="15"/>
      <c r="F704" s="5"/>
    </row>
    <row r="705" spans="2:6" ht="13" x14ac:dyDescent="0.15">
      <c r="B705" s="23"/>
      <c r="C705" s="15"/>
      <c r="D705" s="15"/>
      <c r="E705" s="15"/>
      <c r="F705" s="5"/>
    </row>
    <row r="706" spans="2:6" ht="13" x14ac:dyDescent="0.15">
      <c r="B706" s="23"/>
      <c r="C706" s="15"/>
      <c r="D706" s="15"/>
      <c r="E706" s="15"/>
      <c r="F706" s="5"/>
    </row>
    <row r="707" spans="2:6" ht="13" x14ac:dyDescent="0.15">
      <c r="B707" s="23"/>
      <c r="C707" s="15"/>
      <c r="D707" s="15"/>
      <c r="E707" s="15"/>
      <c r="F707" s="5"/>
    </row>
    <row r="708" spans="2:6" ht="13" x14ac:dyDescent="0.15">
      <c r="B708" s="23"/>
      <c r="C708" s="15"/>
      <c r="D708" s="15"/>
      <c r="E708" s="15"/>
      <c r="F708" s="5"/>
    </row>
    <row r="709" spans="2:6" ht="13" x14ac:dyDescent="0.15">
      <c r="B709" s="23"/>
      <c r="C709" s="15"/>
      <c r="D709" s="15"/>
      <c r="E709" s="15"/>
      <c r="F709" s="5"/>
    </row>
    <row r="710" spans="2:6" ht="13" x14ac:dyDescent="0.15">
      <c r="B710" s="23"/>
      <c r="C710" s="15"/>
      <c r="D710" s="15"/>
      <c r="E710" s="15"/>
      <c r="F710" s="5"/>
    </row>
    <row r="711" spans="2:6" ht="13" x14ac:dyDescent="0.15">
      <c r="B711" s="23"/>
      <c r="C711" s="15"/>
      <c r="D711" s="15"/>
      <c r="E711" s="15"/>
      <c r="F711" s="5"/>
    </row>
    <row r="712" spans="2:6" ht="13" x14ac:dyDescent="0.15">
      <c r="B712" s="23"/>
      <c r="C712" s="15"/>
      <c r="D712" s="15"/>
      <c r="E712" s="15"/>
      <c r="F712" s="5"/>
    </row>
    <row r="713" spans="2:6" ht="13" x14ac:dyDescent="0.15">
      <c r="B713" s="23"/>
      <c r="C713" s="15"/>
      <c r="D713" s="15"/>
      <c r="E713" s="15"/>
      <c r="F713" s="5"/>
    </row>
    <row r="714" spans="2:6" ht="13" x14ac:dyDescent="0.15">
      <c r="B714" s="23"/>
      <c r="C714" s="15"/>
      <c r="D714" s="15"/>
      <c r="E714" s="15"/>
      <c r="F714" s="5"/>
    </row>
    <row r="715" spans="2:6" ht="13" x14ac:dyDescent="0.15">
      <c r="B715" s="23"/>
      <c r="C715" s="15"/>
      <c r="D715" s="15"/>
      <c r="E715" s="15"/>
      <c r="F715" s="5"/>
    </row>
    <row r="716" spans="2:6" ht="13" x14ac:dyDescent="0.15">
      <c r="B716" s="23"/>
      <c r="C716" s="15"/>
      <c r="D716" s="15"/>
      <c r="E716" s="15"/>
      <c r="F716" s="5"/>
    </row>
    <row r="717" spans="2:6" ht="13" x14ac:dyDescent="0.15">
      <c r="B717" s="23"/>
      <c r="C717" s="15"/>
      <c r="D717" s="15"/>
      <c r="E717" s="15"/>
      <c r="F717" s="5"/>
    </row>
    <row r="718" spans="2:6" ht="13" x14ac:dyDescent="0.15">
      <c r="B718" s="23"/>
      <c r="C718" s="15"/>
      <c r="D718" s="15"/>
      <c r="E718" s="15"/>
      <c r="F718" s="5"/>
    </row>
    <row r="719" spans="2:6" ht="13" x14ac:dyDescent="0.15">
      <c r="B719" s="23"/>
      <c r="C719" s="15"/>
      <c r="D719" s="15"/>
      <c r="E719" s="15"/>
      <c r="F719" s="5"/>
    </row>
    <row r="720" spans="2:6" ht="13" x14ac:dyDescent="0.15">
      <c r="B720" s="23"/>
      <c r="C720" s="15"/>
      <c r="D720" s="15"/>
      <c r="E720" s="15"/>
      <c r="F720" s="5"/>
    </row>
    <row r="721" spans="2:6" ht="13" x14ac:dyDescent="0.15">
      <c r="B721" s="23"/>
      <c r="C721" s="15"/>
      <c r="D721" s="15"/>
      <c r="E721" s="15"/>
      <c r="F721" s="5"/>
    </row>
    <row r="722" spans="2:6" ht="13" x14ac:dyDescent="0.15">
      <c r="B722" s="23"/>
      <c r="C722" s="15"/>
      <c r="D722" s="15"/>
      <c r="E722" s="15"/>
      <c r="F722" s="5"/>
    </row>
    <row r="723" spans="2:6" ht="13" x14ac:dyDescent="0.15">
      <c r="B723" s="23"/>
      <c r="C723" s="15"/>
      <c r="D723" s="15"/>
      <c r="E723" s="15"/>
      <c r="F723" s="5"/>
    </row>
    <row r="724" spans="2:6" ht="13" x14ac:dyDescent="0.15">
      <c r="B724" s="23"/>
      <c r="C724" s="15"/>
      <c r="D724" s="15"/>
      <c r="E724" s="15"/>
      <c r="F724" s="5"/>
    </row>
    <row r="725" spans="2:6" ht="13" x14ac:dyDescent="0.15">
      <c r="B725" s="23"/>
      <c r="C725" s="15"/>
      <c r="D725" s="15"/>
      <c r="E725" s="15"/>
      <c r="F725" s="5"/>
    </row>
    <row r="726" spans="2:6" ht="13" x14ac:dyDescent="0.15">
      <c r="B726" s="23"/>
      <c r="C726" s="15"/>
      <c r="D726" s="15"/>
      <c r="E726" s="15"/>
      <c r="F726" s="5"/>
    </row>
    <row r="727" spans="2:6" ht="13" x14ac:dyDescent="0.15">
      <c r="B727" s="23"/>
      <c r="C727" s="15"/>
      <c r="D727" s="15"/>
      <c r="E727" s="15"/>
      <c r="F727" s="5"/>
    </row>
    <row r="728" spans="2:6" ht="13" x14ac:dyDescent="0.15">
      <c r="B728" s="23"/>
      <c r="C728" s="15"/>
      <c r="D728" s="15"/>
      <c r="E728" s="15"/>
      <c r="F728" s="5"/>
    </row>
    <row r="729" spans="2:6" ht="13" x14ac:dyDescent="0.15">
      <c r="B729" s="23"/>
      <c r="C729" s="15"/>
      <c r="D729" s="15"/>
      <c r="E729" s="15"/>
      <c r="F729" s="5"/>
    </row>
    <row r="730" spans="2:6" ht="13" x14ac:dyDescent="0.15">
      <c r="B730" s="23"/>
      <c r="C730" s="15"/>
      <c r="D730" s="15"/>
      <c r="E730" s="15"/>
      <c r="F730" s="5"/>
    </row>
    <row r="731" spans="2:6" ht="13" x14ac:dyDescent="0.15">
      <c r="B731" s="23"/>
      <c r="C731" s="15"/>
      <c r="D731" s="15"/>
      <c r="E731" s="15"/>
      <c r="F731" s="5"/>
    </row>
    <row r="732" spans="2:6" ht="13" x14ac:dyDescent="0.15">
      <c r="B732" s="23"/>
      <c r="C732" s="15"/>
      <c r="D732" s="15"/>
      <c r="E732" s="15"/>
      <c r="F732" s="5"/>
    </row>
    <row r="733" spans="2:6" ht="13" x14ac:dyDescent="0.15">
      <c r="B733" s="23"/>
      <c r="C733" s="15"/>
      <c r="D733" s="15"/>
      <c r="E733" s="15"/>
      <c r="F733" s="5"/>
    </row>
    <row r="734" spans="2:6" ht="13" x14ac:dyDescent="0.15">
      <c r="B734" s="23"/>
      <c r="C734" s="15"/>
      <c r="D734" s="15"/>
      <c r="E734" s="15"/>
      <c r="F734" s="5"/>
    </row>
    <row r="735" spans="2:6" ht="13" x14ac:dyDescent="0.15">
      <c r="B735" s="23"/>
      <c r="C735" s="15"/>
      <c r="D735" s="15"/>
      <c r="E735" s="15"/>
      <c r="F735" s="5"/>
    </row>
    <row r="736" spans="2:6" ht="13" x14ac:dyDescent="0.15">
      <c r="B736" s="23"/>
      <c r="C736" s="15"/>
      <c r="D736" s="15"/>
      <c r="E736" s="15"/>
      <c r="F736" s="5"/>
    </row>
    <row r="737" spans="2:6" ht="13" x14ac:dyDescent="0.15">
      <c r="B737" s="23"/>
      <c r="C737" s="15"/>
      <c r="D737" s="15"/>
      <c r="E737" s="15"/>
      <c r="F737" s="5"/>
    </row>
    <row r="738" spans="2:6" ht="13" x14ac:dyDescent="0.15">
      <c r="B738" s="23"/>
      <c r="C738" s="15"/>
      <c r="D738" s="15"/>
      <c r="E738" s="15"/>
      <c r="F738" s="5"/>
    </row>
    <row r="739" spans="2:6" ht="13" x14ac:dyDescent="0.15">
      <c r="B739" s="23"/>
      <c r="C739" s="15"/>
      <c r="D739" s="15"/>
      <c r="E739" s="15"/>
      <c r="F739" s="5"/>
    </row>
    <row r="740" spans="2:6" ht="13" x14ac:dyDescent="0.15">
      <c r="B740" s="23"/>
      <c r="C740" s="15"/>
      <c r="D740" s="15"/>
      <c r="E740" s="15"/>
      <c r="F740" s="5"/>
    </row>
    <row r="741" spans="2:6" ht="13" x14ac:dyDescent="0.15">
      <c r="B741" s="23"/>
      <c r="C741" s="15"/>
      <c r="D741" s="15"/>
      <c r="E741" s="15"/>
      <c r="F741" s="5"/>
    </row>
    <row r="742" spans="2:6" ht="13" x14ac:dyDescent="0.15">
      <c r="B742" s="23"/>
      <c r="C742" s="15"/>
      <c r="D742" s="15"/>
      <c r="E742" s="15"/>
      <c r="F742" s="5"/>
    </row>
    <row r="743" spans="2:6" ht="13" x14ac:dyDescent="0.15">
      <c r="B743" s="23"/>
      <c r="C743" s="15"/>
      <c r="D743" s="15"/>
      <c r="E743" s="15"/>
      <c r="F743" s="5"/>
    </row>
    <row r="744" spans="2:6" ht="13" x14ac:dyDescent="0.15">
      <c r="B744" s="23"/>
      <c r="C744" s="15"/>
      <c r="D744" s="15"/>
      <c r="E744" s="15"/>
      <c r="F744" s="5"/>
    </row>
    <row r="745" spans="2:6" ht="13" x14ac:dyDescent="0.15">
      <c r="B745" s="23"/>
      <c r="C745" s="15"/>
      <c r="D745" s="15"/>
      <c r="E745" s="15"/>
      <c r="F745" s="5"/>
    </row>
    <row r="746" spans="2:6" ht="13" x14ac:dyDescent="0.15">
      <c r="B746" s="23"/>
      <c r="C746" s="15"/>
      <c r="D746" s="15"/>
      <c r="E746" s="15"/>
      <c r="F746" s="5"/>
    </row>
    <row r="747" spans="2:6" ht="13" x14ac:dyDescent="0.15">
      <c r="B747" s="23"/>
      <c r="C747" s="15"/>
      <c r="D747" s="15"/>
      <c r="E747" s="15"/>
      <c r="F747" s="5"/>
    </row>
    <row r="748" spans="2:6" ht="13" x14ac:dyDescent="0.15">
      <c r="B748" s="23"/>
      <c r="C748" s="15"/>
      <c r="D748" s="15"/>
      <c r="E748" s="15"/>
      <c r="F748" s="5"/>
    </row>
    <row r="749" spans="2:6" ht="13" x14ac:dyDescent="0.15">
      <c r="B749" s="23"/>
      <c r="C749" s="15"/>
      <c r="D749" s="15"/>
      <c r="E749" s="15"/>
      <c r="F749" s="5"/>
    </row>
    <row r="750" spans="2:6" ht="13" x14ac:dyDescent="0.15">
      <c r="B750" s="23"/>
      <c r="C750" s="15"/>
      <c r="D750" s="15"/>
      <c r="E750" s="15"/>
      <c r="F750" s="5"/>
    </row>
    <row r="751" spans="2:6" ht="13" x14ac:dyDescent="0.15">
      <c r="B751" s="23"/>
      <c r="C751" s="15"/>
      <c r="D751" s="15"/>
      <c r="E751" s="15"/>
      <c r="F751" s="5"/>
    </row>
    <row r="752" spans="2:6" ht="13" x14ac:dyDescent="0.15">
      <c r="B752" s="23"/>
      <c r="C752" s="15"/>
      <c r="D752" s="15"/>
      <c r="E752" s="15"/>
      <c r="F752" s="5"/>
    </row>
    <row r="753" spans="2:6" ht="13" x14ac:dyDescent="0.15">
      <c r="B753" s="23"/>
      <c r="C753" s="15"/>
      <c r="D753" s="15"/>
      <c r="E753" s="15"/>
      <c r="F753" s="5"/>
    </row>
    <row r="754" spans="2:6" ht="13" x14ac:dyDescent="0.15">
      <c r="B754" s="23"/>
      <c r="C754" s="15"/>
      <c r="D754" s="15"/>
      <c r="E754" s="15"/>
      <c r="F754" s="5"/>
    </row>
    <row r="755" spans="2:6" ht="13" x14ac:dyDescent="0.15">
      <c r="B755" s="23"/>
      <c r="C755" s="15"/>
      <c r="D755" s="15"/>
      <c r="E755" s="15"/>
      <c r="F755" s="5"/>
    </row>
    <row r="756" spans="2:6" ht="13" x14ac:dyDescent="0.15">
      <c r="B756" s="23"/>
      <c r="C756" s="15"/>
      <c r="D756" s="15"/>
      <c r="E756" s="15"/>
      <c r="F756" s="5"/>
    </row>
    <row r="757" spans="2:6" ht="13" x14ac:dyDescent="0.15">
      <c r="B757" s="23"/>
      <c r="C757" s="15"/>
      <c r="D757" s="15"/>
      <c r="E757" s="15"/>
      <c r="F757" s="5"/>
    </row>
    <row r="758" spans="2:6" ht="13" x14ac:dyDescent="0.15">
      <c r="B758" s="23"/>
      <c r="C758" s="15"/>
      <c r="D758" s="15"/>
      <c r="E758" s="15"/>
      <c r="F758" s="5"/>
    </row>
    <row r="759" spans="2:6" ht="13" x14ac:dyDescent="0.15">
      <c r="B759" s="23"/>
      <c r="C759" s="15"/>
      <c r="D759" s="15"/>
      <c r="E759" s="15"/>
      <c r="F759" s="5"/>
    </row>
    <row r="760" spans="2:6" ht="13" x14ac:dyDescent="0.15">
      <c r="B760" s="23"/>
      <c r="C760" s="15"/>
      <c r="D760" s="15"/>
      <c r="E760" s="15"/>
      <c r="F760" s="5"/>
    </row>
    <row r="761" spans="2:6" ht="13" x14ac:dyDescent="0.15">
      <c r="B761" s="23"/>
      <c r="C761" s="15"/>
      <c r="D761" s="15"/>
      <c r="E761" s="15"/>
      <c r="F761" s="5"/>
    </row>
    <row r="762" spans="2:6" ht="13" x14ac:dyDescent="0.15">
      <c r="B762" s="23"/>
      <c r="C762" s="15"/>
      <c r="D762" s="15"/>
      <c r="E762" s="15"/>
      <c r="F762" s="5"/>
    </row>
    <row r="763" spans="2:6" ht="13" x14ac:dyDescent="0.15">
      <c r="B763" s="23"/>
      <c r="C763" s="15"/>
      <c r="D763" s="15"/>
      <c r="E763" s="15"/>
      <c r="F763" s="5"/>
    </row>
    <row r="764" spans="2:6" ht="13" x14ac:dyDescent="0.15">
      <c r="B764" s="23"/>
      <c r="C764" s="15"/>
      <c r="D764" s="15"/>
      <c r="E764" s="15"/>
      <c r="F764" s="5"/>
    </row>
    <row r="765" spans="2:6" ht="13" x14ac:dyDescent="0.15">
      <c r="B765" s="23"/>
      <c r="C765" s="15"/>
      <c r="D765" s="15"/>
      <c r="E765" s="15"/>
      <c r="F765" s="5"/>
    </row>
    <row r="766" spans="2:6" ht="13" x14ac:dyDescent="0.15">
      <c r="B766" s="23"/>
      <c r="C766" s="15"/>
      <c r="D766" s="15"/>
      <c r="E766" s="15"/>
      <c r="F766" s="5"/>
    </row>
    <row r="767" spans="2:6" ht="13" x14ac:dyDescent="0.15">
      <c r="B767" s="23"/>
      <c r="C767" s="15"/>
      <c r="D767" s="15"/>
      <c r="E767" s="15"/>
      <c r="F767" s="5"/>
    </row>
    <row r="768" spans="2:6" ht="13" x14ac:dyDescent="0.15">
      <c r="B768" s="23"/>
      <c r="C768" s="15"/>
      <c r="D768" s="15"/>
      <c r="E768" s="15"/>
      <c r="F768" s="5"/>
    </row>
    <row r="769" spans="2:6" ht="13" x14ac:dyDescent="0.15">
      <c r="B769" s="23"/>
      <c r="C769" s="15"/>
      <c r="D769" s="15"/>
      <c r="E769" s="15"/>
      <c r="F769" s="5"/>
    </row>
    <row r="770" spans="2:6" ht="13" x14ac:dyDescent="0.15">
      <c r="B770" s="23"/>
      <c r="C770" s="15"/>
      <c r="D770" s="15"/>
      <c r="E770" s="15"/>
      <c r="F770" s="5"/>
    </row>
    <row r="771" spans="2:6" ht="13" x14ac:dyDescent="0.15">
      <c r="B771" s="23"/>
      <c r="C771" s="15"/>
      <c r="D771" s="15"/>
      <c r="E771" s="15"/>
      <c r="F771" s="5"/>
    </row>
    <row r="772" spans="2:6" ht="13" x14ac:dyDescent="0.15">
      <c r="B772" s="23"/>
      <c r="C772" s="15"/>
      <c r="D772" s="15"/>
      <c r="E772" s="15"/>
      <c r="F772" s="5"/>
    </row>
    <row r="773" spans="2:6" ht="13" x14ac:dyDescent="0.15">
      <c r="B773" s="23"/>
      <c r="C773" s="15"/>
      <c r="D773" s="15"/>
      <c r="E773" s="15"/>
      <c r="F773" s="5"/>
    </row>
    <row r="774" spans="2:6" ht="13" x14ac:dyDescent="0.15">
      <c r="B774" s="23"/>
      <c r="C774" s="15"/>
      <c r="D774" s="15"/>
      <c r="E774" s="15"/>
      <c r="F774" s="5"/>
    </row>
    <row r="775" spans="2:6" ht="13" x14ac:dyDescent="0.15">
      <c r="B775" s="23"/>
      <c r="C775" s="15"/>
      <c r="D775" s="15"/>
      <c r="E775" s="15"/>
      <c r="F775" s="5"/>
    </row>
    <row r="776" spans="2:6" ht="13" x14ac:dyDescent="0.15">
      <c r="B776" s="23"/>
      <c r="C776" s="15"/>
      <c r="D776" s="15"/>
      <c r="E776" s="15"/>
      <c r="F776" s="5"/>
    </row>
    <row r="777" spans="2:6" ht="13" x14ac:dyDescent="0.15">
      <c r="B777" s="23"/>
      <c r="C777" s="15"/>
      <c r="D777" s="15"/>
      <c r="E777" s="15"/>
      <c r="F777" s="5"/>
    </row>
    <row r="778" spans="2:6" ht="13" x14ac:dyDescent="0.15">
      <c r="B778" s="23"/>
      <c r="C778" s="15"/>
      <c r="D778" s="15"/>
      <c r="E778" s="15"/>
      <c r="F778" s="5"/>
    </row>
    <row r="779" spans="2:6" ht="13" x14ac:dyDescent="0.15">
      <c r="B779" s="23"/>
      <c r="C779" s="15"/>
      <c r="D779" s="15"/>
      <c r="E779" s="15"/>
      <c r="F779" s="5"/>
    </row>
    <row r="780" spans="2:6" ht="13" x14ac:dyDescent="0.15">
      <c r="B780" s="23"/>
      <c r="C780" s="15"/>
      <c r="D780" s="15"/>
      <c r="E780" s="15"/>
      <c r="F780" s="5"/>
    </row>
    <row r="781" spans="2:6" ht="13" x14ac:dyDescent="0.15">
      <c r="B781" s="23"/>
      <c r="C781" s="15"/>
      <c r="D781" s="15"/>
      <c r="E781" s="15"/>
      <c r="F781" s="5"/>
    </row>
    <row r="782" spans="2:6" ht="13" x14ac:dyDescent="0.15">
      <c r="B782" s="23"/>
      <c r="C782" s="15"/>
      <c r="D782" s="15"/>
      <c r="E782" s="15"/>
      <c r="F782" s="5"/>
    </row>
    <row r="783" spans="2:6" ht="13" x14ac:dyDescent="0.15">
      <c r="B783" s="23"/>
      <c r="C783" s="15"/>
      <c r="D783" s="15"/>
      <c r="E783" s="15"/>
      <c r="F783" s="5"/>
    </row>
    <row r="784" spans="2:6" ht="13" x14ac:dyDescent="0.15">
      <c r="B784" s="23"/>
      <c r="C784" s="15"/>
      <c r="D784" s="15"/>
      <c r="E784" s="15"/>
      <c r="F784" s="5"/>
    </row>
    <row r="785" spans="2:6" ht="13" x14ac:dyDescent="0.15">
      <c r="B785" s="23"/>
      <c r="C785" s="15"/>
      <c r="D785" s="15"/>
      <c r="E785" s="15"/>
      <c r="F785" s="5"/>
    </row>
    <row r="786" spans="2:6" ht="13" x14ac:dyDescent="0.15">
      <c r="B786" s="23"/>
      <c r="C786" s="15"/>
      <c r="D786" s="15"/>
      <c r="E786" s="15"/>
      <c r="F786" s="5"/>
    </row>
    <row r="787" spans="2:6" ht="13" x14ac:dyDescent="0.15">
      <c r="B787" s="23"/>
      <c r="C787" s="15"/>
      <c r="D787" s="15"/>
      <c r="E787" s="15"/>
      <c r="F787" s="5"/>
    </row>
    <row r="788" spans="2:6" ht="13" x14ac:dyDescent="0.15">
      <c r="B788" s="23"/>
      <c r="C788" s="15"/>
      <c r="D788" s="15"/>
      <c r="E788" s="15"/>
      <c r="F788" s="5"/>
    </row>
    <row r="789" spans="2:6" ht="13" x14ac:dyDescent="0.15">
      <c r="B789" s="23"/>
      <c r="C789" s="15"/>
      <c r="D789" s="15"/>
      <c r="E789" s="15"/>
      <c r="F789" s="5"/>
    </row>
    <row r="790" spans="2:6" ht="13" x14ac:dyDescent="0.15">
      <c r="B790" s="23"/>
      <c r="C790" s="15"/>
      <c r="D790" s="15"/>
      <c r="E790" s="15"/>
      <c r="F790" s="5"/>
    </row>
    <row r="791" spans="2:6" ht="13" x14ac:dyDescent="0.15">
      <c r="B791" s="23"/>
      <c r="C791" s="15"/>
      <c r="D791" s="15"/>
      <c r="E791" s="15"/>
      <c r="F791" s="5"/>
    </row>
    <row r="792" spans="2:6" ht="13" x14ac:dyDescent="0.15">
      <c r="B792" s="23"/>
      <c r="C792" s="15"/>
      <c r="D792" s="15"/>
      <c r="E792" s="15"/>
      <c r="F792" s="5"/>
    </row>
    <row r="793" spans="2:6" ht="13" x14ac:dyDescent="0.15">
      <c r="B793" s="23"/>
      <c r="C793" s="15"/>
      <c r="D793" s="15"/>
      <c r="E793" s="15"/>
      <c r="F793" s="5"/>
    </row>
    <row r="794" spans="2:6" ht="13" x14ac:dyDescent="0.15">
      <c r="B794" s="23"/>
      <c r="C794" s="15"/>
      <c r="D794" s="15"/>
      <c r="E794" s="15"/>
      <c r="F794" s="5"/>
    </row>
    <row r="795" spans="2:6" ht="13" x14ac:dyDescent="0.15">
      <c r="B795" s="23"/>
      <c r="C795" s="15"/>
      <c r="D795" s="15"/>
      <c r="E795" s="15"/>
      <c r="F795" s="5"/>
    </row>
    <row r="796" spans="2:6" ht="13" x14ac:dyDescent="0.15">
      <c r="B796" s="23"/>
      <c r="C796" s="15"/>
      <c r="D796" s="15"/>
      <c r="E796" s="15"/>
      <c r="F796" s="5"/>
    </row>
    <row r="797" spans="2:6" ht="13" x14ac:dyDescent="0.15">
      <c r="B797" s="23"/>
      <c r="C797" s="15"/>
      <c r="D797" s="15"/>
      <c r="E797" s="15"/>
      <c r="F797" s="5"/>
    </row>
    <row r="798" spans="2:6" ht="13" x14ac:dyDescent="0.15">
      <c r="B798" s="23"/>
      <c r="C798" s="15"/>
      <c r="D798" s="15"/>
      <c r="E798" s="15"/>
      <c r="F798" s="5"/>
    </row>
    <row r="799" spans="2:6" ht="13" x14ac:dyDescent="0.15">
      <c r="B799" s="23"/>
      <c r="C799" s="15"/>
      <c r="D799" s="15"/>
      <c r="E799" s="15"/>
      <c r="F799" s="5"/>
    </row>
    <row r="800" spans="2:6" ht="13" x14ac:dyDescent="0.15">
      <c r="B800" s="23"/>
      <c r="C800" s="15"/>
      <c r="D800" s="15"/>
      <c r="E800" s="15"/>
      <c r="F800" s="5"/>
    </row>
    <row r="801" spans="2:6" ht="13" x14ac:dyDescent="0.15">
      <c r="B801" s="23"/>
      <c r="C801" s="15"/>
      <c r="D801" s="15"/>
      <c r="E801" s="15"/>
      <c r="F801" s="5"/>
    </row>
    <row r="802" spans="2:6" ht="13" x14ac:dyDescent="0.15">
      <c r="B802" s="23"/>
      <c r="C802" s="15"/>
      <c r="D802" s="15"/>
      <c r="E802" s="15"/>
      <c r="F802" s="5"/>
    </row>
    <row r="803" spans="2:6" ht="13" x14ac:dyDescent="0.15">
      <c r="B803" s="23"/>
      <c r="C803" s="15"/>
      <c r="D803" s="15"/>
      <c r="E803" s="15"/>
      <c r="F803" s="5"/>
    </row>
    <row r="804" spans="2:6" ht="13" x14ac:dyDescent="0.15">
      <c r="B804" s="23"/>
      <c r="C804" s="15"/>
      <c r="D804" s="15"/>
      <c r="E804" s="15"/>
      <c r="F804" s="5"/>
    </row>
    <row r="805" spans="2:6" ht="13" x14ac:dyDescent="0.15">
      <c r="B805" s="23"/>
      <c r="C805" s="15"/>
      <c r="D805" s="15"/>
      <c r="E805" s="15"/>
      <c r="F805" s="5"/>
    </row>
    <row r="806" spans="2:6" ht="13" x14ac:dyDescent="0.15">
      <c r="B806" s="23"/>
      <c r="C806" s="15"/>
      <c r="D806" s="15"/>
      <c r="E806" s="15"/>
      <c r="F806" s="5"/>
    </row>
    <row r="807" spans="2:6" ht="13" x14ac:dyDescent="0.15">
      <c r="B807" s="23"/>
      <c r="C807" s="15"/>
      <c r="D807" s="15"/>
      <c r="E807" s="15"/>
      <c r="F807" s="5"/>
    </row>
    <row r="808" spans="2:6" ht="13" x14ac:dyDescent="0.15">
      <c r="B808" s="23"/>
      <c r="C808" s="15"/>
      <c r="D808" s="15"/>
      <c r="E808" s="15"/>
      <c r="F808" s="5"/>
    </row>
    <row r="809" spans="2:6" ht="13" x14ac:dyDescent="0.15">
      <c r="B809" s="23"/>
      <c r="C809" s="15"/>
      <c r="D809" s="15"/>
      <c r="E809" s="15"/>
      <c r="F809" s="5"/>
    </row>
    <row r="810" spans="2:6" ht="13" x14ac:dyDescent="0.15">
      <c r="B810" s="23"/>
      <c r="C810" s="15"/>
      <c r="D810" s="15"/>
      <c r="E810" s="15"/>
      <c r="F810" s="5"/>
    </row>
    <row r="811" spans="2:6" ht="13" x14ac:dyDescent="0.15">
      <c r="B811" s="23"/>
      <c r="C811" s="15"/>
      <c r="D811" s="15"/>
      <c r="E811" s="15"/>
      <c r="F811" s="5"/>
    </row>
    <row r="812" spans="2:6" ht="13" x14ac:dyDescent="0.15">
      <c r="B812" s="23"/>
      <c r="C812" s="15"/>
      <c r="D812" s="15"/>
      <c r="E812" s="15"/>
      <c r="F812" s="5"/>
    </row>
    <row r="813" spans="2:6" ht="13" x14ac:dyDescent="0.15">
      <c r="B813" s="23"/>
      <c r="C813" s="15"/>
      <c r="D813" s="15"/>
      <c r="E813" s="15"/>
      <c r="F813" s="5"/>
    </row>
    <row r="814" spans="2:6" ht="13" x14ac:dyDescent="0.15">
      <c r="B814" s="23"/>
      <c r="C814" s="15"/>
      <c r="D814" s="15"/>
      <c r="E814" s="15"/>
      <c r="F814" s="5"/>
    </row>
    <row r="815" spans="2:6" ht="13" x14ac:dyDescent="0.15">
      <c r="B815" s="23"/>
      <c r="C815" s="15"/>
      <c r="D815" s="15"/>
      <c r="E815" s="15"/>
      <c r="F815" s="5"/>
    </row>
    <row r="816" spans="2:6" ht="13" x14ac:dyDescent="0.15">
      <c r="B816" s="23"/>
      <c r="C816" s="15"/>
      <c r="D816" s="15"/>
      <c r="E816" s="15"/>
      <c r="F816" s="5"/>
    </row>
    <row r="817" spans="2:6" ht="13" x14ac:dyDescent="0.15">
      <c r="B817" s="23"/>
      <c r="C817" s="15"/>
      <c r="D817" s="15"/>
      <c r="E817" s="15"/>
      <c r="F817" s="5"/>
    </row>
    <row r="818" spans="2:6" ht="13" x14ac:dyDescent="0.15">
      <c r="B818" s="23"/>
      <c r="C818" s="15"/>
      <c r="D818" s="15"/>
      <c r="E818" s="15"/>
      <c r="F818" s="5"/>
    </row>
    <row r="819" spans="2:6" ht="13" x14ac:dyDescent="0.15">
      <c r="B819" s="23"/>
      <c r="C819" s="15"/>
      <c r="D819" s="15"/>
      <c r="E819" s="15"/>
      <c r="F819" s="5"/>
    </row>
    <row r="820" spans="2:6" ht="13" x14ac:dyDescent="0.15">
      <c r="B820" s="23"/>
      <c r="C820" s="15"/>
      <c r="D820" s="15"/>
      <c r="E820" s="15"/>
      <c r="F820" s="5"/>
    </row>
    <row r="821" spans="2:6" ht="13" x14ac:dyDescent="0.15">
      <c r="B821" s="23"/>
      <c r="C821" s="15"/>
      <c r="D821" s="15"/>
      <c r="E821" s="15"/>
      <c r="F821" s="5"/>
    </row>
    <row r="822" spans="2:6" ht="13" x14ac:dyDescent="0.15">
      <c r="B822" s="23"/>
      <c r="C822" s="15"/>
      <c r="D822" s="15"/>
      <c r="E822" s="15"/>
      <c r="F822" s="5"/>
    </row>
    <row r="823" spans="2:6" ht="13" x14ac:dyDescent="0.15">
      <c r="B823" s="23"/>
      <c r="C823" s="15"/>
      <c r="D823" s="15"/>
      <c r="E823" s="15"/>
      <c r="F823" s="5"/>
    </row>
    <row r="824" spans="2:6" ht="13" x14ac:dyDescent="0.15">
      <c r="B824" s="23"/>
      <c r="C824" s="15"/>
      <c r="D824" s="15"/>
      <c r="E824" s="15"/>
      <c r="F824" s="5"/>
    </row>
    <row r="825" spans="2:6" ht="13" x14ac:dyDescent="0.15">
      <c r="B825" s="23"/>
      <c r="C825" s="15"/>
      <c r="D825" s="15"/>
      <c r="E825" s="15"/>
      <c r="F825" s="5"/>
    </row>
    <row r="826" spans="2:6" ht="13" x14ac:dyDescent="0.15">
      <c r="B826" s="23"/>
      <c r="C826" s="15"/>
      <c r="D826" s="15"/>
      <c r="E826" s="15"/>
      <c r="F826" s="5"/>
    </row>
    <row r="827" spans="2:6" ht="13" x14ac:dyDescent="0.15">
      <c r="B827" s="23"/>
      <c r="C827" s="15"/>
      <c r="D827" s="15"/>
      <c r="E827" s="15"/>
      <c r="F827" s="5"/>
    </row>
    <row r="828" spans="2:6" ht="13" x14ac:dyDescent="0.15">
      <c r="B828" s="23"/>
      <c r="C828" s="15"/>
      <c r="D828" s="15"/>
      <c r="E828" s="15"/>
      <c r="F828" s="5"/>
    </row>
    <row r="829" spans="2:6" ht="13" x14ac:dyDescent="0.15">
      <c r="B829" s="23"/>
      <c r="C829" s="15"/>
      <c r="D829" s="15"/>
      <c r="E829" s="15"/>
      <c r="F829" s="5"/>
    </row>
    <row r="830" spans="2:6" ht="13" x14ac:dyDescent="0.15">
      <c r="B830" s="23"/>
      <c r="C830" s="15"/>
      <c r="D830" s="15"/>
      <c r="E830" s="15"/>
      <c r="F830" s="5"/>
    </row>
    <row r="831" spans="2:6" ht="13" x14ac:dyDescent="0.15">
      <c r="B831" s="23"/>
      <c r="C831" s="15"/>
      <c r="D831" s="15"/>
      <c r="E831" s="15"/>
      <c r="F831" s="5"/>
    </row>
    <row r="832" spans="2:6" ht="13" x14ac:dyDescent="0.15">
      <c r="B832" s="23"/>
      <c r="C832" s="15"/>
      <c r="D832" s="15"/>
      <c r="E832" s="15"/>
      <c r="F832" s="5"/>
    </row>
    <row r="833" spans="2:6" ht="13" x14ac:dyDescent="0.15">
      <c r="B833" s="23"/>
      <c r="C833" s="15"/>
      <c r="D833" s="15"/>
      <c r="E833" s="15"/>
      <c r="F833" s="5"/>
    </row>
    <row r="834" spans="2:6" ht="13" x14ac:dyDescent="0.15">
      <c r="B834" s="23"/>
      <c r="C834" s="15"/>
      <c r="D834" s="15"/>
      <c r="E834" s="15"/>
      <c r="F834" s="5"/>
    </row>
    <row r="835" spans="2:6" ht="13" x14ac:dyDescent="0.15">
      <c r="B835" s="23"/>
      <c r="C835" s="15"/>
      <c r="D835" s="15"/>
      <c r="E835" s="15"/>
      <c r="F835" s="5"/>
    </row>
    <row r="836" spans="2:6" ht="13" x14ac:dyDescent="0.15">
      <c r="B836" s="23"/>
      <c r="C836" s="15"/>
      <c r="D836" s="15"/>
      <c r="E836" s="15"/>
      <c r="F836" s="5"/>
    </row>
    <row r="837" spans="2:6" ht="13" x14ac:dyDescent="0.15">
      <c r="B837" s="23"/>
      <c r="C837" s="15"/>
      <c r="D837" s="15"/>
      <c r="E837" s="15"/>
      <c r="F837" s="5"/>
    </row>
    <row r="838" spans="2:6" ht="13" x14ac:dyDescent="0.15">
      <c r="B838" s="23"/>
      <c r="C838" s="15"/>
      <c r="D838" s="15"/>
      <c r="E838" s="15"/>
      <c r="F838" s="5"/>
    </row>
    <row r="839" spans="2:6" ht="13" x14ac:dyDescent="0.15">
      <c r="B839" s="23"/>
      <c r="C839" s="15"/>
      <c r="D839" s="15"/>
      <c r="E839" s="15"/>
      <c r="F839" s="5"/>
    </row>
    <row r="840" spans="2:6" ht="13" x14ac:dyDescent="0.15">
      <c r="B840" s="23"/>
      <c r="C840" s="15"/>
      <c r="D840" s="15"/>
      <c r="E840" s="15"/>
      <c r="F840" s="5"/>
    </row>
    <row r="841" spans="2:6" ht="13" x14ac:dyDescent="0.15">
      <c r="B841" s="23"/>
      <c r="C841" s="15"/>
      <c r="D841" s="15"/>
      <c r="E841" s="15"/>
      <c r="F841" s="5"/>
    </row>
    <row r="842" spans="2:6" ht="13" x14ac:dyDescent="0.15">
      <c r="B842" s="23"/>
      <c r="C842" s="15"/>
      <c r="D842" s="15"/>
      <c r="E842" s="15"/>
      <c r="F842" s="5"/>
    </row>
    <row r="843" spans="2:6" ht="13" x14ac:dyDescent="0.15">
      <c r="B843" s="23"/>
      <c r="C843" s="15"/>
      <c r="D843" s="15"/>
      <c r="E843" s="15"/>
      <c r="F843" s="5"/>
    </row>
    <row r="844" spans="2:6" ht="13" x14ac:dyDescent="0.15">
      <c r="B844" s="23"/>
      <c r="C844" s="15"/>
      <c r="D844" s="15"/>
      <c r="E844" s="15"/>
      <c r="F844" s="5"/>
    </row>
    <row r="845" spans="2:6" ht="13" x14ac:dyDescent="0.15">
      <c r="B845" s="23"/>
      <c r="C845" s="15"/>
      <c r="D845" s="15"/>
      <c r="E845" s="15"/>
      <c r="F845" s="5"/>
    </row>
    <row r="846" spans="2:6" ht="13" x14ac:dyDescent="0.15">
      <c r="B846" s="23"/>
      <c r="C846" s="15"/>
      <c r="D846" s="15"/>
      <c r="E846" s="15"/>
      <c r="F846" s="5"/>
    </row>
    <row r="847" spans="2:6" ht="13" x14ac:dyDescent="0.15">
      <c r="B847" s="23"/>
      <c r="C847" s="15"/>
      <c r="D847" s="15"/>
      <c r="E847" s="15"/>
      <c r="F847" s="5"/>
    </row>
    <row r="848" spans="2:6" ht="13" x14ac:dyDescent="0.15">
      <c r="B848" s="23"/>
      <c r="C848" s="15"/>
      <c r="D848" s="15"/>
      <c r="E848" s="15"/>
      <c r="F848" s="5"/>
    </row>
    <row r="849" spans="2:6" ht="13" x14ac:dyDescent="0.15">
      <c r="B849" s="23"/>
      <c r="C849" s="15"/>
      <c r="D849" s="15"/>
      <c r="E849" s="15"/>
      <c r="F849" s="5"/>
    </row>
    <row r="850" spans="2:6" ht="13" x14ac:dyDescent="0.15">
      <c r="B850" s="23"/>
      <c r="C850" s="15"/>
      <c r="D850" s="15"/>
      <c r="E850" s="15"/>
      <c r="F850" s="5"/>
    </row>
    <row r="851" spans="2:6" ht="13" x14ac:dyDescent="0.15">
      <c r="B851" s="23"/>
      <c r="C851" s="15"/>
      <c r="D851" s="15"/>
      <c r="E851" s="15"/>
      <c r="F851" s="5"/>
    </row>
    <row r="852" spans="2:6" ht="13" x14ac:dyDescent="0.15">
      <c r="B852" s="23"/>
      <c r="C852" s="15"/>
      <c r="D852" s="15"/>
      <c r="E852" s="15"/>
      <c r="F852" s="5"/>
    </row>
    <row r="853" spans="2:6" ht="13" x14ac:dyDescent="0.15">
      <c r="B853" s="23"/>
      <c r="C853" s="15"/>
      <c r="D853" s="15"/>
      <c r="E853" s="15"/>
      <c r="F853" s="5"/>
    </row>
    <row r="854" spans="2:6" ht="13" x14ac:dyDescent="0.15">
      <c r="B854" s="23"/>
      <c r="C854" s="15"/>
      <c r="D854" s="15"/>
      <c r="E854" s="15"/>
      <c r="F854" s="5"/>
    </row>
    <row r="855" spans="2:6" ht="13" x14ac:dyDescent="0.15">
      <c r="B855" s="23"/>
      <c r="C855" s="15"/>
      <c r="D855" s="15"/>
      <c r="E855" s="15"/>
      <c r="F855" s="5"/>
    </row>
    <row r="856" spans="2:6" ht="13" x14ac:dyDescent="0.15">
      <c r="B856" s="23"/>
      <c r="C856" s="15"/>
      <c r="D856" s="15"/>
      <c r="E856" s="15"/>
      <c r="F856" s="5"/>
    </row>
    <row r="857" spans="2:6" ht="13" x14ac:dyDescent="0.15">
      <c r="B857" s="23"/>
      <c r="C857" s="15"/>
      <c r="D857" s="15"/>
      <c r="E857" s="15"/>
      <c r="F857" s="5"/>
    </row>
    <row r="858" spans="2:6" ht="13" x14ac:dyDescent="0.15">
      <c r="B858" s="23"/>
      <c r="C858" s="15"/>
      <c r="D858" s="15"/>
      <c r="E858" s="15"/>
      <c r="F858" s="5"/>
    </row>
    <row r="859" spans="2:6" ht="13" x14ac:dyDescent="0.15">
      <c r="B859" s="23"/>
      <c r="C859" s="15"/>
      <c r="D859" s="15"/>
      <c r="E859" s="15"/>
      <c r="F859" s="5"/>
    </row>
    <row r="860" spans="2:6" ht="13" x14ac:dyDescent="0.15">
      <c r="B860" s="23"/>
      <c r="C860" s="15"/>
      <c r="D860" s="15"/>
      <c r="E860" s="15"/>
      <c r="F860" s="5"/>
    </row>
    <row r="861" spans="2:6" ht="13" x14ac:dyDescent="0.15">
      <c r="B861" s="23"/>
      <c r="C861" s="15"/>
      <c r="D861" s="15"/>
      <c r="E861" s="15"/>
      <c r="F861" s="5"/>
    </row>
    <row r="862" spans="2:6" ht="13" x14ac:dyDescent="0.15">
      <c r="B862" s="23"/>
      <c r="C862" s="15"/>
      <c r="D862" s="15"/>
      <c r="E862" s="15"/>
      <c r="F862" s="5"/>
    </row>
    <row r="863" spans="2:6" ht="13" x14ac:dyDescent="0.15">
      <c r="B863" s="23"/>
      <c r="C863" s="15"/>
      <c r="D863" s="15"/>
      <c r="E863" s="15"/>
      <c r="F863" s="5"/>
    </row>
    <row r="864" spans="2:6" ht="13" x14ac:dyDescent="0.15">
      <c r="B864" s="23"/>
      <c r="C864" s="15"/>
      <c r="D864" s="15"/>
      <c r="E864" s="15"/>
      <c r="F864" s="5"/>
    </row>
    <row r="865" spans="2:6" ht="13" x14ac:dyDescent="0.15">
      <c r="B865" s="23"/>
      <c r="C865" s="15"/>
      <c r="D865" s="15"/>
      <c r="E865" s="15"/>
      <c r="F865" s="5"/>
    </row>
    <row r="866" spans="2:6" ht="13" x14ac:dyDescent="0.15">
      <c r="B866" s="23"/>
      <c r="C866" s="15"/>
      <c r="D866" s="15"/>
      <c r="E866" s="15"/>
      <c r="F866" s="5"/>
    </row>
    <row r="867" spans="2:6" ht="13" x14ac:dyDescent="0.15">
      <c r="B867" s="23"/>
      <c r="C867" s="15"/>
      <c r="D867" s="15"/>
      <c r="E867" s="15"/>
      <c r="F867" s="5"/>
    </row>
    <row r="868" spans="2:6" ht="13" x14ac:dyDescent="0.15">
      <c r="B868" s="23"/>
      <c r="C868" s="15"/>
      <c r="D868" s="15"/>
      <c r="E868" s="15"/>
      <c r="F868" s="5"/>
    </row>
    <row r="869" spans="2:6" ht="13" x14ac:dyDescent="0.15">
      <c r="B869" s="23"/>
      <c r="C869" s="15"/>
      <c r="D869" s="15"/>
      <c r="E869" s="15"/>
      <c r="F869" s="5"/>
    </row>
    <row r="870" spans="2:6" ht="13" x14ac:dyDescent="0.15">
      <c r="B870" s="23"/>
      <c r="C870" s="15"/>
      <c r="D870" s="15"/>
      <c r="E870" s="15"/>
      <c r="F870" s="5"/>
    </row>
    <row r="871" spans="2:6" ht="13" x14ac:dyDescent="0.15">
      <c r="B871" s="23"/>
      <c r="C871" s="15"/>
      <c r="D871" s="15"/>
      <c r="E871" s="15"/>
      <c r="F871" s="5"/>
    </row>
    <row r="872" spans="2:6" ht="13" x14ac:dyDescent="0.15">
      <c r="B872" s="23"/>
      <c r="C872" s="15"/>
      <c r="D872" s="15"/>
      <c r="E872" s="15"/>
      <c r="F872" s="5"/>
    </row>
    <row r="873" spans="2:6" ht="13" x14ac:dyDescent="0.15">
      <c r="B873" s="23"/>
      <c r="C873" s="15"/>
      <c r="D873" s="15"/>
      <c r="E873" s="15"/>
      <c r="F873" s="5"/>
    </row>
    <row r="874" spans="2:6" ht="13" x14ac:dyDescent="0.15">
      <c r="B874" s="23"/>
      <c r="C874" s="15"/>
      <c r="D874" s="15"/>
      <c r="E874" s="15"/>
      <c r="F874" s="5"/>
    </row>
    <row r="875" spans="2:6" ht="13" x14ac:dyDescent="0.15">
      <c r="B875" s="23"/>
      <c r="C875" s="15"/>
      <c r="D875" s="15"/>
      <c r="E875" s="15"/>
      <c r="F875" s="5"/>
    </row>
    <row r="876" spans="2:6" ht="13" x14ac:dyDescent="0.15">
      <c r="B876" s="23"/>
      <c r="C876" s="15"/>
      <c r="D876" s="15"/>
      <c r="E876" s="15"/>
      <c r="F876" s="5"/>
    </row>
    <row r="877" spans="2:6" ht="13" x14ac:dyDescent="0.15">
      <c r="B877" s="23"/>
      <c r="C877" s="15"/>
      <c r="D877" s="15"/>
      <c r="E877" s="15"/>
      <c r="F877" s="5"/>
    </row>
    <row r="878" spans="2:6" ht="13" x14ac:dyDescent="0.15">
      <c r="B878" s="23"/>
      <c r="C878" s="15"/>
      <c r="D878" s="15"/>
      <c r="E878" s="15"/>
      <c r="F878" s="5"/>
    </row>
    <row r="879" spans="2:6" ht="13" x14ac:dyDescent="0.15">
      <c r="B879" s="23"/>
      <c r="C879" s="15"/>
      <c r="D879" s="15"/>
      <c r="E879" s="15"/>
      <c r="F879" s="5"/>
    </row>
    <row r="880" spans="2:6" ht="13" x14ac:dyDescent="0.15">
      <c r="B880" s="23"/>
      <c r="C880" s="15"/>
      <c r="D880" s="15"/>
      <c r="E880" s="15"/>
      <c r="F880" s="5"/>
    </row>
    <row r="881" spans="2:6" ht="13" x14ac:dyDescent="0.15">
      <c r="B881" s="23"/>
      <c r="C881" s="15"/>
      <c r="D881" s="15"/>
      <c r="E881" s="15"/>
      <c r="F881" s="5"/>
    </row>
    <row r="882" spans="2:6" ht="13" x14ac:dyDescent="0.15">
      <c r="B882" s="23"/>
      <c r="C882" s="15"/>
      <c r="D882" s="15"/>
      <c r="E882" s="15"/>
      <c r="F882" s="5"/>
    </row>
    <row r="883" spans="2:6" ht="13" x14ac:dyDescent="0.15">
      <c r="B883" s="23"/>
      <c r="C883" s="15"/>
      <c r="D883" s="15"/>
      <c r="E883" s="15"/>
      <c r="F883" s="5"/>
    </row>
    <row r="884" spans="2:6" ht="13" x14ac:dyDescent="0.15">
      <c r="B884" s="23"/>
      <c r="C884" s="15"/>
      <c r="D884" s="15"/>
      <c r="E884" s="15"/>
      <c r="F884" s="5"/>
    </row>
    <row r="885" spans="2:6" ht="13" x14ac:dyDescent="0.15">
      <c r="B885" s="23"/>
      <c r="C885" s="15"/>
      <c r="D885" s="15"/>
      <c r="E885" s="15"/>
      <c r="F885" s="5"/>
    </row>
    <row r="886" spans="2:6" ht="13" x14ac:dyDescent="0.15">
      <c r="B886" s="23"/>
      <c r="C886" s="15"/>
      <c r="D886" s="15"/>
      <c r="E886" s="15"/>
      <c r="F886" s="5"/>
    </row>
    <row r="887" spans="2:6" ht="13" x14ac:dyDescent="0.15">
      <c r="B887" s="23"/>
      <c r="C887" s="15"/>
      <c r="D887" s="15"/>
      <c r="E887" s="15"/>
      <c r="F887" s="5"/>
    </row>
    <row r="888" spans="2:6" ht="13" x14ac:dyDescent="0.15">
      <c r="B888" s="23"/>
      <c r="C888" s="15"/>
      <c r="D888" s="15"/>
      <c r="E888" s="15"/>
      <c r="F888" s="5"/>
    </row>
    <row r="889" spans="2:6" ht="13" x14ac:dyDescent="0.15">
      <c r="B889" s="23"/>
      <c r="C889" s="15"/>
      <c r="D889" s="15"/>
      <c r="E889" s="15"/>
      <c r="F889" s="5"/>
    </row>
    <row r="890" spans="2:6" ht="13" x14ac:dyDescent="0.15">
      <c r="B890" s="23"/>
      <c r="C890" s="15"/>
      <c r="D890" s="15"/>
      <c r="E890" s="15"/>
      <c r="F890" s="5"/>
    </row>
    <row r="891" spans="2:6" ht="13" x14ac:dyDescent="0.15">
      <c r="B891" s="23"/>
      <c r="C891" s="15"/>
      <c r="D891" s="15"/>
      <c r="E891" s="15"/>
      <c r="F891" s="5"/>
    </row>
    <row r="892" spans="2:6" ht="13" x14ac:dyDescent="0.15">
      <c r="B892" s="23"/>
      <c r="C892" s="15"/>
      <c r="D892" s="15"/>
      <c r="E892" s="15"/>
      <c r="F892" s="5"/>
    </row>
    <row r="893" spans="2:6" ht="13" x14ac:dyDescent="0.15">
      <c r="B893" s="23"/>
      <c r="C893" s="15"/>
      <c r="D893" s="15"/>
      <c r="E893" s="15"/>
      <c r="F893" s="5"/>
    </row>
    <row r="894" spans="2:6" ht="13" x14ac:dyDescent="0.15">
      <c r="B894" s="23"/>
      <c r="C894" s="15"/>
      <c r="D894" s="15"/>
      <c r="E894" s="15"/>
      <c r="F894" s="5"/>
    </row>
    <row r="895" spans="2:6" ht="13" x14ac:dyDescent="0.15">
      <c r="B895" s="23"/>
      <c r="C895" s="15"/>
      <c r="D895" s="15"/>
      <c r="E895" s="15"/>
      <c r="F895" s="5"/>
    </row>
    <row r="896" spans="2:6" ht="13" x14ac:dyDescent="0.15">
      <c r="B896" s="23"/>
      <c r="C896" s="15"/>
      <c r="D896" s="15"/>
      <c r="E896" s="15"/>
      <c r="F896" s="5"/>
    </row>
    <row r="897" spans="2:6" ht="13" x14ac:dyDescent="0.15">
      <c r="B897" s="23"/>
      <c r="C897" s="15"/>
      <c r="D897" s="15"/>
      <c r="E897" s="15"/>
      <c r="F897" s="5"/>
    </row>
    <row r="898" spans="2:6" ht="13" x14ac:dyDescent="0.15">
      <c r="B898" s="23"/>
      <c r="C898" s="15"/>
      <c r="D898" s="15"/>
      <c r="E898" s="15"/>
      <c r="F898" s="5"/>
    </row>
    <row r="899" spans="2:6" ht="13" x14ac:dyDescent="0.15">
      <c r="B899" s="23"/>
      <c r="C899" s="15"/>
      <c r="D899" s="15"/>
      <c r="E899" s="15"/>
      <c r="F899" s="5"/>
    </row>
    <row r="900" spans="2:6" ht="13" x14ac:dyDescent="0.15">
      <c r="B900" s="23"/>
      <c r="C900" s="15"/>
      <c r="D900" s="15"/>
      <c r="E900" s="15"/>
      <c r="F900" s="5"/>
    </row>
    <row r="901" spans="2:6" ht="13" x14ac:dyDescent="0.15">
      <c r="B901" s="23"/>
      <c r="C901" s="15"/>
      <c r="D901" s="15"/>
      <c r="E901" s="15"/>
      <c r="F901" s="5"/>
    </row>
    <row r="902" spans="2:6" ht="13" x14ac:dyDescent="0.15">
      <c r="B902" s="23"/>
      <c r="C902" s="15"/>
      <c r="D902" s="15"/>
      <c r="E902" s="15"/>
      <c r="F902" s="5"/>
    </row>
    <row r="903" spans="2:6" ht="13" x14ac:dyDescent="0.15">
      <c r="B903" s="23"/>
      <c r="C903" s="15"/>
      <c r="D903" s="15"/>
      <c r="E903" s="15"/>
      <c r="F903" s="5"/>
    </row>
    <row r="904" spans="2:6" ht="13" x14ac:dyDescent="0.15">
      <c r="B904" s="23"/>
      <c r="C904" s="15"/>
      <c r="D904" s="15"/>
      <c r="E904" s="15"/>
      <c r="F904" s="5"/>
    </row>
    <row r="905" spans="2:6" ht="13" x14ac:dyDescent="0.15">
      <c r="B905" s="23"/>
      <c r="C905" s="15"/>
      <c r="D905" s="15"/>
      <c r="E905" s="15"/>
      <c r="F905" s="5"/>
    </row>
    <row r="906" spans="2:6" ht="13" x14ac:dyDescent="0.15">
      <c r="B906" s="23"/>
      <c r="C906" s="15"/>
      <c r="D906" s="15"/>
      <c r="E906" s="15"/>
      <c r="F906" s="5"/>
    </row>
    <row r="907" spans="2:6" ht="13" x14ac:dyDescent="0.15">
      <c r="B907" s="23"/>
      <c r="C907" s="15"/>
      <c r="D907" s="15"/>
      <c r="E907" s="15"/>
      <c r="F907" s="5"/>
    </row>
    <row r="908" spans="2:6" ht="13" x14ac:dyDescent="0.15">
      <c r="B908" s="23"/>
      <c r="C908" s="15"/>
      <c r="D908" s="15"/>
      <c r="E908" s="15"/>
      <c r="F908" s="5"/>
    </row>
    <row r="909" spans="2:6" ht="13" x14ac:dyDescent="0.15">
      <c r="B909" s="23"/>
      <c r="C909" s="15"/>
      <c r="D909" s="15"/>
      <c r="E909" s="15"/>
      <c r="F909" s="5"/>
    </row>
    <row r="910" spans="2:6" ht="13" x14ac:dyDescent="0.15">
      <c r="B910" s="23"/>
      <c r="C910" s="15"/>
      <c r="D910" s="15"/>
      <c r="E910" s="15"/>
      <c r="F910" s="5"/>
    </row>
    <row r="911" spans="2:6" ht="13" x14ac:dyDescent="0.15">
      <c r="B911" s="23"/>
      <c r="C911" s="15"/>
      <c r="D911" s="15"/>
      <c r="E911" s="15"/>
      <c r="F911" s="5"/>
    </row>
    <row r="912" spans="2:6" ht="13" x14ac:dyDescent="0.15">
      <c r="B912" s="23"/>
      <c r="C912" s="15"/>
      <c r="D912" s="15"/>
      <c r="E912" s="15"/>
      <c r="F912" s="5"/>
    </row>
    <row r="913" spans="2:6" ht="13" x14ac:dyDescent="0.15">
      <c r="B913" s="23"/>
      <c r="C913" s="15"/>
      <c r="D913" s="15"/>
      <c r="E913" s="15"/>
      <c r="F913" s="5"/>
    </row>
    <row r="914" spans="2:6" ht="13" x14ac:dyDescent="0.15">
      <c r="B914" s="23"/>
      <c r="C914" s="15"/>
      <c r="D914" s="15"/>
      <c r="E914" s="15"/>
      <c r="F914" s="5"/>
    </row>
    <row r="915" spans="2:6" ht="13" x14ac:dyDescent="0.15">
      <c r="B915" s="23"/>
      <c r="C915" s="15"/>
      <c r="D915" s="15"/>
      <c r="E915" s="15"/>
      <c r="F915" s="5"/>
    </row>
    <row r="916" spans="2:6" ht="13" x14ac:dyDescent="0.15">
      <c r="B916" s="23"/>
      <c r="C916" s="15"/>
      <c r="D916" s="15"/>
      <c r="E916" s="15"/>
      <c r="F916" s="5"/>
    </row>
    <row r="917" spans="2:6" ht="13" x14ac:dyDescent="0.15">
      <c r="B917" s="23"/>
      <c r="C917" s="15"/>
      <c r="D917" s="15"/>
      <c r="E917" s="15"/>
      <c r="F917" s="5"/>
    </row>
    <row r="918" spans="2:6" ht="13" x14ac:dyDescent="0.15">
      <c r="B918" s="23"/>
      <c r="C918" s="15"/>
      <c r="D918" s="15"/>
      <c r="E918" s="15"/>
      <c r="F918" s="5"/>
    </row>
    <row r="919" spans="2:6" ht="13" x14ac:dyDescent="0.15">
      <c r="B919" s="23"/>
      <c r="C919" s="15"/>
      <c r="D919" s="15"/>
      <c r="E919" s="15"/>
      <c r="F919" s="5"/>
    </row>
    <row r="920" spans="2:6" ht="13" x14ac:dyDescent="0.15">
      <c r="B920" s="23"/>
      <c r="C920" s="15"/>
      <c r="D920" s="15"/>
      <c r="E920" s="15"/>
      <c r="F920" s="5"/>
    </row>
    <row r="921" spans="2:6" ht="13" x14ac:dyDescent="0.15">
      <c r="B921" s="23"/>
      <c r="C921" s="15"/>
      <c r="D921" s="15"/>
      <c r="E921" s="15"/>
      <c r="F921" s="5"/>
    </row>
    <row r="922" spans="2:6" ht="13" x14ac:dyDescent="0.15">
      <c r="B922" s="23"/>
      <c r="C922" s="15"/>
      <c r="D922" s="15"/>
      <c r="E922" s="15"/>
      <c r="F922" s="5"/>
    </row>
    <row r="923" spans="2:6" ht="13" x14ac:dyDescent="0.15">
      <c r="B923" s="23"/>
      <c r="C923" s="15"/>
      <c r="D923" s="15"/>
      <c r="E923" s="15"/>
      <c r="F923" s="5"/>
    </row>
    <row r="924" spans="2:6" ht="13" x14ac:dyDescent="0.15">
      <c r="B924" s="23"/>
      <c r="C924" s="15"/>
      <c r="D924" s="15"/>
      <c r="E924" s="15"/>
      <c r="F924" s="5"/>
    </row>
    <row r="925" spans="2:6" ht="13" x14ac:dyDescent="0.15">
      <c r="B925" s="23"/>
      <c r="C925" s="15"/>
      <c r="D925" s="15"/>
      <c r="E925" s="15"/>
      <c r="F925" s="5"/>
    </row>
    <row r="926" spans="2:6" ht="13" x14ac:dyDescent="0.15">
      <c r="B926" s="23"/>
      <c r="C926" s="15"/>
      <c r="D926" s="15"/>
      <c r="E926" s="15"/>
      <c r="F926" s="5"/>
    </row>
    <row r="927" spans="2:6" ht="13" x14ac:dyDescent="0.15">
      <c r="B927" s="23"/>
      <c r="C927" s="15"/>
      <c r="D927" s="15"/>
      <c r="E927" s="15"/>
      <c r="F927" s="5"/>
    </row>
    <row r="928" spans="2:6" ht="13" x14ac:dyDescent="0.15">
      <c r="B928" s="23"/>
      <c r="C928" s="15"/>
      <c r="D928" s="15"/>
      <c r="E928" s="15"/>
      <c r="F928" s="5"/>
    </row>
    <row r="929" spans="2:6" ht="13" x14ac:dyDescent="0.15">
      <c r="B929" s="23"/>
      <c r="C929" s="15"/>
      <c r="D929" s="15"/>
      <c r="E929" s="15"/>
      <c r="F929" s="5"/>
    </row>
    <row r="930" spans="2:6" ht="13" x14ac:dyDescent="0.15">
      <c r="B930" s="23"/>
      <c r="C930" s="15"/>
      <c r="D930" s="15"/>
      <c r="E930" s="15"/>
      <c r="F930" s="5"/>
    </row>
    <row r="931" spans="2:6" ht="13" x14ac:dyDescent="0.15">
      <c r="B931" s="23"/>
      <c r="C931" s="15"/>
      <c r="D931" s="15"/>
      <c r="E931" s="15"/>
      <c r="F931" s="5"/>
    </row>
    <row r="932" spans="2:6" ht="13" x14ac:dyDescent="0.15">
      <c r="B932" s="23"/>
      <c r="C932" s="15"/>
      <c r="D932" s="15"/>
      <c r="E932" s="15"/>
      <c r="F932" s="5"/>
    </row>
    <row r="933" spans="2:6" ht="13" x14ac:dyDescent="0.15">
      <c r="B933" s="23"/>
      <c r="C933" s="15"/>
      <c r="D933" s="15"/>
      <c r="E933" s="15"/>
      <c r="F933" s="5"/>
    </row>
    <row r="934" spans="2:6" ht="13" x14ac:dyDescent="0.15">
      <c r="B934" s="23"/>
      <c r="C934" s="15"/>
      <c r="D934" s="15"/>
      <c r="E934" s="15"/>
      <c r="F934" s="5"/>
    </row>
    <row r="935" spans="2:6" ht="13" x14ac:dyDescent="0.15">
      <c r="B935" s="23"/>
      <c r="C935" s="15"/>
      <c r="D935" s="15"/>
      <c r="E935" s="15"/>
      <c r="F935" s="5"/>
    </row>
    <row r="936" spans="2:6" ht="13" x14ac:dyDescent="0.15">
      <c r="B936" s="23"/>
      <c r="C936" s="15"/>
      <c r="D936" s="15"/>
      <c r="E936" s="15"/>
      <c r="F936" s="5"/>
    </row>
    <row r="937" spans="2:6" ht="13" x14ac:dyDescent="0.15">
      <c r="B937" s="23"/>
      <c r="C937" s="15"/>
      <c r="D937" s="15"/>
      <c r="E937" s="15"/>
      <c r="F937" s="5"/>
    </row>
    <row r="938" spans="2:6" ht="13" x14ac:dyDescent="0.15">
      <c r="B938" s="23"/>
      <c r="C938" s="15"/>
      <c r="D938" s="15"/>
      <c r="E938" s="15"/>
      <c r="F938" s="5"/>
    </row>
    <row r="939" spans="2:6" ht="13" x14ac:dyDescent="0.15">
      <c r="B939" s="23"/>
      <c r="C939" s="15"/>
      <c r="D939" s="15"/>
      <c r="E939" s="15"/>
      <c r="F939" s="5"/>
    </row>
    <row r="940" spans="2:6" ht="13" x14ac:dyDescent="0.15">
      <c r="B940" s="23"/>
      <c r="C940" s="15"/>
      <c r="D940" s="15"/>
      <c r="E940" s="15"/>
      <c r="F940" s="5"/>
    </row>
    <row r="941" spans="2:6" ht="13" x14ac:dyDescent="0.15">
      <c r="B941" s="23"/>
      <c r="C941" s="15"/>
      <c r="D941" s="15"/>
      <c r="E941" s="15"/>
      <c r="F941" s="5"/>
    </row>
    <row r="942" spans="2:6" ht="13" x14ac:dyDescent="0.15">
      <c r="B942" s="23"/>
      <c r="C942" s="15"/>
      <c r="D942" s="15"/>
      <c r="E942" s="15"/>
      <c r="F942" s="5"/>
    </row>
    <row r="943" spans="2:6" ht="13" x14ac:dyDescent="0.15">
      <c r="B943" s="23"/>
      <c r="C943" s="15"/>
      <c r="D943" s="15"/>
      <c r="E943" s="15"/>
      <c r="F943" s="5"/>
    </row>
    <row r="944" spans="2:6" ht="13" x14ac:dyDescent="0.15">
      <c r="B944" s="23"/>
      <c r="C944" s="15"/>
      <c r="D944" s="15"/>
      <c r="E944" s="15"/>
      <c r="F944" s="5"/>
    </row>
    <row r="945" spans="2:6" ht="13" x14ac:dyDescent="0.15">
      <c r="B945" s="23"/>
      <c r="C945" s="15"/>
      <c r="D945" s="15"/>
      <c r="E945" s="15"/>
      <c r="F945" s="5"/>
    </row>
    <row r="946" spans="2:6" ht="13" x14ac:dyDescent="0.15">
      <c r="B946" s="23"/>
      <c r="C946" s="15"/>
      <c r="D946" s="15"/>
      <c r="E946" s="15"/>
      <c r="F946" s="5"/>
    </row>
    <row r="947" spans="2:6" ht="13" x14ac:dyDescent="0.15">
      <c r="B947" s="23"/>
      <c r="C947" s="15"/>
      <c r="D947" s="15"/>
      <c r="E947" s="15"/>
      <c r="F947" s="5"/>
    </row>
    <row r="948" spans="2:6" ht="13" x14ac:dyDescent="0.15">
      <c r="B948" s="23"/>
      <c r="C948" s="15"/>
      <c r="D948" s="15"/>
      <c r="E948" s="15"/>
      <c r="F948" s="5"/>
    </row>
    <row r="949" spans="2:6" ht="13" x14ac:dyDescent="0.15">
      <c r="B949" s="23"/>
      <c r="C949" s="15"/>
      <c r="D949" s="15"/>
      <c r="E949" s="15"/>
      <c r="F949" s="5"/>
    </row>
    <row r="950" spans="2:6" ht="13" x14ac:dyDescent="0.15">
      <c r="B950" s="23"/>
      <c r="C950" s="15"/>
      <c r="D950" s="15"/>
      <c r="E950" s="15"/>
      <c r="F950" s="5"/>
    </row>
    <row r="951" spans="2:6" ht="13" x14ac:dyDescent="0.15">
      <c r="B951" s="23"/>
      <c r="C951" s="15"/>
      <c r="D951" s="15"/>
      <c r="E951" s="15"/>
      <c r="F951" s="5"/>
    </row>
    <row r="952" spans="2:6" ht="13" x14ac:dyDescent="0.15">
      <c r="B952" s="23"/>
      <c r="C952" s="15"/>
      <c r="D952" s="15"/>
      <c r="E952" s="15"/>
      <c r="F952" s="5"/>
    </row>
    <row r="953" spans="2:6" ht="13" x14ac:dyDescent="0.15">
      <c r="B953" s="23"/>
      <c r="C953" s="15"/>
      <c r="D953" s="15"/>
      <c r="E953" s="15"/>
      <c r="F953" s="5"/>
    </row>
    <row r="954" spans="2:6" ht="13" x14ac:dyDescent="0.15">
      <c r="B954" s="23"/>
      <c r="C954" s="15"/>
      <c r="D954" s="15"/>
      <c r="E954" s="15"/>
      <c r="F954" s="5"/>
    </row>
    <row r="955" spans="2:6" ht="13" x14ac:dyDescent="0.15">
      <c r="B955" s="23"/>
      <c r="C955" s="15"/>
      <c r="D955" s="15"/>
      <c r="E955" s="15"/>
      <c r="F955" s="5"/>
    </row>
    <row r="956" spans="2:6" ht="13" x14ac:dyDescent="0.15">
      <c r="B956" s="23"/>
      <c r="C956" s="15"/>
      <c r="D956" s="15"/>
      <c r="E956" s="15"/>
      <c r="F956" s="5"/>
    </row>
    <row r="957" spans="2:6" ht="13" x14ac:dyDescent="0.15">
      <c r="B957" s="23"/>
      <c r="C957" s="15"/>
      <c r="D957" s="15"/>
      <c r="E957" s="15"/>
      <c r="F957" s="5"/>
    </row>
    <row r="958" spans="2:6" ht="13" x14ac:dyDescent="0.15">
      <c r="B958" s="23"/>
      <c r="C958" s="15"/>
      <c r="D958" s="15"/>
      <c r="E958" s="15"/>
      <c r="F958" s="5"/>
    </row>
    <row r="959" spans="2:6" ht="13" x14ac:dyDescent="0.15">
      <c r="B959" s="23"/>
      <c r="C959" s="15"/>
      <c r="D959" s="15"/>
      <c r="E959" s="15"/>
      <c r="F959" s="5"/>
    </row>
    <row r="960" spans="2:6" ht="13" x14ac:dyDescent="0.15">
      <c r="B960" s="23"/>
      <c r="C960" s="15"/>
      <c r="D960" s="15"/>
      <c r="E960" s="15"/>
      <c r="F960" s="5"/>
    </row>
    <row r="961" spans="2:6" ht="13" x14ac:dyDescent="0.15">
      <c r="B961" s="23"/>
      <c r="C961" s="15"/>
      <c r="D961" s="15"/>
      <c r="E961" s="15"/>
      <c r="F961" s="5"/>
    </row>
    <row r="962" spans="2:6" ht="13" x14ac:dyDescent="0.15">
      <c r="B962" s="23"/>
      <c r="C962" s="15"/>
      <c r="D962" s="15"/>
      <c r="E962" s="15"/>
      <c r="F962" s="5"/>
    </row>
    <row r="963" spans="2:6" ht="13" x14ac:dyDescent="0.15">
      <c r="B963" s="23"/>
      <c r="C963" s="15"/>
      <c r="D963" s="15"/>
      <c r="E963" s="15"/>
      <c r="F963" s="5"/>
    </row>
    <row r="964" spans="2:6" ht="13" x14ac:dyDescent="0.15">
      <c r="B964" s="23"/>
      <c r="C964" s="15"/>
      <c r="D964" s="15"/>
      <c r="E964" s="15"/>
      <c r="F964" s="5"/>
    </row>
    <row r="965" spans="2:6" ht="13" x14ac:dyDescent="0.15">
      <c r="B965" s="23"/>
      <c r="C965" s="15"/>
      <c r="D965" s="15"/>
      <c r="E965" s="15"/>
      <c r="F965" s="5"/>
    </row>
    <row r="966" spans="2:6" ht="13" x14ac:dyDescent="0.15">
      <c r="B966" s="23"/>
      <c r="C966" s="15"/>
      <c r="D966" s="15"/>
      <c r="E966" s="15"/>
      <c r="F966" s="5"/>
    </row>
    <row r="967" spans="2:6" ht="13" x14ac:dyDescent="0.15">
      <c r="B967" s="23"/>
      <c r="C967" s="15"/>
      <c r="D967" s="15"/>
      <c r="E967" s="15"/>
      <c r="F967" s="5"/>
    </row>
    <row r="968" spans="2:6" ht="13" x14ac:dyDescent="0.15">
      <c r="B968" s="23"/>
      <c r="C968" s="15"/>
      <c r="D968" s="15"/>
      <c r="E968" s="15"/>
      <c r="F968" s="5"/>
    </row>
    <row r="969" spans="2:6" ht="13" x14ac:dyDescent="0.15">
      <c r="B969" s="23"/>
      <c r="C969" s="15"/>
      <c r="D969" s="15"/>
      <c r="E969" s="15"/>
      <c r="F969" s="5"/>
    </row>
    <row r="970" spans="2:6" ht="13" x14ac:dyDescent="0.15">
      <c r="B970" s="23"/>
      <c r="C970" s="15"/>
      <c r="D970" s="15"/>
      <c r="E970" s="15"/>
      <c r="F970" s="5"/>
    </row>
    <row r="971" spans="2:6" ht="13" x14ac:dyDescent="0.15">
      <c r="B971" s="23"/>
      <c r="C971" s="15"/>
      <c r="D971" s="15"/>
      <c r="E971" s="15"/>
      <c r="F971" s="5"/>
    </row>
    <row r="972" spans="2:6" ht="13" x14ac:dyDescent="0.15">
      <c r="B972" s="23"/>
      <c r="C972" s="15"/>
      <c r="D972" s="15"/>
      <c r="E972" s="15"/>
      <c r="F972" s="5"/>
    </row>
    <row r="973" spans="2:6" ht="13" x14ac:dyDescent="0.15">
      <c r="B973" s="23"/>
      <c r="C973" s="15"/>
      <c r="D973" s="15"/>
      <c r="E973" s="15"/>
      <c r="F973" s="5"/>
    </row>
    <row r="974" spans="2:6" ht="13" x14ac:dyDescent="0.15">
      <c r="B974" s="23"/>
      <c r="C974" s="15"/>
      <c r="D974" s="15"/>
      <c r="E974" s="15"/>
      <c r="F974" s="5"/>
    </row>
    <row r="975" spans="2:6" ht="13" x14ac:dyDescent="0.15">
      <c r="B975" s="23"/>
      <c r="C975" s="15"/>
      <c r="D975" s="15"/>
      <c r="E975" s="15"/>
      <c r="F975" s="5"/>
    </row>
    <row r="976" spans="2:6" ht="13" x14ac:dyDescent="0.15">
      <c r="B976" s="23"/>
      <c r="C976" s="15"/>
      <c r="D976" s="15"/>
      <c r="E976" s="15"/>
      <c r="F976" s="5"/>
    </row>
    <row r="977" spans="2:6" ht="13" x14ac:dyDescent="0.15">
      <c r="B977" s="23"/>
      <c r="C977" s="15"/>
      <c r="D977" s="15"/>
      <c r="E977" s="15"/>
      <c r="F977" s="5"/>
    </row>
    <row r="978" spans="2:6" ht="13" x14ac:dyDescent="0.15">
      <c r="B978" s="23"/>
      <c r="C978" s="15"/>
      <c r="D978" s="15"/>
      <c r="E978" s="15"/>
      <c r="F978" s="5"/>
    </row>
    <row r="979" spans="2:6" ht="13" x14ac:dyDescent="0.15">
      <c r="B979" s="23"/>
      <c r="C979" s="15"/>
      <c r="D979" s="15"/>
      <c r="E979" s="15"/>
      <c r="F979" s="5"/>
    </row>
    <row r="980" spans="2:6" ht="13" x14ac:dyDescent="0.15">
      <c r="B980" s="23"/>
      <c r="C980" s="15"/>
      <c r="D980" s="15"/>
      <c r="E980" s="15"/>
      <c r="F980" s="5"/>
    </row>
    <row r="981" spans="2:6" ht="13" x14ac:dyDescent="0.15">
      <c r="B981" s="23"/>
      <c r="C981" s="15"/>
      <c r="D981" s="15"/>
      <c r="E981" s="15"/>
      <c r="F981" s="5"/>
    </row>
    <row r="982" spans="2:6" ht="13" x14ac:dyDescent="0.15">
      <c r="B982" s="23"/>
      <c r="C982" s="15"/>
      <c r="D982" s="15"/>
      <c r="E982" s="15"/>
      <c r="F982" s="5"/>
    </row>
    <row r="983" spans="2:6" ht="13" x14ac:dyDescent="0.15">
      <c r="B983" s="23"/>
      <c r="C983" s="15"/>
      <c r="D983" s="15"/>
      <c r="E983" s="15"/>
      <c r="F983" s="5"/>
    </row>
    <row r="984" spans="2:6" ht="13" x14ac:dyDescent="0.15">
      <c r="B984" s="23"/>
      <c r="C984" s="15"/>
      <c r="D984" s="15"/>
      <c r="E984" s="15"/>
      <c r="F984" s="5"/>
    </row>
    <row r="985" spans="2:6" ht="13" x14ac:dyDescent="0.15">
      <c r="B985" s="23"/>
      <c r="C985" s="15"/>
      <c r="D985" s="15"/>
      <c r="E985" s="15"/>
      <c r="F985" s="5"/>
    </row>
    <row r="986" spans="2:6" ht="13" x14ac:dyDescent="0.15">
      <c r="B986" s="23"/>
      <c r="C986" s="15"/>
      <c r="D986" s="15"/>
      <c r="E986" s="15"/>
      <c r="F986" s="5"/>
    </row>
    <row r="987" spans="2:6" ht="13" x14ac:dyDescent="0.15">
      <c r="B987" s="23"/>
      <c r="C987" s="15"/>
      <c r="D987" s="15"/>
      <c r="E987" s="15"/>
      <c r="F987" s="5"/>
    </row>
    <row r="988" spans="2:6" ht="13" x14ac:dyDescent="0.15">
      <c r="B988" s="23"/>
      <c r="C988" s="15"/>
      <c r="D988" s="15"/>
      <c r="E988" s="15"/>
      <c r="F988" s="5"/>
    </row>
    <row r="989" spans="2:6" ht="13" x14ac:dyDescent="0.15">
      <c r="B989" s="23"/>
      <c r="C989" s="15"/>
      <c r="D989" s="15"/>
      <c r="E989" s="15"/>
      <c r="F989" s="5"/>
    </row>
    <row r="990" spans="2:6" ht="13" x14ac:dyDescent="0.15">
      <c r="B990" s="23"/>
      <c r="C990" s="15"/>
      <c r="D990" s="15"/>
      <c r="E990" s="15"/>
      <c r="F990" s="5"/>
    </row>
    <row r="991" spans="2:6" ht="13" x14ac:dyDescent="0.15">
      <c r="B991" s="23"/>
      <c r="C991" s="15"/>
      <c r="D991" s="15"/>
      <c r="E991" s="15"/>
      <c r="F991" s="5"/>
    </row>
    <row r="992" spans="2:6" ht="13" x14ac:dyDescent="0.15">
      <c r="B992" s="23"/>
      <c r="C992" s="15"/>
      <c r="D992" s="15"/>
      <c r="E992" s="15"/>
      <c r="F992" s="5"/>
    </row>
    <row r="993" spans="2:6" ht="13" x14ac:dyDescent="0.15">
      <c r="B993" s="23"/>
      <c r="C993" s="15"/>
      <c r="D993" s="15"/>
      <c r="E993" s="15"/>
      <c r="F993" s="5"/>
    </row>
    <row r="994" spans="2:6" ht="13" x14ac:dyDescent="0.15">
      <c r="B994" s="23"/>
      <c r="C994" s="15"/>
      <c r="D994" s="15"/>
      <c r="E994" s="15"/>
      <c r="F994" s="5"/>
    </row>
    <row r="995" spans="2:6" ht="13" x14ac:dyDescent="0.15">
      <c r="B995" s="23"/>
      <c r="C995" s="15"/>
      <c r="D995" s="15"/>
      <c r="E995" s="15"/>
      <c r="F995" s="5"/>
    </row>
    <row r="996" spans="2:6" ht="13" x14ac:dyDescent="0.15">
      <c r="B996" s="23"/>
      <c r="C996" s="15"/>
      <c r="D996" s="15"/>
      <c r="E996" s="15"/>
      <c r="F996" s="5"/>
    </row>
    <row r="997" spans="2:6" ht="13" x14ac:dyDescent="0.15">
      <c r="B997" s="23"/>
      <c r="C997" s="15"/>
      <c r="D997" s="15"/>
      <c r="E997" s="15"/>
      <c r="F997" s="5"/>
    </row>
    <row r="1048576" spans="3:3" ht="15.75" customHeight="1" x14ac:dyDescent="0.15">
      <c r="C1048576" s="18"/>
    </row>
  </sheetData>
  <autoFilter ref="A1:F997" xr:uid="{00000000-0009-0000-0000-000009000000}">
    <sortState xmlns:xlrd2="http://schemas.microsoft.com/office/spreadsheetml/2017/richdata2" ref="A2:F997">
      <sortCondition ref="C1:C997"/>
    </sortState>
  </autoFilter>
  <sortState xmlns:xlrd2="http://schemas.microsoft.com/office/spreadsheetml/2017/richdata2" ref="A2:F998">
    <sortCondition ref="B2:B998"/>
  </sortState>
  <pageMargins left="0" right="0" top="0" bottom="0" header="0" footer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0000000}">
          <x14:formula1>
            <xm:f>validation!$F$3:$F$9</xm:f>
          </x14:formula1>
          <xm:sqref>B2:B987</xm:sqref>
        </x14:dataValidation>
        <x14:dataValidation type="list" allowBlank="1" showErrorMessage="1" xr:uid="{00000000-0002-0000-0900-000001000000}">
          <x14:formula1>
            <xm:f>companies!$B$2:$B$976</xm:f>
          </x14:formula1>
          <xm:sqref>A2:A214 A230:A997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999"/>
  <sheetViews>
    <sheetView workbookViewId="0">
      <pane ySplit="1" topLeftCell="A2" activePane="bottomLeft" state="frozen"/>
      <selection activeCell="D3" sqref="D3"/>
      <selection pane="bottomLeft" activeCell="F83" sqref="F83"/>
    </sheetView>
  </sheetViews>
  <sheetFormatPr baseColWidth="10" defaultColWidth="14.5" defaultRowHeight="15.75" customHeight="1" x14ac:dyDescent="0.15"/>
  <cols>
    <col min="1" max="1" width="22.5" customWidth="1"/>
    <col min="3" max="4" width="16.5" customWidth="1"/>
    <col min="5" max="5" width="20.5" customWidth="1"/>
    <col min="6" max="6" width="34" customWidth="1"/>
  </cols>
  <sheetData>
    <row r="1" spans="1:6" ht="13" x14ac:dyDescent="0.15">
      <c r="A1" s="4" t="s">
        <v>11</v>
      </c>
      <c r="B1" s="22" t="s">
        <v>471</v>
      </c>
      <c r="C1" s="17" t="s">
        <v>474</v>
      </c>
      <c r="D1" s="17" t="s">
        <v>569</v>
      </c>
      <c r="E1" s="17" t="s">
        <v>472</v>
      </c>
      <c r="F1" s="17" t="s">
        <v>475</v>
      </c>
    </row>
    <row r="2" spans="1:6" ht="13" x14ac:dyDescent="0.15">
      <c r="A2" s="19" t="s">
        <v>34</v>
      </c>
      <c r="B2" s="23">
        <v>2</v>
      </c>
      <c r="C2" s="18">
        <v>43465</v>
      </c>
      <c r="D2" s="15" t="s">
        <v>479</v>
      </c>
      <c r="E2" s="15" t="s">
        <v>802</v>
      </c>
      <c r="F2" s="15"/>
    </row>
    <row r="3" spans="1:6" ht="13" x14ac:dyDescent="0.15">
      <c r="A3" s="19" t="s">
        <v>37</v>
      </c>
      <c r="B3" s="23">
        <v>1</v>
      </c>
      <c r="C3" s="18">
        <v>43465</v>
      </c>
      <c r="D3" s="15" t="s">
        <v>479</v>
      </c>
      <c r="E3" s="15" t="s">
        <v>802</v>
      </c>
      <c r="F3" s="15"/>
    </row>
    <row r="4" spans="1:6" ht="13" x14ac:dyDescent="0.15">
      <c r="A4" s="19" t="s">
        <v>39</v>
      </c>
      <c r="B4" s="23">
        <v>4</v>
      </c>
      <c r="C4" s="18">
        <v>43465</v>
      </c>
      <c r="D4" s="15" t="s">
        <v>479</v>
      </c>
      <c r="E4" s="15" t="s">
        <v>802</v>
      </c>
      <c r="F4" s="15"/>
    </row>
    <row r="5" spans="1:6" ht="13" x14ac:dyDescent="0.15">
      <c r="A5" s="19" t="s">
        <v>43</v>
      </c>
      <c r="B5" s="23">
        <v>4</v>
      </c>
      <c r="C5" s="18">
        <v>43465</v>
      </c>
      <c r="D5" s="15" t="s">
        <v>479</v>
      </c>
      <c r="E5" s="15" t="s">
        <v>802</v>
      </c>
      <c r="F5" s="15"/>
    </row>
    <row r="6" spans="1:6" ht="13" x14ac:dyDescent="0.15">
      <c r="A6" s="19" t="s">
        <v>44</v>
      </c>
      <c r="B6" s="23">
        <v>4</v>
      </c>
      <c r="C6" s="18">
        <v>43465</v>
      </c>
      <c r="D6" s="15" t="s">
        <v>479</v>
      </c>
      <c r="E6" s="15" t="s">
        <v>802</v>
      </c>
      <c r="F6" s="15"/>
    </row>
    <row r="7" spans="1:6" ht="13" x14ac:dyDescent="0.15">
      <c r="A7" s="19" t="s">
        <v>61</v>
      </c>
      <c r="B7" s="23">
        <v>2</v>
      </c>
      <c r="C7" s="18">
        <v>43465</v>
      </c>
      <c r="D7" s="15" t="s">
        <v>479</v>
      </c>
      <c r="E7" s="15" t="s">
        <v>802</v>
      </c>
      <c r="F7" s="15"/>
    </row>
    <row r="8" spans="1:6" ht="13" x14ac:dyDescent="0.15">
      <c r="A8" s="19" t="s">
        <v>50</v>
      </c>
      <c r="B8" s="23">
        <v>5</v>
      </c>
      <c r="C8" s="18">
        <v>43465</v>
      </c>
      <c r="D8" s="15" t="s">
        <v>479</v>
      </c>
      <c r="E8" s="15" t="s">
        <v>802</v>
      </c>
      <c r="F8" s="15"/>
    </row>
    <row r="9" spans="1:6" ht="13" x14ac:dyDescent="0.15">
      <c r="A9" s="19" t="s">
        <v>53</v>
      </c>
      <c r="B9" s="23">
        <v>5</v>
      </c>
      <c r="C9" s="18">
        <v>43465</v>
      </c>
      <c r="D9" s="15" t="s">
        <v>479</v>
      </c>
      <c r="E9" s="15" t="s">
        <v>802</v>
      </c>
      <c r="F9" s="15"/>
    </row>
    <row r="10" spans="1:6" ht="13" x14ac:dyDescent="0.15">
      <c r="A10" s="19" t="s">
        <v>54</v>
      </c>
      <c r="B10" s="23">
        <v>10</v>
      </c>
      <c r="C10" s="18">
        <v>43465</v>
      </c>
      <c r="D10" s="15" t="s">
        <v>479</v>
      </c>
      <c r="E10" s="15" t="s">
        <v>802</v>
      </c>
      <c r="F10" s="15"/>
    </row>
    <row r="11" spans="1:6" ht="13" x14ac:dyDescent="0.15">
      <c r="A11" s="19" t="s">
        <v>56</v>
      </c>
      <c r="B11" s="23">
        <v>45</v>
      </c>
      <c r="C11" s="18">
        <v>43465</v>
      </c>
      <c r="D11" s="15" t="s">
        <v>479</v>
      </c>
      <c r="E11" s="15" t="s">
        <v>802</v>
      </c>
      <c r="F11" s="15"/>
    </row>
    <row r="12" spans="1:6" ht="13" x14ac:dyDescent="0.15">
      <c r="A12" s="19" t="s">
        <v>57</v>
      </c>
      <c r="B12" s="23">
        <v>6</v>
      </c>
      <c r="C12" s="18">
        <v>43465</v>
      </c>
      <c r="D12" s="15" t="s">
        <v>479</v>
      </c>
      <c r="E12" s="15" t="s">
        <v>802</v>
      </c>
      <c r="F12" s="15"/>
    </row>
    <row r="13" spans="1:6" ht="13" x14ac:dyDescent="0.15">
      <c r="A13" s="19" t="s">
        <v>58</v>
      </c>
      <c r="B13" s="23">
        <v>3</v>
      </c>
      <c r="C13" s="18">
        <v>43465</v>
      </c>
      <c r="D13" s="15" t="s">
        <v>479</v>
      </c>
      <c r="E13" s="15" t="s">
        <v>802</v>
      </c>
      <c r="F13" s="15"/>
    </row>
    <row r="14" spans="1:6" ht="13" x14ac:dyDescent="0.15">
      <c r="A14" s="19" t="s">
        <v>59</v>
      </c>
      <c r="B14" s="23">
        <v>3</v>
      </c>
      <c r="C14" s="18">
        <v>43465</v>
      </c>
      <c r="D14" s="15" t="s">
        <v>479</v>
      </c>
      <c r="E14" s="15" t="s">
        <v>802</v>
      </c>
      <c r="F14" s="15"/>
    </row>
    <row r="15" spans="1:6" ht="13" x14ac:dyDescent="0.15">
      <c r="A15" s="19" t="s">
        <v>62</v>
      </c>
      <c r="B15" s="23">
        <v>1</v>
      </c>
      <c r="C15" s="18">
        <v>43465</v>
      </c>
      <c r="D15" s="15" t="s">
        <v>479</v>
      </c>
      <c r="E15" s="15" t="s">
        <v>802</v>
      </c>
      <c r="F15" s="15"/>
    </row>
    <row r="16" spans="1:6" ht="13" x14ac:dyDescent="0.15">
      <c r="A16" s="19" t="s">
        <v>63</v>
      </c>
      <c r="B16" s="23">
        <v>4</v>
      </c>
      <c r="C16" s="18">
        <v>43465</v>
      </c>
      <c r="D16" s="15" t="s">
        <v>479</v>
      </c>
      <c r="E16" s="15" t="s">
        <v>802</v>
      </c>
      <c r="F16" s="15"/>
    </row>
    <row r="17" spans="1:6" ht="13" x14ac:dyDescent="0.15">
      <c r="A17" s="19" t="s">
        <v>64</v>
      </c>
      <c r="B17" s="23">
        <v>5</v>
      </c>
      <c r="C17" s="18">
        <v>43465</v>
      </c>
      <c r="D17" s="15" t="s">
        <v>479</v>
      </c>
      <c r="E17" s="15" t="s">
        <v>802</v>
      </c>
      <c r="F17" s="15"/>
    </row>
    <row r="18" spans="1:6" ht="13" x14ac:dyDescent="0.15">
      <c r="A18" s="19" t="s">
        <v>65</v>
      </c>
      <c r="B18" s="23">
        <v>2</v>
      </c>
      <c r="C18" s="18">
        <v>43465</v>
      </c>
      <c r="D18" s="15" t="s">
        <v>479</v>
      </c>
      <c r="E18" s="15" t="s">
        <v>802</v>
      </c>
      <c r="F18" s="15"/>
    </row>
    <row r="19" spans="1:6" ht="13" x14ac:dyDescent="0.15">
      <c r="A19" s="19" t="s">
        <v>66</v>
      </c>
      <c r="B19" s="23">
        <v>2</v>
      </c>
      <c r="C19" s="18">
        <v>43465</v>
      </c>
      <c r="D19" s="15" t="s">
        <v>479</v>
      </c>
      <c r="E19" s="15" t="s">
        <v>802</v>
      </c>
      <c r="F19" s="15"/>
    </row>
    <row r="20" spans="1:6" ht="13" x14ac:dyDescent="0.15">
      <c r="A20" s="19" t="s">
        <v>67</v>
      </c>
      <c r="B20" s="23">
        <v>1</v>
      </c>
      <c r="C20" s="18">
        <v>43465</v>
      </c>
      <c r="D20" s="15" t="s">
        <v>479</v>
      </c>
      <c r="E20" s="15" t="s">
        <v>802</v>
      </c>
      <c r="F20" s="15"/>
    </row>
    <row r="21" spans="1:6" ht="13" x14ac:dyDescent="0.15">
      <c r="A21" s="19" t="s">
        <v>68</v>
      </c>
      <c r="B21" s="23">
        <v>5</v>
      </c>
      <c r="C21" s="18">
        <v>43465</v>
      </c>
      <c r="D21" s="15" t="s">
        <v>479</v>
      </c>
      <c r="E21" s="15" t="s">
        <v>802</v>
      </c>
      <c r="F21" s="15"/>
    </row>
    <row r="22" spans="1:6" ht="13" x14ac:dyDescent="0.15">
      <c r="A22" s="19" t="s">
        <v>70</v>
      </c>
      <c r="B22" s="23">
        <v>7</v>
      </c>
      <c r="C22" s="18">
        <v>43465</v>
      </c>
      <c r="D22" s="15" t="s">
        <v>479</v>
      </c>
      <c r="E22" s="15" t="s">
        <v>802</v>
      </c>
      <c r="F22" s="15"/>
    </row>
    <row r="23" spans="1:6" ht="13" x14ac:dyDescent="0.15">
      <c r="A23" s="19" t="s">
        <v>78</v>
      </c>
      <c r="B23" s="23">
        <v>4</v>
      </c>
      <c r="C23" s="18">
        <v>43465</v>
      </c>
      <c r="D23" s="15" t="s">
        <v>479</v>
      </c>
      <c r="E23" s="15" t="s">
        <v>802</v>
      </c>
      <c r="F23" s="15"/>
    </row>
    <row r="24" spans="1:6" ht="13" x14ac:dyDescent="0.15">
      <c r="A24" s="19" t="s">
        <v>79</v>
      </c>
      <c r="B24" s="23">
        <v>1</v>
      </c>
      <c r="C24" s="18">
        <v>43465</v>
      </c>
      <c r="D24" s="15" t="s">
        <v>479</v>
      </c>
      <c r="E24" s="15" t="s">
        <v>802</v>
      </c>
      <c r="F24" s="15"/>
    </row>
    <row r="25" spans="1:6" ht="13" x14ac:dyDescent="0.15">
      <c r="A25" s="19" t="s">
        <v>82</v>
      </c>
      <c r="B25" s="23">
        <v>2</v>
      </c>
      <c r="C25" s="18">
        <v>43465</v>
      </c>
      <c r="D25" s="15" t="s">
        <v>479</v>
      </c>
      <c r="E25" s="15" t="s">
        <v>802</v>
      </c>
      <c r="F25" s="15"/>
    </row>
    <row r="26" spans="1:6" ht="13" x14ac:dyDescent="0.15">
      <c r="A26" s="19" t="s">
        <v>83</v>
      </c>
      <c r="B26" s="23">
        <v>6</v>
      </c>
      <c r="C26" s="18">
        <v>43465</v>
      </c>
      <c r="D26" s="15" t="s">
        <v>479</v>
      </c>
      <c r="E26" s="15" t="s">
        <v>802</v>
      </c>
      <c r="F26" s="15"/>
    </row>
    <row r="27" spans="1:6" ht="13" x14ac:dyDescent="0.15">
      <c r="A27" s="19" t="s">
        <v>394</v>
      </c>
      <c r="B27" s="23">
        <v>3</v>
      </c>
      <c r="C27" s="18">
        <v>43465</v>
      </c>
      <c r="D27" s="15" t="s">
        <v>479</v>
      </c>
      <c r="E27" s="15" t="s">
        <v>802</v>
      </c>
      <c r="F27" s="15"/>
    </row>
    <row r="28" spans="1:6" ht="13" x14ac:dyDescent="0.15">
      <c r="A28" s="19" t="s">
        <v>85</v>
      </c>
      <c r="B28" s="23">
        <v>4</v>
      </c>
      <c r="C28" s="18">
        <v>43465</v>
      </c>
      <c r="D28" s="15" t="s">
        <v>479</v>
      </c>
      <c r="E28" s="15" t="s">
        <v>802</v>
      </c>
      <c r="F28" s="15"/>
    </row>
    <row r="29" spans="1:6" ht="13" x14ac:dyDescent="0.15">
      <c r="A29" s="19" t="s">
        <v>86</v>
      </c>
      <c r="B29" s="23">
        <v>3</v>
      </c>
      <c r="C29" s="18">
        <v>43465</v>
      </c>
      <c r="D29" s="15" t="s">
        <v>479</v>
      </c>
      <c r="E29" s="15" t="s">
        <v>802</v>
      </c>
      <c r="F29" s="15"/>
    </row>
    <row r="30" spans="1:6" ht="13" x14ac:dyDescent="0.15">
      <c r="A30" s="19" t="s">
        <v>87</v>
      </c>
      <c r="B30" s="23">
        <v>4</v>
      </c>
      <c r="C30" s="18">
        <v>43465</v>
      </c>
      <c r="D30" s="15" t="s">
        <v>479</v>
      </c>
      <c r="E30" s="15" t="s">
        <v>802</v>
      </c>
      <c r="F30" s="15"/>
    </row>
    <row r="31" spans="1:6" ht="13" x14ac:dyDescent="0.15">
      <c r="A31" s="19" t="s">
        <v>88</v>
      </c>
      <c r="B31" s="23">
        <v>4</v>
      </c>
      <c r="C31" s="18">
        <v>43465</v>
      </c>
      <c r="D31" s="15" t="s">
        <v>479</v>
      </c>
      <c r="E31" s="15" t="s">
        <v>802</v>
      </c>
      <c r="F31" s="15"/>
    </row>
    <row r="32" spans="1:6" ht="13" x14ac:dyDescent="0.15">
      <c r="A32" s="19" t="s">
        <v>89</v>
      </c>
      <c r="B32" s="23">
        <v>4</v>
      </c>
      <c r="C32" s="18">
        <v>43465</v>
      </c>
      <c r="D32" s="15" t="s">
        <v>479</v>
      </c>
      <c r="E32" s="15" t="s">
        <v>802</v>
      </c>
      <c r="F32" s="15"/>
    </row>
    <row r="33" spans="1:6" ht="13" x14ac:dyDescent="0.15">
      <c r="A33" s="19" t="s">
        <v>90</v>
      </c>
      <c r="B33" s="23">
        <v>2</v>
      </c>
      <c r="C33" s="18">
        <v>43465</v>
      </c>
      <c r="D33" s="15" t="s">
        <v>479</v>
      </c>
      <c r="E33" s="15" t="s">
        <v>802</v>
      </c>
      <c r="F33" s="15"/>
    </row>
    <row r="34" spans="1:6" ht="13" x14ac:dyDescent="0.15">
      <c r="A34" s="19" t="s">
        <v>91</v>
      </c>
      <c r="B34" s="23">
        <v>4</v>
      </c>
      <c r="C34" s="18">
        <v>43465</v>
      </c>
      <c r="D34" s="15" t="s">
        <v>479</v>
      </c>
      <c r="E34" s="15" t="s">
        <v>802</v>
      </c>
      <c r="F34" s="15"/>
    </row>
    <row r="35" spans="1:6" ht="13" x14ac:dyDescent="0.15">
      <c r="A35" s="19" t="s">
        <v>93</v>
      </c>
      <c r="B35" s="23">
        <v>4</v>
      </c>
      <c r="C35" s="18">
        <v>43465</v>
      </c>
      <c r="D35" s="15" t="s">
        <v>479</v>
      </c>
      <c r="E35" s="15" t="s">
        <v>802</v>
      </c>
      <c r="F35" s="15"/>
    </row>
    <row r="36" spans="1:6" ht="13" x14ac:dyDescent="0.15">
      <c r="A36" s="19" t="s">
        <v>94</v>
      </c>
      <c r="B36" s="23">
        <v>2</v>
      </c>
      <c r="C36" s="18">
        <v>43465</v>
      </c>
      <c r="D36" s="15" t="s">
        <v>479</v>
      </c>
      <c r="E36" s="15" t="s">
        <v>802</v>
      </c>
      <c r="F36" s="15"/>
    </row>
    <row r="37" spans="1:6" ht="13" x14ac:dyDescent="0.15">
      <c r="A37" s="19" t="s">
        <v>95</v>
      </c>
      <c r="B37" s="23">
        <v>2</v>
      </c>
      <c r="C37" s="18">
        <v>43465</v>
      </c>
      <c r="D37" s="15" t="s">
        <v>479</v>
      </c>
      <c r="E37" s="15" t="s">
        <v>802</v>
      </c>
      <c r="F37" s="15"/>
    </row>
    <row r="38" spans="1:6" ht="13" x14ac:dyDescent="0.15">
      <c r="A38" s="19" t="s">
        <v>96</v>
      </c>
      <c r="B38" s="23">
        <v>3</v>
      </c>
      <c r="C38" s="18">
        <v>43465</v>
      </c>
      <c r="D38" s="15" t="s">
        <v>479</v>
      </c>
      <c r="E38" s="15" t="s">
        <v>802</v>
      </c>
      <c r="F38" s="15"/>
    </row>
    <row r="39" spans="1:6" ht="13" x14ac:dyDescent="0.15">
      <c r="A39" s="19" t="s">
        <v>97</v>
      </c>
      <c r="B39" s="23">
        <v>5</v>
      </c>
      <c r="C39" s="18">
        <v>43465</v>
      </c>
      <c r="D39" s="15" t="s">
        <v>479</v>
      </c>
      <c r="E39" s="15" t="s">
        <v>802</v>
      </c>
      <c r="F39" s="15"/>
    </row>
    <row r="40" spans="1:6" ht="13" x14ac:dyDescent="0.15">
      <c r="A40" s="19" t="s">
        <v>98</v>
      </c>
      <c r="B40" s="23">
        <v>8</v>
      </c>
      <c r="C40" s="18">
        <v>43465</v>
      </c>
      <c r="D40" s="15" t="s">
        <v>479</v>
      </c>
      <c r="E40" s="15" t="s">
        <v>802</v>
      </c>
      <c r="F40" s="15"/>
    </row>
    <row r="41" spans="1:6" ht="13" x14ac:dyDescent="0.15">
      <c r="A41" s="19" t="s">
        <v>30</v>
      </c>
      <c r="B41" s="23">
        <v>0</v>
      </c>
      <c r="C41" s="18">
        <v>43465</v>
      </c>
      <c r="D41" s="15" t="s">
        <v>479</v>
      </c>
      <c r="E41" s="15" t="s">
        <v>802</v>
      </c>
      <c r="F41" s="15"/>
    </row>
    <row r="42" spans="1:6" ht="13" x14ac:dyDescent="0.15">
      <c r="A42" s="19" t="s">
        <v>31</v>
      </c>
      <c r="B42" s="23">
        <v>0</v>
      </c>
      <c r="C42" s="18">
        <v>43465</v>
      </c>
      <c r="D42" s="15" t="s">
        <v>479</v>
      </c>
      <c r="E42" s="15" t="s">
        <v>802</v>
      </c>
      <c r="F42" s="15"/>
    </row>
    <row r="43" spans="1:6" ht="13" x14ac:dyDescent="0.15">
      <c r="A43" s="19" t="s">
        <v>32</v>
      </c>
      <c r="B43" s="23">
        <v>0</v>
      </c>
      <c r="C43" s="18">
        <v>43465</v>
      </c>
      <c r="D43" s="15" t="s">
        <v>479</v>
      </c>
      <c r="E43" s="15" t="s">
        <v>802</v>
      </c>
      <c r="F43" s="15"/>
    </row>
    <row r="44" spans="1:6" ht="13" x14ac:dyDescent="0.15">
      <c r="A44" s="19" t="s">
        <v>33</v>
      </c>
      <c r="B44" s="23">
        <v>0</v>
      </c>
      <c r="C44" s="18">
        <v>43465</v>
      </c>
      <c r="D44" s="15" t="s">
        <v>479</v>
      </c>
      <c r="E44" s="15" t="s">
        <v>802</v>
      </c>
      <c r="F44" s="15"/>
    </row>
    <row r="45" spans="1:6" ht="13" x14ac:dyDescent="0.15">
      <c r="A45" s="19" t="s">
        <v>35</v>
      </c>
      <c r="B45" s="23">
        <v>0</v>
      </c>
      <c r="C45" s="18">
        <v>43465</v>
      </c>
      <c r="D45" s="15" t="s">
        <v>479</v>
      </c>
      <c r="E45" s="15" t="s">
        <v>802</v>
      </c>
      <c r="F45" s="15"/>
    </row>
    <row r="46" spans="1:6" ht="13" x14ac:dyDescent="0.15">
      <c r="A46" s="19" t="s">
        <v>36</v>
      </c>
      <c r="B46" s="23">
        <v>0</v>
      </c>
      <c r="C46" s="18">
        <v>43465</v>
      </c>
      <c r="D46" s="15" t="s">
        <v>479</v>
      </c>
      <c r="E46" s="15" t="s">
        <v>802</v>
      </c>
      <c r="F46" s="15"/>
    </row>
    <row r="47" spans="1:6" ht="13" x14ac:dyDescent="0.15">
      <c r="A47" s="19" t="s">
        <v>38</v>
      </c>
      <c r="B47" s="23">
        <v>0</v>
      </c>
      <c r="C47" s="18">
        <v>43465</v>
      </c>
      <c r="D47" s="15" t="s">
        <v>479</v>
      </c>
      <c r="E47" s="15" t="s">
        <v>802</v>
      </c>
      <c r="F47" s="15"/>
    </row>
    <row r="48" spans="1:6" ht="13" x14ac:dyDescent="0.15">
      <c r="A48" s="19" t="s">
        <v>40</v>
      </c>
      <c r="B48" s="23">
        <v>0</v>
      </c>
      <c r="C48" s="18">
        <v>43465</v>
      </c>
      <c r="D48" s="15" t="s">
        <v>479</v>
      </c>
      <c r="E48" s="15" t="s">
        <v>802</v>
      </c>
      <c r="F48" s="15"/>
    </row>
    <row r="49" spans="1:6" ht="13" x14ac:dyDescent="0.15">
      <c r="A49" s="19" t="s">
        <v>41</v>
      </c>
      <c r="B49" s="23">
        <v>0</v>
      </c>
      <c r="C49" s="18">
        <v>43465</v>
      </c>
      <c r="D49" s="15" t="s">
        <v>479</v>
      </c>
      <c r="E49" s="15" t="s">
        <v>802</v>
      </c>
      <c r="F49" s="15"/>
    </row>
    <row r="50" spans="1:6" ht="13" x14ac:dyDescent="0.15">
      <c r="A50" s="19" t="s">
        <v>42</v>
      </c>
      <c r="B50" s="23">
        <v>0</v>
      </c>
      <c r="C50" s="18">
        <v>43465</v>
      </c>
      <c r="D50" s="15" t="s">
        <v>479</v>
      </c>
      <c r="E50" s="15" t="s">
        <v>802</v>
      </c>
      <c r="F50" s="15"/>
    </row>
    <row r="51" spans="1:6" ht="13" x14ac:dyDescent="0.15">
      <c r="A51" s="19" t="s">
        <v>45</v>
      </c>
      <c r="B51" s="23">
        <v>0</v>
      </c>
      <c r="C51" s="18">
        <v>43465</v>
      </c>
      <c r="D51" s="15" t="s">
        <v>479</v>
      </c>
      <c r="E51" s="15" t="s">
        <v>802</v>
      </c>
      <c r="F51" s="15"/>
    </row>
    <row r="52" spans="1:6" ht="13" x14ac:dyDescent="0.15">
      <c r="A52" s="19" t="s">
        <v>46</v>
      </c>
      <c r="B52" s="23">
        <v>0</v>
      </c>
      <c r="C52" s="18">
        <v>43465</v>
      </c>
      <c r="D52" s="15" t="s">
        <v>479</v>
      </c>
      <c r="E52" s="15" t="s">
        <v>802</v>
      </c>
      <c r="F52" s="15"/>
    </row>
    <row r="53" spans="1:6" ht="13" x14ac:dyDescent="0.15">
      <c r="A53" s="19" t="s">
        <v>47</v>
      </c>
      <c r="B53" s="23">
        <v>0</v>
      </c>
      <c r="C53" s="18">
        <v>43465</v>
      </c>
      <c r="D53" s="15" t="s">
        <v>479</v>
      </c>
      <c r="E53" s="15" t="s">
        <v>802</v>
      </c>
      <c r="F53" s="15"/>
    </row>
    <row r="54" spans="1:6" ht="13" x14ac:dyDescent="0.15">
      <c r="A54" s="19" t="s">
        <v>48</v>
      </c>
      <c r="B54" s="23">
        <v>0</v>
      </c>
      <c r="C54" s="18">
        <v>43465</v>
      </c>
      <c r="D54" s="15" t="s">
        <v>479</v>
      </c>
      <c r="E54" s="15" t="s">
        <v>802</v>
      </c>
      <c r="F54" s="15"/>
    </row>
    <row r="55" spans="1:6" ht="13" x14ac:dyDescent="0.15">
      <c r="A55" s="19" t="s">
        <v>51</v>
      </c>
      <c r="B55" s="23">
        <v>0</v>
      </c>
      <c r="C55" s="18">
        <v>43465</v>
      </c>
      <c r="D55" s="15" t="s">
        <v>479</v>
      </c>
      <c r="E55" s="15" t="s">
        <v>802</v>
      </c>
      <c r="F55" s="15"/>
    </row>
    <row r="56" spans="1:6" ht="13" x14ac:dyDescent="0.15">
      <c r="A56" s="19" t="s">
        <v>52</v>
      </c>
      <c r="B56" s="23">
        <v>0</v>
      </c>
      <c r="C56" s="18">
        <v>43465</v>
      </c>
      <c r="D56" s="15" t="s">
        <v>479</v>
      </c>
      <c r="E56" s="15" t="s">
        <v>802</v>
      </c>
      <c r="F56" s="15"/>
    </row>
    <row r="57" spans="1:6" ht="13" x14ac:dyDescent="0.15">
      <c r="A57" s="19" t="s">
        <v>55</v>
      </c>
      <c r="B57" s="23">
        <v>0</v>
      </c>
      <c r="C57" s="18">
        <v>43465</v>
      </c>
      <c r="D57" s="15" t="s">
        <v>479</v>
      </c>
      <c r="E57" s="15" t="s">
        <v>802</v>
      </c>
      <c r="F57" s="15"/>
    </row>
    <row r="58" spans="1:6" ht="13" x14ac:dyDescent="0.15">
      <c r="A58" s="19" t="s">
        <v>60</v>
      </c>
      <c r="B58" s="23">
        <v>0</v>
      </c>
      <c r="C58" s="18">
        <v>43465</v>
      </c>
      <c r="D58" s="15" t="s">
        <v>479</v>
      </c>
      <c r="E58" s="15" t="s">
        <v>802</v>
      </c>
      <c r="F58" s="15"/>
    </row>
    <row r="59" spans="1:6" ht="13" x14ac:dyDescent="0.15">
      <c r="A59" s="19" t="s">
        <v>49</v>
      </c>
      <c r="B59" s="23">
        <v>0</v>
      </c>
      <c r="C59" s="18">
        <v>43465</v>
      </c>
      <c r="D59" s="15" t="s">
        <v>479</v>
      </c>
      <c r="E59" s="15" t="s">
        <v>802</v>
      </c>
      <c r="F59" s="15"/>
    </row>
    <row r="60" spans="1:6" ht="13" x14ac:dyDescent="0.15">
      <c r="A60" s="19" t="s">
        <v>69</v>
      </c>
      <c r="B60" s="23">
        <v>0</v>
      </c>
      <c r="C60" s="18">
        <v>43465</v>
      </c>
      <c r="D60" s="15" t="s">
        <v>479</v>
      </c>
      <c r="E60" s="15" t="s">
        <v>802</v>
      </c>
      <c r="F60" s="15"/>
    </row>
    <row r="61" spans="1:6" ht="13" x14ac:dyDescent="0.15">
      <c r="A61" s="19" t="s">
        <v>71</v>
      </c>
      <c r="B61" s="23">
        <v>0</v>
      </c>
      <c r="C61" s="18">
        <v>43465</v>
      </c>
      <c r="D61" s="15" t="s">
        <v>479</v>
      </c>
      <c r="E61" s="15" t="s">
        <v>802</v>
      </c>
      <c r="F61" s="15"/>
    </row>
    <row r="62" spans="1:6" ht="13" x14ac:dyDescent="0.15">
      <c r="A62" s="19" t="s">
        <v>72</v>
      </c>
      <c r="B62" s="23">
        <v>0</v>
      </c>
      <c r="C62" s="18">
        <v>43465</v>
      </c>
      <c r="D62" s="15" t="s">
        <v>479</v>
      </c>
      <c r="E62" s="15" t="s">
        <v>802</v>
      </c>
      <c r="F62" s="15"/>
    </row>
    <row r="63" spans="1:6" ht="13" x14ac:dyDescent="0.15">
      <c r="A63" s="19" t="s">
        <v>73</v>
      </c>
      <c r="B63" s="23">
        <v>0</v>
      </c>
      <c r="C63" s="18">
        <v>43465</v>
      </c>
      <c r="D63" s="15" t="s">
        <v>479</v>
      </c>
      <c r="E63" s="15" t="s">
        <v>802</v>
      </c>
      <c r="F63" s="15"/>
    </row>
    <row r="64" spans="1:6" ht="13" x14ac:dyDescent="0.15">
      <c r="A64" s="19" t="s">
        <v>74</v>
      </c>
      <c r="B64" s="23">
        <v>0</v>
      </c>
      <c r="C64" s="18">
        <v>43465</v>
      </c>
      <c r="D64" s="15" t="s">
        <v>479</v>
      </c>
      <c r="E64" s="15" t="s">
        <v>802</v>
      </c>
      <c r="F64" s="15"/>
    </row>
    <row r="65" spans="1:6" ht="13" x14ac:dyDescent="0.15">
      <c r="A65" s="19" t="s">
        <v>75</v>
      </c>
      <c r="B65" s="23">
        <v>0</v>
      </c>
      <c r="C65" s="18">
        <v>43465</v>
      </c>
      <c r="D65" s="15" t="s">
        <v>479</v>
      </c>
      <c r="E65" s="15" t="s">
        <v>802</v>
      </c>
      <c r="F65" s="15"/>
    </row>
    <row r="66" spans="1:6" ht="13" x14ac:dyDescent="0.15">
      <c r="A66" s="19" t="s">
        <v>76</v>
      </c>
      <c r="B66" s="23">
        <v>0</v>
      </c>
      <c r="C66" s="18">
        <v>43465</v>
      </c>
      <c r="D66" s="15" t="s">
        <v>479</v>
      </c>
      <c r="E66" s="15" t="s">
        <v>802</v>
      </c>
      <c r="F66" s="15"/>
    </row>
    <row r="67" spans="1:6" ht="13" x14ac:dyDescent="0.15">
      <c r="A67" t="s">
        <v>80</v>
      </c>
      <c r="B67" s="23">
        <v>0</v>
      </c>
      <c r="C67" s="18">
        <v>43465</v>
      </c>
      <c r="D67" s="15" t="s">
        <v>479</v>
      </c>
      <c r="E67" s="15" t="s">
        <v>802</v>
      </c>
      <c r="F67" s="15"/>
    </row>
    <row r="68" spans="1:6" ht="13" x14ac:dyDescent="0.15">
      <c r="A68" s="19" t="s">
        <v>81</v>
      </c>
      <c r="B68" s="23">
        <v>0</v>
      </c>
      <c r="C68" s="18">
        <v>43465</v>
      </c>
      <c r="D68" s="15" t="s">
        <v>479</v>
      </c>
      <c r="E68" s="15" t="s">
        <v>802</v>
      </c>
      <c r="F68" s="15"/>
    </row>
    <row r="69" spans="1:6" ht="13" x14ac:dyDescent="0.15">
      <c r="A69" s="19" t="s">
        <v>92</v>
      </c>
      <c r="B69" s="23">
        <v>0</v>
      </c>
      <c r="C69" s="18">
        <v>43465</v>
      </c>
      <c r="D69" s="15" t="s">
        <v>479</v>
      </c>
      <c r="E69" s="15" t="s">
        <v>802</v>
      </c>
      <c r="F69" s="15"/>
    </row>
    <row r="70" spans="1:6" ht="13" x14ac:dyDescent="0.15">
      <c r="A70" t="s">
        <v>99</v>
      </c>
      <c r="B70" s="23">
        <v>0</v>
      </c>
      <c r="C70" s="18">
        <v>43465</v>
      </c>
      <c r="D70" s="15" t="s">
        <v>479</v>
      </c>
      <c r="E70" s="15" t="s">
        <v>802</v>
      </c>
      <c r="F70" s="15"/>
    </row>
    <row r="71" spans="1:6" ht="13" x14ac:dyDescent="0.15">
      <c r="A71" t="s">
        <v>100</v>
      </c>
      <c r="B71" s="23">
        <v>0</v>
      </c>
      <c r="C71" s="18">
        <v>43465</v>
      </c>
      <c r="D71" s="15" t="s">
        <v>479</v>
      </c>
      <c r="E71" s="15" t="s">
        <v>802</v>
      </c>
      <c r="F71" s="15"/>
    </row>
    <row r="72" spans="1:6" ht="13" x14ac:dyDescent="0.15">
      <c r="A72" t="s">
        <v>101</v>
      </c>
      <c r="B72" s="23">
        <v>0</v>
      </c>
      <c r="C72" s="18">
        <v>43465</v>
      </c>
      <c r="D72" s="15" t="s">
        <v>479</v>
      </c>
      <c r="E72" s="15" t="s">
        <v>802</v>
      </c>
      <c r="F72" s="15"/>
    </row>
    <row r="73" spans="1:6" ht="13" x14ac:dyDescent="0.15">
      <c r="A73" s="19" t="s">
        <v>102</v>
      </c>
      <c r="B73" s="23">
        <v>0</v>
      </c>
      <c r="C73" s="18">
        <v>43465</v>
      </c>
      <c r="D73" s="15" t="s">
        <v>479</v>
      </c>
      <c r="E73" s="15" t="s">
        <v>802</v>
      </c>
      <c r="F73" s="15"/>
    </row>
    <row r="74" spans="1:6" ht="13" x14ac:dyDescent="0.15">
      <c r="A74" s="19" t="s">
        <v>103</v>
      </c>
      <c r="B74" s="23">
        <v>0</v>
      </c>
      <c r="C74" s="18">
        <v>43465</v>
      </c>
      <c r="D74" s="15" t="s">
        <v>479</v>
      </c>
      <c r="E74" s="15" t="s">
        <v>802</v>
      </c>
      <c r="F74" s="15"/>
    </row>
    <row r="75" spans="1:6" ht="13" x14ac:dyDescent="0.15">
      <c r="A75" s="19" t="s">
        <v>105</v>
      </c>
      <c r="B75" s="23">
        <v>0</v>
      </c>
      <c r="C75" s="18">
        <v>43465</v>
      </c>
      <c r="D75" s="15" t="s">
        <v>479</v>
      </c>
      <c r="E75" s="15" t="s">
        <v>802</v>
      </c>
      <c r="F75" s="15"/>
    </row>
    <row r="76" spans="1:6" ht="13" x14ac:dyDescent="0.15">
      <c r="A76" t="s">
        <v>106</v>
      </c>
      <c r="B76" s="23">
        <v>0</v>
      </c>
      <c r="C76" s="18">
        <v>43465</v>
      </c>
      <c r="D76" s="15" t="s">
        <v>479</v>
      </c>
      <c r="E76" s="15" t="s">
        <v>802</v>
      </c>
      <c r="F76" s="15"/>
    </row>
    <row r="77" spans="1:6" ht="13" x14ac:dyDescent="0.15">
      <c r="A77" s="19" t="s">
        <v>107</v>
      </c>
      <c r="B77" s="23">
        <v>0</v>
      </c>
      <c r="C77" s="18">
        <v>43465</v>
      </c>
      <c r="D77" s="15" t="s">
        <v>479</v>
      </c>
      <c r="E77" s="15" t="s">
        <v>802</v>
      </c>
      <c r="F77" s="15"/>
    </row>
    <row r="78" spans="1:6" ht="13" x14ac:dyDescent="0.15">
      <c r="A78" t="s">
        <v>108</v>
      </c>
      <c r="B78" s="23">
        <v>0</v>
      </c>
      <c r="C78" s="18">
        <v>43465</v>
      </c>
      <c r="D78" s="15" t="s">
        <v>479</v>
      </c>
      <c r="E78" s="15" t="s">
        <v>802</v>
      </c>
      <c r="F78" s="15"/>
    </row>
    <row r="79" spans="1:6" ht="13" x14ac:dyDescent="0.15">
      <c r="A79" t="s">
        <v>109</v>
      </c>
      <c r="B79" s="23">
        <v>0</v>
      </c>
      <c r="C79" s="18">
        <v>43465</v>
      </c>
      <c r="D79" s="15" t="s">
        <v>479</v>
      </c>
      <c r="E79" s="15" t="s">
        <v>802</v>
      </c>
      <c r="F79" s="15"/>
    </row>
    <row r="80" spans="1:6" ht="13" x14ac:dyDescent="0.15">
      <c r="A80" t="s">
        <v>110</v>
      </c>
      <c r="B80" s="23">
        <v>0</v>
      </c>
      <c r="C80" s="18">
        <v>43465</v>
      </c>
      <c r="D80" s="15" t="s">
        <v>479</v>
      </c>
      <c r="E80" s="15" t="s">
        <v>802</v>
      </c>
      <c r="F80" s="15"/>
    </row>
    <row r="81" spans="1:6" ht="13" x14ac:dyDescent="0.15">
      <c r="A81" s="19" t="s">
        <v>91</v>
      </c>
      <c r="B81" s="23">
        <v>3</v>
      </c>
      <c r="C81" s="18">
        <v>43717</v>
      </c>
      <c r="D81" s="15" t="s">
        <v>479</v>
      </c>
      <c r="E81" s="15" t="s">
        <v>803</v>
      </c>
      <c r="F81" s="15"/>
    </row>
    <row r="82" spans="1:6" ht="13" x14ac:dyDescent="0.15">
      <c r="A82" s="19" t="s">
        <v>78</v>
      </c>
      <c r="B82" s="23">
        <v>3</v>
      </c>
      <c r="C82" s="18">
        <v>43787</v>
      </c>
      <c r="D82" s="15" t="s">
        <v>479</v>
      </c>
      <c r="E82" s="15" t="s">
        <v>478</v>
      </c>
      <c r="F82" s="15"/>
    </row>
    <row r="83" spans="1:6" ht="13" x14ac:dyDescent="0.15">
      <c r="A83" s="19" t="s">
        <v>90</v>
      </c>
      <c r="B83" s="23">
        <v>2</v>
      </c>
      <c r="C83" s="18">
        <v>43787</v>
      </c>
      <c r="D83" s="15" t="s">
        <v>479</v>
      </c>
      <c r="E83" s="15" t="s">
        <v>478</v>
      </c>
      <c r="F83" s="15"/>
    </row>
    <row r="84" spans="1:6" ht="13" x14ac:dyDescent="0.15">
      <c r="A84" s="19" t="s">
        <v>111</v>
      </c>
      <c r="B84" s="23">
        <v>10</v>
      </c>
      <c r="C84" s="18">
        <v>43787</v>
      </c>
      <c r="D84" s="15" t="s">
        <v>479</v>
      </c>
      <c r="E84" s="15" t="s">
        <v>478</v>
      </c>
      <c r="F84" s="15"/>
    </row>
    <row r="85" spans="1:6" ht="13" x14ac:dyDescent="0.15">
      <c r="A85" s="19" t="s">
        <v>37</v>
      </c>
      <c r="B85" s="23">
        <v>1</v>
      </c>
      <c r="C85" s="18">
        <v>43787</v>
      </c>
      <c r="D85" s="15" t="s">
        <v>479</v>
      </c>
      <c r="E85" s="15" t="s">
        <v>478</v>
      </c>
      <c r="F85" s="15"/>
    </row>
    <row r="86" spans="1:6" ht="13" x14ac:dyDescent="0.15">
      <c r="A86" s="19" t="s">
        <v>94</v>
      </c>
      <c r="B86" s="23">
        <v>3</v>
      </c>
      <c r="C86" s="18">
        <v>43787</v>
      </c>
      <c r="D86" s="15" t="s">
        <v>479</v>
      </c>
      <c r="E86" s="15" t="s">
        <v>478</v>
      </c>
      <c r="F86" s="15"/>
    </row>
    <row r="87" spans="1:6" ht="13" x14ac:dyDescent="0.15">
      <c r="A87" s="19" t="s">
        <v>113</v>
      </c>
      <c r="B87" s="23">
        <v>4</v>
      </c>
      <c r="C87" s="18">
        <v>43787</v>
      </c>
      <c r="D87" s="15" t="s">
        <v>479</v>
      </c>
      <c r="E87" s="15" t="s">
        <v>478</v>
      </c>
      <c r="F87" s="15"/>
    </row>
    <row r="88" spans="1:6" ht="13" x14ac:dyDescent="0.15">
      <c r="A88" s="19" t="s">
        <v>394</v>
      </c>
      <c r="B88" s="23">
        <v>7</v>
      </c>
      <c r="C88" s="18">
        <v>43787</v>
      </c>
      <c r="D88" s="15" t="s">
        <v>479</v>
      </c>
      <c r="E88" s="15" t="s">
        <v>478</v>
      </c>
      <c r="F88" s="15"/>
    </row>
    <row r="89" spans="1:6" ht="13" x14ac:dyDescent="0.15">
      <c r="A89" s="19" t="s">
        <v>64</v>
      </c>
      <c r="B89" s="23">
        <v>3</v>
      </c>
      <c r="C89" s="18">
        <v>43787</v>
      </c>
      <c r="D89" s="15" t="s">
        <v>479</v>
      </c>
      <c r="E89" s="15" t="s">
        <v>478</v>
      </c>
      <c r="F89" s="15"/>
    </row>
    <row r="90" spans="1:6" ht="13" x14ac:dyDescent="0.15">
      <c r="A90" s="19" t="s">
        <v>101</v>
      </c>
      <c r="B90" s="23">
        <v>3</v>
      </c>
      <c r="C90" s="18">
        <v>43787</v>
      </c>
      <c r="D90" s="15" t="s">
        <v>479</v>
      </c>
      <c r="E90" s="15" t="s">
        <v>478</v>
      </c>
      <c r="F90" s="15"/>
    </row>
    <row r="91" spans="1:6" ht="13" x14ac:dyDescent="0.15">
      <c r="A91" s="19" t="s">
        <v>99</v>
      </c>
      <c r="B91" s="23">
        <v>1</v>
      </c>
      <c r="C91" s="18">
        <v>43787</v>
      </c>
      <c r="D91" s="15" t="s">
        <v>479</v>
      </c>
      <c r="E91" s="15" t="s">
        <v>478</v>
      </c>
      <c r="F91" s="15"/>
    </row>
    <row r="92" spans="1:6" ht="13" x14ac:dyDescent="0.15">
      <c r="A92" s="19" t="s">
        <v>102</v>
      </c>
      <c r="B92" s="23">
        <v>2</v>
      </c>
      <c r="C92" s="18">
        <v>43787</v>
      </c>
      <c r="D92" s="15" t="s">
        <v>479</v>
      </c>
      <c r="E92" s="15" t="s">
        <v>478</v>
      </c>
      <c r="F92" s="15"/>
    </row>
    <row r="93" spans="1:6" ht="13" x14ac:dyDescent="0.15">
      <c r="A93" s="19" t="s">
        <v>34</v>
      </c>
      <c r="B93" s="23">
        <v>1</v>
      </c>
      <c r="C93" s="18">
        <v>43787</v>
      </c>
      <c r="D93" s="15" t="s">
        <v>479</v>
      </c>
      <c r="E93" s="15" t="s">
        <v>478</v>
      </c>
      <c r="F93" s="15"/>
    </row>
    <row r="94" spans="1:6" ht="13" x14ac:dyDescent="0.15">
      <c r="A94" s="19" t="s">
        <v>53</v>
      </c>
      <c r="B94" s="23">
        <v>5</v>
      </c>
      <c r="C94" s="18">
        <v>43787</v>
      </c>
      <c r="D94" s="15" t="s">
        <v>479</v>
      </c>
      <c r="E94" s="15" t="s">
        <v>478</v>
      </c>
      <c r="F94" s="15"/>
    </row>
    <row r="95" spans="1:6" ht="13" x14ac:dyDescent="0.15">
      <c r="A95" s="19" t="s">
        <v>109</v>
      </c>
      <c r="B95" s="23">
        <v>3</v>
      </c>
      <c r="C95" s="18">
        <v>43787</v>
      </c>
      <c r="D95" s="15" t="s">
        <v>479</v>
      </c>
      <c r="E95" s="15" t="s">
        <v>478</v>
      </c>
      <c r="F95" s="15"/>
    </row>
    <row r="96" spans="1:6" ht="13" x14ac:dyDescent="0.15">
      <c r="A96" s="19" t="s">
        <v>91</v>
      </c>
      <c r="B96" s="23">
        <v>2</v>
      </c>
      <c r="C96" s="18">
        <v>43787</v>
      </c>
      <c r="D96" s="15" t="s">
        <v>479</v>
      </c>
      <c r="E96" s="15" t="s">
        <v>478</v>
      </c>
      <c r="F96" s="15"/>
    </row>
    <row r="97" spans="1:6" ht="13" x14ac:dyDescent="0.15">
      <c r="A97" s="19" t="s">
        <v>105</v>
      </c>
      <c r="B97" s="23">
        <v>10</v>
      </c>
      <c r="C97" s="18">
        <v>43787</v>
      </c>
      <c r="D97" s="15" t="s">
        <v>479</v>
      </c>
      <c r="E97" s="15" t="s">
        <v>478</v>
      </c>
      <c r="F97" s="15"/>
    </row>
    <row r="98" spans="1:6" ht="13" x14ac:dyDescent="0.15">
      <c r="A98" s="19" t="s">
        <v>43</v>
      </c>
      <c r="B98" s="23">
        <v>6</v>
      </c>
      <c r="C98" s="18">
        <v>43787</v>
      </c>
      <c r="D98" s="15" t="s">
        <v>479</v>
      </c>
      <c r="E98" s="15" t="s">
        <v>478</v>
      </c>
      <c r="F98" s="15"/>
    </row>
    <row r="99" spans="1:6" ht="13" x14ac:dyDescent="0.15">
      <c r="A99" s="19" t="s">
        <v>83</v>
      </c>
      <c r="B99" s="23">
        <v>12</v>
      </c>
      <c r="C99" s="18">
        <v>43787</v>
      </c>
      <c r="D99" s="15" t="s">
        <v>479</v>
      </c>
      <c r="E99" s="15" t="s">
        <v>478</v>
      </c>
      <c r="F99" s="15"/>
    </row>
    <row r="100" spans="1:6" ht="13" x14ac:dyDescent="0.15">
      <c r="A100" s="19" t="s">
        <v>103</v>
      </c>
      <c r="B100" s="23">
        <v>5</v>
      </c>
      <c r="C100" s="18">
        <v>43787</v>
      </c>
      <c r="D100" s="15" t="s">
        <v>479</v>
      </c>
      <c r="E100" s="15" t="s">
        <v>478</v>
      </c>
      <c r="F100" s="15"/>
    </row>
    <row r="101" spans="1:6" ht="13" x14ac:dyDescent="0.15">
      <c r="A101" s="19" t="s">
        <v>86</v>
      </c>
      <c r="B101" s="23">
        <v>4</v>
      </c>
      <c r="C101" s="18">
        <v>43787</v>
      </c>
      <c r="D101" s="15" t="s">
        <v>479</v>
      </c>
      <c r="E101" s="15" t="s">
        <v>478</v>
      </c>
      <c r="F101" s="15"/>
    </row>
    <row r="102" spans="1:6" ht="13" x14ac:dyDescent="0.15">
      <c r="A102" s="19" t="s">
        <v>85</v>
      </c>
      <c r="B102" s="23">
        <v>3</v>
      </c>
      <c r="C102" s="18">
        <v>43787</v>
      </c>
      <c r="D102" s="15" t="s">
        <v>479</v>
      </c>
      <c r="E102" s="15" t="s">
        <v>478</v>
      </c>
      <c r="F102" s="15"/>
    </row>
    <row r="103" spans="1:6" ht="13" x14ac:dyDescent="0.15">
      <c r="A103" s="19" t="s">
        <v>39</v>
      </c>
      <c r="B103" s="23">
        <v>5</v>
      </c>
      <c r="C103" s="18">
        <v>43787</v>
      </c>
      <c r="D103" s="15" t="s">
        <v>479</v>
      </c>
      <c r="E103" s="15" t="s">
        <v>478</v>
      </c>
      <c r="F103" s="15"/>
    </row>
    <row r="104" spans="1:6" ht="13" x14ac:dyDescent="0.15">
      <c r="A104" s="19" t="s">
        <v>115</v>
      </c>
      <c r="B104" s="23">
        <v>1</v>
      </c>
      <c r="C104" s="18">
        <v>43787</v>
      </c>
      <c r="D104" s="15" t="s">
        <v>479</v>
      </c>
      <c r="E104" s="15" t="s">
        <v>478</v>
      </c>
      <c r="F104" s="15"/>
    </row>
    <row r="105" spans="1:6" ht="13" x14ac:dyDescent="0.15">
      <c r="A105" s="19" t="s">
        <v>804</v>
      </c>
      <c r="B105" s="23">
        <v>3</v>
      </c>
      <c r="C105" s="18">
        <v>43787</v>
      </c>
      <c r="D105" s="15" t="s">
        <v>479</v>
      </c>
      <c r="E105" s="15" t="s">
        <v>478</v>
      </c>
      <c r="F105" s="15"/>
    </row>
    <row r="106" spans="1:6" ht="13" x14ac:dyDescent="0.15">
      <c r="A106" s="19" t="s">
        <v>112</v>
      </c>
      <c r="B106" s="23">
        <v>2</v>
      </c>
      <c r="C106" s="18">
        <v>43787</v>
      </c>
      <c r="D106" s="15" t="s">
        <v>479</v>
      </c>
      <c r="E106" s="15" t="s">
        <v>478</v>
      </c>
      <c r="F106" s="15"/>
    </row>
    <row r="107" spans="1:6" ht="13" x14ac:dyDescent="0.15">
      <c r="A107" s="19" t="s">
        <v>93</v>
      </c>
      <c r="B107" s="23">
        <v>4</v>
      </c>
      <c r="C107" s="18">
        <v>43787</v>
      </c>
      <c r="D107" s="15" t="s">
        <v>479</v>
      </c>
      <c r="E107" s="15" t="s">
        <v>478</v>
      </c>
      <c r="F107" s="15"/>
    </row>
    <row r="108" spans="1:6" ht="13" x14ac:dyDescent="0.15">
      <c r="A108" s="19" t="s">
        <v>79</v>
      </c>
      <c r="B108" s="23">
        <v>2</v>
      </c>
      <c r="C108" s="18">
        <v>43787</v>
      </c>
      <c r="D108" s="15" t="s">
        <v>479</v>
      </c>
      <c r="E108" s="15" t="s">
        <v>478</v>
      </c>
      <c r="F108" s="15"/>
    </row>
    <row r="109" spans="1:6" ht="13" x14ac:dyDescent="0.15">
      <c r="A109" s="19" t="s">
        <v>66</v>
      </c>
      <c r="B109" s="23">
        <v>3</v>
      </c>
      <c r="C109" s="18">
        <v>43851</v>
      </c>
      <c r="D109" s="15" t="s">
        <v>479</v>
      </c>
      <c r="E109" s="15" t="s">
        <v>478</v>
      </c>
      <c r="F109" s="15"/>
    </row>
    <row r="110" spans="1:6" ht="13" x14ac:dyDescent="0.15">
      <c r="A110" s="19" t="s">
        <v>65</v>
      </c>
      <c r="B110" s="23">
        <v>2</v>
      </c>
      <c r="C110" s="18">
        <v>43851</v>
      </c>
      <c r="D110" s="15" t="s">
        <v>479</v>
      </c>
      <c r="E110" s="15" t="s">
        <v>478</v>
      </c>
      <c r="F110" s="15"/>
    </row>
    <row r="111" spans="1:6" ht="13" x14ac:dyDescent="0.15">
      <c r="A111" s="19" t="s">
        <v>114</v>
      </c>
      <c r="B111" s="23">
        <v>7</v>
      </c>
      <c r="C111" s="18">
        <v>43851</v>
      </c>
      <c r="D111" s="15" t="s">
        <v>479</v>
      </c>
      <c r="E111" s="15" t="s">
        <v>478</v>
      </c>
      <c r="F111" s="15"/>
    </row>
    <row r="112" spans="1:6" ht="13" x14ac:dyDescent="0.15">
      <c r="A112" s="19" t="s">
        <v>68</v>
      </c>
      <c r="B112" s="23">
        <v>6</v>
      </c>
      <c r="C112" s="18">
        <v>43860</v>
      </c>
      <c r="D112" s="15" t="s">
        <v>479</v>
      </c>
      <c r="E112" s="15" t="s">
        <v>478</v>
      </c>
      <c r="F112" s="15"/>
    </row>
    <row r="113" spans="1:6" ht="13" x14ac:dyDescent="0.15">
      <c r="A113" s="19" t="s">
        <v>106</v>
      </c>
      <c r="B113" s="23">
        <v>2</v>
      </c>
      <c r="C113" s="18">
        <v>43860</v>
      </c>
      <c r="D113" s="15" t="s">
        <v>479</v>
      </c>
      <c r="E113" s="15" t="s">
        <v>478</v>
      </c>
      <c r="F113" s="15"/>
    </row>
    <row r="114" spans="1:6" ht="13" x14ac:dyDescent="0.15">
      <c r="A114" s="19" t="s">
        <v>116</v>
      </c>
      <c r="B114" s="23">
        <v>7</v>
      </c>
      <c r="C114" s="18">
        <v>43992</v>
      </c>
      <c r="D114" s="15" t="s">
        <v>489</v>
      </c>
      <c r="E114" s="15" t="s">
        <v>786</v>
      </c>
      <c r="F114" s="15"/>
    </row>
    <row r="115" spans="1:6" ht="13" x14ac:dyDescent="0.15">
      <c r="A115" s="19" t="s">
        <v>117</v>
      </c>
      <c r="B115" s="23">
        <v>2</v>
      </c>
      <c r="C115" s="18">
        <v>43992</v>
      </c>
      <c r="D115" s="15" t="s">
        <v>489</v>
      </c>
      <c r="E115" s="15" t="s">
        <v>786</v>
      </c>
      <c r="F115" s="15"/>
    </row>
    <row r="116" spans="1:6" ht="13" x14ac:dyDescent="0.15">
      <c r="A116" t="s">
        <v>118</v>
      </c>
      <c r="B116" s="23">
        <v>3</v>
      </c>
      <c r="C116" s="18">
        <v>43992</v>
      </c>
      <c r="D116" s="15" t="s">
        <v>489</v>
      </c>
      <c r="E116" s="15" t="s">
        <v>786</v>
      </c>
      <c r="F116" s="15"/>
    </row>
    <row r="117" spans="1:6" ht="13" x14ac:dyDescent="0.15">
      <c r="A117" s="19" t="s">
        <v>99</v>
      </c>
      <c r="B117" s="23">
        <v>2</v>
      </c>
      <c r="C117" s="18">
        <v>43992</v>
      </c>
      <c r="D117" s="15" t="s">
        <v>489</v>
      </c>
      <c r="E117" s="15" t="s">
        <v>786</v>
      </c>
      <c r="F117" s="15"/>
    </row>
    <row r="118" spans="1:6" ht="13" x14ac:dyDescent="0.15">
      <c r="A118" t="s">
        <v>119</v>
      </c>
      <c r="B118" s="23">
        <v>4</v>
      </c>
      <c r="C118" s="18">
        <v>43992</v>
      </c>
      <c r="D118" s="15" t="s">
        <v>489</v>
      </c>
      <c r="E118" s="15" t="s">
        <v>786</v>
      </c>
      <c r="F118" s="15"/>
    </row>
    <row r="119" spans="1:6" ht="13" x14ac:dyDescent="0.15">
      <c r="A119" s="19" t="s">
        <v>102</v>
      </c>
      <c r="B119" s="23">
        <v>6</v>
      </c>
      <c r="C119" s="18">
        <v>43992</v>
      </c>
      <c r="D119" s="15" t="s">
        <v>489</v>
      </c>
      <c r="E119" s="15" t="s">
        <v>786</v>
      </c>
      <c r="F119" s="15"/>
    </row>
    <row r="120" spans="1:6" ht="13" x14ac:dyDescent="0.15">
      <c r="A120" s="19" t="s">
        <v>120</v>
      </c>
      <c r="B120" s="23">
        <v>3</v>
      </c>
      <c r="C120" s="18">
        <v>43992</v>
      </c>
      <c r="D120" s="15" t="s">
        <v>489</v>
      </c>
      <c r="E120" s="15" t="s">
        <v>786</v>
      </c>
      <c r="F120" s="15"/>
    </row>
    <row r="121" spans="1:6" ht="13" x14ac:dyDescent="0.15">
      <c r="A121" t="s">
        <v>121</v>
      </c>
      <c r="B121" s="23">
        <v>17</v>
      </c>
      <c r="C121" s="18">
        <v>43992</v>
      </c>
      <c r="D121" s="15" t="s">
        <v>489</v>
      </c>
      <c r="E121" s="15" t="s">
        <v>786</v>
      </c>
      <c r="F121" s="15"/>
    </row>
    <row r="122" spans="1:6" ht="13" x14ac:dyDescent="0.15">
      <c r="A122" t="s">
        <v>122</v>
      </c>
      <c r="B122" s="23">
        <v>8</v>
      </c>
      <c r="C122" s="18">
        <v>43992</v>
      </c>
      <c r="D122" s="15" t="s">
        <v>489</v>
      </c>
      <c r="E122" s="15" t="s">
        <v>786</v>
      </c>
      <c r="F122" s="15"/>
    </row>
    <row r="123" spans="1:6" ht="13" x14ac:dyDescent="0.15">
      <c r="A123" t="s">
        <v>123</v>
      </c>
      <c r="B123" s="23">
        <v>1</v>
      </c>
      <c r="C123" s="18">
        <v>43992</v>
      </c>
      <c r="D123" s="15" t="s">
        <v>489</v>
      </c>
      <c r="E123" s="15" t="s">
        <v>786</v>
      </c>
      <c r="F123" s="15"/>
    </row>
    <row r="124" spans="1:6" ht="13" x14ac:dyDescent="0.15">
      <c r="A124" s="19" t="s">
        <v>124</v>
      </c>
      <c r="B124" s="23">
        <v>5</v>
      </c>
      <c r="C124" s="18">
        <v>43992</v>
      </c>
      <c r="D124" s="15" t="s">
        <v>489</v>
      </c>
      <c r="E124" s="15" t="s">
        <v>786</v>
      </c>
      <c r="F124" s="15"/>
    </row>
    <row r="125" spans="1:6" ht="13" x14ac:dyDescent="0.15">
      <c r="A125" t="s">
        <v>125</v>
      </c>
      <c r="B125" s="23">
        <v>18</v>
      </c>
      <c r="C125" s="18">
        <v>43992</v>
      </c>
      <c r="D125" s="15" t="s">
        <v>489</v>
      </c>
      <c r="E125" s="15" t="s">
        <v>786</v>
      </c>
      <c r="F125" s="15"/>
    </row>
    <row r="126" spans="1:6" ht="13" x14ac:dyDescent="0.15">
      <c r="A126" t="s">
        <v>126</v>
      </c>
      <c r="B126" s="23">
        <v>5</v>
      </c>
      <c r="C126" s="18">
        <v>43992</v>
      </c>
      <c r="D126" s="15" t="s">
        <v>489</v>
      </c>
      <c r="E126" s="15" t="s">
        <v>786</v>
      </c>
      <c r="F126" s="15"/>
    </row>
    <row r="127" spans="1:6" ht="13" x14ac:dyDescent="0.15">
      <c r="A127" t="s">
        <v>109</v>
      </c>
      <c r="B127" s="23">
        <v>3</v>
      </c>
      <c r="C127" s="18">
        <v>43992</v>
      </c>
      <c r="D127" s="15" t="s">
        <v>489</v>
      </c>
      <c r="E127" s="15" t="s">
        <v>786</v>
      </c>
      <c r="F127" s="15"/>
    </row>
    <row r="128" spans="1:6" ht="13" x14ac:dyDescent="0.15">
      <c r="A128" t="s">
        <v>127</v>
      </c>
      <c r="B128" s="23">
        <v>3</v>
      </c>
      <c r="C128" s="18">
        <v>43992</v>
      </c>
      <c r="D128" s="15" t="s">
        <v>489</v>
      </c>
      <c r="E128" s="15" t="s">
        <v>786</v>
      </c>
      <c r="F128" s="15"/>
    </row>
    <row r="129" spans="1:12" ht="13" x14ac:dyDescent="0.15">
      <c r="A129" t="s">
        <v>110</v>
      </c>
      <c r="B129" s="23">
        <v>3</v>
      </c>
      <c r="C129" s="18">
        <v>43992</v>
      </c>
      <c r="D129" s="15" t="s">
        <v>489</v>
      </c>
      <c r="E129" s="15" t="s">
        <v>786</v>
      </c>
      <c r="F129" s="15"/>
    </row>
    <row r="130" spans="1:12" ht="13" x14ac:dyDescent="0.15">
      <c r="A130" t="s">
        <v>128</v>
      </c>
      <c r="B130" s="23">
        <v>5</v>
      </c>
      <c r="C130" s="18">
        <v>43992</v>
      </c>
      <c r="D130" s="15" t="s">
        <v>489</v>
      </c>
      <c r="E130" s="15" t="s">
        <v>786</v>
      </c>
      <c r="F130" s="15"/>
    </row>
    <row r="131" spans="1:12" ht="13" x14ac:dyDescent="0.15">
      <c r="A131" t="s">
        <v>76</v>
      </c>
      <c r="B131" s="23">
        <v>4</v>
      </c>
      <c r="C131" s="18">
        <v>43992</v>
      </c>
      <c r="D131" s="15" t="s">
        <v>489</v>
      </c>
      <c r="E131" s="15" t="s">
        <v>786</v>
      </c>
      <c r="F131" s="15"/>
    </row>
    <row r="132" spans="1:12" ht="13" x14ac:dyDescent="0.15">
      <c r="A132" s="19" t="s">
        <v>129</v>
      </c>
      <c r="B132" s="23">
        <v>6</v>
      </c>
      <c r="C132" s="18">
        <v>43992</v>
      </c>
      <c r="D132" s="15" t="s">
        <v>489</v>
      </c>
      <c r="E132" s="15" t="s">
        <v>786</v>
      </c>
      <c r="F132" s="15"/>
    </row>
    <row r="133" spans="1:12" ht="13" x14ac:dyDescent="0.15">
      <c r="A133" t="s">
        <v>130</v>
      </c>
      <c r="B133" s="23">
        <v>3</v>
      </c>
      <c r="C133" s="18">
        <v>43992</v>
      </c>
      <c r="D133" s="15" t="s">
        <v>489</v>
      </c>
      <c r="E133" s="15" t="s">
        <v>786</v>
      </c>
      <c r="F133" s="15"/>
    </row>
    <row r="134" spans="1:12" ht="13" x14ac:dyDescent="0.15">
      <c r="A134" t="s">
        <v>131</v>
      </c>
      <c r="B134" s="23">
        <v>8</v>
      </c>
      <c r="C134" s="18">
        <v>43992</v>
      </c>
      <c r="D134" s="15" t="s">
        <v>489</v>
      </c>
      <c r="E134" s="15" t="s">
        <v>786</v>
      </c>
      <c r="F134" s="15"/>
    </row>
    <row r="135" spans="1:12" ht="13" x14ac:dyDescent="0.15">
      <c r="A135" t="s">
        <v>132</v>
      </c>
      <c r="B135" s="23">
        <v>6</v>
      </c>
      <c r="C135" s="18">
        <v>43992</v>
      </c>
      <c r="D135" s="15" t="s">
        <v>489</v>
      </c>
      <c r="E135" s="15" t="s">
        <v>786</v>
      </c>
      <c r="F135" s="15"/>
    </row>
    <row r="136" spans="1:12" ht="13" x14ac:dyDescent="0.15">
      <c r="A136" s="19" t="s">
        <v>133</v>
      </c>
      <c r="B136" s="23">
        <v>2</v>
      </c>
      <c r="C136" s="18">
        <v>43992</v>
      </c>
      <c r="D136" s="15" t="s">
        <v>489</v>
      </c>
      <c r="E136" s="15" t="s">
        <v>786</v>
      </c>
      <c r="F136" s="15"/>
    </row>
    <row r="137" spans="1:12" ht="13" x14ac:dyDescent="0.15">
      <c r="A137" s="19" t="s">
        <v>104</v>
      </c>
      <c r="B137" s="23">
        <v>13</v>
      </c>
      <c r="C137" s="18">
        <v>44098</v>
      </c>
      <c r="D137" s="15" t="s">
        <v>489</v>
      </c>
      <c r="E137" s="15" t="s">
        <v>805</v>
      </c>
      <c r="F137" s="15"/>
    </row>
    <row r="138" spans="1:12" ht="13" x14ac:dyDescent="0.15">
      <c r="A138" s="19" t="s">
        <v>114</v>
      </c>
      <c r="B138" s="23">
        <v>5</v>
      </c>
      <c r="C138" s="18">
        <v>44098</v>
      </c>
      <c r="D138" s="15" t="s">
        <v>489</v>
      </c>
      <c r="E138" s="15" t="s">
        <v>806</v>
      </c>
      <c r="F138" s="15"/>
    </row>
    <row r="139" spans="1:12" ht="13" x14ac:dyDescent="0.15">
      <c r="A139" t="s">
        <v>394</v>
      </c>
      <c r="B139" s="23">
        <v>7</v>
      </c>
      <c r="C139" s="18">
        <v>44208</v>
      </c>
      <c r="D139" s="15" t="s">
        <v>627</v>
      </c>
      <c r="E139" s="15" t="s">
        <v>628</v>
      </c>
      <c r="F139" s="15"/>
      <c r="I139" s="23"/>
      <c r="J139" s="18"/>
      <c r="K139" s="15"/>
      <c r="L139" s="15"/>
    </row>
    <row r="140" spans="1:12" ht="13" x14ac:dyDescent="0.15">
      <c r="A140" t="s">
        <v>103</v>
      </c>
      <c r="B140" s="23">
        <v>5</v>
      </c>
      <c r="C140" s="18">
        <v>44208</v>
      </c>
      <c r="D140" s="15" t="s">
        <v>627</v>
      </c>
      <c r="E140" s="15" t="s">
        <v>628</v>
      </c>
      <c r="F140" s="15"/>
      <c r="I140" s="23"/>
      <c r="J140" s="18"/>
      <c r="K140" s="15"/>
      <c r="L140" s="15"/>
    </row>
    <row r="141" spans="1:12" ht="13" x14ac:dyDescent="0.15">
      <c r="A141" t="s">
        <v>111</v>
      </c>
      <c r="B141" s="23">
        <v>16</v>
      </c>
      <c r="C141" s="18">
        <v>44208</v>
      </c>
      <c r="D141" s="15" t="s">
        <v>627</v>
      </c>
      <c r="E141" s="15" t="s">
        <v>628</v>
      </c>
      <c r="F141" s="15"/>
      <c r="I141" s="23"/>
      <c r="J141" s="18"/>
      <c r="K141" s="15"/>
      <c r="L141" s="15"/>
    </row>
    <row r="142" spans="1:12" ht="13" x14ac:dyDescent="0.15">
      <c r="A142" t="s">
        <v>85</v>
      </c>
      <c r="B142" s="23">
        <v>3</v>
      </c>
      <c r="C142" s="18">
        <v>44208</v>
      </c>
      <c r="D142" s="15" t="s">
        <v>627</v>
      </c>
      <c r="E142" s="15" t="s">
        <v>628</v>
      </c>
      <c r="F142" s="15"/>
      <c r="I142" s="23"/>
      <c r="J142" s="18"/>
      <c r="K142" s="15"/>
      <c r="L142" s="15"/>
    </row>
    <row r="143" spans="1:12" ht="13" x14ac:dyDescent="0.15">
      <c r="A143" t="s">
        <v>118</v>
      </c>
      <c r="B143" s="23">
        <v>3</v>
      </c>
      <c r="C143" s="18">
        <v>44208</v>
      </c>
      <c r="D143" s="15" t="s">
        <v>627</v>
      </c>
      <c r="E143" s="15" t="s">
        <v>628</v>
      </c>
      <c r="F143" s="15"/>
      <c r="I143" s="23"/>
      <c r="J143" s="18"/>
      <c r="K143" s="15"/>
      <c r="L143" s="15"/>
    </row>
    <row r="144" spans="1:12" ht="13" x14ac:dyDescent="0.15">
      <c r="A144" t="s">
        <v>130</v>
      </c>
      <c r="B144" s="23">
        <v>4</v>
      </c>
      <c r="C144" s="18">
        <v>44208</v>
      </c>
      <c r="D144" s="15" t="s">
        <v>627</v>
      </c>
      <c r="E144" s="15" t="s">
        <v>628</v>
      </c>
      <c r="F144" s="15"/>
      <c r="I144" s="23"/>
      <c r="J144" s="18"/>
      <c r="K144" s="15"/>
      <c r="L144" s="15"/>
    </row>
    <row r="145" spans="1:12" ht="13" x14ac:dyDescent="0.15">
      <c r="A145" t="s">
        <v>102</v>
      </c>
      <c r="B145" s="23">
        <v>2</v>
      </c>
      <c r="C145" s="18">
        <v>44208</v>
      </c>
      <c r="D145" s="15" t="s">
        <v>627</v>
      </c>
      <c r="E145" s="15" t="s">
        <v>628</v>
      </c>
      <c r="F145" s="15"/>
      <c r="I145" s="23"/>
      <c r="J145" s="18"/>
      <c r="K145" s="15"/>
      <c r="L145" s="15"/>
    </row>
    <row r="146" spans="1:12" ht="13" x14ac:dyDescent="0.15">
      <c r="A146" t="s">
        <v>121</v>
      </c>
      <c r="B146" s="23">
        <v>2</v>
      </c>
      <c r="C146" s="18">
        <v>44208</v>
      </c>
      <c r="D146" s="15" t="s">
        <v>627</v>
      </c>
      <c r="E146" s="15" t="s">
        <v>628</v>
      </c>
      <c r="F146" s="15"/>
      <c r="I146" s="23"/>
      <c r="J146" s="18"/>
      <c r="K146" s="15"/>
      <c r="L146" s="15"/>
    </row>
    <row r="147" spans="1:12" ht="13" x14ac:dyDescent="0.15">
      <c r="A147" t="s">
        <v>133</v>
      </c>
      <c r="B147" s="23">
        <v>7</v>
      </c>
      <c r="C147" s="18">
        <v>44208</v>
      </c>
      <c r="D147" s="15" t="s">
        <v>627</v>
      </c>
      <c r="E147" s="15" t="s">
        <v>628</v>
      </c>
      <c r="F147" s="15"/>
      <c r="I147" s="23"/>
      <c r="J147" s="18"/>
      <c r="K147" s="15"/>
      <c r="L147" s="15"/>
    </row>
    <row r="148" spans="1:12" ht="13" x14ac:dyDescent="0.15">
      <c r="A148" t="s">
        <v>55</v>
      </c>
      <c r="B148" s="23">
        <v>20</v>
      </c>
      <c r="C148" s="18">
        <v>44208</v>
      </c>
      <c r="D148" s="15" t="s">
        <v>627</v>
      </c>
      <c r="E148" s="15" t="s">
        <v>628</v>
      </c>
      <c r="F148" s="15"/>
      <c r="I148" s="23"/>
      <c r="J148" s="18"/>
      <c r="K148" s="15"/>
      <c r="L148" s="15"/>
    </row>
    <row r="149" spans="1:12" ht="13" x14ac:dyDescent="0.15">
      <c r="A149" t="s">
        <v>70</v>
      </c>
      <c r="B149" s="23">
        <v>15</v>
      </c>
      <c r="C149" s="18">
        <v>44208</v>
      </c>
      <c r="D149" s="15" t="s">
        <v>627</v>
      </c>
      <c r="E149" s="15" t="s">
        <v>628</v>
      </c>
      <c r="F149" s="15"/>
      <c r="I149" s="23"/>
      <c r="J149" s="18"/>
      <c r="K149" s="15"/>
      <c r="L149" s="15"/>
    </row>
    <row r="150" spans="1:12" ht="13" x14ac:dyDescent="0.15">
      <c r="A150" t="s">
        <v>94</v>
      </c>
      <c r="B150" s="23">
        <v>5</v>
      </c>
      <c r="C150" s="18">
        <v>44208</v>
      </c>
      <c r="D150" s="15" t="s">
        <v>627</v>
      </c>
      <c r="E150" s="15" t="s">
        <v>628</v>
      </c>
      <c r="F150" s="15"/>
      <c r="I150" s="23"/>
      <c r="J150" s="18"/>
      <c r="K150" s="15"/>
      <c r="L150" s="15"/>
    </row>
    <row r="151" spans="1:12" ht="13" x14ac:dyDescent="0.15">
      <c r="A151" t="s">
        <v>64</v>
      </c>
      <c r="B151" s="23">
        <v>1</v>
      </c>
      <c r="C151" s="18">
        <v>44208</v>
      </c>
      <c r="D151" s="15" t="s">
        <v>627</v>
      </c>
      <c r="E151" s="15" t="s">
        <v>628</v>
      </c>
      <c r="F151" s="15"/>
      <c r="I151" s="23"/>
      <c r="J151" s="18"/>
      <c r="K151" s="15"/>
      <c r="L151" s="15"/>
    </row>
    <row r="152" spans="1:12" ht="13" x14ac:dyDescent="0.15">
      <c r="A152" t="s">
        <v>129</v>
      </c>
      <c r="B152" s="23">
        <v>6</v>
      </c>
      <c r="C152" s="18">
        <v>44208</v>
      </c>
      <c r="D152" s="15" t="s">
        <v>627</v>
      </c>
      <c r="E152" s="15" t="s">
        <v>628</v>
      </c>
      <c r="F152" s="15"/>
      <c r="I152" s="23"/>
      <c r="J152" s="18"/>
      <c r="K152" s="15"/>
      <c r="L152" s="15"/>
    </row>
    <row r="153" spans="1:12" ht="13" x14ac:dyDescent="0.15">
      <c r="A153" t="s">
        <v>91</v>
      </c>
      <c r="B153" s="23">
        <v>1</v>
      </c>
      <c r="C153" s="18">
        <v>44208</v>
      </c>
      <c r="D153" s="15" t="s">
        <v>627</v>
      </c>
      <c r="E153" s="15" t="s">
        <v>628</v>
      </c>
      <c r="F153" s="15"/>
      <c r="I153" s="23"/>
      <c r="J153" s="18"/>
      <c r="K153" s="15"/>
      <c r="L153" s="15"/>
    </row>
    <row r="154" spans="1:12" ht="13" x14ac:dyDescent="0.15">
      <c r="A154" t="s">
        <v>61</v>
      </c>
      <c r="B154" s="23">
        <v>3</v>
      </c>
      <c r="C154" s="18">
        <v>44208</v>
      </c>
      <c r="D154" s="15" t="s">
        <v>627</v>
      </c>
      <c r="E154" s="15" t="s">
        <v>628</v>
      </c>
      <c r="F154" s="15"/>
      <c r="I154" s="23"/>
      <c r="J154" s="18"/>
      <c r="K154" s="15"/>
      <c r="L154" s="15"/>
    </row>
    <row r="155" spans="1:12" ht="13" x14ac:dyDescent="0.15">
      <c r="A155" t="s">
        <v>86</v>
      </c>
      <c r="B155" s="23">
        <v>3</v>
      </c>
      <c r="C155" s="18">
        <v>44208</v>
      </c>
      <c r="D155" s="15" t="s">
        <v>627</v>
      </c>
      <c r="E155" s="15" t="s">
        <v>628</v>
      </c>
      <c r="F155" s="15"/>
      <c r="I155" s="23"/>
      <c r="J155" s="18"/>
      <c r="K155" s="15"/>
      <c r="L155" s="15"/>
    </row>
    <row r="156" spans="1:12" ht="13" x14ac:dyDescent="0.15">
      <c r="A156" t="s">
        <v>50</v>
      </c>
      <c r="B156" s="23">
        <v>5</v>
      </c>
      <c r="C156" s="18">
        <v>44208</v>
      </c>
      <c r="D156" s="15" t="s">
        <v>627</v>
      </c>
      <c r="E156" s="15" t="s">
        <v>628</v>
      </c>
      <c r="F156" s="15"/>
      <c r="I156" s="23"/>
      <c r="J156" s="18"/>
      <c r="K156" s="15"/>
      <c r="L156" s="15"/>
    </row>
    <row r="157" spans="1:12" ht="13" x14ac:dyDescent="0.15">
      <c r="A157" t="s">
        <v>78</v>
      </c>
      <c r="B157" s="23">
        <v>4</v>
      </c>
      <c r="C157" s="18">
        <v>44208</v>
      </c>
      <c r="D157" s="15" t="s">
        <v>627</v>
      </c>
      <c r="E157" s="15" t="s">
        <v>628</v>
      </c>
      <c r="F157" s="15"/>
      <c r="I157" s="23"/>
      <c r="J157" s="18"/>
      <c r="K157" s="15"/>
      <c r="L157" s="15"/>
    </row>
    <row r="158" spans="1:12" ht="13" x14ac:dyDescent="0.15">
      <c r="A158" t="s">
        <v>109</v>
      </c>
      <c r="B158" s="23">
        <v>3</v>
      </c>
      <c r="C158" s="18">
        <v>44208</v>
      </c>
      <c r="D158" s="15" t="s">
        <v>627</v>
      </c>
      <c r="E158" s="15" t="s">
        <v>628</v>
      </c>
      <c r="F158" s="15"/>
      <c r="I158" s="23"/>
      <c r="J158" s="18"/>
      <c r="K158" s="15"/>
      <c r="L158" s="15"/>
    </row>
    <row r="159" spans="1:12" ht="13" x14ac:dyDescent="0.15">
      <c r="A159" t="s">
        <v>117</v>
      </c>
      <c r="B159" s="23">
        <v>3</v>
      </c>
      <c r="C159" s="18">
        <v>44208</v>
      </c>
      <c r="D159" s="15" t="s">
        <v>627</v>
      </c>
      <c r="E159" s="15" t="s">
        <v>628</v>
      </c>
      <c r="F159" s="15"/>
      <c r="I159" s="23"/>
      <c r="J159" s="18"/>
      <c r="K159" s="15"/>
      <c r="L159" s="15"/>
    </row>
    <row r="160" spans="1:12" ht="13" x14ac:dyDescent="0.15">
      <c r="A160" t="s">
        <v>87</v>
      </c>
      <c r="B160" s="23">
        <v>3</v>
      </c>
      <c r="C160" s="18">
        <v>44208</v>
      </c>
      <c r="D160" s="15" t="s">
        <v>627</v>
      </c>
      <c r="E160" s="15" t="s">
        <v>628</v>
      </c>
      <c r="F160" s="15"/>
      <c r="I160" s="23"/>
      <c r="J160" s="18"/>
      <c r="K160" s="15"/>
      <c r="L160" s="15"/>
    </row>
    <row r="161" spans="1:12" ht="13" x14ac:dyDescent="0.15">
      <c r="A161" t="s">
        <v>120</v>
      </c>
      <c r="B161" s="23">
        <v>3</v>
      </c>
      <c r="C161" s="18">
        <v>44208</v>
      </c>
      <c r="D161" s="15" t="s">
        <v>627</v>
      </c>
      <c r="E161" s="15" t="s">
        <v>628</v>
      </c>
      <c r="F161" s="15"/>
      <c r="I161" s="23"/>
      <c r="J161" s="18"/>
      <c r="K161" s="15"/>
      <c r="L161" s="15"/>
    </row>
    <row r="162" spans="1:12" ht="13" x14ac:dyDescent="0.15">
      <c r="A162" t="s">
        <v>102</v>
      </c>
      <c r="B162" s="23">
        <v>2</v>
      </c>
      <c r="C162" s="18">
        <v>44208</v>
      </c>
      <c r="D162" s="15" t="s">
        <v>627</v>
      </c>
      <c r="E162" s="15" t="s">
        <v>628</v>
      </c>
      <c r="F162" s="15"/>
      <c r="I162" s="23"/>
      <c r="J162" s="18"/>
      <c r="K162" s="15"/>
      <c r="L162" s="15"/>
    </row>
    <row r="163" spans="1:12" ht="13" x14ac:dyDescent="0.15">
      <c r="A163" t="s">
        <v>134</v>
      </c>
      <c r="B163" s="23">
        <v>2</v>
      </c>
      <c r="C163" s="18">
        <v>44359</v>
      </c>
      <c r="D163" s="15" t="s">
        <v>479</v>
      </c>
      <c r="E163" s="15" t="s">
        <v>522</v>
      </c>
      <c r="F163" s="15"/>
    </row>
    <row r="164" spans="1:12" ht="13" x14ac:dyDescent="0.15">
      <c r="A164" t="s">
        <v>135</v>
      </c>
      <c r="B164" s="23">
        <v>2</v>
      </c>
      <c r="C164" s="18">
        <v>44359</v>
      </c>
      <c r="D164" s="15" t="s">
        <v>479</v>
      </c>
      <c r="E164" s="15" t="s">
        <v>522</v>
      </c>
      <c r="F164" s="15"/>
    </row>
    <row r="165" spans="1:12" ht="13" x14ac:dyDescent="0.15">
      <c r="A165" t="s">
        <v>136</v>
      </c>
      <c r="B165" s="23">
        <v>4</v>
      </c>
      <c r="C165" s="18">
        <v>44359</v>
      </c>
      <c r="D165" s="15" t="s">
        <v>479</v>
      </c>
      <c r="E165" s="15" t="s">
        <v>522</v>
      </c>
      <c r="F165" s="15"/>
    </row>
    <row r="166" spans="1:12" ht="13" x14ac:dyDescent="0.15">
      <c r="A166" t="s">
        <v>137</v>
      </c>
      <c r="B166" s="23">
        <v>3</v>
      </c>
      <c r="C166" s="18">
        <v>44359</v>
      </c>
      <c r="D166" s="15" t="s">
        <v>479</v>
      </c>
      <c r="E166" s="15" t="s">
        <v>522</v>
      </c>
      <c r="F166" s="15"/>
    </row>
    <row r="167" spans="1:12" ht="13" x14ac:dyDescent="0.15">
      <c r="A167" t="s">
        <v>138</v>
      </c>
      <c r="B167" s="23">
        <v>5</v>
      </c>
      <c r="C167" s="18">
        <v>45016</v>
      </c>
      <c r="D167" s="15" t="s">
        <v>677</v>
      </c>
      <c r="E167" s="15" t="s">
        <v>807</v>
      </c>
      <c r="F167" s="15"/>
    </row>
    <row r="168" spans="1:12" ht="13" x14ac:dyDescent="0.15">
      <c r="A168" t="s">
        <v>139</v>
      </c>
      <c r="B168" s="23">
        <v>1</v>
      </c>
      <c r="C168" s="18">
        <v>44359</v>
      </c>
      <c r="D168" s="15" t="s">
        <v>479</v>
      </c>
      <c r="E168" s="15" t="s">
        <v>522</v>
      </c>
      <c r="F168" s="15"/>
    </row>
    <row r="169" spans="1:12" ht="13" x14ac:dyDescent="0.15">
      <c r="A169" t="s">
        <v>140</v>
      </c>
      <c r="B169" s="23">
        <v>2</v>
      </c>
      <c r="C169" s="18">
        <v>44359</v>
      </c>
      <c r="D169" s="15" t="s">
        <v>479</v>
      </c>
      <c r="E169" s="15" t="s">
        <v>522</v>
      </c>
      <c r="F169" s="15"/>
    </row>
    <row r="170" spans="1:12" ht="13" x14ac:dyDescent="0.15">
      <c r="A170" t="s">
        <v>141</v>
      </c>
      <c r="B170" s="23">
        <v>2</v>
      </c>
      <c r="C170" s="18">
        <v>44359</v>
      </c>
      <c r="D170" s="15" t="s">
        <v>479</v>
      </c>
      <c r="E170" s="15" t="s">
        <v>522</v>
      </c>
      <c r="F170" s="15"/>
    </row>
    <row r="171" spans="1:12" ht="13" x14ac:dyDescent="0.15">
      <c r="A171" t="s">
        <v>142</v>
      </c>
      <c r="B171" s="23">
        <v>4</v>
      </c>
      <c r="C171" s="18">
        <v>44359</v>
      </c>
      <c r="D171" s="15" t="s">
        <v>479</v>
      </c>
      <c r="E171" s="15" t="s">
        <v>522</v>
      </c>
      <c r="F171" s="15"/>
    </row>
    <row r="172" spans="1:12" ht="13" x14ac:dyDescent="0.15">
      <c r="A172" t="s">
        <v>143</v>
      </c>
      <c r="B172" s="23">
        <v>4</v>
      </c>
      <c r="C172" s="18">
        <v>44359</v>
      </c>
      <c r="D172" s="15" t="s">
        <v>479</v>
      </c>
      <c r="E172" s="15" t="s">
        <v>522</v>
      </c>
      <c r="F172" s="15"/>
    </row>
    <row r="173" spans="1:12" ht="13" x14ac:dyDescent="0.15">
      <c r="A173" t="s">
        <v>144</v>
      </c>
      <c r="B173" s="23">
        <v>5</v>
      </c>
      <c r="C173" s="18">
        <v>44359</v>
      </c>
      <c r="D173" s="15" t="s">
        <v>479</v>
      </c>
      <c r="E173" s="15" t="s">
        <v>522</v>
      </c>
      <c r="F173" s="15"/>
    </row>
    <row r="174" spans="1:12" ht="13" x14ac:dyDescent="0.15">
      <c r="A174" t="s">
        <v>145</v>
      </c>
      <c r="B174" s="23">
        <v>5</v>
      </c>
      <c r="C174" s="18">
        <v>44359</v>
      </c>
      <c r="D174" s="15" t="s">
        <v>479</v>
      </c>
      <c r="E174" s="15" t="s">
        <v>522</v>
      </c>
      <c r="F174" s="15"/>
    </row>
    <row r="175" spans="1:12" ht="13" x14ac:dyDescent="0.15">
      <c r="A175" t="s">
        <v>146</v>
      </c>
      <c r="B175" s="23">
        <v>2</v>
      </c>
      <c r="C175" s="18">
        <v>44359</v>
      </c>
      <c r="D175" s="15" t="s">
        <v>479</v>
      </c>
      <c r="E175" s="15" t="s">
        <v>522</v>
      </c>
      <c r="F175" s="15"/>
    </row>
    <row r="176" spans="1:12" ht="13" x14ac:dyDescent="0.15">
      <c r="A176" t="s">
        <v>147</v>
      </c>
      <c r="B176" s="23">
        <v>0</v>
      </c>
      <c r="C176" s="18">
        <v>44359</v>
      </c>
      <c r="D176" s="15" t="s">
        <v>479</v>
      </c>
      <c r="E176" s="15" t="s">
        <v>522</v>
      </c>
      <c r="F176" s="15"/>
    </row>
    <row r="177" spans="1:6" ht="13" x14ac:dyDescent="0.15">
      <c r="A177" t="s">
        <v>148</v>
      </c>
      <c r="B177" s="23">
        <v>3</v>
      </c>
      <c r="C177" s="18">
        <v>44359</v>
      </c>
      <c r="D177" s="15" t="s">
        <v>479</v>
      </c>
      <c r="E177" s="15" t="s">
        <v>522</v>
      </c>
      <c r="F177" s="15"/>
    </row>
    <row r="178" spans="1:6" ht="13" x14ac:dyDescent="0.15">
      <c r="A178" t="s">
        <v>149</v>
      </c>
      <c r="B178" s="23">
        <v>9</v>
      </c>
      <c r="C178" s="18">
        <v>44359</v>
      </c>
      <c r="D178" s="15" t="s">
        <v>479</v>
      </c>
      <c r="E178" s="15" t="s">
        <v>522</v>
      </c>
      <c r="F178" s="15"/>
    </row>
    <row r="179" spans="1:6" ht="13" x14ac:dyDescent="0.15">
      <c r="A179" t="s">
        <v>150</v>
      </c>
      <c r="B179" s="23">
        <v>2</v>
      </c>
      <c r="C179" s="18">
        <v>44359</v>
      </c>
      <c r="D179" s="15" t="s">
        <v>479</v>
      </c>
      <c r="E179" s="15" t="s">
        <v>522</v>
      </c>
      <c r="F179" s="15"/>
    </row>
    <row r="180" spans="1:6" ht="13" x14ac:dyDescent="0.15">
      <c r="A180" t="s">
        <v>151</v>
      </c>
      <c r="B180" s="23">
        <v>0</v>
      </c>
      <c r="C180" s="18">
        <v>44359</v>
      </c>
      <c r="D180" s="15" t="s">
        <v>479</v>
      </c>
      <c r="E180" s="15" t="s">
        <v>522</v>
      </c>
      <c r="F180" s="15"/>
    </row>
    <row r="181" spans="1:6" ht="13" x14ac:dyDescent="0.15">
      <c r="A181" t="s">
        <v>152</v>
      </c>
      <c r="B181" s="23">
        <v>4</v>
      </c>
      <c r="C181" s="18">
        <v>44359</v>
      </c>
      <c r="D181" s="15" t="s">
        <v>479</v>
      </c>
      <c r="E181" s="15" t="s">
        <v>522</v>
      </c>
      <c r="F181" s="15"/>
    </row>
    <row r="182" spans="1:6" ht="13" x14ac:dyDescent="0.15">
      <c r="A182" t="s">
        <v>94</v>
      </c>
      <c r="B182" s="23">
        <v>8</v>
      </c>
      <c r="C182" s="18">
        <v>44453</v>
      </c>
      <c r="D182" s="15" t="s">
        <v>489</v>
      </c>
      <c r="E182" s="15" t="s">
        <v>654</v>
      </c>
      <c r="F182" s="15"/>
    </row>
    <row r="183" spans="1:6" ht="13" x14ac:dyDescent="0.15">
      <c r="A183" t="s">
        <v>143</v>
      </c>
      <c r="B183" s="23">
        <v>5</v>
      </c>
      <c r="C183" s="18">
        <v>44453</v>
      </c>
      <c r="D183" s="15" t="s">
        <v>489</v>
      </c>
      <c r="E183" s="15" t="s">
        <v>654</v>
      </c>
      <c r="F183" s="15"/>
    </row>
    <row r="184" spans="1:6" ht="13" x14ac:dyDescent="0.15">
      <c r="A184" t="s">
        <v>103</v>
      </c>
      <c r="B184" s="23">
        <v>5</v>
      </c>
      <c r="C184" s="18">
        <v>44453</v>
      </c>
      <c r="D184" s="15" t="s">
        <v>489</v>
      </c>
      <c r="E184" s="15" t="s">
        <v>654</v>
      </c>
      <c r="F184" s="15"/>
    </row>
    <row r="185" spans="1:6" ht="13" x14ac:dyDescent="0.15">
      <c r="A185" t="s">
        <v>130</v>
      </c>
      <c r="B185" s="23">
        <v>7</v>
      </c>
      <c r="C185" s="18">
        <v>44453</v>
      </c>
      <c r="D185" s="15" t="s">
        <v>489</v>
      </c>
      <c r="E185" s="15" t="s">
        <v>654</v>
      </c>
      <c r="F185" s="15"/>
    </row>
    <row r="186" spans="1:6" ht="13" x14ac:dyDescent="0.15">
      <c r="A186" t="s">
        <v>99</v>
      </c>
      <c r="B186" s="23">
        <v>1</v>
      </c>
      <c r="C186" s="18">
        <v>44453</v>
      </c>
      <c r="D186" s="15" t="s">
        <v>489</v>
      </c>
      <c r="E186" s="15" t="s">
        <v>654</v>
      </c>
      <c r="F186" s="15"/>
    </row>
    <row r="187" spans="1:6" ht="13" x14ac:dyDescent="0.15">
      <c r="A187" t="s">
        <v>66</v>
      </c>
      <c r="B187" s="23">
        <v>2</v>
      </c>
      <c r="C187" s="18">
        <v>44453</v>
      </c>
      <c r="D187" s="15" t="s">
        <v>489</v>
      </c>
      <c r="E187" s="15" t="s">
        <v>654</v>
      </c>
      <c r="F187" s="15"/>
    </row>
    <row r="188" spans="1:6" ht="13" x14ac:dyDescent="0.15">
      <c r="A188" t="s">
        <v>118</v>
      </c>
      <c r="B188" s="23">
        <v>2</v>
      </c>
      <c r="C188" s="18">
        <v>44453</v>
      </c>
      <c r="D188" s="15" t="s">
        <v>489</v>
      </c>
      <c r="E188" s="15" t="s">
        <v>654</v>
      </c>
      <c r="F188" s="15"/>
    </row>
    <row r="189" spans="1:6" ht="13" x14ac:dyDescent="0.15">
      <c r="A189" t="s">
        <v>120</v>
      </c>
      <c r="B189" s="23">
        <v>3</v>
      </c>
      <c r="C189" s="18">
        <v>44453</v>
      </c>
      <c r="D189" s="15" t="s">
        <v>489</v>
      </c>
      <c r="E189" s="15" t="s">
        <v>654</v>
      </c>
      <c r="F189" s="15"/>
    </row>
    <row r="190" spans="1:6" ht="13" x14ac:dyDescent="0.15">
      <c r="A190" t="s">
        <v>394</v>
      </c>
      <c r="B190" s="23">
        <v>8</v>
      </c>
      <c r="C190" s="18">
        <v>44453</v>
      </c>
      <c r="D190" s="15" t="s">
        <v>489</v>
      </c>
      <c r="E190" s="15" t="s">
        <v>654</v>
      </c>
      <c r="F190" s="15"/>
    </row>
    <row r="191" spans="1:6" ht="13" x14ac:dyDescent="0.15">
      <c r="A191" t="s">
        <v>85</v>
      </c>
      <c r="B191" s="23">
        <v>3</v>
      </c>
      <c r="C191" s="18">
        <v>44453</v>
      </c>
      <c r="D191" s="15" t="s">
        <v>489</v>
      </c>
      <c r="E191" s="15" t="s">
        <v>654</v>
      </c>
      <c r="F191" s="15"/>
    </row>
    <row r="192" spans="1:6" ht="13" x14ac:dyDescent="0.15">
      <c r="A192" t="s">
        <v>137</v>
      </c>
      <c r="B192" s="23">
        <v>6</v>
      </c>
      <c r="C192" s="18">
        <v>44453</v>
      </c>
      <c r="D192" s="15" t="s">
        <v>808</v>
      </c>
      <c r="E192" s="15" t="s">
        <v>654</v>
      </c>
      <c r="F192" s="15"/>
    </row>
    <row r="193" spans="1:6" ht="13" x14ac:dyDescent="0.15">
      <c r="A193" t="s">
        <v>102</v>
      </c>
      <c r="B193" s="23">
        <v>6</v>
      </c>
      <c r="C193" s="18">
        <v>44453</v>
      </c>
      <c r="D193" s="15" t="s">
        <v>489</v>
      </c>
      <c r="E193" s="15" t="s">
        <v>654</v>
      </c>
      <c r="F193" s="15"/>
    </row>
    <row r="194" spans="1:6" ht="13" x14ac:dyDescent="0.15">
      <c r="A194" t="s">
        <v>146</v>
      </c>
      <c r="B194" s="23">
        <v>1</v>
      </c>
      <c r="C194" s="18">
        <v>44453</v>
      </c>
      <c r="D194" s="15" t="s">
        <v>489</v>
      </c>
      <c r="E194" s="15" t="s">
        <v>654</v>
      </c>
      <c r="F194" s="15"/>
    </row>
    <row r="195" spans="1:6" ht="13" x14ac:dyDescent="0.15">
      <c r="A195" t="s">
        <v>58</v>
      </c>
      <c r="B195" s="23">
        <v>3</v>
      </c>
      <c r="C195" s="18">
        <v>44453</v>
      </c>
      <c r="D195" s="15" t="s">
        <v>489</v>
      </c>
      <c r="E195" s="15" t="s">
        <v>654</v>
      </c>
      <c r="F195" s="15"/>
    </row>
    <row r="196" spans="1:6" ht="13" x14ac:dyDescent="0.15">
      <c r="A196" t="s">
        <v>64</v>
      </c>
      <c r="B196" s="23">
        <v>1</v>
      </c>
      <c r="C196" s="18">
        <v>44453</v>
      </c>
      <c r="D196" s="15" t="s">
        <v>489</v>
      </c>
      <c r="E196" s="15" t="s">
        <v>654</v>
      </c>
      <c r="F196" s="15"/>
    </row>
    <row r="197" spans="1:6" ht="13" x14ac:dyDescent="0.15">
      <c r="A197" t="s">
        <v>113</v>
      </c>
      <c r="B197" s="23">
        <v>4</v>
      </c>
      <c r="C197" s="18">
        <v>44453</v>
      </c>
      <c r="D197" s="15" t="s">
        <v>489</v>
      </c>
      <c r="E197" s="15" t="s">
        <v>654</v>
      </c>
      <c r="F197" s="15"/>
    </row>
    <row r="198" spans="1:6" ht="13" x14ac:dyDescent="0.15">
      <c r="A198" t="s">
        <v>126</v>
      </c>
      <c r="B198" s="23">
        <v>15</v>
      </c>
      <c r="C198" s="18">
        <v>44453</v>
      </c>
      <c r="D198" s="15" t="s">
        <v>489</v>
      </c>
      <c r="E198" s="15" t="s">
        <v>654</v>
      </c>
      <c r="F198" s="15"/>
    </row>
    <row r="199" spans="1:6" ht="13" x14ac:dyDescent="0.15">
      <c r="A199" t="s">
        <v>121</v>
      </c>
      <c r="B199" s="23">
        <v>2</v>
      </c>
      <c r="C199" s="18">
        <v>44453</v>
      </c>
      <c r="D199" s="15" t="s">
        <v>489</v>
      </c>
      <c r="E199" s="15" t="s">
        <v>654</v>
      </c>
      <c r="F199" s="15"/>
    </row>
    <row r="200" spans="1:6" ht="13" x14ac:dyDescent="0.15">
      <c r="A200" t="s">
        <v>138</v>
      </c>
      <c r="B200" s="23">
        <v>2</v>
      </c>
      <c r="C200" s="18">
        <v>44453</v>
      </c>
      <c r="D200" s="15" t="s">
        <v>489</v>
      </c>
      <c r="E200" s="15" t="s">
        <v>654</v>
      </c>
      <c r="F200" s="15"/>
    </row>
    <row r="201" spans="1:6" ht="13" x14ac:dyDescent="0.15">
      <c r="A201" t="s">
        <v>65</v>
      </c>
      <c r="B201" s="23">
        <v>2</v>
      </c>
      <c r="C201" s="18">
        <v>44453</v>
      </c>
      <c r="D201" s="15" t="s">
        <v>489</v>
      </c>
      <c r="E201" s="15" t="s">
        <v>654</v>
      </c>
      <c r="F201" s="15"/>
    </row>
    <row r="202" spans="1:6" ht="13" x14ac:dyDescent="0.15">
      <c r="A202" t="s">
        <v>135</v>
      </c>
      <c r="B202" s="23">
        <v>2</v>
      </c>
      <c r="C202" s="18">
        <v>44453</v>
      </c>
      <c r="D202" s="15" t="s">
        <v>489</v>
      </c>
      <c r="E202" s="15" t="s">
        <v>654</v>
      </c>
      <c r="F202" s="15"/>
    </row>
    <row r="203" spans="1:6" ht="13" x14ac:dyDescent="0.15">
      <c r="A203" t="s">
        <v>153</v>
      </c>
      <c r="B203" s="15">
        <v>1</v>
      </c>
      <c r="C203" s="18">
        <v>44705</v>
      </c>
      <c r="D203" s="15" t="s">
        <v>489</v>
      </c>
      <c r="E203" s="15" t="s">
        <v>526</v>
      </c>
      <c r="F203" s="15"/>
    </row>
    <row r="204" spans="1:6" ht="13" x14ac:dyDescent="0.15">
      <c r="A204" t="s">
        <v>356</v>
      </c>
      <c r="B204" s="15">
        <v>5</v>
      </c>
      <c r="C204" s="18">
        <v>44705</v>
      </c>
      <c r="D204" s="15" t="s">
        <v>489</v>
      </c>
      <c r="E204" s="15" t="s">
        <v>526</v>
      </c>
      <c r="F204" s="15"/>
    </row>
    <row r="205" spans="1:6" ht="13" x14ac:dyDescent="0.15">
      <c r="A205" t="s">
        <v>155</v>
      </c>
      <c r="B205" s="15">
        <v>4</v>
      </c>
      <c r="C205" s="18">
        <v>44705</v>
      </c>
      <c r="D205" s="15" t="s">
        <v>489</v>
      </c>
      <c r="E205" s="15" t="s">
        <v>526</v>
      </c>
      <c r="F205" s="15"/>
    </row>
    <row r="206" spans="1:6" ht="13" x14ac:dyDescent="0.15">
      <c r="A206" t="s">
        <v>156</v>
      </c>
      <c r="B206" s="15">
        <v>7</v>
      </c>
      <c r="C206" s="18">
        <v>44705</v>
      </c>
      <c r="D206" s="15" t="s">
        <v>489</v>
      </c>
      <c r="E206" s="15" t="s">
        <v>526</v>
      </c>
      <c r="F206" s="15"/>
    </row>
    <row r="207" spans="1:6" ht="13" x14ac:dyDescent="0.15">
      <c r="A207" t="s">
        <v>157</v>
      </c>
      <c r="B207" s="15">
        <v>2</v>
      </c>
      <c r="C207" s="18">
        <v>44705</v>
      </c>
      <c r="D207" s="15" t="s">
        <v>489</v>
      </c>
      <c r="E207" s="15" t="s">
        <v>526</v>
      </c>
      <c r="F207" s="15"/>
    </row>
    <row r="208" spans="1:6" ht="13" x14ac:dyDescent="0.15">
      <c r="A208" t="s">
        <v>159</v>
      </c>
      <c r="B208" s="15">
        <v>3</v>
      </c>
      <c r="C208" s="18">
        <v>44705</v>
      </c>
      <c r="D208" s="15" t="s">
        <v>489</v>
      </c>
      <c r="E208" s="15" t="s">
        <v>526</v>
      </c>
      <c r="F208" s="15"/>
    </row>
    <row r="209" spans="1:6" ht="13" x14ac:dyDescent="0.15">
      <c r="A209" t="s">
        <v>160</v>
      </c>
      <c r="B209" s="15">
        <v>5</v>
      </c>
      <c r="C209" s="18">
        <v>45016</v>
      </c>
      <c r="D209" s="15" t="s">
        <v>677</v>
      </c>
      <c r="E209" s="15" t="s">
        <v>807</v>
      </c>
      <c r="F209" s="15"/>
    </row>
    <row r="210" spans="1:6" ht="13" x14ac:dyDescent="0.15">
      <c r="A210" t="s">
        <v>161</v>
      </c>
      <c r="B210" s="15">
        <v>5</v>
      </c>
      <c r="C210" s="18">
        <v>44705</v>
      </c>
      <c r="D210" s="15" t="s">
        <v>489</v>
      </c>
      <c r="E210" s="15" t="s">
        <v>526</v>
      </c>
      <c r="F210" s="15"/>
    </row>
    <row r="211" spans="1:6" ht="13" x14ac:dyDescent="0.15">
      <c r="A211" t="s">
        <v>162</v>
      </c>
      <c r="B211" s="15">
        <v>3</v>
      </c>
      <c r="C211" s="18">
        <v>44705</v>
      </c>
      <c r="D211" s="15" t="s">
        <v>489</v>
      </c>
      <c r="E211" s="15" t="s">
        <v>526</v>
      </c>
      <c r="F211" s="15"/>
    </row>
    <row r="212" spans="1:6" ht="13" x14ac:dyDescent="0.15">
      <c r="A212" t="s">
        <v>163</v>
      </c>
      <c r="B212" s="15">
        <v>3</v>
      </c>
      <c r="C212" s="18">
        <v>44705</v>
      </c>
      <c r="D212" s="15" t="s">
        <v>489</v>
      </c>
      <c r="E212" s="15" t="s">
        <v>526</v>
      </c>
      <c r="F212" s="15"/>
    </row>
    <row r="213" spans="1:6" ht="13" x14ac:dyDescent="0.15">
      <c r="A213" t="s">
        <v>164</v>
      </c>
      <c r="B213" s="15">
        <v>0</v>
      </c>
      <c r="C213" s="18">
        <v>44705</v>
      </c>
      <c r="D213" s="15" t="s">
        <v>489</v>
      </c>
      <c r="E213" s="15" t="s">
        <v>526</v>
      </c>
      <c r="F213" s="15"/>
    </row>
    <row r="214" spans="1:6" ht="13" x14ac:dyDescent="0.15">
      <c r="A214" t="s">
        <v>165</v>
      </c>
      <c r="B214" s="15">
        <v>0</v>
      </c>
      <c r="C214" s="18">
        <v>44705</v>
      </c>
      <c r="D214" s="15" t="s">
        <v>489</v>
      </c>
      <c r="E214" s="15" t="s">
        <v>526</v>
      </c>
      <c r="F214" s="15"/>
    </row>
    <row r="215" spans="1:6" ht="13" x14ac:dyDescent="0.15">
      <c r="A215" t="s">
        <v>166</v>
      </c>
      <c r="B215" s="15">
        <v>2</v>
      </c>
      <c r="C215" s="18">
        <v>44705</v>
      </c>
      <c r="D215" s="15" t="s">
        <v>489</v>
      </c>
      <c r="E215" s="15" t="s">
        <v>526</v>
      </c>
      <c r="F215" s="15"/>
    </row>
    <row r="216" spans="1:6" ht="13" x14ac:dyDescent="0.15">
      <c r="A216" t="s">
        <v>167</v>
      </c>
      <c r="B216" s="15">
        <v>0</v>
      </c>
      <c r="C216" s="18">
        <v>44705</v>
      </c>
      <c r="D216" s="15" t="s">
        <v>489</v>
      </c>
      <c r="E216" s="15" t="s">
        <v>526</v>
      </c>
      <c r="F216" s="15"/>
    </row>
    <row r="217" spans="1:6" ht="13" x14ac:dyDescent="0.15">
      <c r="A217" t="s">
        <v>168</v>
      </c>
      <c r="B217" s="15">
        <v>1</v>
      </c>
      <c r="C217" s="18">
        <v>44705</v>
      </c>
      <c r="D217" s="15" t="s">
        <v>489</v>
      </c>
      <c r="E217" s="15" t="s">
        <v>526</v>
      </c>
      <c r="F217" s="15"/>
    </row>
    <row r="218" spans="1:6" ht="13" x14ac:dyDescent="0.15">
      <c r="A218" t="s">
        <v>169</v>
      </c>
      <c r="B218" s="15">
        <v>2</v>
      </c>
      <c r="C218" s="18">
        <v>44705</v>
      </c>
      <c r="D218" s="15" t="s">
        <v>489</v>
      </c>
      <c r="E218" s="15" t="s">
        <v>526</v>
      </c>
      <c r="F218" s="15"/>
    </row>
    <row r="219" spans="1:6" ht="13" x14ac:dyDescent="0.15">
      <c r="A219" t="s">
        <v>102</v>
      </c>
      <c r="B219" s="23">
        <v>6</v>
      </c>
      <c r="C219" s="18">
        <v>45016</v>
      </c>
      <c r="D219" s="15" t="s">
        <v>677</v>
      </c>
      <c r="E219" s="15" t="s">
        <v>807</v>
      </c>
      <c r="F219" s="15"/>
    </row>
    <row r="220" spans="1:6" ht="13" x14ac:dyDescent="0.15">
      <c r="A220" t="s">
        <v>165</v>
      </c>
      <c r="B220" s="23">
        <v>3</v>
      </c>
      <c r="C220" s="18">
        <v>45016</v>
      </c>
      <c r="D220" s="15" t="s">
        <v>677</v>
      </c>
      <c r="E220" s="15" t="s">
        <v>807</v>
      </c>
      <c r="F220" s="15"/>
    </row>
    <row r="221" spans="1:6" ht="13" x14ac:dyDescent="0.15">
      <c r="A221" t="s">
        <v>185</v>
      </c>
      <c r="B221" s="23">
        <v>2</v>
      </c>
      <c r="C221" s="18">
        <v>45016</v>
      </c>
      <c r="D221" s="15" t="s">
        <v>677</v>
      </c>
      <c r="E221" s="15" t="s">
        <v>807</v>
      </c>
      <c r="F221" s="15"/>
    </row>
    <row r="222" spans="1:6" ht="13" x14ac:dyDescent="0.15">
      <c r="A222" t="s">
        <v>111</v>
      </c>
      <c r="B222" s="23">
        <v>16</v>
      </c>
      <c r="C222" s="18">
        <v>45016</v>
      </c>
      <c r="D222" s="15" t="s">
        <v>677</v>
      </c>
      <c r="E222" s="15" t="s">
        <v>807</v>
      </c>
      <c r="F222" s="15"/>
    </row>
    <row r="223" spans="1:6" ht="13" x14ac:dyDescent="0.15">
      <c r="A223" t="s">
        <v>167</v>
      </c>
      <c r="B223" s="23">
        <v>3</v>
      </c>
      <c r="C223" s="18">
        <v>45016</v>
      </c>
      <c r="D223" s="15" t="s">
        <v>677</v>
      </c>
      <c r="E223" s="15" t="s">
        <v>807</v>
      </c>
      <c r="F223" s="15"/>
    </row>
    <row r="224" spans="1:6" ht="13" x14ac:dyDescent="0.15">
      <c r="A224" t="s">
        <v>43</v>
      </c>
      <c r="B224" s="23">
        <v>6</v>
      </c>
      <c r="C224" s="18">
        <v>45016</v>
      </c>
      <c r="D224" s="15" t="s">
        <v>677</v>
      </c>
      <c r="E224" s="15" t="s">
        <v>807</v>
      </c>
      <c r="F224" s="15"/>
    </row>
    <row r="225" spans="1:6" ht="13" x14ac:dyDescent="0.15">
      <c r="A225" t="s">
        <v>85</v>
      </c>
      <c r="B225" s="23">
        <v>6</v>
      </c>
      <c r="C225" s="18">
        <v>45016</v>
      </c>
      <c r="D225" s="15" t="s">
        <v>677</v>
      </c>
      <c r="E225" s="15" t="s">
        <v>807</v>
      </c>
      <c r="F225" s="15"/>
    </row>
    <row r="226" spans="1:6" ht="13" x14ac:dyDescent="0.15">
      <c r="A226" t="s">
        <v>132</v>
      </c>
      <c r="B226" s="23">
        <v>2</v>
      </c>
      <c r="C226" s="18">
        <v>45016</v>
      </c>
      <c r="D226" s="15" t="s">
        <v>677</v>
      </c>
      <c r="E226" s="15" t="s">
        <v>807</v>
      </c>
      <c r="F226" s="15"/>
    </row>
    <row r="227" spans="1:6" ht="13" x14ac:dyDescent="0.15">
      <c r="A227" t="s">
        <v>84</v>
      </c>
      <c r="B227" s="23">
        <v>9</v>
      </c>
      <c r="C227" s="18">
        <v>45016</v>
      </c>
      <c r="D227" s="15" t="s">
        <v>677</v>
      </c>
      <c r="E227" s="15" t="s">
        <v>593</v>
      </c>
      <c r="F227" s="15"/>
    </row>
    <row r="228" spans="1:6" ht="13" x14ac:dyDescent="0.15">
      <c r="A228" t="s">
        <v>63</v>
      </c>
      <c r="B228" s="23">
        <v>15</v>
      </c>
      <c r="C228" s="18">
        <v>45016</v>
      </c>
      <c r="D228" s="15" t="s">
        <v>677</v>
      </c>
      <c r="E228" s="15" t="s">
        <v>593</v>
      </c>
      <c r="F228" s="15"/>
    </row>
    <row r="229" spans="1:6" ht="13" x14ac:dyDescent="0.15">
      <c r="A229" t="s">
        <v>117</v>
      </c>
      <c r="B229" s="23">
        <v>4</v>
      </c>
      <c r="C229" s="18">
        <v>45016</v>
      </c>
      <c r="D229" s="15" t="s">
        <v>677</v>
      </c>
      <c r="E229" s="15" t="s">
        <v>593</v>
      </c>
      <c r="F229" s="15"/>
    </row>
    <row r="230" spans="1:6" ht="13" x14ac:dyDescent="0.15">
      <c r="A230" t="s">
        <v>30</v>
      </c>
      <c r="B230" s="23">
        <v>2</v>
      </c>
      <c r="C230" s="18">
        <v>45016</v>
      </c>
      <c r="D230" s="15" t="s">
        <v>677</v>
      </c>
      <c r="E230" s="15" t="s">
        <v>593</v>
      </c>
      <c r="F230" s="15"/>
    </row>
    <row r="231" spans="1:6" ht="13" x14ac:dyDescent="0.15">
      <c r="A231" t="s">
        <v>134</v>
      </c>
      <c r="B231" s="23">
        <v>3</v>
      </c>
      <c r="C231" s="18">
        <v>45016</v>
      </c>
      <c r="D231" s="15" t="s">
        <v>677</v>
      </c>
      <c r="E231" s="15" t="s">
        <v>593</v>
      </c>
      <c r="F231" s="15"/>
    </row>
    <row r="232" spans="1:6" ht="13" x14ac:dyDescent="0.15">
      <c r="A232" t="s">
        <v>50</v>
      </c>
      <c r="B232" s="23">
        <v>7</v>
      </c>
      <c r="C232" s="18">
        <v>45016</v>
      </c>
      <c r="D232" s="15" t="s">
        <v>677</v>
      </c>
      <c r="E232" s="15" t="s">
        <v>593</v>
      </c>
      <c r="F232" s="15"/>
    </row>
    <row r="233" spans="1:6" ht="13" x14ac:dyDescent="0.15">
      <c r="A233" t="s">
        <v>100</v>
      </c>
      <c r="B233" s="23">
        <v>5</v>
      </c>
      <c r="C233" s="18">
        <v>45016</v>
      </c>
      <c r="D233" s="15" t="s">
        <v>677</v>
      </c>
      <c r="E233" s="15" t="s">
        <v>593</v>
      </c>
      <c r="F233" s="15"/>
    </row>
    <row r="234" spans="1:6" ht="13" x14ac:dyDescent="0.15">
      <c r="A234" t="s">
        <v>32</v>
      </c>
      <c r="B234" s="23">
        <v>3</v>
      </c>
      <c r="C234" s="18">
        <v>45016</v>
      </c>
      <c r="D234" s="15" t="s">
        <v>677</v>
      </c>
      <c r="E234" s="15" t="s">
        <v>593</v>
      </c>
      <c r="F234" s="15"/>
    </row>
    <row r="235" spans="1:6" ht="13" x14ac:dyDescent="0.15">
      <c r="A235" t="s">
        <v>33</v>
      </c>
      <c r="B235" s="23">
        <v>3</v>
      </c>
      <c r="C235" s="18">
        <v>45016</v>
      </c>
      <c r="D235" s="15" t="s">
        <v>677</v>
      </c>
      <c r="E235" s="15" t="s">
        <v>593</v>
      </c>
      <c r="F235" s="15"/>
    </row>
    <row r="236" spans="1:6" ht="13" x14ac:dyDescent="0.15">
      <c r="A236" t="s">
        <v>65</v>
      </c>
      <c r="B236" s="23">
        <v>3</v>
      </c>
      <c r="C236" s="18">
        <v>45016</v>
      </c>
      <c r="D236" s="15" t="s">
        <v>677</v>
      </c>
      <c r="E236" s="15" t="s">
        <v>593</v>
      </c>
      <c r="F236" s="15"/>
    </row>
    <row r="237" spans="1:6" ht="13" x14ac:dyDescent="0.15">
      <c r="A237" t="s">
        <v>52</v>
      </c>
      <c r="B237" s="23">
        <v>8</v>
      </c>
      <c r="C237" s="18">
        <v>45016</v>
      </c>
      <c r="D237" s="15" t="s">
        <v>677</v>
      </c>
      <c r="E237" s="15" t="s">
        <v>593</v>
      </c>
      <c r="F237" s="15"/>
    </row>
    <row r="238" spans="1:6" ht="13" x14ac:dyDescent="0.15">
      <c r="A238" t="s">
        <v>157</v>
      </c>
      <c r="B238" s="23">
        <v>3</v>
      </c>
      <c r="C238" s="18">
        <v>45016</v>
      </c>
      <c r="D238" s="15" t="s">
        <v>677</v>
      </c>
      <c r="E238" s="15" t="s">
        <v>593</v>
      </c>
      <c r="F238" s="15"/>
    </row>
    <row r="239" spans="1:6" ht="13" x14ac:dyDescent="0.15">
      <c r="A239" t="s">
        <v>34</v>
      </c>
      <c r="B239" s="23">
        <v>2</v>
      </c>
      <c r="C239" s="18">
        <v>45016</v>
      </c>
      <c r="D239" s="15" t="s">
        <v>677</v>
      </c>
      <c r="E239" s="15" t="s">
        <v>593</v>
      </c>
      <c r="F239" s="15"/>
    </row>
    <row r="240" spans="1:6" ht="13" x14ac:dyDescent="0.15">
      <c r="A240" t="s">
        <v>106</v>
      </c>
      <c r="B240" s="23">
        <v>4</v>
      </c>
      <c r="C240" s="18">
        <v>45016</v>
      </c>
      <c r="D240" s="15" t="s">
        <v>677</v>
      </c>
      <c r="E240" s="15" t="s">
        <v>593</v>
      </c>
      <c r="F240" s="15"/>
    </row>
    <row r="241" spans="1:6" ht="13" x14ac:dyDescent="0.15">
      <c r="A241" t="s">
        <v>107</v>
      </c>
      <c r="B241" s="23">
        <v>1</v>
      </c>
      <c r="C241" s="18">
        <v>45016</v>
      </c>
      <c r="D241" s="15" t="s">
        <v>677</v>
      </c>
      <c r="E241" s="15" t="s">
        <v>593</v>
      </c>
      <c r="F241" s="15"/>
    </row>
    <row r="242" spans="1:6" ht="13" x14ac:dyDescent="0.15">
      <c r="A242" t="s">
        <v>69</v>
      </c>
      <c r="B242" s="23">
        <v>2</v>
      </c>
      <c r="C242" s="18">
        <v>45016</v>
      </c>
      <c r="D242" s="15" t="s">
        <v>677</v>
      </c>
      <c r="E242" s="15" t="s">
        <v>593</v>
      </c>
      <c r="F242" s="15"/>
    </row>
    <row r="243" spans="1:6" ht="13" x14ac:dyDescent="0.15">
      <c r="A243" t="s">
        <v>37</v>
      </c>
      <c r="B243" s="23">
        <v>2</v>
      </c>
      <c r="C243" s="18">
        <v>45016</v>
      </c>
      <c r="D243" s="15" t="s">
        <v>677</v>
      </c>
      <c r="E243" s="15" t="s">
        <v>593</v>
      </c>
      <c r="F243" s="15"/>
    </row>
    <row r="244" spans="1:6" ht="13" x14ac:dyDescent="0.15">
      <c r="A244" t="s">
        <v>72</v>
      </c>
      <c r="B244" s="23">
        <v>2</v>
      </c>
      <c r="C244" s="18">
        <v>45016</v>
      </c>
      <c r="D244" s="15" t="s">
        <v>677</v>
      </c>
      <c r="E244" s="15" t="s">
        <v>593</v>
      </c>
      <c r="F244" s="15"/>
    </row>
    <row r="245" spans="1:6" ht="13" x14ac:dyDescent="0.15">
      <c r="A245" t="s">
        <v>38</v>
      </c>
      <c r="B245" s="23">
        <v>3</v>
      </c>
      <c r="C245" s="18">
        <v>45016</v>
      </c>
      <c r="D245" s="15" t="s">
        <v>677</v>
      </c>
      <c r="E245" s="15" t="s">
        <v>593</v>
      </c>
      <c r="F245" s="15"/>
    </row>
    <row r="246" spans="1:6" ht="13" x14ac:dyDescent="0.15">
      <c r="A246" t="s">
        <v>74</v>
      </c>
      <c r="B246" s="23">
        <v>1</v>
      </c>
      <c r="C246" s="18">
        <v>45016</v>
      </c>
      <c r="D246" s="15" t="s">
        <v>677</v>
      </c>
      <c r="E246" s="15" t="s">
        <v>593</v>
      </c>
      <c r="F246" s="15"/>
    </row>
    <row r="247" spans="1:6" ht="13" x14ac:dyDescent="0.15">
      <c r="A247" t="s">
        <v>162</v>
      </c>
      <c r="B247" s="23">
        <v>4</v>
      </c>
      <c r="C247" s="18">
        <v>45016</v>
      </c>
      <c r="D247" s="15" t="s">
        <v>677</v>
      </c>
      <c r="E247" s="15" t="s">
        <v>593</v>
      </c>
      <c r="F247" s="15"/>
    </row>
    <row r="248" spans="1:6" ht="13" x14ac:dyDescent="0.15">
      <c r="A248" t="s">
        <v>40</v>
      </c>
      <c r="B248" s="23">
        <v>1</v>
      </c>
      <c r="C248" s="18">
        <v>45016</v>
      </c>
      <c r="D248" s="15" t="s">
        <v>677</v>
      </c>
      <c r="E248" s="15" t="s">
        <v>593</v>
      </c>
      <c r="F248" s="15"/>
    </row>
    <row r="249" spans="1:6" ht="13" x14ac:dyDescent="0.15">
      <c r="A249" t="s">
        <v>41</v>
      </c>
      <c r="B249" s="23">
        <v>1</v>
      </c>
      <c r="C249" s="18">
        <v>45016</v>
      </c>
      <c r="D249" s="15" t="s">
        <v>677</v>
      </c>
      <c r="E249" s="15" t="s">
        <v>593</v>
      </c>
      <c r="F249" s="15"/>
    </row>
    <row r="250" spans="1:6" ht="13" x14ac:dyDescent="0.15">
      <c r="A250" t="s">
        <v>42</v>
      </c>
      <c r="B250" s="23">
        <v>1</v>
      </c>
      <c r="C250" s="18">
        <v>45016</v>
      </c>
      <c r="D250" s="15" t="s">
        <v>677</v>
      </c>
      <c r="E250" s="15" t="s">
        <v>593</v>
      </c>
      <c r="F250" s="15"/>
    </row>
    <row r="251" spans="1:6" ht="13" x14ac:dyDescent="0.15">
      <c r="A251" t="s">
        <v>147</v>
      </c>
      <c r="B251" s="23">
        <v>2</v>
      </c>
      <c r="C251" s="18">
        <v>45016</v>
      </c>
      <c r="D251" s="15" t="s">
        <v>677</v>
      </c>
      <c r="E251" s="15" t="s">
        <v>593</v>
      </c>
      <c r="F251" s="15"/>
    </row>
    <row r="252" spans="1:6" ht="13" x14ac:dyDescent="0.15">
      <c r="A252" t="s">
        <v>79</v>
      </c>
      <c r="B252" s="23">
        <v>4</v>
      </c>
      <c r="C252" s="18">
        <v>45016</v>
      </c>
      <c r="D252" s="15" t="s">
        <v>677</v>
      </c>
      <c r="E252" s="15" t="s">
        <v>593</v>
      </c>
      <c r="F252" s="15"/>
    </row>
    <row r="253" spans="1:6" ht="13" x14ac:dyDescent="0.15">
      <c r="A253" t="s">
        <v>111</v>
      </c>
      <c r="B253" s="23">
        <v>21</v>
      </c>
      <c r="C253" s="18">
        <v>45016</v>
      </c>
      <c r="D253" s="15" t="s">
        <v>677</v>
      </c>
      <c r="E253" s="15" t="s">
        <v>593</v>
      </c>
      <c r="F253" s="15"/>
    </row>
    <row r="254" spans="1:6" ht="13" x14ac:dyDescent="0.15">
      <c r="A254" t="s">
        <v>81</v>
      </c>
      <c r="B254" s="23">
        <v>3</v>
      </c>
      <c r="C254" s="18">
        <v>45016</v>
      </c>
      <c r="D254" s="15" t="s">
        <v>677</v>
      </c>
      <c r="E254" s="15" t="s">
        <v>593</v>
      </c>
      <c r="F254" s="15"/>
    </row>
    <row r="255" spans="1:6" ht="13" x14ac:dyDescent="0.15">
      <c r="A255" t="s">
        <v>59</v>
      </c>
      <c r="B255" s="23">
        <v>4</v>
      </c>
      <c r="C255" s="18">
        <v>45016</v>
      </c>
      <c r="D255" s="15" t="s">
        <v>677</v>
      </c>
      <c r="E255" s="15" t="s">
        <v>593</v>
      </c>
      <c r="F255" s="15"/>
    </row>
    <row r="256" spans="1:6" ht="13" x14ac:dyDescent="0.15">
      <c r="A256" t="s">
        <v>60</v>
      </c>
      <c r="B256" s="23">
        <v>1</v>
      </c>
      <c r="C256" s="18">
        <v>45016</v>
      </c>
      <c r="D256" s="15" t="s">
        <v>677</v>
      </c>
      <c r="E256" s="15" t="s">
        <v>593</v>
      </c>
      <c r="F256" s="15"/>
    </row>
    <row r="257" spans="1:6" ht="13" x14ac:dyDescent="0.15">
      <c r="A257" t="s">
        <v>45</v>
      </c>
      <c r="B257" s="23">
        <v>1</v>
      </c>
      <c r="C257" s="18">
        <v>45016</v>
      </c>
      <c r="D257" s="15" t="s">
        <v>677</v>
      </c>
      <c r="E257" s="15" t="s">
        <v>593</v>
      </c>
      <c r="F257" s="15"/>
    </row>
    <row r="258" spans="1:6" ht="13" x14ac:dyDescent="0.15">
      <c r="A258" t="s">
        <v>151</v>
      </c>
      <c r="B258" s="23">
        <v>2</v>
      </c>
      <c r="C258" s="18">
        <v>45016</v>
      </c>
      <c r="D258" s="15" t="s">
        <v>677</v>
      </c>
      <c r="E258" s="15" t="s">
        <v>593</v>
      </c>
      <c r="F258" s="15"/>
    </row>
    <row r="259" spans="1:6" ht="13" x14ac:dyDescent="0.15">
      <c r="A259" t="s">
        <v>46</v>
      </c>
      <c r="B259" s="23">
        <v>1</v>
      </c>
      <c r="C259" s="18">
        <v>45016</v>
      </c>
      <c r="D259" s="15" t="s">
        <v>677</v>
      </c>
      <c r="E259" s="15" t="s">
        <v>593</v>
      </c>
      <c r="F259" s="15"/>
    </row>
    <row r="260" spans="1:6" ht="13" x14ac:dyDescent="0.15">
      <c r="A260" t="s">
        <v>132</v>
      </c>
      <c r="B260" s="23">
        <v>5</v>
      </c>
      <c r="C260" s="18">
        <v>45016</v>
      </c>
      <c r="D260" s="15" t="s">
        <v>677</v>
      </c>
      <c r="E260" s="15" t="s">
        <v>593</v>
      </c>
      <c r="F260" s="15"/>
    </row>
    <row r="261" spans="1:6" ht="13" x14ac:dyDescent="0.15">
      <c r="A261" t="s">
        <v>133</v>
      </c>
      <c r="B261" s="23">
        <v>8</v>
      </c>
      <c r="C261" s="18">
        <v>45016</v>
      </c>
      <c r="D261" s="15" t="s">
        <v>677</v>
      </c>
      <c r="E261" s="15" t="s">
        <v>593</v>
      </c>
      <c r="F261" s="15"/>
    </row>
    <row r="262" spans="1:6" ht="13" x14ac:dyDescent="0.15">
      <c r="A262" t="s">
        <v>97</v>
      </c>
      <c r="B262" s="23">
        <v>11</v>
      </c>
      <c r="C262" s="18">
        <v>45016</v>
      </c>
      <c r="D262" s="15" t="s">
        <v>677</v>
      </c>
      <c r="E262" s="15" t="s">
        <v>593</v>
      </c>
      <c r="F262" s="15"/>
    </row>
    <row r="263" spans="1:6" ht="13" x14ac:dyDescent="0.15">
      <c r="A263" t="s">
        <v>187</v>
      </c>
      <c r="B263" s="23">
        <v>0</v>
      </c>
      <c r="C263" s="18">
        <v>45089</v>
      </c>
      <c r="D263" s="15" t="s">
        <v>677</v>
      </c>
      <c r="E263" s="15" t="s">
        <v>593</v>
      </c>
      <c r="F263" s="15"/>
    </row>
    <row r="264" spans="1:6" ht="13" x14ac:dyDescent="0.15">
      <c r="A264" t="s">
        <v>170</v>
      </c>
      <c r="B264" s="23">
        <v>0</v>
      </c>
      <c r="C264" s="18">
        <v>45089</v>
      </c>
      <c r="D264" s="15" t="s">
        <v>677</v>
      </c>
      <c r="E264" s="15" t="s">
        <v>593</v>
      </c>
      <c r="F264" s="15"/>
    </row>
    <row r="265" spans="1:6" ht="13" x14ac:dyDescent="0.15">
      <c r="A265" t="s">
        <v>172</v>
      </c>
      <c r="B265" s="23">
        <v>1</v>
      </c>
      <c r="C265" s="18">
        <v>45089</v>
      </c>
      <c r="D265" s="15" t="s">
        <v>677</v>
      </c>
      <c r="E265" s="15" t="s">
        <v>593</v>
      </c>
      <c r="F265" s="15"/>
    </row>
    <row r="266" spans="1:6" ht="13" x14ac:dyDescent="0.15">
      <c r="A266" t="s">
        <v>175</v>
      </c>
      <c r="B266" s="23">
        <v>0</v>
      </c>
      <c r="C266" s="18">
        <v>45089</v>
      </c>
      <c r="D266" s="15" t="s">
        <v>677</v>
      </c>
      <c r="E266" s="15" t="s">
        <v>593</v>
      </c>
      <c r="F266" s="15"/>
    </row>
    <row r="267" spans="1:6" ht="13" x14ac:dyDescent="0.15">
      <c r="A267" t="s">
        <v>177</v>
      </c>
      <c r="B267" s="23">
        <v>0</v>
      </c>
      <c r="C267" s="18">
        <v>45089</v>
      </c>
      <c r="D267" s="15" t="s">
        <v>677</v>
      </c>
      <c r="E267" s="15" t="s">
        <v>593</v>
      </c>
      <c r="F267" s="15"/>
    </row>
    <row r="268" spans="1:6" ht="13" x14ac:dyDescent="0.15">
      <c r="A268" t="s">
        <v>178</v>
      </c>
      <c r="B268" s="23">
        <v>0</v>
      </c>
      <c r="C268" s="18">
        <v>45089</v>
      </c>
      <c r="D268" s="15" t="s">
        <v>677</v>
      </c>
      <c r="E268" s="15" t="s">
        <v>593</v>
      </c>
      <c r="F268" s="15"/>
    </row>
    <row r="269" spans="1:6" ht="13" x14ac:dyDescent="0.15">
      <c r="A269" t="s">
        <v>179</v>
      </c>
      <c r="B269" s="23">
        <v>1</v>
      </c>
      <c r="C269" s="18">
        <v>45089</v>
      </c>
      <c r="D269" s="15" t="s">
        <v>677</v>
      </c>
      <c r="E269" s="15" t="s">
        <v>593</v>
      </c>
      <c r="F269" s="15"/>
    </row>
    <row r="270" spans="1:6" ht="13" x14ac:dyDescent="0.15">
      <c r="A270" t="s">
        <v>733</v>
      </c>
      <c r="B270" s="23">
        <v>0</v>
      </c>
      <c r="C270" s="18">
        <v>45089</v>
      </c>
      <c r="D270" s="15" t="s">
        <v>677</v>
      </c>
      <c r="E270" s="15" t="s">
        <v>593</v>
      </c>
      <c r="F270" s="15"/>
    </row>
    <row r="271" spans="1:6" ht="13" x14ac:dyDescent="0.15">
      <c r="A271" t="s">
        <v>182</v>
      </c>
      <c r="B271" s="23">
        <v>1</v>
      </c>
      <c r="C271" s="18">
        <v>45089</v>
      </c>
      <c r="D271" s="15" t="s">
        <v>677</v>
      </c>
      <c r="E271" s="15" t="s">
        <v>593</v>
      </c>
      <c r="F271" s="15"/>
    </row>
    <row r="272" spans="1:6" ht="13" x14ac:dyDescent="0.15">
      <c r="A272" t="s">
        <v>183</v>
      </c>
      <c r="B272" s="23">
        <v>0</v>
      </c>
      <c r="C272" s="18">
        <v>45089</v>
      </c>
      <c r="D272" s="15" t="s">
        <v>677</v>
      </c>
      <c r="E272" s="15" t="s">
        <v>593</v>
      </c>
      <c r="F272" s="15"/>
    </row>
    <row r="273" spans="1:6" ht="13" x14ac:dyDescent="0.15">
      <c r="A273" t="s">
        <v>184</v>
      </c>
      <c r="B273" s="23">
        <v>0</v>
      </c>
      <c r="C273" s="18">
        <v>45089</v>
      </c>
      <c r="D273" s="15" t="s">
        <v>677</v>
      </c>
      <c r="E273" s="15" t="s">
        <v>593</v>
      </c>
      <c r="F273" s="15"/>
    </row>
    <row r="274" spans="1:6" ht="13" x14ac:dyDescent="0.15">
      <c r="A274" t="s">
        <v>366</v>
      </c>
      <c r="B274" s="23">
        <v>0</v>
      </c>
      <c r="C274" s="18">
        <v>45089</v>
      </c>
      <c r="D274" s="15" t="s">
        <v>677</v>
      </c>
      <c r="E274" s="15" t="s">
        <v>593</v>
      </c>
      <c r="F274" s="15"/>
    </row>
    <row r="275" spans="1:6" ht="13" x14ac:dyDescent="0.15">
      <c r="A275" t="s">
        <v>181</v>
      </c>
      <c r="B275" s="23">
        <v>0</v>
      </c>
      <c r="C275" s="18">
        <v>45089</v>
      </c>
      <c r="D275" s="15" t="s">
        <v>677</v>
      </c>
      <c r="E275" s="15" t="s">
        <v>593</v>
      </c>
      <c r="F275" s="15"/>
    </row>
    <row r="276" spans="1:6" ht="13" x14ac:dyDescent="0.15">
      <c r="A276" t="s">
        <v>188</v>
      </c>
      <c r="B276" s="23">
        <v>0</v>
      </c>
      <c r="C276" s="18">
        <v>45089</v>
      </c>
      <c r="D276" s="15" t="s">
        <v>677</v>
      </c>
      <c r="E276" s="15" t="s">
        <v>593</v>
      </c>
      <c r="F276" s="15"/>
    </row>
    <row r="277" spans="1:6" ht="13" x14ac:dyDescent="0.15">
      <c r="A277" t="s">
        <v>174</v>
      </c>
      <c r="B277" s="23">
        <v>0</v>
      </c>
      <c r="C277" s="18">
        <v>45089</v>
      </c>
      <c r="D277" s="15" t="s">
        <v>677</v>
      </c>
      <c r="E277" s="15" t="s">
        <v>593</v>
      </c>
      <c r="F277" s="15"/>
    </row>
    <row r="278" spans="1:6" ht="13" x14ac:dyDescent="0.15">
      <c r="B278" s="23"/>
      <c r="C278" s="15"/>
      <c r="D278" s="15"/>
      <c r="E278" s="15"/>
      <c r="F278" s="15"/>
    </row>
    <row r="279" spans="1:6" ht="13" x14ac:dyDescent="0.15">
      <c r="B279" s="23"/>
      <c r="C279" s="15"/>
      <c r="D279" s="15"/>
      <c r="E279" s="15"/>
      <c r="F279" s="15"/>
    </row>
    <row r="280" spans="1:6" ht="13" x14ac:dyDescent="0.15">
      <c r="B280" s="23"/>
      <c r="C280" s="15"/>
      <c r="D280" s="15"/>
      <c r="E280" s="15"/>
      <c r="F280" s="15"/>
    </row>
    <row r="281" spans="1:6" ht="13" x14ac:dyDescent="0.15">
      <c r="B281" s="23"/>
      <c r="C281" s="15"/>
      <c r="D281" s="15"/>
      <c r="E281" s="15"/>
      <c r="F281" s="15"/>
    </row>
    <row r="282" spans="1:6" ht="13" x14ac:dyDescent="0.15">
      <c r="B282" s="23"/>
      <c r="C282" s="15"/>
      <c r="D282" s="15"/>
      <c r="E282" s="15"/>
      <c r="F282" s="15"/>
    </row>
    <row r="283" spans="1:6" ht="13" x14ac:dyDescent="0.15">
      <c r="B283" s="23"/>
      <c r="C283" s="15"/>
      <c r="D283" s="15"/>
      <c r="E283" s="15"/>
      <c r="F283" s="15"/>
    </row>
    <row r="284" spans="1:6" ht="13" x14ac:dyDescent="0.15">
      <c r="B284" s="23"/>
      <c r="C284" s="15"/>
      <c r="D284" s="15"/>
      <c r="E284" s="15"/>
      <c r="F284" s="15"/>
    </row>
    <row r="285" spans="1:6" ht="13" x14ac:dyDescent="0.15">
      <c r="B285" s="23"/>
      <c r="C285" s="15"/>
      <c r="D285" s="15"/>
      <c r="E285" s="15"/>
      <c r="F285" s="15"/>
    </row>
    <row r="286" spans="1:6" ht="13" x14ac:dyDescent="0.15">
      <c r="B286" s="23"/>
      <c r="C286" s="15"/>
      <c r="D286" s="15"/>
      <c r="E286" s="15"/>
      <c r="F286" s="15"/>
    </row>
    <row r="287" spans="1:6" ht="13" x14ac:dyDescent="0.15">
      <c r="B287" s="23"/>
      <c r="C287" s="15"/>
      <c r="D287" s="15"/>
      <c r="E287" s="15"/>
      <c r="F287" s="15"/>
    </row>
    <row r="288" spans="1:6" ht="13" x14ac:dyDescent="0.15">
      <c r="B288" s="23"/>
      <c r="C288" s="15"/>
      <c r="D288" s="15"/>
      <c r="E288" s="15"/>
      <c r="F288" s="15"/>
    </row>
    <row r="289" spans="2:6" ht="13" x14ac:dyDescent="0.15">
      <c r="B289" s="23"/>
      <c r="C289" s="15"/>
      <c r="D289" s="15"/>
      <c r="E289" s="15"/>
      <c r="F289" s="15"/>
    </row>
    <row r="290" spans="2:6" ht="13" x14ac:dyDescent="0.15">
      <c r="B290" s="23"/>
      <c r="C290" s="15"/>
      <c r="D290" s="15"/>
      <c r="E290" s="15"/>
      <c r="F290" s="15"/>
    </row>
    <row r="291" spans="2:6" ht="13" x14ac:dyDescent="0.15">
      <c r="B291" s="23"/>
      <c r="C291" s="15"/>
      <c r="D291" s="15"/>
      <c r="E291" s="15"/>
      <c r="F291" s="15"/>
    </row>
    <row r="292" spans="2:6" ht="13" x14ac:dyDescent="0.15">
      <c r="B292" s="23"/>
      <c r="C292" s="15"/>
      <c r="D292" s="15"/>
      <c r="E292" s="15"/>
      <c r="F292" s="15"/>
    </row>
    <row r="293" spans="2:6" ht="13" x14ac:dyDescent="0.15">
      <c r="B293" s="23"/>
      <c r="C293" s="15"/>
      <c r="D293" s="15"/>
      <c r="E293" s="15"/>
      <c r="F293" s="15"/>
    </row>
    <row r="294" spans="2:6" ht="13" x14ac:dyDescent="0.15">
      <c r="B294" s="23"/>
      <c r="C294" s="15"/>
      <c r="D294" s="15"/>
      <c r="E294" s="15"/>
      <c r="F294" s="15"/>
    </row>
    <row r="295" spans="2:6" ht="13" x14ac:dyDescent="0.15">
      <c r="B295" s="23"/>
      <c r="C295" s="15"/>
      <c r="D295" s="15"/>
      <c r="E295" s="15"/>
      <c r="F295" s="15"/>
    </row>
    <row r="296" spans="2:6" ht="13" x14ac:dyDescent="0.15">
      <c r="B296" s="23"/>
      <c r="C296" s="15"/>
      <c r="D296" s="15"/>
      <c r="E296" s="15"/>
      <c r="F296" s="15"/>
    </row>
    <row r="297" spans="2:6" ht="13" x14ac:dyDescent="0.15">
      <c r="B297" s="23"/>
      <c r="C297" s="15"/>
      <c r="D297" s="15"/>
      <c r="E297" s="15"/>
      <c r="F297" s="15"/>
    </row>
    <row r="298" spans="2:6" ht="13" x14ac:dyDescent="0.15">
      <c r="B298" s="23"/>
      <c r="C298" s="15"/>
      <c r="D298" s="15"/>
      <c r="E298" s="15"/>
      <c r="F298" s="15"/>
    </row>
    <row r="299" spans="2:6" ht="13" x14ac:dyDescent="0.15">
      <c r="B299" s="23"/>
      <c r="C299" s="15"/>
      <c r="D299" s="15"/>
      <c r="E299" s="15"/>
      <c r="F299" s="15"/>
    </row>
    <row r="300" spans="2:6" ht="13" x14ac:dyDescent="0.15">
      <c r="B300" s="23"/>
      <c r="C300" s="15"/>
      <c r="D300" s="15"/>
      <c r="E300" s="15"/>
      <c r="F300" s="15"/>
    </row>
    <row r="301" spans="2:6" ht="13" x14ac:dyDescent="0.15">
      <c r="B301" s="23"/>
      <c r="C301" s="15"/>
      <c r="D301" s="15"/>
      <c r="E301" s="15"/>
      <c r="F301" s="15"/>
    </row>
    <row r="302" spans="2:6" ht="13" x14ac:dyDescent="0.15">
      <c r="B302" s="23"/>
      <c r="C302" s="15"/>
      <c r="D302" s="15"/>
      <c r="E302" s="15"/>
      <c r="F302" s="15"/>
    </row>
    <row r="303" spans="2:6" ht="13" x14ac:dyDescent="0.15">
      <c r="B303" s="23"/>
      <c r="C303" s="15"/>
      <c r="D303" s="15"/>
      <c r="E303" s="15"/>
      <c r="F303" s="15"/>
    </row>
    <row r="304" spans="2:6" ht="13" x14ac:dyDescent="0.15">
      <c r="B304" s="23"/>
      <c r="C304" s="15"/>
      <c r="D304" s="15"/>
      <c r="E304" s="15"/>
      <c r="F304" s="15"/>
    </row>
    <row r="305" spans="2:6" ht="13" x14ac:dyDescent="0.15">
      <c r="B305" s="23"/>
      <c r="C305" s="15"/>
      <c r="D305" s="15"/>
      <c r="E305" s="15"/>
      <c r="F305" s="15"/>
    </row>
    <row r="306" spans="2:6" ht="13" x14ac:dyDescent="0.15">
      <c r="B306" s="23"/>
      <c r="C306" s="15"/>
      <c r="D306" s="15"/>
      <c r="E306" s="15"/>
      <c r="F306" s="15"/>
    </row>
    <row r="307" spans="2:6" ht="13" x14ac:dyDescent="0.15">
      <c r="B307" s="23"/>
      <c r="C307" s="15"/>
      <c r="D307" s="15"/>
      <c r="E307" s="15"/>
      <c r="F307" s="15"/>
    </row>
    <row r="308" spans="2:6" ht="13" x14ac:dyDescent="0.15">
      <c r="B308" s="23"/>
      <c r="C308" s="15"/>
      <c r="D308" s="15"/>
      <c r="E308" s="15"/>
      <c r="F308" s="15"/>
    </row>
    <row r="309" spans="2:6" ht="13" x14ac:dyDescent="0.15">
      <c r="B309" s="23"/>
      <c r="C309" s="15"/>
      <c r="D309" s="15"/>
      <c r="E309" s="15"/>
      <c r="F309" s="15"/>
    </row>
    <row r="310" spans="2:6" ht="13" x14ac:dyDescent="0.15">
      <c r="B310" s="23"/>
      <c r="C310" s="15"/>
      <c r="D310" s="15"/>
      <c r="E310" s="15"/>
      <c r="F310" s="15"/>
    </row>
    <row r="311" spans="2:6" ht="13" x14ac:dyDescent="0.15">
      <c r="B311" s="23"/>
      <c r="C311" s="15"/>
      <c r="D311" s="15"/>
      <c r="E311" s="15"/>
      <c r="F311" s="15"/>
    </row>
    <row r="312" spans="2:6" ht="13" x14ac:dyDescent="0.15">
      <c r="B312" s="23"/>
      <c r="C312" s="15"/>
      <c r="D312" s="15"/>
      <c r="E312" s="15"/>
      <c r="F312" s="15"/>
    </row>
    <row r="313" spans="2:6" ht="13" x14ac:dyDescent="0.15">
      <c r="B313" s="23"/>
      <c r="C313" s="15"/>
      <c r="D313" s="15"/>
      <c r="E313" s="15"/>
      <c r="F313" s="15"/>
    </row>
    <row r="314" spans="2:6" ht="13" x14ac:dyDescent="0.15">
      <c r="B314" s="23"/>
      <c r="C314" s="15"/>
      <c r="D314" s="15"/>
      <c r="E314" s="15"/>
      <c r="F314" s="15"/>
    </row>
    <row r="315" spans="2:6" ht="13" x14ac:dyDescent="0.15">
      <c r="B315" s="23"/>
      <c r="C315" s="15"/>
      <c r="D315" s="15"/>
      <c r="E315" s="15"/>
      <c r="F315" s="15"/>
    </row>
    <row r="316" spans="2:6" ht="13" x14ac:dyDescent="0.15">
      <c r="B316" s="23"/>
      <c r="C316" s="15"/>
      <c r="D316" s="15"/>
      <c r="E316" s="15"/>
      <c r="F316" s="15"/>
    </row>
    <row r="317" spans="2:6" ht="13" x14ac:dyDescent="0.15">
      <c r="B317" s="23"/>
      <c r="C317" s="15"/>
      <c r="D317" s="15"/>
      <c r="E317" s="15"/>
      <c r="F317" s="15"/>
    </row>
    <row r="318" spans="2:6" ht="13" x14ac:dyDescent="0.15">
      <c r="B318" s="23"/>
      <c r="C318" s="15"/>
      <c r="D318" s="15"/>
      <c r="E318" s="15"/>
      <c r="F318" s="15"/>
    </row>
    <row r="319" spans="2:6" ht="13" x14ac:dyDescent="0.15">
      <c r="B319" s="23"/>
      <c r="C319" s="15"/>
      <c r="D319" s="15"/>
      <c r="E319" s="15"/>
      <c r="F319" s="15"/>
    </row>
    <row r="320" spans="2:6" ht="13" x14ac:dyDescent="0.15">
      <c r="B320" s="23"/>
      <c r="C320" s="15"/>
      <c r="D320" s="15"/>
      <c r="E320" s="15"/>
      <c r="F320" s="15"/>
    </row>
    <row r="321" spans="2:6" ht="13" x14ac:dyDescent="0.15">
      <c r="B321" s="23"/>
      <c r="C321" s="15"/>
      <c r="D321" s="15"/>
      <c r="E321" s="15"/>
      <c r="F321" s="15"/>
    </row>
    <row r="322" spans="2:6" ht="13" x14ac:dyDescent="0.15">
      <c r="B322" s="23"/>
      <c r="C322" s="15"/>
      <c r="D322" s="15"/>
      <c r="E322" s="15"/>
      <c r="F322" s="15"/>
    </row>
    <row r="323" spans="2:6" ht="13" x14ac:dyDescent="0.15">
      <c r="B323" s="23"/>
      <c r="C323" s="15"/>
      <c r="D323" s="15"/>
      <c r="E323" s="15"/>
      <c r="F323" s="15"/>
    </row>
    <row r="324" spans="2:6" ht="13" x14ac:dyDescent="0.15">
      <c r="B324" s="23"/>
      <c r="C324" s="15"/>
      <c r="D324" s="15"/>
      <c r="E324" s="15"/>
      <c r="F324" s="15"/>
    </row>
    <row r="325" spans="2:6" ht="13" x14ac:dyDescent="0.15">
      <c r="B325" s="23"/>
      <c r="C325" s="15"/>
      <c r="D325" s="15"/>
      <c r="E325" s="15"/>
      <c r="F325" s="15"/>
    </row>
    <row r="326" spans="2:6" ht="13" x14ac:dyDescent="0.15">
      <c r="B326" s="23"/>
      <c r="C326" s="15"/>
      <c r="D326" s="15"/>
      <c r="E326" s="15"/>
      <c r="F326" s="15"/>
    </row>
    <row r="327" spans="2:6" ht="13" x14ac:dyDescent="0.15">
      <c r="B327" s="23"/>
      <c r="C327" s="15"/>
      <c r="D327" s="15"/>
      <c r="E327" s="15"/>
      <c r="F327" s="15"/>
    </row>
    <row r="328" spans="2:6" ht="13" x14ac:dyDescent="0.15">
      <c r="B328" s="23"/>
      <c r="C328" s="15"/>
      <c r="D328" s="15"/>
      <c r="E328" s="15"/>
      <c r="F328" s="15"/>
    </row>
    <row r="329" spans="2:6" ht="13" x14ac:dyDescent="0.15">
      <c r="B329" s="23"/>
      <c r="C329" s="15"/>
      <c r="D329" s="15"/>
      <c r="E329" s="15"/>
      <c r="F329" s="15"/>
    </row>
    <row r="330" spans="2:6" ht="13" x14ac:dyDescent="0.15">
      <c r="B330" s="23"/>
      <c r="C330" s="15"/>
      <c r="D330" s="15"/>
      <c r="E330" s="15"/>
      <c r="F330" s="15"/>
    </row>
    <row r="331" spans="2:6" ht="13" x14ac:dyDescent="0.15">
      <c r="B331" s="23"/>
      <c r="C331" s="15"/>
      <c r="D331" s="15"/>
      <c r="E331" s="15"/>
      <c r="F331" s="15"/>
    </row>
    <row r="332" spans="2:6" ht="13" x14ac:dyDescent="0.15">
      <c r="B332" s="23"/>
      <c r="C332" s="15"/>
      <c r="D332" s="15"/>
      <c r="E332" s="15"/>
      <c r="F332" s="15"/>
    </row>
    <row r="333" spans="2:6" ht="13" x14ac:dyDescent="0.15">
      <c r="B333" s="23"/>
      <c r="C333" s="15"/>
      <c r="D333" s="15"/>
      <c r="E333" s="15"/>
      <c r="F333" s="15"/>
    </row>
    <row r="334" spans="2:6" ht="13" x14ac:dyDescent="0.15">
      <c r="B334" s="23"/>
      <c r="C334" s="15"/>
      <c r="D334" s="15"/>
      <c r="E334" s="15"/>
      <c r="F334" s="15"/>
    </row>
    <row r="335" spans="2:6" ht="13" x14ac:dyDescent="0.15">
      <c r="B335" s="23"/>
      <c r="C335" s="15"/>
      <c r="D335" s="15"/>
      <c r="E335" s="15"/>
      <c r="F335" s="15"/>
    </row>
    <row r="336" spans="2:6" ht="13" x14ac:dyDescent="0.15">
      <c r="B336" s="23"/>
      <c r="C336" s="15"/>
      <c r="D336" s="15"/>
      <c r="E336" s="15"/>
      <c r="F336" s="15"/>
    </row>
    <row r="337" spans="2:6" ht="13" x14ac:dyDescent="0.15">
      <c r="B337" s="23"/>
      <c r="C337" s="15"/>
      <c r="D337" s="15"/>
      <c r="E337" s="15"/>
      <c r="F337" s="15"/>
    </row>
    <row r="338" spans="2:6" ht="13" x14ac:dyDescent="0.15">
      <c r="B338" s="23"/>
      <c r="C338" s="15"/>
      <c r="D338" s="15"/>
      <c r="E338" s="15"/>
      <c r="F338" s="15"/>
    </row>
    <row r="339" spans="2:6" ht="13" x14ac:dyDescent="0.15">
      <c r="B339" s="23"/>
      <c r="C339" s="15"/>
      <c r="D339" s="15"/>
      <c r="E339" s="15"/>
      <c r="F339" s="15"/>
    </row>
    <row r="340" spans="2:6" ht="13" x14ac:dyDescent="0.15">
      <c r="B340" s="23"/>
      <c r="C340" s="15"/>
      <c r="D340" s="15"/>
      <c r="E340" s="15"/>
      <c r="F340" s="15"/>
    </row>
    <row r="341" spans="2:6" ht="13" x14ac:dyDescent="0.15">
      <c r="B341" s="23"/>
      <c r="C341" s="15"/>
      <c r="D341" s="15"/>
      <c r="E341" s="15"/>
      <c r="F341" s="15"/>
    </row>
    <row r="342" spans="2:6" ht="13" x14ac:dyDescent="0.15">
      <c r="B342" s="23"/>
      <c r="C342" s="15"/>
      <c r="D342" s="15"/>
      <c r="E342" s="15"/>
      <c r="F342" s="15"/>
    </row>
    <row r="343" spans="2:6" ht="13" x14ac:dyDescent="0.15">
      <c r="B343" s="23"/>
      <c r="C343" s="15"/>
      <c r="D343" s="15"/>
      <c r="E343" s="15"/>
      <c r="F343" s="15"/>
    </row>
    <row r="344" spans="2:6" ht="13" x14ac:dyDescent="0.15">
      <c r="B344" s="23"/>
      <c r="C344" s="15"/>
      <c r="D344" s="15"/>
      <c r="E344" s="15"/>
      <c r="F344" s="15"/>
    </row>
    <row r="345" spans="2:6" ht="13" x14ac:dyDescent="0.15">
      <c r="B345" s="23"/>
      <c r="C345" s="15"/>
      <c r="D345" s="15"/>
      <c r="E345" s="15"/>
      <c r="F345" s="15"/>
    </row>
    <row r="346" spans="2:6" ht="13" x14ac:dyDescent="0.15">
      <c r="B346" s="23"/>
      <c r="C346" s="15"/>
      <c r="D346" s="15"/>
      <c r="E346" s="15"/>
      <c r="F346" s="15"/>
    </row>
    <row r="347" spans="2:6" ht="13" x14ac:dyDescent="0.15">
      <c r="B347" s="23"/>
      <c r="C347" s="15"/>
      <c r="D347" s="15"/>
      <c r="E347" s="15"/>
      <c r="F347" s="15"/>
    </row>
    <row r="348" spans="2:6" ht="13" x14ac:dyDescent="0.15">
      <c r="B348" s="23"/>
      <c r="C348" s="15"/>
      <c r="D348" s="15"/>
      <c r="E348" s="15"/>
      <c r="F348" s="15"/>
    </row>
    <row r="349" spans="2:6" ht="13" x14ac:dyDescent="0.15">
      <c r="B349" s="23"/>
      <c r="C349" s="15"/>
      <c r="D349" s="15"/>
      <c r="E349" s="15"/>
      <c r="F349" s="15"/>
    </row>
    <row r="350" spans="2:6" ht="13" x14ac:dyDescent="0.15">
      <c r="B350" s="23"/>
      <c r="C350" s="15"/>
      <c r="D350" s="15"/>
      <c r="E350" s="15"/>
      <c r="F350" s="15"/>
    </row>
    <row r="351" spans="2:6" ht="13" x14ac:dyDescent="0.15">
      <c r="B351" s="23"/>
      <c r="C351" s="15"/>
      <c r="D351" s="15"/>
      <c r="E351" s="15"/>
      <c r="F351" s="15"/>
    </row>
    <row r="352" spans="2:6" ht="13" x14ac:dyDescent="0.15">
      <c r="B352" s="23"/>
      <c r="C352" s="15"/>
      <c r="D352" s="15"/>
      <c r="E352" s="15"/>
      <c r="F352" s="15"/>
    </row>
    <row r="353" spans="2:6" ht="13" x14ac:dyDescent="0.15">
      <c r="B353" s="23"/>
      <c r="C353" s="15"/>
      <c r="D353" s="15"/>
      <c r="E353" s="15"/>
      <c r="F353" s="15"/>
    </row>
    <row r="354" spans="2:6" ht="13" x14ac:dyDescent="0.15">
      <c r="B354" s="23"/>
      <c r="C354" s="15"/>
      <c r="D354" s="15"/>
      <c r="E354" s="15"/>
      <c r="F354" s="15"/>
    </row>
    <row r="355" spans="2:6" ht="13" x14ac:dyDescent="0.15">
      <c r="B355" s="23"/>
      <c r="C355" s="15"/>
      <c r="D355" s="15"/>
      <c r="E355" s="15"/>
      <c r="F355" s="15"/>
    </row>
    <row r="356" spans="2:6" ht="13" x14ac:dyDescent="0.15">
      <c r="B356" s="23"/>
      <c r="C356" s="15"/>
      <c r="D356" s="15"/>
      <c r="E356" s="15"/>
      <c r="F356" s="15"/>
    </row>
    <row r="357" spans="2:6" ht="13" x14ac:dyDescent="0.15">
      <c r="B357" s="23"/>
      <c r="C357" s="15"/>
      <c r="D357" s="15"/>
      <c r="E357" s="15"/>
      <c r="F357" s="15"/>
    </row>
    <row r="358" spans="2:6" ht="13" x14ac:dyDescent="0.15">
      <c r="B358" s="23"/>
      <c r="C358" s="15"/>
      <c r="D358" s="15"/>
      <c r="E358" s="15"/>
      <c r="F358" s="15"/>
    </row>
    <row r="359" spans="2:6" ht="13" x14ac:dyDescent="0.15">
      <c r="B359" s="23"/>
      <c r="C359" s="15"/>
      <c r="D359" s="15"/>
      <c r="E359" s="15"/>
      <c r="F359" s="15"/>
    </row>
    <row r="360" spans="2:6" ht="13" x14ac:dyDescent="0.15">
      <c r="B360" s="23"/>
      <c r="C360" s="15"/>
      <c r="D360" s="15"/>
      <c r="E360" s="15"/>
      <c r="F360" s="15"/>
    </row>
    <row r="361" spans="2:6" ht="13" x14ac:dyDescent="0.15">
      <c r="B361" s="23"/>
      <c r="C361" s="15"/>
      <c r="D361" s="15"/>
      <c r="E361" s="15"/>
      <c r="F361" s="15"/>
    </row>
    <row r="362" spans="2:6" ht="13" x14ac:dyDescent="0.15">
      <c r="B362" s="23"/>
      <c r="C362" s="15"/>
      <c r="D362" s="15"/>
      <c r="E362" s="15"/>
      <c r="F362" s="15"/>
    </row>
    <row r="363" spans="2:6" ht="13" x14ac:dyDescent="0.15">
      <c r="B363" s="23"/>
      <c r="C363" s="15"/>
      <c r="D363" s="15"/>
      <c r="E363" s="15"/>
      <c r="F363" s="15"/>
    </row>
    <row r="364" spans="2:6" ht="13" x14ac:dyDescent="0.15">
      <c r="B364" s="23"/>
      <c r="C364" s="15"/>
      <c r="D364" s="15"/>
      <c r="E364" s="15"/>
      <c r="F364" s="15"/>
    </row>
    <row r="365" spans="2:6" ht="13" x14ac:dyDescent="0.15">
      <c r="B365" s="23"/>
      <c r="C365" s="15"/>
      <c r="D365" s="15"/>
      <c r="E365" s="15"/>
      <c r="F365" s="15"/>
    </row>
    <row r="366" spans="2:6" ht="13" x14ac:dyDescent="0.15">
      <c r="B366" s="23"/>
      <c r="C366" s="15"/>
      <c r="D366" s="15"/>
      <c r="E366" s="15"/>
      <c r="F366" s="15"/>
    </row>
    <row r="367" spans="2:6" ht="13" x14ac:dyDescent="0.15">
      <c r="B367" s="23"/>
      <c r="C367" s="15"/>
      <c r="D367" s="15"/>
      <c r="E367" s="15"/>
      <c r="F367" s="15"/>
    </row>
    <row r="368" spans="2:6" ht="13" x14ac:dyDescent="0.15">
      <c r="B368" s="23"/>
      <c r="C368" s="15"/>
      <c r="D368" s="15"/>
      <c r="E368" s="15"/>
      <c r="F368" s="15"/>
    </row>
    <row r="369" spans="2:6" ht="13" x14ac:dyDescent="0.15">
      <c r="B369" s="23"/>
      <c r="C369" s="15"/>
      <c r="D369" s="15"/>
      <c r="E369" s="15"/>
      <c r="F369" s="15"/>
    </row>
    <row r="370" spans="2:6" ht="13" x14ac:dyDescent="0.15">
      <c r="B370" s="23"/>
      <c r="C370" s="15"/>
      <c r="D370" s="15"/>
      <c r="E370" s="15"/>
      <c r="F370" s="15"/>
    </row>
    <row r="371" spans="2:6" ht="13" x14ac:dyDescent="0.15">
      <c r="B371" s="23"/>
      <c r="C371" s="15"/>
      <c r="D371" s="15"/>
      <c r="E371" s="15"/>
      <c r="F371" s="15"/>
    </row>
    <row r="372" spans="2:6" ht="13" x14ac:dyDescent="0.15">
      <c r="B372" s="23"/>
      <c r="C372" s="15"/>
      <c r="D372" s="15"/>
      <c r="E372" s="15"/>
      <c r="F372" s="15"/>
    </row>
    <row r="373" spans="2:6" ht="13" x14ac:dyDescent="0.15">
      <c r="B373" s="23"/>
      <c r="C373" s="15"/>
      <c r="D373" s="15"/>
      <c r="E373" s="15"/>
      <c r="F373" s="15"/>
    </row>
    <row r="374" spans="2:6" ht="13" x14ac:dyDescent="0.15">
      <c r="B374" s="23"/>
      <c r="C374" s="15"/>
      <c r="D374" s="15"/>
      <c r="E374" s="15"/>
      <c r="F374" s="15"/>
    </row>
    <row r="375" spans="2:6" ht="13" x14ac:dyDescent="0.15">
      <c r="B375" s="23"/>
      <c r="C375" s="15"/>
      <c r="D375" s="15"/>
      <c r="E375" s="15"/>
      <c r="F375" s="15"/>
    </row>
    <row r="376" spans="2:6" ht="13" x14ac:dyDescent="0.15">
      <c r="B376" s="23"/>
      <c r="C376" s="15"/>
      <c r="D376" s="15"/>
      <c r="E376" s="15"/>
      <c r="F376" s="15"/>
    </row>
    <row r="377" spans="2:6" ht="13" x14ac:dyDescent="0.15">
      <c r="B377" s="23"/>
      <c r="C377" s="15"/>
      <c r="D377" s="15"/>
      <c r="E377" s="15"/>
      <c r="F377" s="15"/>
    </row>
    <row r="378" spans="2:6" ht="13" x14ac:dyDescent="0.15">
      <c r="B378" s="23"/>
      <c r="C378" s="15"/>
      <c r="D378" s="15"/>
      <c r="E378" s="15"/>
      <c r="F378" s="15"/>
    </row>
    <row r="379" spans="2:6" ht="13" x14ac:dyDescent="0.15">
      <c r="B379" s="23"/>
      <c r="C379" s="15"/>
      <c r="D379" s="15"/>
      <c r="E379" s="15"/>
      <c r="F379" s="15"/>
    </row>
    <row r="380" spans="2:6" ht="13" x14ac:dyDescent="0.15">
      <c r="B380" s="23"/>
      <c r="C380" s="15"/>
      <c r="D380" s="15"/>
      <c r="E380" s="15"/>
      <c r="F380" s="15"/>
    </row>
    <row r="381" spans="2:6" ht="13" x14ac:dyDescent="0.15">
      <c r="B381" s="23"/>
      <c r="C381" s="15"/>
      <c r="D381" s="15"/>
      <c r="E381" s="15"/>
      <c r="F381" s="15"/>
    </row>
    <row r="382" spans="2:6" ht="13" x14ac:dyDescent="0.15">
      <c r="B382" s="23"/>
      <c r="C382" s="15"/>
      <c r="D382" s="15"/>
      <c r="E382" s="15"/>
      <c r="F382" s="15"/>
    </row>
    <row r="383" spans="2:6" ht="13" x14ac:dyDescent="0.15">
      <c r="B383" s="23"/>
      <c r="C383" s="15"/>
      <c r="D383" s="15"/>
      <c r="E383" s="15"/>
      <c r="F383" s="15"/>
    </row>
    <row r="384" spans="2:6" ht="13" x14ac:dyDescent="0.15">
      <c r="B384" s="23"/>
      <c r="C384" s="15"/>
      <c r="D384" s="15"/>
      <c r="E384" s="15"/>
      <c r="F384" s="15"/>
    </row>
    <row r="385" spans="2:6" ht="13" x14ac:dyDescent="0.15">
      <c r="B385" s="23"/>
      <c r="C385" s="15"/>
      <c r="D385" s="15"/>
      <c r="E385" s="15"/>
      <c r="F385" s="15"/>
    </row>
    <row r="386" spans="2:6" ht="13" x14ac:dyDescent="0.15">
      <c r="B386" s="23"/>
      <c r="C386" s="15"/>
      <c r="D386" s="15"/>
      <c r="E386" s="15"/>
      <c r="F386" s="15"/>
    </row>
    <row r="387" spans="2:6" ht="13" x14ac:dyDescent="0.15">
      <c r="B387" s="23"/>
      <c r="C387" s="15"/>
      <c r="D387" s="15"/>
      <c r="E387" s="15"/>
      <c r="F387" s="15"/>
    </row>
    <row r="388" spans="2:6" ht="13" x14ac:dyDescent="0.15">
      <c r="B388" s="23"/>
      <c r="C388" s="15"/>
      <c r="D388" s="15"/>
      <c r="E388" s="15"/>
      <c r="F388" s="15"/>
    </row>
    <row r="389" spans="2:6" ht="13" x14ac:dyDescent="0.15">
      <c r="B389" s="23"/>
      <c r="C389" s="15"/>
      <c r="D389" s="15"/>
      <c r="E389" s="15"/>
      <c r="F389" s="15"/>
    </row>
    <row r="390" spans="2:6" ht="13" x14ac:dyDescent="0.15">
      <c r="B390" s="23"/>
      <c r="C390" s="15"/>
      <c r="D390" s="15"/>
      <c r="E390" s="15"/>
      <c r="F390" s="15"/>
    </row>
    <row r="391" spans="2:6" ht="13" x14ac:dyDescent="0.15">
      <c r="B391" s="23"/>
      <c r="C391" s="15"/>
      <c r="D391" s="15"/>
      <c r="E391" s="15"/>
      <c r="F391" s="15"/>
    </row>
    <row r="392" spans="2:6" ht="13" x14ac:dyDescent="0.15">
      <c r="B392" s="23"/>
      <c r="C392" s="15"/>
      <c r="D392" s="15"/>
      <c r="E392" s="15"/>
      <c r="F392" s="15"/>
    </row>
    <row r="393" spans="2:6" ht="13" x14ac:dyDescent="0.15">
      <c r="B393" s="23"/>
      <c r="C393" s="15"/>
      <c r="D393" s="15"/>
      <c r="E393" s="15"/>
      <c r="F393" s="15"/>
    </row>
    <row r="394" spans="2:6" ht="13" x14ac:dyDescent="0.15">
      <c r="B394" s="23"/>
      <c r="C394" s="15"/>
      <c r="D394" s="15"/>
      <c r="E394" s="15"/>
      <c r="F394" s="15"/>
    </row>
    <row r="395" spans="2:6" ht="13" x14ac:dyDescent="0.15">
      <c r="B395" s="23"/>
      <c r="C395" s="15"/>
      <c r="D395" s="15"/>
      <c r="E395" s="15"/>
      <c r="F395" s="15"/>
    </row>
    <row r="396" spans="2:6" ht="13" x14ac:dyDescent="0.15">
      <c r="B396" s="23"/>
      <c r="C396" s="15"/>
      <c r="D396" s="15"/>
      <c r="E396" s="15"/>
      <c r="F396" s="15"/>
    </row>
    <row r="397" spans="2:6" ht="13" x14ac:dyDescent="0.15">
      <c r="B397" s="23"/>
      <c r="C397" s="15"/>
      <c r="D397" s="15"/>
      <c r="E397" s="15"/>
      <c r="F397" s="15"/>
    </row>
    <row r="398" spans="2:6" ht="13" x14ac:dyDescent="0.15">
      <c r="B398" s="23"/>
      <c r="C398" s="15"/>
      <c r="D398" s="15"/>
      <c r="E398" s="15"/>
      <c r="F398" s="15"/>
    </row>
    <row r="399" spans="2:6" ht="13" x14ac:dyDescent="0.15">
      <c r="B399" s="23"/>
      <c r="C399" s="15"/>
      <c r="D399" s="15"/>
      <c r="E399" s="15"/>
      <c r="F399" s="15"/>
    </row>
    <row r="400" spans="2:6" ht="13" x14ac:dyDescent="0.15">
      <c r="B400" s="23"/>
      <c r="C400" s="15"/>
      <c r="D400" s="15"/>
      <c r="E400" s="15"/>
      <c r="F400" s="15"/>
    </row>
    <row r="401" spans="2:6" ht="13" x14ac:dyDescent="0.15">
      <c r="B401" s="23"/>
      <c r="C401" s="15"/>
      <c r="D401" s="15"/>
      <c r="E401" s="15"/>
      <c r="F401" s="15"/>
    </row>
    <row r="402" spans="2:6" ht="13" x14ac:dyDescent="0.15">
      <c r="B402" s="23"/>
      <c r="C402" s="15"/>
      <c r="D402" s="15"/>
      <c r="E402" s="15"/>
      <c r="F402" s="15"/>
    </row>
    <row r="403" spans="2:6" ht="13" x14ac:dyDescent="0.15">
      <c r="B403" s="23"/>
      <c r="C403" s="15"/>
      <c r="D403" s="15"/>
      <c r="E403" s="15"/>
      <c r="F403" s="15"/>
    </row>
    <row r="404" spans="2:6" ht="13" x14ac:dyDescent="0.15">
      <c r="B404" s="23"/>
      <c r="C404" s="15"/>
      <c r="D404" s="15"/>
      <c r="E404" s="15"/>
      <c r="F404" s="15"/>
    </row>
    <row r="405" spans="2:6" ht="13" x14ac:dyDescent="0.15">
      <c r="B405" s="23"/>
      <c r="C405" s="15"/>
      <c r="D405" s="15"/>
      <c r="E405" s="15"/>
      <c r="F405" s="15"/>
    </row>
    <row r="406" spans="2:6" ht="13" x14ac:dyDescent="0.15">
      <c r="B406" s="23"/>
      <c r="C406" s="15"/>
      <c r="D406" s="15"/>
      <c r="E406" s="15"/>
      <c r="F406" s="15"/>
    </row>
    <row r="407" spans="2:6" ht="13" x14ac:dyDescent="0.15">
      <c r="B407" s="23"/>
      <c r="C407" s="15"/>
      <c r="D407" s="15"/>
      <c r="E407" s="15"/>
      <c r="F407" s="15"/>
    </row>
    <row r="408" spans="2:6" ht="13" x14ac:dyDescent="0.15">
      <c r="B408" s="23"/>
      <c r="C408" s="15"/>
      <c r="D408" s="15"/>
      <c r="E408" s="15"/>
      <c r="F408" s="15"/>
    </row>
    <row r="409" spans="2:6" ht="13" x14ac:dyDescent="0.15">
      <c r="B409" s="23"/>
      <c r="C409" s="15"/>
      <c r="D409" s="15"/>
      <c r="E409" s="15"/>
      <c r="F409" s="15"/>
    </row>
    <row r="410" spans="2:6" ht="13" x14ac:dyDescent="0.15">
      <c r="B410" s="23"/>
      <c r="C410" s="15"/>
      <c r="D410" s="15"/>
      <c r="E410" s="15"/>
      <c r="F410" s="15"/>
    </row>
    <row r="411" spans="2:6" ht="13" x14ac:dyDescent="0.15">
      <c r="B411" s="23"/>
      <c r="C411" s="15"/>
      <c r="D411" s="15"/>
      <c r="E411" s="15"/>
      <c r="F411" s="15"/>
    </row>
    <row r="412" spans="2:6" ht="13" x14ac:dyDescent="0.15">
      <c r="B412" s="23"/>
      <c r="C412" s="15"/>
      <c r="D412" s="15"/>
      <c r="E412" s="15"/>
      <c r="F412" s="15"/>
    </row>
    <row r="413" spans="2:6" ht="13" x14ac:dyDescent="0.15">
      <c r="B413" s="23"/>
      <c r="C413" s="15"/>
      <c r="D413" s="15"/>
      <c r="E413" s="15"/>
      <c r="F413" s="15"/>
    </row>
    <row r="414" spans="2:6" ht="13" x14ac:dyDescent="0.15">
      <c r="B414" s="23"/>
      <c r="C414" s="15"/>
      <c r="D414" s="15"/>
      <c r="E414" s="15"/>
      <c r="F414" s="15"/>
    </row>
    <row r="415" spans="2:6" ht="13" x14ac:dyDescent="0.15">
      <c r="B415" s="23"/>
      <c r="C415" s="15"/>
      <c r="D415" s="15"/>
      <c r="E415" s="15"/>
      <c r="F415" s="15"/>
    </row>
    <row r="416" spans="2:6" ht="13" x14ac:dyDescent="0.15">
      <c r="B416" s="23"/>
      <c r="C416" s="15"/>
      <c r="D416" s="15"/>
      <c r="E416" s="15"/>
      <c r="F416" s="15"/>
    </row>
    <row r="417" spans="2:6" ht="13" x14ac:dyDescent="0.15">
      <c r="B417" s="23"/>
      <c r="C417" s="15"/>
      <c r="D417" s="15"/>
      <c r="E417" s="15"/>
      <c r="F417" s="15"/>
    </row>
    <row r="418" spans="2:6" ht="13" x14ac:dyDescent="0.15">
      <c r="B418" s="23"/>
      <c r="C418" s="15"/>
      <c r="D418" s="15"/>
      <c r="E418" s="15"/>
      <c r="F418" s="15"/>
    </row>
    <row r="419" spans="2:6" ht="13" x14ac:dyDescent="0.15">
      <c r="B419" s="23"/>
      <c r="C419" s="15"/>
      <c r="D419" s="15"/>
      <c r="E419" s="15"/>
      <c r="F419" s="15"/>
    </row>
    <row r="420" spans="2:6" ht="13" x14ac:dyDescent="0.15">
      <c r="B420" s="23"/>
      <c r="C420" s="15"/>
      <c r="D420" s="15"/>
      <c r="E420" s="15"/>
      <c r="F420" s="15"/>
    </row>
    <row r="421" spans="2:6" ht="13" x14ac:dyDescent="0.15">
      <c r="B421" s="23"/>
      <c r="C421" s="15"/>
      <c r="D421" s="15"/>
      <c r="E421" s="15"/>
      <c r="F421" s="15"/>
    </row>
    <row r="422" spans="2:6" ht="13" x14ac:dyDescent="0.15">
      <c r="B422" s="23"/>
      <c r="C422" s="15"/>
      <c r="D422" s="15"/>
      <c r="E422" s="15"/>
      <c r="F422" s="15"/>
    </row>
    <row r="423" spans="2:6" ht="13" x14ac:dyDescent="0.15">
      <c r="B423" s="23"/>
      <c r="C423" s="15"/>
      <c r="D423" s="15"/>
      <c r="E423" s="15"/>
      <c r="F423" s="15"/>
    </row>
    <row r="424" spans="2:6" ht="13" x14ac:dyDescent="0.15">
      <c r="B424" s="23"/>
      <c r="C424" s="15"/>
      <c r="D424" s="15"/>
      <c r="E424" s="15"/>
      <c r="F424" s="15"/>
    </row>
    <row r="425" spans="2:6" ht="13" x14ac:dyDescent="0.15">
      <c r="B425" s="23"/>
      <c r="C425" s="15"/>
      <c r="D425" s="15"/>
      <c r="E425" s="15"/>
      <c r="F425" s="15"/>
    </row>
    <row r="426" spans="2:6" ht="13" x14ac:dyDescent="0.15">
      <c r="B426" s="23"/>
      <c r="C426" s="15"/>
      <c r="D426" s="15"/>
      <c r="E426" s="15"/>
      <c r="F426" s="15"/>
    </row>
    <row r="427" spans="2:6" ht="13" x14ac:dyDescent="0.15">
      <c r="B427" s="23"/>
      <c r="C427" s="15"/>
      <c r="D427" s="15"/>
      <c r="E427" s="15"/>
      <c r="F427" s="15"/>
    </row>
    <row r="428" spans="2:6" ht="13" x14ac:dyDescent="0.15">
      <c r="B428" s="23"/>
      <c r="C428" s="15"/>
      <c r="D428" s="15"/>
      <c r="E428" s="15"/>
      <c r="F428" s="15"/>
    </row>
    <row r="429" spans="2:6" ht="13" x14ac:dyDescent="0.15">
      <c r="B429" s="23"/>
      <c r="C429" s="15"/>
      <c r="D429" s="15"/>
      <c r="E429" s="15"/>
      <c r="F429" s="15"/>
    </row>
    <row r="430" spans="2:6" ht="13" x14ac:dyDescent="0.15">
      <c r="B430" s="23"/>
      <c r="C430" s="15"/>
      <c r="D430" s="15"/>
      <c r="E430" s="15"/>
      <c r="F430" s="15"/>
    </row>
    <row r="431" spans="2:6" ht="13" x14ac:dyDescent="0.15">
      <c r="B431" s="23"/>
      <c r="C431" s="15"/>
      <c r="D431" s="15"/>
      <c r="E431" s="15"/>
      <c r="F431" s="15"/>
    </row>
    <row r="432" spans="2:6" ht="13" x14ac:dyDescent="0.15">
      <c r="B432" s="23"/>
      <c r="C432" s="15"/>
      <c r="D432" s="15"/>
      <c r="E432" s="15"/>
      <c r="F432" s="15"/>
    </row>
    <row r="433" spans="2:6" ht="13" x14ac:dyDescent="0.15">
      <c r="B433" s="23"/>
      <c r="C433" s="15"/>
      <c r="D433" s="15"/>
      <c r="E433" s="15"/>
      <c r="F433" s="15"/>
    </row>
    <row r="434" spans="2:6" ht="13" x14ac:dyDescent="0.15">
      <c r="B434" s="23"/>
      <c r="C434" s="15"/>
      <c r="D434" s="15"/>
      <c r="E434" s="15"/>
      <c r="F434" s="15"/>
    </row>
    <row r="435" spans="2:6" ht="13" x14ac:dyDescent="0.15">
      <c r="B435" s="23"/>
      <c r="C435" s="15"/>
      <c r="D435" s="15"/>
      <c r="E435" s="15"/>
      <c r="F435" s="15"/>
    </row>
    <row r="436" spans="2:6" ht="13" x14ac:dyDescent="0.15">
      <c r="B436" s="23"/>
      <c r="C436" s="15"/>
      <c r="D436" s="15"/>
      <c r="E436" s="15"/>
      <c r="F436" s="15"/>
    </row>
    <row r="437" spans="2:6" ht="13" x14ac:dyDescent="0.15">
      <c r="B437" s="23"/>
      <c r="C437" s="15"/>
      <c r="D437" s="15"/>
      <c r="E437" s="15"/>
      <c r="F437" s="15"/>
    </row>
    <row r="438" spans="2:6" ht="13" x14ac:dyDescent="0.15">
      <c r="B438" s="23"/>
      <c r="C438" s="15"/>
      <c r="D438" s="15"/>
      <c r="E438" s="15"/>
      <c r="F438" s="15"/>
    </row>
    <row r="439" spans="2:6" ht="13" x14ac:dyDescent="0.15">
      <c r="B439" s="23"/>
      <c r="C439" s="15"/>
      <c r="D439" s="15"/>
      <c r="E439" s="15"/>
      <c r="F439" s="15"/>
    </row>
    <row r="440" spans="2:6" ht="13" x14ac:dyDescent="0.15">
      <c r="B440" s="23"/>
      <c r="C440" s="15"/>
      <c r="D440" s="15"/>
      <c r="E440" s="15"/>
      <c r="F440" s="15"/>
    </row>
    <row r="441" spans="2:6" ht="13" x14ac:dyDescent="0.15">
      <c r="B441" s="23"/>
      <c r="C441" s="15"/>
      <c r="D441" s="15"/>
      <c r="E441" s="15"/>
      <c r="F441" s="15"/>
    </row>
    <row r="442" spans="2:6" ht="13" x14ac:dyDescent="0.15">
      <c r="B442" s="23"/>
      <c r="C442" s="15"/>
      <c r="D442" s="15"/>
      <c r="E442" s="15"/>
      <c r="F442" s="15"/>
    </row>
    <row r="443" spans="2:6" ht="13" x14ac:dyDescent="0.15">
      <c r="B443" s="23"/>
      <c r="C443" s="15"/>
      <c r="D443" s="15"/>
      <c r="E443" s="15"/>
      <c r="F443" s="15"/>
    </row>
    <row r="444" spans="2:6" ht="13" x14ac:dyDescent="0.15">
      <c r="B444" s="23"/>
      <c r="C444" s="15"/>
      <c r="D444" s="15"/>
      <c r="E444" s="15"/>
      <c r="F444" s="15"/>
    </row>
    <row r="445" spans="2:6" ht="13" x14ac:dyDescent="0.15">
      <c r="B445" s="23"/>
      <c r="C445" s="15"/>
      <c r="D445" s="15"/>
      <c r="E445" s="15"/>
      <c r="F445" s="15"/>
    </row>
    <row r="446" spans="2:6" ht="13" x14ac:dyDescent="0.15">
      <c r="B446" s="23"/>
      <c r="C446" s="15"/>
      <c r="D446" s="15"/>
      <c r="E446" s="15"/>
      <c r="F446" s="15"/>
    </row>
    <row r="447" spans="2:6" ht="13" x14ac:dyDescent="0.15">
      <c r="B447" s="23"/>
      <c r="C447" s="15"/>
      <c r="D447" s="15"/>
      <c r="E447" s="15"/>
      <c r="F447" s="15"/>
    </row>
    <row r="448" spans="2:6" ht="13" x14ac:dyDescent="0.15">
      <c r="B448" s="23"/>
      <c r="C448" s="15"/>
      <c r="D448" s="15"/>
      <c r="E448" s="15"/>
      <c r="F448" s="15"/>
    </row>
    <row r="449" spans="2:6" ht="13" x14ac:dyDescent="0.15">
      <c r="B449" s="23"/>
      <c r="C449" s="15"/>
      <c r="D449" s="15"/>
      <c r="E449" s="15"/>
      <c r="F449" s="15"/>
    </row>
    <row r="450" spans="2:6" ht="13" x14ac:dyDescent="0.15">
      <c r="B450" s="23"/>
      <c r="C450" s="15"/>
      <c r="D450" s="15"/>
      <c r="E450" s="15"/>
      <c r="F450" s="15"/>
    </row>
    <row r="451" spans="2:6" ht="13" x14ac:dyDescent="0.15">
      <c r="B451" s="23"/>
      <c r="C451" s="15"/>
      <c r="D451" s="15"/>
      <c r="E451" s="15"/>
      <c r="F451" s="15"/>
    </row>
    <row r="452" spans="2:6" ht="13" x14ac:dyDescent="0.15">
      <c r="B452" s="23"/>
      <c r="C452" s="15"/>
      <c r="D452" s="15"/>
      <c r="E452" s="15"/>
      <c r="F452" s="15"/>
    </row>
    <row r="453" spans="2:6" ht="13" x14ac:dyDescent="0.15">
      <c r="B453" s="23"/>
      <c r="C453" s="15"/>
      <c r="D453" s="15"/>
      <c r="E453" s="15"/>
      <c r="F453" s="15"/>
    </row>
    <row r="454" spans="2:6" ht="13" x14ac:dyDescent="0.15">
      <c r="B454" s="23"/>
      <c r="C454" s="15"/>
      <c r="D454" s="15"/>
      <c r="E454" s="15"/>
      <c r="F454" s="15"/>
    </row>
    <row r="455" spans="2:6" ht="13" x14ac:dyDescent="0.15">
      <c r="B455" s="23"/>
      <c r="C455" s="15"/>
      <c r="D455" s="15"/>
      <c r="E455" s="15"/>
      <c r="F455" s="15"/>
    </row>
    <row r="456" spans="2:6" ht="13" x14ac:dyDescent="0.15">
      <c r="B456" s="23"/>
      <c r="C456" s="15"/>
      <c r="D456" s="15"/>
      <c r="E456" s="15"/>
      <c r="F456" s="15"/>
    </row>
    <row r="457" spans="2:6" ht="13" x14ac:dyDescent="0.15">
      <c r="B457" s="23"/>
      <c r="C457" s="15"/>
      <c r="D457" s="15"/>
      <c r="E457" s="15"/>
      <c r="F457" s="15"/>
    </row>
    <row r="458" spans="2:6" ht="13" x14ac:dyDescent="0.15">
      <c r="B458" s="23"/>
      <c r="C458" s="15"/>
      <c r="D458" s="15"/>
      <c r="E458" s="15"/>
      <c r="F458" s="15"/>
    </row>
    <row r="459" spans="2:6" ht="13" x14ac:dyDescent="0.15">
      <c r="B459" s="23"/>
      <c r="C459" s="15"/>
      <c r="D459" s="15"/>
      <c r="E459" s="15"/>
      <c r="F459" s="15"/>
    </row>
    <row r="460" spans="2:6" ht="13" x14ac:dyDescent="0.15">
      <c r="B460" s="23"/>
      <c r="C460" s="15"/>
      <c r="D460" s="15"/>
      <c r="E460" s="15"/>
      <c r="F460" s="15"/>
    </row>
    <row r="461" spans="2:6" ht="13" x14ac:dyDescent="0.15">
      <c r="B461" s="23"/>
      <c r="C461" s="15"/>
      <c r="D461" s="15"/>
      <c r="E461" s="15"/>
      <c r="F461" s="15"/>
    </row>
    <row r="462" spans="2:6" ht="13" x14ac:dyDescent="0.15">
      <c r="B462" s="23"/>
      <c r="C462" s="15"/>
      <c r="D462" s="15"/>
      <c r="E462" s="15"/>
      <c r="F462" s="15"/>
    </row>
    <row r="463" spans="2:6" ht="13" x14ac:dyDescent="0.15">
      <c r="B463" s="23"/>
      <c r="C463" s="15"/>
      <c r="D463" s="15"/>
      <c r="E463" s="15"/>
      <c r="F463" s="15"/>
    </row>
    <row r="464" spans="2:6" ht="13" x14ac:dyDescent="0.15">
      <c r="B464" s="23"/>
      <c r="C464" s="15"/>
      <c r="D464" s="15"/>
      <c r="E464" s="15"/>
      <c r="F464" s="15"/>
    </row>
    <row r="465" spans="2:6" ht="13" x14ac:dyDescent="0.15">
      <c r="B465" s="23"/>
      <c r="C465" s="15"/>
      <c r="D465" s="15"/>
      <c r="E465" s="15"/>
      <c r="F465" s="15"/>
    </row>
    <row r="466" spans="2:6" ht="13" x14ac:dyDescent="0.15">
      <c r="B466" s="23"/>
      <c r="C466" s="15"/>
      <c r="D466" s="15"/>
      <c r="E466" s="15"/>
      <c r="F466" s="15"/>
    </row>
    <row r="467" spans="2:6" ht="13" x14ac:dyDescent="0.15">
      <c r="B467" s="23"/>
      <c r="C467" s="15"/>
      <c r="D467" s="15"/>
      <c r="E467" s="15"/>
      <c r="F467" s="15"/>
    </row>
    <row r="468" spans="2:6" ht="13" x14ac:dyDescent="0.15">
      <c r="B468" s="23"/>
      <c r="C468" s="15"/>
      <c r="D468" s="15"/>
      <c r="E468" s="15"/>
      <c r="F468" s="15"/>
    </row>
    <row r="469" spans="2:6" ht="13" x14ac:dyDescent="0.15">
      <c r="B469" s="23"/>
      <c r="C469" s="15"/>
      <c r="D469" s="15"/>
      <c r="E469" s="15"/>
      <c r="F469" s="15"/>
    </row>
    <row r="470" spans="2:6" ht="13" x14ac:dyDescent="0.15">
      <c r="B470" s="23"/>
      <c r="C470" s="15"/>
      <c r="D470" s="15"/>
      <c r="E470" s="15"/>
      <c r="F470" s="15"/>
    </row>
    <row r="471" spans="2:6" ht="13" x14ac:dyDescent="0.15">
      <c r="B471" s="23"/>
      <c r="C471" s="15"/>
      <c r="D471" s="15"/>
      <c r="E471" s="15"/>
      <c r="F471" s="15"/>
    </row>
    <row r="472" spans="2:6" ht="13" x14ac:dyDescent="0.15">
      <c r="B472" s="23"/>
      <c r="C472" s="15"/>
      <c r="D472" s="15"/>
      <c r="E472" s="15"/>
      <c r="F472" s="15"/>
    </row>
    <row r="473" spans="2:6" ht="13" x14ac:dyDescent="0.15">
      <c r="B473" s="23"/>
      <c r="C473" s="15"/>
      <c r="D473" s="15"/>
      <c r="E473" s="15"/>
      <c r="F473" s="15"/>
    </row>
    <row r="474" spans="2:6" ht="13" x14ac:dyDescent="0.15">
      <c r="B474" s="23"/>
      <c r="C474" s="15"/>
      <c r="D474" s="15"/>
      <c r="E474" s="15"/>
      <c r="F474" s="15"/>
    </row>
    <row r="475" spans="2:6" ht="13" x14ac:dyDescent="0.15">
      <c r="B475" s="23"/>
      <c r="C475" s="15"/>
      <c r="D475" s="15"/>
      <c r="E475" s="15"/>
      <c r="F475" s="15"/>
    </row>
    <row r="476" spans="2:6" ht="13" x14ac:dyDescent="0.15">
      <c r="B476" s="23"/>
      <c r="C476" s="15"/>
      <c r="D476" s="15"/>
      <c r="E476" s="15"/>
      <c r="F476" s="15"/>
    </row>
    <row r="477" spans="2:6" ht="13" x14ac:dyDescent="0.15">
      <c r="B477" s="23"/>
      <c r="C477" s="15"/>
      <c r="D477" s="15"/>
      <c r="E477" s="15"/>
      <c r="F477" s="15"/>
    </row>
    <row r="478" spans="2:6" ht="13" x14ac:dyDescent="0.15">
      <c r="B478" s="23"/>
      <c r="C478" s="15"/>
      <c r="D478" s="15"/>
      <c r="E478" s="15"/>
      <c r="F478" s="15"/>
    </row>
    <row r="479" spans="2:6" ht="13" x14ac:dyDescent="0.15">
      <c r="B479" s="23"/>
      <c r="C479" s="15"/>
      <c r="D479" s="15"/>
      <c r="E479" s="15"/>
      <c r="F479" s="15"/>
    </row>
    <row r="480" spans="2:6" ht="13" x14ac:dyDescent="0.15">
      <c r="B480" s="23"/>
      <c r="C480" s="15"/>
      <c r="D480" s="15"/>
      <c r="E480" s="15"/>
      <c r="F480" s="15"/>
    </row>
    <row r="481" spans="2:6" ht="13" x14ac:dyDescent="0.15">
      <c r="B481" s="23"/>
      <c r="C481" s="15"/>
      <c r="D481" s="15"/>
      <c r="E481" s="15"/>
      <c r="F481" s="15"/>
    </row>
    <row r="482" spans="2:6" ht="13" x14ac:dyDescent="0.15">
      <c r="B482" s="23"/>
      <c r="C482" s="15"/>
      <c r="D482" s="15"/>
      <c r="E482" s="15"/>
      <c r="F482" s="15"/>
    </row>
    <row r="483" spans="2:6" ht="13" x14ac:dyDescent="0.15">
      <c r="B483" s="23"/>
      <c r="C483" s="15"/>
      <c r="D483" s="15"/>
      <c r="E483" s="15"/>
      <c r="F483" s="15"/>
    </row>
    <row r="484" spans="2:6" ht="13" x14ac:dyDescent="0.15">
      <c r="B484" s="23"/>
      <c r="C484" s="15"/>
      <c r="D484" s="15"/>
      <c r="E484" s="15"/>
      <c r="F484" s="15"/>
    </row>
    <row r="485" spans="2:6" ht="13" x14ac:dyDescent="0.15">
      <c r="B485" s="23"/>
      <c r="C485" s="15"/>
      <c r="D485" s="15"/>
      <c r="E485" s="15"/>
      <c r="F485" s="15"/>
    </row>
    <row r="486" spans="2:6" ht="13" x14ac:dyDescent="0.15">
      <c r="B486" s="23"/>
      <c r="C486" s="15"/>
      <c r="D486" s="15"/>
      <c r="E486" s="15"/>
      <c r="F486" s="15"/>
    </row>
    <row r="487" spans="2:6" ht="13" x14ac:dyDescent="0.15">
      <c r="B487" s="23"/>
      <c r="C487" s="15"/>
      <c r="D487" s="15"/>
      <c r="E487" s="15"/>
      <c r="F487" s="15"/>
    </row>
    <row r="488" spans="2:6" ht="13" x14ac:dyDescent="0.15">
      <c r="B488" s="23"/>
      <c r="C488" s="15"/>
      <c r="D488" s="15"/>
      <c r="E488" s="15"/>
      <c r="F488" s="15"/>
    </row>
    <row r="489" spans="2:6" ht="13" x14ac:dyDescent="0.15">
      <c r="B489" s="23"/>
      <c r="C489" s="15"/>
      <c r="D489" s="15"/>
      <c r="E489" s="15"/>
      <c r="F489" s="15"/>
    </row>
    <row r="490" spans="2:6" ht="13" x14ac:dyDescent="0.15">
      <c r="B490" s="23"/>
      <c r="C490" s="15"/>
      <c r="D490" s="15"/>
      <c r="E490" s="15"/>
      <c r="F490" s="15"/>
    </row>
    <row r="491" spans="2:6" ht="13" x14ac:dyDescent="0.15">
      <c r="B491" s="23"/>
      <c r="C491" s="15"/>
      <c r="D491" s="15"/>
      <c r="E491" s="15"/>
      <c r="F491" s="15"/>
    </row>
    <row r="492" spans="2:6" ht="13" x14ac:dyDescent="0.15">
      <c r="B492" s="23"/>
      <c r="C492" s="15"/>
      <c r="D492" s="15"/>
      <c r="E492" s="15"/>
      <c r="F492" s="15"/>
    </row>
    <row r="493" spans="2:6" ht="13" x14ac:dyDescent="0.15">
      <c r="B493" s="23"/>
      <c r="C493" s="15"/>
      <c r="D493" s="15"/>
      <c r="E493" s="15"/>
      <c r="F493" s="15"/>
    </row>
    <row r="494" spans="2:6" ht="13" x14ac:dyDescent="0.15">
      <c r="B494" s="23"/>
      <c r="C494" s="15"/>
      <c r="D494" s="15"/>
      <c r="E494" s="15"/>
      <c r="F494" s="15"/>
    </row>
    <row r="495" spans="2:6" ht="13" x14ac:dyDescent="0.15">
      <c r="B495" s="23"/>
      <c r="C495" s="15"/>
      <c r="D495" s="15"/>
      <c r="E495" s="15"/>
      <c r="F495" s="15"/>
    </row>
    <row r="496" spans="2:6" ht="13" x14ac:dyDescent="0.15">
      <c r="B496" s="23"/>
      <c r="C496" s="15"/>
      <c r="D496" s="15"/>
      <c r="E496" s="15"/>
      <c r="F496" s="15"/>
    </row>
    <row r="497" spans="2:6" ht="13" x14ac:dyDescent="0.15">
      <c r="B497" s="23"/>
      <c r="C497" s="15"/>
      <c r="D497" s="15"/>
      <c r="E497" s="15"/>
      <c r="F497" s="15"/>
    </row>
    <row r="498" spans="2:6" ht="13" x14ac:dyDescent="0.15">
      <c r="B498" s="23"/>
      <c r="C498" s="15"/>
      <c r="D498" s="15"/>
      <c r="E498" s="15"/>
      <c r="F498" s="15"/>
    </row>
    <row r="499" spans="2:6" ht="13" x14ac:dyDescent="0.15">
      <c r="B499" s="23"/>
      <c r="C499" s="15"/>
      <c r="D499" s="15"/>
      <c r="E499" s="15"/>
      <c r="F499" s="15"/>
    </row>
    <row r="500" spans="2:6" ht="13" x14ac:dyDescent="0.15">
      <c r="B500" s="23"/>
      <c r="C500" s="15"/>
      <c r="D500" s="15"/>
      <c r="E500" s="15"/>
      <c r="F500" s="15"/>
    </row>
    <row r="501" spans="2:6" ht="13" x14ac:dyDescent="0.15">
      <c r="B501" s="23"/>
      <c r="C501" s="15"/>
      <c r="D501" s="15"/>
      <c r="E501" s="15"/>
      <c r="F501" s="15"/>
    </row>
    <row r="502" spans="2:6" ht="13" x14ac:dyDescent="0.15">
      <c r="B502" s="23"/>
      <c r="C502" s="15"/>
      <c r="D502" s="15"/>
      <c r="E502" s="15"/>
      <c r="F502" s="15"/>
    </row>
    <row r="503" spans="2:6" ht="13" x14ac:dyDescent="0.15">
      <c r="B503" s="23"/>
      <c r="C503" s="15"/>
      <c r="D503" s="15"/>
      <c r="E503" s="15"/>
      <c r="F503" s="15"/>
    </row>
    <row r="504" spans="2:6" ht="13" x14ac:dyDescent="0.15">
      <c r="B504" s="23"/>
      <c r="C504" s="15"/>
      <c r="D504" s="15"/>
      <c r="E504" s="15"/>
      <c r="F504" s="15"/>
    </row>
    <row r="505" spans="2:6" ht="13" x14ac:dyDescent="0.15">
      <c r="B505" s="23"/>
      <c r="C505" s="15"/>
      <c r="D505" s="15"/>
      <c r="E505" s="15"/>
      <c r="F505" s="15"/>
    </row>
    <row r="506" spans="2:6" ht="13" x14ac:dyDescent="0.15">
      <c r="B506" s="23"/>
      <c r="C506" s="15"/>
      <c r="D506" s="15"/>
      <c r="E506" s="15"/>
      <c r="F506" s="15"/>
    </row>
    <row r="507" spans="2:6" ht="13" x14ac:dyDescent="0.15">
      <c r="B507" s="23"/>
      <c r="C507" s="15"/>
      <c r="D507" s="15"/>
      <c r="E507" s="15"/>
      <c r="F507" s="15"/>
    </row>
    <row r="508" spans="2:6" ht="13" x14ac:dyDescent="0.15">
      <c r="B508" s="23"/>
      <c r="C508" s="15"/>
      <c r="D508" s="15"/>
      <c r="E508" s="15"/>
      <c r="F508" s="15"/>
    </row>
    <row r="509" spans="2:6" ht="13" x14ac:dyDescent="0.15">
      <c r="B509" s="23"/>
      <c r="C509" s="15"/>
      <c r="D509" s="15"/>
      <c r="E509" s="15"/>
      <c r="F509" s="15"/>
    </row>
    <row r="510" spans="2:6" ht="13" x14ac:dyDescent="0.15">
      <c r="B510" s="23"/>
      <c r="C510" s="15"/>
      <c r="D510" s="15"/>
      <c r="E510" s="15"/>
      <c r="F510" s="15"/>
    </row>
    <row r="511" spans="2:6" ht="13" x14ac:dyDescent="0.15">
      <c r="B511" s="23"/>
      <c r="C511" s="15"/>
      <c r="D511" s="15"/>
      <c r="E511" s="15"/>
      <c r="F511" s="15"/>
    </row>
    <row r="512" spans="2:6" ht="13" x14ac:dyDescent="0.15">
      <c r="B512" s="23"/>
      <c r="C512" s="15"/>
      <c r="D512" s="15"/>
      <c r="E512" s="15"/>
      <c r="F512" s="15"/>
    </row>
    <row r="513" spans="2:6" ht="13" x14ac:dyDescent="0.15">
      <c r="B513" s="23"/>
      <c r="C513" s="15"/>
      <c r="D513" s="15"/>
      <c r="E513" s="15"/>
      <c r="F513" s="15"/>
    </row>
    <row r="514" spans="2:6" ht="13" x14ac:dyDescent="0.15">
      <c r="B514" s="23"/>
      <c r="C514" s="15"/>
      <c r="D514" s="15"/>
      <c r="E514" s="15"/>
      <c r="F514" s="15"/>
    </row>
    <row r="515" spans="2:6" ht="13" x14ac:dyDescent="0.15">
      <c r="B515" s="23"/>
      <c r="C515" s="15"/>
      <c r="D515" s="15"/>
      <c r="E515" s="15"/>
      <c r="F515" s="15"/>
    </row>
    <row r="516" spans="2:6" ht="13" x14ac:dyDescent="0.15">
      <c r="B516" s="23"/>
      <c r="C516" s="15"/>
      <c r="D516" s="15"/>
      <c r="E516" s="15"/>
      <c r="F516" s="15"/>
    </row>
    <row r="517" spans="2:6" ht="13" x14ac:dyDescent="0.15">
      <c r="B517" s="23"/>
      <c r="C517" s="15"/>
      <c r="D517" s="15"/>
      <c r="E517" s="15"/>
      <c r="F517" s="15"/>
    </row>
    <row r="518" spans="2:6" ht="13" x14ac:dyDescent="0.15">
      <c r="B518" s="23"/>
      <c r="C518" s="15"/>
      <c r="D518" s="15"/>
      <c r="E518" s="15"/>
      <c r="F518" s="15"/>
    </row>
    <row r="519" spans="2:6" ht="13" x14ac:dyDescent="0.15">
      <c r="B519" s="23"/>
      <c r="C519" s="15"/>
      <c r="D519" s="15"/>
      <c r="E519" s="15"/>
      <c r="F519" s="15"/>
    </row>
    <row r="520" spans="2:6" ht="13" x14ac:dyDescent="0.15">
      <c r="B520" s="23"/>
      <c r="C520" s="15"/>
      <c r="D520" s="15"/>
      <c r="E520" s="15"/>
      <c r="F520" s="15"/>
    </row>
    <row r="521" spans="2:6" ht="13" x14ac:dyDescent="0.15">
      <c r="B521" s="23"/>
      <c r="C521" s="15"/>
      <c r="D521" s="15"/>
      <c r="E521" s="15"/>
      <c r="F521" s="15"/>
    </row>
    <row r="522" spans="2:6" ht="13" x14ac:dyDescent="0.15">
      <c r="B522" s="23"/>
      <c r="C522" s="15"/>
      <c r="D522" s="15"/>
      <c r="E522" s="15"/>
      <c r="F522" s="15"/>
    </row>
    <row r="523" spans="2:6" ht="13" x14ac:dyDescent="0.15">
      <c r="B523" s="23"/>
      <c r="C523" s="15"/>
      <c r="D523" s="15"/>
      <c r="E523" s="15"/>
      <c r="F523" s="15"/>
    </row>
    <row r="524" spans="2:6" ht="13" x14ac:dyDescent="0.15">
      <c r="B524" s="23"/>
      <c r="C524" s="15"/>
      <c r="D524" s="15"/>
      <c r="E524" s="15"/>
      <c r="F524" s="15"/>
    </row>
    <row r="525" spans="2:6" ht="13" x14ac:dyDescent="0.15">
      <c r="B525" s="23"/>
      <c r="C525" s="15"/>
      <c r="D525" s="15"/>
      <c r="E525" s="15"/>
      <c r="F525" s="15"/>
    </row>
    <row r="526" spans="2:6" ht="13" x14ac:dyDescent="0.15">
      <c r="B526" s="23"/>
      <c r="C526" s="15"/>
      <c r="D526" s="15"/>
      <c r="E526" s="15"/>
      <c r="F526" s="15"/>
    </row>
    <row r="527" spans="2:6" ht="13" x14ac:dyDescent="0.15">
      <c r="B527" s="23"/>
      <c r="C527" s="15"/>
      <c r="D527" s="15"/>
      <c r="E527" s="15"/>
      <c r="F527" s="15"/>
    </row>
    <row r="528" spans="2:6" ht="13" x14ac:dyDescent="0.15">
      <c r="B528" s="23"/>
      <c r="C528" s="15"/>
      <c r="D528" s="15"/>
      <c r="E528" s="15"/>
      <c r="F528" s="15"/>
    </row>
    <row r="529" spans="2:6" ht="13" x14ac:dyDescent="0.15">
      <c r="B529" s="23"/>
      <c r="C529" s="15"/>
      <c r="D529" s="15"/>
      <c r="E529" s="15"/>
      <c r="F529" s="15"/>
    </row>
    <row r="530" spans="2:6" ht="13" x14ac:dyDescent="0.15">
      <c r="B530" s="23"/>
      <c r="C530" s="15"/>
      <c r="D530" s="15"/>
      <c r="E530" s="15"/>
      <c r="F530" s="15"/>
    </row>
    <row r="531" spans="2:6" ht="13" x14ac:dyDescent="0.15">
      <c r="B531" s="23"/>
      <c r="C531" s="15"/>
      <c r="D531" s="15"/>
      <c r="E531" s="15"/>
      <c r="F531" s="15"/>
    </row>
    <row r="532" spans="2:6" ht="13" x14ac:dyDescent="0.15">
      <c r="B532" s="23"/>
      <c r="C532" s="15"/>
      <c r="D532" s="15"/>
      <c r="E532" s="15"/>
      <c r="F532" s="15"/>
    </row>
    <row r="533" spans="2:6" ht="13" x14ac:dyDescent="0.15">
      <c r="B533" s="23"/>
      <c r="C533" s="15"/>
      <c r="D533" s="15"/>
      <c r="E533" s="15"/>
      <c r="F533" s="15"/>
    </row>
    <row r="534" spans="2:6" ht="13" x14ac:dyDescent="0.15">
      <c r="B534" s="23"/>
      <c r="C534" s="15"/>
      <c r="D534" s="15"/>
      <c r="E534" s="15"/>
      <c r="F534" s="15"/>
    </row>
    <row r="535" spans="2:6" ht="13" x14ac:dyDescent="0.15">
      <c r="B535" s="23"/>
      <c r="C535" s="15"/>
      <c r="D535" s="15"/>
      <c r="E535" s="15"/>
      <c r="F535" s="15"/>
    </row>
    <row r="536" spans="2:6" ht="13" x14ac:dyDescent="0.15">
      <c r="B536" s="23"/>
      <c r="C536" s="15"/>
      <c r="D536" s="15"/>
      <c r="E536" s="15"/>
      <c r="F536" s="15"/>
    </row>
    <row r="537" spans="2:6" ht="13" x14ac:dyDescent="0.15">
      <c r="B537" s="23"/>
      <c r="C537" s="15"/>
      <c r="D537" s="15"/>
      <c r="E537" s="15"/>
      <c r="F537" s="15"/>
    </row>
    <row r="538" spans="2:6" ht="13" x14ac:dyDescent="0.15">
      <c r="B538" s="23"/>
      <c r="C538" s="15"/>
      <c r="D538" s="15"/>
      <c r="E538" s="15"/>
      <c r="F538" s="15"/>
    </row>
    <row r="539" spans="2:6" ht="13" x14ac:dyDescent="0.15">
      <c r="B539" s="23"/>
      <c r="C539" s="15"/>
      <c r="D539" s="15"/>
      <c r="E539" s="15"/>
      <c r="F539" s="15"/>
    </row>
    <row r="540" spans="2:6" ht="13" x14ac:dyDescent="0.15">
      <c r="B540" s="23"/>
      <c r="C540" s="15"/>
      <c r="D540" s="15"/>
      <c r="E540" s="15"/>
      <c r="F540" s="15"/>
    </row>
    <row r="541" spans="2:6" ht="13" x14ac:dyDescent="0.15">
      <c r="B541" s="23"/>
      <c r="C541" s="15"/>
      <c r="D541" s="15"/>
      <c r="E541" s="15"/>
      <c r="F541" s="15"/>
    </row>
    <row r="542" spans="2:6" ht="13" x14ac:dyDescent="0.15">
      <c r="B542" s="23"/>
      <c r="C542" s="15"/>
      <c r="D542" s="15"/>
      <c r="E542" s="15"/>
      <c r="F542" s="15"/>
    </row>
    <row r="543" spans="2:6" ht="13" x14ac:dyDescent="0.15">
      <c r="B543" s="23"/>
      <c r="C543" s="15"/>
      <c r="D543" s="15"/>
      <c r="E543" s="15"/>
      <c r="F543" s="15"/>
    </row>
    <row r="544" spans="2:6" ht="13" x14ac:dyDescent="0.15">
      <c r="B544" s="23"/>
      <c r="C544" s="15"/>
      <c r="D544" s="15"/>
      <c r="E544" s="15"/>
      <c r="F544" s="15"/>
    </row>
    <row r="545" spans="2:6" ht="13" x14ac:dyDescent="0.15">
      <c r="B545" s="23"/>
      <c r="C545" s="15"/>
      <c r="D545" s="15"/>
      <c r="E545" s="15"/>
      <c r="F545" s="15"/>
    </row>
    <row r="546" spans="2:6" ht="13" x14ac:dyDescent="0.15">
      <c r="B546" s="23"/>
      <c r="C546" s="15"/>
      <c r="D546" s="15"/>
      <c r="E546" s="15"/>
      <c r="F546" s="15"/>
    </row>
    <row r="547" spans="2:6" ht="13" x14ac:dyDescent="0.15">
      <c r="B547" s="23"/>
      <c r="C547" s="15"/>
      <c r="D547" s="15"/>
      <c r="E547" s="15"/>
      <c r="F547" s="15"/>
    </row>
    <row r="548" spans="2:6" ht="13" x14ac:dyDescent="0.15">
      <c r="B548" s="23"/>
      <c r="C548" s="15"/>
      <c r="D548" s="15"/>
      <c r="E548" s="15"/>
      <c r="F548" s="15"/>
    </row>
    <row r="549" spans="2:6" ht="13" x14ac:dyDescent="0.15">
      <c r="B549" s="23"/>
      <c r="C549" s="15"/>
      <c r="D549" s="15"/>
      <c r="E549" s="15"/>
      <c r="F549" s="15"/>
    </row>
    <row r="550" spans="2:6" ht="13" x14ac:dyDescent="0.15">
      <c r="B550" s="23"/>
      <c r="C550" s="15"/>
      <c r="D550" s="15"/>
      <c r="E550" s="15"/>
      <c r="F550" s="15"/>
    </row>
    <row r="551" spans="2:6" ht="13" x14ac:dyDescent="0.15">
      <c r="B551" s="23"/>
      <c r="C551" s="15"/>
      <c r="D551" s="15"/>
      <c r="E551" s="15"/>
      <c r="F551" s="15"/>
    </row>
    <row r="552" spans="2:6" ht="13" x14ac:dyDescent="0.15">
      <c r="B552" s="23"/>
      <c r="C552" s="15"/>
      <c r="D552" s="15"/>
      <c r="E552" s="15"/>
      <c r="F552" s="15"/>
    </row>
    <row r="553" spans="2:6" ht="13" x14ac:dyDescent="0.15">
      <c r="B553" s="23"/>
      <c r="C553" s="15"/>
      <c r="D553" s="15"/>
      <c r="E553" s="15"/>
      <c r="F553" s="15"/>
    </row>
    <row r="554" spans="2:6" ht="13" x14ac:dyDescent="0.15">
      <c r="B554" s="23"/>
      <c r="C554" s="15"/>
      <c r="D554" s="15"/>
      <c r="E554" s="15"/>
      <c r="F554" s="15"/>
    </row>
    <row r="555" spans="2:6" ht="13" x14ac:dyDescent="0.15">
      <c r="B555" s="23"/>
      <c r="C555" s="15"/>
      <c r="D555" s="15"/>
      <c r="E555" s="15"/>
      <c r="F555" s="15"/>
    </row>
    <row r="556" spans="2:6" ht="13" x14ac:dyDescent="0.15">
      <c r="B556" s="23"/>
      <c r="C556" s="15"/>
      <c r="D556" s="15"/>
      <c r="E556" s="15"/>
      <c r="F556" s="15"/>
    </row>
    <row r="557" spans="2:6" ht="13" x14ac:dyDescent="0.15">
      <c r="B557" s="23"/>
      <c r="C557" s="15"/>
      <c r="D557" s="15"/>
      <c r="E557" s="15"/>
      <c r="F557" s="15"/>
    </row>
    <row r="558" spans="2:6" ht="13" x14ac:dyDescent="0.15">
      <c r="B558" s="23"/>
      <c r="C558" s="15"/>
      <c r="D558" s="15"/>
      <c r="E558" s="15"/>
      <c r="F558" s="15"/>
    </row>
    <row r="559" spans="2:6" ht="13" x14ac:dyDescent="0.15">
      <c r="B559" s="23"/>
      <c r="C559" s="15"/>
      <c r="D559" s="15"/>
      <c r="E559" s="15"/>
      <c r="F559" s="15"/>
    </row>
    <row r="560" spans="2:6" ht="13" x14ac:dyDescent="0.15">
      <c r="B560" s="23"/>
      <c r="C560" s="15"/>
      <c r="D560" s="15"/>
      <c r="E560" s="15"/>
      <c r="F560" s="15"/>
    </row>
    <row r="561" spans="2:6" ht="13" x14ac:dyDescent="0.15">
      <c r="B561" s="23"/>
      <c r="C561" s="15"/>
      <c r="D561" s="15"/>
      <c r="E561" s="15"/>
      <c r="F561" s="15"/>
    </row>
    <row r="562" spans="2:6" ht="13" x14ac:dyDescent="0.15">
      <c r="B562" s="23"/>
      <c r="C562" s="15"/>
      <c r="D562" s="15"/>
      <c r="E562" s="15"/>
      <c r="F562" s="15"/>
    </row>
    <row r="563" spans="2:6" ht="13" x14ac:dyDescent="0.15">
      <c r="B563" s="23"/>
      <c r="C563" s="15"/>
      <c r="D563" s="15"/>
      <c r="E563" s="15"/>
      <c r="F563" s="15"/>
    </row>
    <row r="564" spans="2:6" ht="13" x14ac:dyDescent="0.15">
      <c r="B564" s="23"/>
      <c r="C564" s="15"/>
      <c r="D564" s="15"/>
      <c r="E564" s="15"/>
      <c r="F564" s="15"/>
    </row>
    <row r="565" spans="2:6" ht="13" x14ac:dyDescent="0.15">
      <c r="B565" s="23"/>
      <c r="C565" s="15"/>
      <c r="D565" s="15"/>
      <c r="E565" s="15"/>
      <c r="F565" s="15"/>
    </row>
    <row r="566" spans="2:6" ht="13" x14ac:dyDescent="0.15">
      <c r="B566" s="23"/>
      <c r="C566" s="15"/>
      <c r="D566" s="15"/>
      <c r="E566" s="15"/>
      <c r="F566" s="15"/>
    </row>
    <row r="567" spans="2:6" ht="13" x14ac:dyDescent="0.15">
      <c r="B567" s="23"/>
      <c r="C567" s="15"/>
      <c r="D567" s="15"/>
      <c r="E567" s="15"/>
      <c r="F567" s="15"/>
    </row>
    <row r="568" spans="2:6" ht="13" x14ac:dyDescent="0.15">
      <c r="B568" s="23"/>
      <c r="C568" s="15"/>
      <c r="D568" s="15"/>
      <c r="E568" s="15"/>
      <c r="F568" s="15"/>
    </row>
    <row r="569" spans="2:6" ht="13" x14ac:dyDescent="0.15">
      <c r="B569" s="23"/>
      <c r="C569" s="15"/>
      <c r="D569" s="15"/>
      <c r="E569" s="15"/>
      <c r="F569" s="15"/>
    </row>
    <row r="570" spans="2:6" ht="13" x14ac:dyDescent="0.15">
      <c r="B570" s="23"/>
      <c r="C570" s="15"/>
      <c r="D570" s="15"/>
      <c r="E570" s="15"/>
      <c r="F570" s="15"/>
    </row>
    <row r="571" spans="2:6" ht="13" x14ac:dyDescent="0.15">
      <c r="B571" s="23"/>
      <c r="C571" s="15"/>
      <c r="D571" s="15"/>
      <c r="E571" s="15"/>
      <c r="F571" s="15"/>
    </row>
    <row r="572" spans="2:6" ht="13" x14ac:dyDescent="0.15">
      <c r="B572" s="23"/>
      <c r="C572" s="15"/>
      <c r="D572" s="15"/>
      <c r="E572" s="15"/>
      <c r="F572" s="15"/>
    </row>
    <row r="573" spans="2:6" ht="13" x14ac:dyDescent="0.15">
      <c r="B573" s="23"/>
      <c r="C573" s="15"/>
      <c r="D573" s="15"/>
      <c r="E573" s="15"/>
      <c r="F573" s="15"/>
    </row>
    <row r="574" spans="2:6" ht="13" x14ac:dyDescent="0.15">
      <c r="B574" s="23"/>
      <c r="C574" s="15"/>
      <c r="D574" s="15"/>
      <c r="E574" s="15"/>
      <c r="F574" s="15"/>
    </row>
    <row r="575" spans="2:6" ht="13" x14ac:dyDescent="0.15">
      <c r="B575" s="23"/>
      <c r="C575" s="15"/>
      <c r="D575" s="15"/>
      <c r="E575" s="15"/>
      <c r="F575" s="15"/>
    </row>
    <row r="576" spans="2:6" ht="13" x14ac:dyDescent="0.15">
      <c r="B576" s="23"/>
      <c r="C576" s="15"/>
      <c r="D576" s="15"/>
      <c r="E576" s="15"/>
      <c r="F576" s="15"/>
    </row>
    <row r="577" spans="2:6" ht="13" x14ac:dyDescent="0.15">
      <c r="B577" s="23"/>
      <c r="C577" s="15"/>
      <c r="D577" s="15"/>
      <c r="E577" s="15"/>
      <c r="F577" s="15"/>
    </row>
    <row r="578" spans="2:6" ht="13" x14ac:dyDescent="0.15">
      <c r="B578" s="23"/>
      <c r="C578" s="15"/>
      <c r="D578" s="15"/>
      <c r="E578" s="15"/>
      <c r="F578" s="15"/>
    </row>
    <row r="579" spans="2:6" ht="13" x14ac:dyDescent="0.15">
      <c r="B579" s="23"/>
      <c r="C579" s="15"/>
      <c r="D579" s="15"/>
      <c r="E579" s="15"/>
      <c r="F579" s="15"/>
    </row>
    <row r="580" spans="2:6" ht="13" x14ac:dyDescent="0.15">
      <c r="B580" s="23"/>
      <c r="C580" s="15"/>
      <c r="D580" s="15"/>
      <c r="E580" s="15"/>
      <c r="F580" s="15"/>
    </row>
    <row r="581" spans="2:6" ht="13" x14ac:dyDescent="0.15">
      <c r="B581" s="23"/>
      <c r="C581" s="15"/>
      <c r="D581" s="15"/>
      <c r="E581" s="15"/>
      <c r="F581" s="15"/>
    </row>
    <row r="582" spans="2:6" ht="13" x14ac:dyDescent="0.15">
      <c r="B582" s="23"/>
      <c r="C582" s="15"/>
      <c r="D582" s="15"/>
      <c r="E582" s="15"/>
      <c r="F582" s="15"/>
    </row>
    <row r="583" spans="2:6" ht="13" x14ac:dyDescent="0.15">
      <c r="B583" s="23"/>
      <c r="C583" s="15"/>
      <c r="D583" s="15"/>
      <c r="E583" s="15"/>
      <c r="F583" s="15"/>
    </row>
    <row r="584" spans="2:6" ht="13" x14ac:dyDescent="0.15">
      <c r="B584" s="23"/>
      <c r="C584" s="15"/>
      <c r="D584" s="15"/>
      <c r="E584" s="15"/>
      <c r="F584" s="15"/>
    </row>
    <row r="585" spans="2:6" ht="13" x14ac:dyDescent="0.15">
      <c r="B585" s="23"/>
      <c r="C585" s="15"/>
      <c r="D585" s="15"/>
      <c r="E585" s="15"/>
      <c r="F585" s="15"/>
    </row>
    <row r="586" spans="2:6" ht="13" x14ac:dyDescent="0.15">
      <c r="B586" s="23"/>
      <c r="C586" s="15"/>
      <c r="D586" s="15"/>
      <c r="E586" s="15"/>
      <c r="F586" s="15"/>
    </row>
    <row r="587" spans="2:6" ht="13" x14ac:dyDescent="0.15">
      <c r="B587" s="23"/>
      <c r="C587" s="15"/>
      <c r="D587" s="15"/>
      <c r="E587" s="15"/>
      <c r="F587" s="15"/>
    </row>
    <row r="588" spans="2:6" ht="13" x14ac:dyDescent="0.15">
      <c r="B588" s="23"/>
      <c r="C588" s="15"/>
      <c r="D588" s="15"/>
      <c r="E588" s="15"/>
      <c r="F588" s="15"/>
    </row>
    <row r="589" spans="2:6" ht="13" x14ac:dyDescent="0.15">
      <c r="B589" s="23"/>
      <c r="C589" s="15"/>
      <c r="D589" s="15"/>
      <c r="E589" s="15"/>
      <c r="F589" s="15"/>
    </row>
    <row r="590" spans="2:6" ht="13" x14ac:dyDescent="0.15">
      <c r="B590" s="23"/>
      <c r="C590" s="15"/>
      <c r="D590" s="15"/>
      <c r="E590" s="15"/>
      <c r="F590" s="15"/>
    </row>
    <row r="591" spans="2:6" ht="13" x14ac:dyDescent="0.15">
      <c r="B591" s="23"/>
      <c r="C591" s="15"/>
      <c r="D591" s="15"/>
      <c r="E591" s="15"/>
      <c r="F591" s="15"/>
    </row>
    <row r="592" spans="2:6" ht="13" x14ac:dyDescent="0.15">
      <c r="B592" s="23"/>
      <c r="C592" s="15"/>
      <c r="D592" s="15"/>
      <c r="E592" s="15"/>
      <c r="F592" s="15"/>
    </row>
    <row r="593" spans="2:6" ht="13" x14ac:dyDescent="0.15">
      <c r="B593" s="23"/>
      <c r="C593" s="15"/>
      <c r="D593" s="15"/>
      <c r="E593" s="15"/>
      <c r="F593" s="15"/>
    </row>
    <row r="594" spans="2:6" ht="13" x14ac:dyDescent="0.15">
      <c r="B594" s="23"/>
      <c r="C594" s="15"/>
      <c r="D594" s="15"/>
      <c r="E594" s="15"/>
      <c r="F594" s="15"/>
    </row>
    <row r="595" spans="2:6" ht="13" x14ac:dyDescent="0.15">
      <c r="B595" s="23"/>
      <c r="C595" s="15"/>
      <c r="D595" s="15"/>
      <c r="E595" s="15"/>
      <c r="F595" s="15"/>
    </row>
    <row r="596" spans="2:6" ht="13" x14ac:dyDescent="0.15">
      <c r="B596" s="23"/>
      <c r="C596" s="15"/>
      <c r="D596" s="15"/>
      <c r="E596" s="15"/>
      <c r="F596" s="15"/>
    </row>
    <row r="597" spans="2:6" ht="13" x14ac:dyDescent="0.15">
      <c r="B597" s="23"/>
      <c r="C597" s="15"/>
      <c r="D597" s="15"/>
      <c r="E597" s="15"/>
      <c r="F597" s="15"/>
    </row>
    <row r="598" spans="2:6" ht="13" x14ac:dyDescent="0.15">
      <c r="B598" s="23"/>
      <c r="C598" s="15"/>
      <c r="D598" s="15"/>
      <c r="E598" s="15"/>
      <c r="F598" s="15"/>
    </row>
    <row r="599" spans="2:6" ht="13" x14ac:dyDescent="0.15">
      <c r="B599" s="23"/>
      <c r="C599" s="15"/>
      <c r="D599" s="15"/>
      <c r="E599" s="15"/>
      <c r="F599" s="15"/>
    </row>
    <row r="600" spans="2:6" ht="13" x14ac:dyDescent="0.15">
      <c r="B600" s="23"/>
      <c r="C600" s="15"/>
      <c r="D600" s="15"/>
      <c r="E600" s="15"/>
      <c r="F600" s="15"/>
    </row>
    <row r="601" spans="2:6" ht="13" x14ac:dyDescent="0.15">
      <c r="B601" s="23"/>
      <c r="C601" s="15"/>
      <c r="D601" s="15"/>
      <c r="E601" s="15"/>
      <c r="F601" s="15"/>
    </row>
    <row r="602" spans="2:6" ht="13" x14ac:dyDescent="0.15">
      <c r="B602" s="23"/>
      <c r="C602" s="15"/>
      <c r="D602" s="15"/>
      <c r="E602" s="15"/>
      <c r="F602" s="15"/>
    </row>
    <row r="603" spans="2:6" ht="13" x14ac:dyDescent="0.15">
      <c r="B603" s="23"/>
      <c r="C603" s="15"/>
      <c r="D603" s="15"/>
      <c r="E603" s="15"/>
      <c r="F603" s="15"/>
    </row>
    <row r="604" spans="2:6" ht="13" x14ac:dyDescent="0.15">
      <c r="B604" s="23"/>
      <c r="C604" s="15"/>
      <c r="D604" s="15"/>
      <c r="E604" s="15"/>
      <c r="F604" s="15"/>
    </row>
    <row r="605" spans="2:6" ht="13" x14ac:dyDescent="0.15">
      <c r="B605" s="23"/>
      <c r="C605" s="15"/>
      <c r="D605" s="15"/>
      <c r="E605" s="15"/>
      <c r="F605" s="15"/>
    </row>
    <row r="606" spans="2:6" ht="13" x14ac:dyDescent="0.15">
      <c r="B606" s="23"/>
      <c r="C606" s="15"/>
      <c r="D606" s="15"/>
      <c r="E606" s="15"/>
      <c r="F606" s="15"/>
    </row>
    <row r="607" spans="2:6" ht="13" x14ac:dyDescent="0.15">
      <c r="B607" s="23"/>
      <c r="C607" s="15"/>
      <c r="D607" s="15"/>
      <c r="E607" s="15"/>
      <c r="F607" s="15"/>
    </row>
    <row r="608" spans="2:6" ht="13" x14ac:dyDescent="0.15">
      <c r="B608" s="23"/>
      <c r="C608" s="15"/>
      <c r="D608" s="15"/>
      <c r="E608" s="15"/>
      <c r="F608" s="15"/>
    </row>
    <row r="609" spans="2:6" ht="13" x14ac:dyDescent="0.15">
      <c r="B609" s="23"/>
      <c r="C609" s="15"/>
      <c r="D609" s="15"/>
      <c r="E609" s="15"/>
      <c r="F609" s="15"/>
    </row>
    <row r="610" spans="2:6" ht="13" x14ac:dyDescent="0.15">
      <c r="B610" s="23"/>
      <c r="C610" s="15"/>
      <c r="D610" s="15"/>
      <c r="E610" s="15"/>
      <c r="F610" s="15"/>
    </row>
    <row r="611" spans="2:6" ht="13" x14ac:dyDescent="0.15">
      <c r="B611" s="23"/>
      <c r="C611" s="15"/>
      <c r="D611" s="15"/>
      <c r="E611" s="15"/>
      <c r="F611" s="15"/>
    </row>
    <row r="612" spans="2:6" ht="13" x14ac:dyDescent="0.15">
      <c r="B612" s="23"/>
      <c r="C612" s="15"/>
      <c r="D612" s="15"/>
      <c r="E612" s="15"/>
      <c r="F612" s="15"/>
    </row>
    <row r="613" spans="2:6" ht="13" x14ac:dyDescent="0.15">
      <c r="B613" s="23"/>
      <c r="C613" s="15"/>
      <c r="D613" s="15"/>
      <c r="E613" s="15"/>
      <c r="F613" s="15"/>
    </row>
    <row r="614" spans="2:6" ht="13" x14ac:dyDescent="0.15">
      <c r="B614" s="23"/>
      <c r="C614" s="15"/>
      <c r="D614" s="15"/>
      <c r="E614" s="15"/>
      <c r="F614" s="15"/>
    </row>
    <row r="615" spans="2:6" ht="13" x14ac:dyDescent="0.15">
      <c r="B615" s="23"/>
      <c r="C615" s="15"/>
      <c r="D615" s="15"/>
      <c r="E615" s="15"/>
      <c r="F615" s="15"/>
    </row>
    <row r="616" spans="2:6" ht="13" x14ac:dyDescent="0.15">
      <c r="B616" s="23"/>
      <c r="C616" s="15"/>
      <c r="D616" s="15"/>
      <c r="E616" s="15"/>
      <c r="F616" s="15"/>
    </row>
    <row r="617" spans="2:6" ht="13" x14ac:dyDescent="0.15">
      <c r="B617" s="23"/>
      <c r="C617" s="15"/>
      <c r="D617" s="15"/>
      <c r="E617" s="15"/>
      <c r="F617" s="15"/>
    </row>
    <row r="618" spans="2:6" ht="13" x14ac:dyDescent="0.15">
      <c r="B618" s="23"/>
      <c r="C618" s="15"/>
      <c r="D618" s="15"/>
      <c r="E618" s="15"/>
      <c r="F618" s="15"/>
    </row>
    <row r="619" spans="2:6" ht="13" x14ac:dyDescent="0.15">
      <c r="B619" s="23"/>
      <c r="C619" s="15"/>
      <c r="D619" s="15"/>
      <c r="E619" s="15"/>
      <c r="F619" s="15"/>
    </row>
    <row r="620" spans="2:6" ht="13" x14ac:dyDescent="0.15">
      <c r="B620" s="23"/>
      <c r="C620" s="15"/>
      <c r="D620" s="15"/>
      <c r="E620" s="15"/>
      <c r="F620" s="15"/>
    </row>
    <row r="621" spans="2:6" ht="13" x14ac:dyDescent="0.15">
      <c r="B621" s="23"/>
      <c r="C621" s="15"/>
      <c r="D621" s="15"/>
      <c r="E621" s="15"/>
      <c r="F621" s="15"/>
    </row>
    <row r="622" spans="2:6" ht="13" x14ac:dyDescent="0.15">
      <c r="B622" s="23"/>
      <c r="C622" s="15"/>
      <c r="D622" s="15"/>
      <c r="E622" s="15"/>
      <c r="F622" s="15"/>
    </row>
    <row r="623" spans="2:6" ht="13" x14ac:dyDescent="0.15">
      <c r="B623" s="23"/>
      <c r="C623" s="15"/>
      <c r="D623" s="15"/>
      <c r="E623" s="15"/>
      <c r="F623" s="15"/>
    </row>
    <row r="624" spans="2:6" ht="13" x14ac:dyDescent="0.15">
      <c r="B624" s="23"/>
      <c r="C624" s="15"/>
      <c r="D624" s="15"/>
      <c r="E624" s="15"/>
      <c r="F624" s="15"/>
    </row>
    <row r="625" spans="2:6" ht="13" x14ac:dyDescent="0.15">
      <c r="B625" s="23"/>
      <c r="C625" s="15"/>
      <c r="D625" s="15"/>
      <c r="E625" s="15"/>
      <c r="F625" s="15"/>
    </row>
    <row r="626" spans="2:6" ht="13" x14ac:dyDescent="0.15">
      <c r="B626" s="23"/>
      <c r="C626" s="15"/>
      <c r="D626" s="15"/>
      <c r="E626" s="15"/>
      <c r="F626" s="15"/>
    </row>
    <row r="627" spans="2:6" ht="13" x14ac:dyDescent="0.15">
      <c r="B627" s="23"/>
      <c r="C627" s="15"/>
      <c r="D627" s="15"/>
      <c r="E627" s="15"/>
      <c r="F627" s="15"/>
    </row>
    <row r="628" spans="2:6" ht="13" x14ac:dyDescent="0.15">
      <c r="B628" s="23"/>
      <c r="C628" s="15"/>
      <c r="D628" s="15"/>
      <c r="E628" s="15"/>
      <c r="F628" s="15"/>
    </row>
    <row r="629" spans="2:6" ht="13" x14ac:dyDescent="0.15">
      <c r="B629" s="23"/>
      <c r="C629" s="15"/>
      <c r="D629" s="15"/>
      <c r="E629" s="15"/>
      <c r="F629" s="15"/>
    </row>
    <row r="630" spans="2:6" ht="13" x14ac:dyDescent="0.15">
      <c r="B630" s="23"/>
      <c r="C630" s="15"/>
      <c r="D630" s="15"/>
      <c r="E630" s="15"/>
      <c r="F630" s="15"/>
    </row>
    <row r="631" spans="2:6" ht="13" x14ac:dyDescent="0.15">
      <c r="B631" s="23"/>
      <c r="C631" s="15"/>
      <c r="D631" s="15"/>
      <c r="E631" s="15"/>
      <c r="F631" s="15"/>
    </row>
    <row r="632" spans="2:6" ht="13" x14ac:dyDescent="0.15">
      <c r="B632" s="23"/>
      <c r="C632" s="15"/>
      <c r="D632" s="15"/>
      <c r="E632" s="15"/>
      <c r="F632" s="15"/>
    </row>
    <row r="633" spans="2:6" ht="13" x14ac:dyDescent="0.15">
      <c r="B633" s="23"/>
      <c r="C633" s="15"/>
      <c r="D633" s="15"/>
      <c r="E633" s="15"/>
      <c r="F633" s="15"/>
    </row>
    <row r="634" spans="2:6" ht="13" x14ac:dyDescent="0.15">
      <c r="B634" s="23"/>
      <c r="C634" s="15"/>
      <c r="D634" s="15"/>
      <c r="E634" s="15"/>
      <c r="F634" s="15"/>
    </row>
    <row r="635" spans="2:6" ht="13" x14ac:dyDescent="0.15">
      <c r="B635" s="23"/>
      <c r="C635" s="15"/>
      <c r="D635" s="15"/>
      <c r="E635" s="15"/>
      <c r="F635" s="15"/>
    </row>
    <row r="636" spans="2:6" ht="13" x14ac:dyDescent="0.15">
      <c r="B636" s="23"/>
      <c r="C636" s="15"/>
      <c r="D636" s="15"/>
      <c r="E636" s="15"/>
      <c r="F636" s="15"/>
    </row>
    <row r="637" spans="2:6" ht="13" x14ac:dyDescent="0.15">
      <c r="B637" s="23"/>
      <c r="C637" s="15"/>
      <c r="D637" s="15"/>
      <c r="E637" s="15"/>
      <c r="F637" s="15"/>
    </row>
    <row r="638" spans="2:6" ht="13" x14ac:dyDescent="0.15">
      <c r="B638" s="23"/>
      <c r="C638" s="15"/>
      <c r="D638" s="15"/>
      <c r="E638" s="15"/>
      <c r="F638" s="15"/>
    </row>
    <row r="639" spans="2:6" ht="13" x14ac:dyDescent="0.15">
      <c r="B639" s="23"/>
      <c r="C639" s="15"/>
      <c r="D639" s="15"/>
      <c r="E639" s="15"/>
      <c r="F639" s="15"/>
    </row>
    <row r="640" spans="2:6" ht="13" x14ac:dyDescent="0.15">
      <c r="B640" s="23"/>
      <c r="C640" s="15"/>
      <c r="D640" s="15"/>
      <c r="E640" s="15"/>
      <c r="F640" s="15"/>
    </row>
    <row r="641" spans="2:6" ht="13" x14ac:dyDescent="0.15">
      <c r="B641" s="23"/>
      <c r="C641" s="15"/>
      <c r="D641" s="15"/>
      <c r="E641" s="15"/>
      <c r="F641" s="15"/>
    </row>
    <row r="642" spans="2:6" ht="13" x14ac:dyDescent="0.15">
      <c r="B642" s="23"/>
      <c r="C642" s="15"/>
      <c r="D642" s="15"/>
      <c r="E642" s="15"/>
      <c r="F642" s="15"/>
    </row>
    <row r="643" spans="2:6" ht="13" x14ac:dyDescent="0.15">
      <c r="B643" s="23"/>
      <c r="C643" s="15"/>
      <c r="D643" s="15"/>
      <c r="E643" s="15"/>
      <c r="F643" s="15"/>
    </row>
    <row r="644" spans="2:6" ht="13" x14ac:dyDescent="0.15">
      <c r="B644" s="23"/>
      <c r="C644" s="15"/>
      <c r="D644" s="15"/>
      <c r="E644" s="15"/>
      <c r="F644" s="15"/>
    </row>
    <row r="645" spans="2:6" ht="13" x14ac:dyDescent="0.15">
      <c r="B645" s="23"/>
      <c r="C645" s="15"/>
      <c r="D645" s="15"/>
      <c r="E645" s="15"/>
      <c r="F645" s="15"/>
    </row>
    <row r="646" spans="2:6" ht="13" x14ac:dyDescent="0.15">
      <c r="B646" s="23"/>
      <c r="C646" s="15"/>
      <c r="D646" s="15"/>
      <c r="E646" s="15"/>
      <c r="F646" s="15"/>
    </row>
    <row r="647" spans="2:6" ht="13" x14ac:dyDescent="0.15">
      <c r="B647" s="23"/>
      <c r="C647" s="15"/>
      <c r="D647" s="15"/>
      <c r="E647" s="15"/>
      <c r="F647" s="15"/>
    </row>
    <row r="648" spans="2:6" ht="13" x14ac:dyDescent="0.15">
      <c r="B648" s="23"/>
      <c r="C648" s="15"/>
      <c r="D648" s="15"/>
      <c r="E648" s="15"/>
      <c r="F648" s="15"/>
    </row>
    <row r="649" spans="2:6" ht="13" x14ac:dyDescent="0.15">
      <c r="B649" s="23"/>
      <c r="C649" s="15"/>
      <c r="D649" s="15"/>
      <c r="E649" s="15"/>
      <c r="F649" s="15"/>
    </row>
    <row r="650" spans="2:6" ht="13" x14ac:dyDescent="0.15">
      <c r="B650" s="23"/>
      <c r="C650" s="15"/>
      <c r="D650" s="15"/>
      <c r="E650" s="15"/>
      <c r="F650" s="15"/>
    </row>
    <row r="651" spans="2:6" ht="13" x14ac:dyDescent="0.15">
      <c r="B651" s="23"/>
      <c r="C651" s="15"/>
      <c r="D651" s="15"/>
      <c r="E651" s="15"/>
      <c r="F651" s="15"/>
    </row>
    <row r="652" spans="2:6" ht="13" x14ac:dyDescent="0.15">
      <c r="B652" s="23"/>
      <c r="C652" s="15"/>
      <c r="D652" s="15"/>
      <c r="E652" s="15"/>
      <c r="F652" s="15"/>
    </row>
    <row r="653" spans="2:6" ht="13" x14ac:dyDescent="0.15">
      <c r="B653" s="23"/>
      <c r="C653" s="15"/>
      <c r="D653" s="15"/>
      <c r="E653" s="15"/>
      <c r="F653" s="15"/>
    </row>
    <row r="654" spans="2:6" ht="13" x14ac:dyDescent="0.15">
      <c r="B654" s="23"/>
      <c r="C654" s="15"/>
      <c r="D654" s="15"/>
      <c r="E654" s="15"/>
      <c r="F654" s="15"/>
    </row>
    <row r="655" spans="2:6" ht="13" x14ac:dyDescent="0.15">
      <c r="B655" s="23"/>
      <c r="C655" s="15"/>
      <c r="D655" s="15"/>
      <c r="E655" s="15"/>
      <c r="F655" s="15"/>
    </row>
    <row r="656" spans="2:6" ht="13" x14ac:dyDescent="0.15">
      <c r="B656" s="23"/>
      <c r="C656" s="15"/>
      <c r="D656" s="15"/>
      <c r="E656" s="15"/>
      <c r="F656" s="15"/>
    </row>
    <row r="657" spans="2:6" ht="13" x14ac:dyDescent="0.15">
      <c r="B657" s="23"/>
      <c r="C657" s="15"/>
      <c r="D657" s="15"/>
      <c r="E657" s="15"/>
      <c r="F657" s="15"/>
    </row>
    <row r="658" spans="2:6" ht="13" x14ac:dyDescent="0.15">
      <c r="B658" s="23"/>
      <c r="C658" s="15"/>
      <c r="D658" s="15"/>
      <c r="E658" s="15"/>
      <c r="F658" s="15"/>
    </row>
    <row r="659" spans="2:6" ht="13" x14ac:dyDescent="0.15">
      <c r="B659" s="23"/>
      <c r="C659" s="15"/>
      <c r="D659" s="15"/>
      <c r="E659" s="15"/>
      <c r="F659" s="15"/>
    </row>
    <row r="660" spans="2:6" ht="13" x14ac:dyDescent="0.15">
      <c r="B660" s="23"/>
      <c r="C660" s="15"/>
      <c r="D660" s="15"/>
      <c r="E660" s="15"/>
      <c r="F660" s="15"/>
    </row>
    <row r="661" spans="2:6" ht="13" x14ac:dyDescent="0.15">
      <c r="B661" s="23"/>
      <c r="C661" s="15"/>
      <c r="D661" s="15"/>
      <c r="E661" s="15"/>
      <c r="F661" s="15"/>
    </row>
    <row r="662" spans="2:6" ht="13" x14ac:dyDescent="0.15">
      <c r="B662" s="23"/>
      <c r="C662" s="15"/>
      <c r="D662" s="15"/>
      <c r="E662" s="15"/>
      <c r="F662" s="15"/>
    </row>
    <row r="663" spans="2:6" ht="13" x14ac:dyDescent="0.15">
      <c r="B663" s="23"/>
      <c r="C663" s="15"/>
      <c r="D663" s="15"/>
      <c r="E663" s="15"/>
      <c r="F663" s="15"/>
    </row>
    <row r="664" spans="2:6" ht="13" x14ac:dyDescent="0.15">
      <c r="B664" s="23"/>
      <c r="C664" s="15"/>
      <c r="D664" s="15"/>
      <c r="E664" s="15"/>
      <c r="F664" s="15"/>
    </row>
    <row r="665" spans="2:6" ht="13" x14ac:dyDescent="0.15">
      <c r="B665" s="23"/>
      <c r="C665" s="15"/>
      <c r="D665" s="15"/>
      <c r="E665" s="15"/>
      <c r="F665" s="15"/>
    </row>
    <row r="666" spans="2:6" ht="13" x14ac:dyDescent="0.15">
      <c r="B666" s="23"/>
      <c r="C666" s="15"/>
      <c r="D666" s="15"/>
      <c r="E666" s="15"/>
      <c r="F666" s="15"/>
    </row>
    <row r="667" spans="2:6" ht="13" x14ac:dyDescent="0.15">
      <c r="B667" s="23"/>
      <c r="C667" s="15"/>
      <c r="D667" s="15"/>
      <c r="E667" s="15"/>
      <c r="F667" s="15"/>
    </row>
    <row r="668" spans="2:6" ht="13" x14ac:dyDescent="0.15">
      <c r="B668" s="23"/>
      <c r="C668" s="15"/>
      <c r="D668" s="15"/>
      <c r="E668" s="15"/>
      <c r="F668" s="15"/>
    </row>
    <row r="669" spans="2:6" ht="13" x14ac:dyDescent="0.15">
      <c r="B669" s="23"/>
      <c r="C669" s="15"/>
      <c r="D669" s="15"/>
      <c r="E669" s="15"/>
      <c r="F669" s="15"/>
    </row>
    <row r="670" spans="2:6" ht="13" x14ac:dyDescent="0.15">
      <c r="B670" s="23"/>
      <c r="C670" s="15"/>
      <c r="D670" s="15"/>
      <c r="E670" s="15"/>
      <c r="F670" s="15"/>
    </row>
    <row r="671" spans="2:6" ht="13" x14ac:dyDescent="0.15">
      <c r="B671" s="23"/>
      <c r="C671" s="15"/>
      <c r="D671" s="15"/>
      <c r="E671" s="15"/>
      <c r="F671" s="15"/>
    </row>
    <row r="672" spans="2:6" ht="13" x14ac:dyDescent="0.15">
      <c r="B672" s="23"/>
      <c r="C672" s="15"/>
      <c r="D672" s="15"/>
      <c r="E672" s="15"/>
      <c r="F672" s="15"/>
    </row>
    <row r="673" spans="2:6" ht="13" x14ac:dyDescent="0.15">
      <c r="B673" s="23"/>
      <c r="C673" s="15"/>
      <c r="D673" s="15"/>
      <c r="E673" s="15"/>
      <c r="F673" s="15"/>
    </row>
    <row r="674" spans="2:6" ht="13" x14ac:dyDescent="0.15">
      <c r="B674" s="23"/>
      <c r="C674" s="15"/>
      <c r="D674" s="15"/>
      <c r="E674" s="15"/>
      <c r="F674" s="15"/>
    </row>
    <row r="675" spans="2:6" ht="13" x14ac:dyDescent="0.15">
      <c r="B675" s="23"/>
      <c r="C675" s="15"/>
      <c r="D675" s="15"/>
      <c r="E675" s="15"/>
      <c r="F675" s="15"/>
    </row>
    <row r="676" spans="2:6" ht="13" x14ac:dyDescent="0.15">
      <c r="B676" s="23"/>
      <c r="C676" s="15"/>
      <c r="D676" s="15"/>
      <c r="E676" s="15"/>
      <c r="F676" s="15"/>
    </row>
    <row r="677" spans="2:6" ht="13" x14ac:dyDescent="0.15">
      <c r="B677" s="23"/>
      <c r="C677" s="15"/>
      <c r="D677" s="15"/>
      <c r="E677" s="15"/>
      <c r="F677" s="15"/>
    </row>
    <row r="678" spans="2:6" ht="13" x14ac:dyDescent="0.15">
      <c r="B678" s="23"/>
      <c r="C678" s="15"/>
      <c r="D678" s="15"/>
      <c r="E678" s="15"/>
      <c r="F678" s="15"/>
    </row>
    <row r="679" spans="2:6" ht="13" x14ac:dyDescent="0.15">
      <c r="B679" s="23"/>
      <c r="C679" s="15"/>
      <c r="D679" s="15"/>
      <c r="E679" s="15"/>
      <c r="F679" s="15"/>
    </row>
    <row r="680" spans="2:6" ht="13" x14ac:dyDescent="0.15">
      <c r="B680" s="23"/>
      <c r="C680" s="15"/>
      <c r="D680" s="15"/>
      <c r="E680" s="15"/>
      <c r="F680" s="15"/>
    </row>
    <row r="681" spans="2:6" ht="13" x14ac:dyDescent="0.15">
      <c r="B681" s="23"/>
      <c r="C681" s="15"/>
      <c r="D681" s="15"/>
      <c r="E681" s="15"/>
      <c r="F681" s="15"/>
    </row>
    <row r="682" spans="2:6" ht="13" x14ac:dyDescent="0.15">
      <c r="B682" s="23"/>
      <c r="C682" s="15"/>
      <c r="D682" s="15"/>
      <c r="E682" s="15"/>
      <c r="F682" s="15"/>
    </row>
    <row r="683" spans="2:6" ht="13" x14ac:dyDescent="0.15">
      <c r="B683" s="23"/>
      <c r="C683" s="15"/>
      <c r="D683" s="15"/>
      <c r="E683" s="15"/>
      <c r="F683" s="15"/>
    </row>
    <row r="684" spans="2:6" ht="13" x14ac:dyDescent="0.15">
      <c r="B684" s="23"/>
      <c r="C684" s="15"/>
      <c r="D684" s="15"/>
      <c r="E684" s="15"/>
      <c r="F684" s="15"/>
    </row>
    <row r="685" spans="2:6" ht="13" x14ac:dyDescent="0.15">
      <c r="B685" s="23"/>
      <c r="C685" s="15"/>
      <c r="D685" s="15"/>
      <c r="E685" s="15"/>
      <c r="F685" s="15"/>
    </row>
    <row r="686" spans="2:6" ht="13" x14ac:dyDescent="0.15">
      <c r="B686" s="23"/>
      <c r="C686" s="15"/>
      <c r="D686" s="15"/>
      <c r="E686" s="15"/>
      <c r="F686" s="15"/>
    </row>
    <row r="687" spans="2:6" ht="13" x14ac:dyDescent="0.15">
      <c r="B687" s="23"/>
      <c r="C687" s="15"/>
      <c r="D687" s="15"/>
      <c r="E687" s="15"/>
      <c r="F687" s="15"/>
    </row>
    <row r="688" spans="2:6" ht="13" x14ac:dyDescent="0.15">
      <c r="B688" s="23"/>
      <c r="C688" s="15"/>
      <c r="D688" s="15"/>
      <c r="E688" s="15"/>
      <c r="F688" s="15"/>
    </row>
    <row r="689" spans="2:6" ht="13" x14ac:dyDescent="0.15">
      <c r="B689" s="23"/>
      <c r="C689" s="15"/>
      <c r="D689" s="15"/>
      <c r="E689" s="15"/>
      <c r="F689" s="15"/>
    </row>
    <row r="690" spans="2:6" ht="13" x14ac:dyDescent="0.15">
      <c r="B690" s="23"/>
      <c r="C690" s="15"/>
      <c r="D690" s="15"/>
      <c r="E690" s="15"/>
      <c r="F690" s="15"/>
    </row>
    <row r="691" spans="2:6" ht="13" x14ac:dyDescent="0.15">
      <c r="B691" s="23"/>
      <c r="C691" s="15"/>
      <c r="D691" s="15"/>
      <c r="E691" s="15"/>
      <c r="F691" s="15"/>
    </row>
    <row r="692" spans="2:6" ht="13" x14ac:dyDescent="0.15">
      <c r="B692" s="23"/>
      <c r="C692" s="15"/>
      <c r="D692" s="15"/>
      <c r="E692" s="15"/>
      <c r="F692" s="15"/>
    </row>
    <row r="693" spans="2:6" ht="13" x14ac:dyDescent="0.15">
      <c r="B693" s="23"/>
      <c r="C693" s="15"/>
      <c r="D693" s="15"/>
      <c r="E693" s="15"/>
      <c r="F693" s="15"/>
    </row>
    <row r="694" spans="2:6" ht="13" x14ac:dyDescent="0.15">
      <c r="B694" s="23"/>
      <c r="C694" s="15"/>
      <c r="D694" s="15"/>
      <c r="E694" s="15"/>
      <c r="F694" s="15"/>
    </row>
    <row r="695" spans="2:6" ht="13" x14ac:dyDescent="0.15">
      <c r="B695" s="23"/>
      <c r="C695" s="15"/>
      <c r="D695" s="15"/>
      <c r="E695" s="15"/>
      <c r="F695" s="15"/>
    </row>
    <row r="696" spans="2:6" ht="13" x14ac:dyDescent="0.15">
      <c r="B696" s="23"/>
      <c r="C696" s="15"/>
      <c r="D696" s="15"/>
      <c r="E696" s="15"/>
      <c r="F696" s="15"/>
    </row>
    <row r="697" spans="2:6" ht="13" x14ac:dyDescent="0.15">
      <c r="B697" s="23"/>
      <c r="C697" s="15"/>
      <c r="D697" s="15"/>
      <c r="E697" s="15"/>
      <c r="F697" s="15"/>
    </row>
    <row r="698" spans="2:6" ht="13" x14ac:dyDescent="0.15">
      <c r="B698" s="23"/>
      <c r="C698" s="15"/>
      <c r="D698" s="15"/>
      <c r="E698" s="15"/>
      <c r="F698" s="15"/>
    </row>
    <row r="699" spans="2:6" ht="13" x14ac:dyDescent="0.15">
      <c r="B699" s="23"/>
      <c r="C699" s="15"/>
      <c r="D699" s="15"/>
      <c r="E699" s="15"/>
      <c r="F699" s="15"/>
    </row>
    <row r="700" spans="2:6" ht="13" x14ac:dyDescent="0.15">
      <c r="B700" s="23"/>
      <c r="C700" s="15"/>
      <c r="D700" s="15"/>
      <c r="E700" s="15"/>
      <c r="F700" s="15"/>
    </row>
    <row r="701" spans="2:6" ht="13" x14ac:dyDescent="0.15">
      <c r="B701" s="23"/>
      <c r="C701" s="15"/>
      <c r="D701" s="15"/>
      <c r="E701" s="15"/>
      <c r="F701" s="15"/>
    </row>
    <row r="702" spans="2:6" ht="13" x14ac:dyDescent="0.15">
      <c r="B702" s="23"/>
      <c r="C702" s="15"/>
      <c r="D702" s="15"/>
      <c r="E702" s="15"/>
      <c r="F702" s="15"/>
    </row>
    <row r="703" spans="2:6" ht="13" x14ac:dyDescent="0.15">
      <c r="B703" s="23"/>
      <c r="C703" s="15"/>
      <c r="D703" s="15"/>
      <c r="E703" s="15"/>
      <c r="F703" s="15"/>
    </row>
    <row r="704" spans="2:6" ht="13" x14ac:dyDescent="0.15">
      <c r="B704" s="23"/>
      <c r="C704" s="15"/>
      <c r="D704" s="15"/>
      <c r="E704" s="15"/>
      <c r="F704" s="15"/>
    </row>
    <row r="705" spans="2:6" ht="13" x14ac:dyDescent="0.15">
      <c r="B705" s="23"/>
      <c r="C705" s="15"/>
      <c r="D705" s="15"/>
      <c r="E705" s="15"/>
      <c r="F705" s="15"/>
    </row>
    <row r="706" spans="2:6" ht="13" x14ac:dyDescent="0.15">
      <c r="B706" s="23"/>
      <c r="C706" s="15"/>
      <c r="D706" s="15"/>
      <c r="E706" s="15"/>
      <c r="F706" s="15"/>
    </row>
    <row r="707" spans="2:6" ht="13" x14ac:dyDescent="0.15">
      <c r="B707" s="23"/>
      <c r="C707" s="15"/>
      <c r="D707" s="15"/>
      <c r="E707" s="15"/>
      <c r="F707" s="15"/>
    </row>
    <row r="708" spans="2:6" ht="13" x14ac:dyDescent="0.15">
      <c r="B708" s="23"/>
      <c r="C708" s="15"/>
      <c r="D708" s="15"/>
      <c r="E708" s="15"/>
      <c r="F708" s="15"/>
    </row>
    <row r="709" spans="2:6" ht="13" x14ac:dyDescent="0.15">
      <c r="B709" s="23"/>
      <c r="C709" s="15"/>
      <c r="D709" s="15"/>
      <c r="E709" s="15"/>
      <c r="F709" s="15"/>
    </row>
    <row r="710" spans="2:6" ht="13" x14ac:dyDescent="0.15">
      <c r="B710" s="23"/>
      <c r="C710" s="15"/>
      <c r="D710" s="15"/>
      <c r="E710" s="15"/>
      <c r="F710" s="15"/>
    </row>
    <row r="711" spans="2:6" ht="13" x14ac:dyDescent="0.15">
      <c r="B711" s="23"/>
      <c r="C711" s="15"/>
      <c r="D711" s="15"/>
      <c r="E711" s="15"/>
      <c r="F711" s="15"/>
    </row>
    <row r="712" spans="2:6" ht="13" x14ac:dyDescent="0.15">
      <c r="B712" s="23"/>
      <c r="C712" s="15"/>
      <c r="D712" s="15"/>
      <c r="E712" s="15"/>
      <c r="F712" s="15"/>
    </row>
    <row r="713" spans="2:6" ht="13" x14ac:dyDescent="0.15">
      <c r="B713" s="23"/>
      <c r="C713" s="15"/>
      <c r="D713" s="15"/>
      <c r="E713" s="15"/>
      <c r="F713" s="15"/>
    </row>
    <row r="714" spans="2:6" ht="13" x14ac:dyDescent="0.15">
      <c r="B714" s="23"/>
      <c r="C714" s="15"/>
      <c r="D714" s="15"/>
      <c r="E714" s="15"/>
      <c r="F714" s="15"/>
    </row>
    <row r="715" spans="2:6" ht="13" x14ac:dyDescent="0.15">
      <c r="B715" s="23"/>
      <c r="C715" s="15"/>
      <c r="D715" s="15"/>
      <c r="E715" s="15"/>
      <c r="F715" s="15"/>
    </row>
    <row r="716" spans="2:6" ht="13" x14ac:dyDescent="0.15">
      <c r="B716" s="23"/>
      <c r="C716" s="15"/>
      <c r="D716" s="15"/>
      <c r="E716" s="15"/>
      <c r="F716" s="15"/>
    </row>
    <row r="717" spans="2:6" ht="13" x14ac:dyDescent="0.15">
      <c r="B717" s="23"/>
      <c r="C717" s="15"/>
      <c r="D717" s="15"/>
      <c r="E717" s="15"/>
      <c r="F717" s="15"/>
    </row>
    <row r="718" spans="2:6" ht="13" x14ac:dyDescent="0.15">
      <c r="B718" s="23"/>
      <c r="C718" s="15"/>
      <c r="D718" s="15"/>
      <c r="E718" s="15"/>
      <c r="F718" s="15"/>
    </row>
    <row r="719" spans="2:6" ht="13" x14ac:dyDescent="0.15">
      <c r="B719" s="23"/>
      <c r="C719" s="15"/>
      <c r="D719" s="15"/>
      <c r="E719" s="15"/>
      <c r="F719" s="15"/>
    </row>
    <row r="720" spans="2:6" ht="13" x14ac:dyDescent="0.15">
      <c r="B720" s="23"/>
      <c r="C720" s="15"/>
      <c r="D720" s="15"/>
      <c r="E720" s="15"/>
      <c r="F720" s="15"/>
    </row>
    <row r="721" spans="2:6" ht="13" x14ac:dyDescent="0.15">
      <c r="B721" s="23"/>
      <c r="C721" s="15"/>
      <c r="D721" s="15"/>
      <c r="E721" s="15"/>
      <c r="F721" s="15"/>
    </row>
    <row r="722" spans="2:6" ht="13" x14ac:dyDescent="0.15">
      <c r="B722" s="23"/>
      <c r="C722" s="15"/>
      <c r="D722" s="15"/>
      <c r="E722" s="15"/>
      <c r="F722" s="15"/>
    </row>
    <row r="723" spans="2:6" ht="13" x14ac:dyDescent="0.15">
      <c r="B723" s="23"/>
      <c r="C723" s="15"/>
      <c r="D723" s="15"/>
      <c r="E723" s="15"/>
      <c r="F723" s="15"/>
    </row>
    <row r="724" spans="2:6" ht="13" x14ac:dyDescent="0.15">
      <c r="B724" s="23"/>
      <c r="C724" s="15"/>
      <c r="D724" s="15"/>
      <c r="E724" s="15"/>
      <c r="F724" s="15"/>
    </row>
    <row r="725" spans="2:6" ht="13" x14ac:dyDescent="0.15">
      <c r="B725" s="23"/>
      <c r="C725" s="15"/>
      <c r="D725" s="15"/>
      <c r="E725" s="15"/>
      <c r="F725" s="15"/>
    </row>
    <row r="726" spans="2:6" ht="13" x14ac:dyDescent="0.15">
      <c r="B726" s="23"/>
      <c r="C726" s="15"/>
      <c r="D726" s="15"/>
      <c r="E726" s="15"/>
      <c r="F726" s="15"/>
    </row>
    <row r="727" spans="2:6" ht="13" x14ac:dyDescent="0.15">
      <c r="B727" s="23"/>
      <c r="C727" s="15"/>
      <c r="D727" s="15"/>
      <c r="E727" s="15"/>
      <c r="F727" s="15"/>
    </row>
    <row r="728" spans="2:6" ht="13" x14ac:dyDescent="0.15">
      <c r="B728" s="23"/>
      <c r="C728" s="15"/>
      <c r="D728" s="15"/>
      <c r="E728" s="15"/>
      <c r="F728" s="15"/>
    </row>
    <row r="729" spans="2:6" ht="13" x14ac:dyDescent="0.15">
      <c r="B729" s="23"/>
      <c r="C729" s="15"/>
      <c r="D729" s="15"/>
      <c r="E729" s="15"/>
      <c r="F729" s="15"/>
    </row>
    <row r="730" spans="2:6" ht="13" x14ac:dyDescent="0.15">
      <c r="B730" s="23"/>
      <c r="C730" s="15"/>
      <c r="D730" s="15"/>
      <c r="E730" s="15"/>
      <c r="F730" s="15"/>
    </row>
    <row r="731" spans="2:6" ht="13" x14ac:dyDescent="0.15">
      <c r="B731" s="23"/>
      <c r="C731" s="15"/>
      <c r="D731" s="15"/>
      <c r="E731" s="15"/>
      <c r="F731" s="15"/>
    </row>
    <row r="732" spans="2:6" ht="13" x14ac:dyDescent="0.15">
      <c r="B732" s="23"/>
      <c r="C732" s="15"/>
      <c r="D732" s="15"/>
      <c r="E732" s="15"/>
      <c r="F732" s="15"/>
    </row>
    <row r="733" spans="2:6" ht="13" x14ac:dyDescent="0.15">
      <c r="B733" s="23"/>
      <c r="C733" s="15"/>
      <c r="D733" s="15"/>
      <c r="E733" s="15"/>
      <c r="F733" s="15"/>
    </row>
    <row r="734" spans="2:6" ht="13" x14ac:dyDescent="0.15">
      <c r="B734" s="23"/>
      <c r="C734" s="15"/>
      <c r="D734" s="15"/>
      <c r="E734" s="15"/>
      <c r="F734" s="15"/>
    </row>
    <row r="735" spans="2:6" ht="13" x14ac:dyDescent="0.15">
      <c r="B735" s="23"/>
      <c r="C735" s="15"/>
      <c r="D735" s="15"/>
      <c r="E735" s="15"/>
      <c r="F735" s="15"/>
    </row>
    <row r="736" spans="2:6" ht="13" x14ac:dyDescent="0.15">
      <c r="B736" s="23"/>
      <c r="C736" s="15"/>
      <c r="D736" s="15"/>
      <c r="E736" s="15"/>
      <c r="F736" s="15"/>
    </row>
    <row r="737" spans="2:6" ht="13" x14ac:dyDescent="0.15">
      <c r="B737" s="23"/>
      <c r="C737" s="15"/>
      <c r="D737" s="15"/>
      <c r="E737" s="15"/>
      <c r="F737" s="15"/>
    </row>
    <row r="738" spans="2:6" ht="13" x14ac:dyDescent="0.15">
      <c r="B738" s="23"/>
      <c r="C738" s="15"/>
      <c r="D738" s="15"/>
      <c r="E738" s="15"/>
      <c r="F738" s="15"/>
    </row>
    <row r="739" spans="2:6" ht="13" x14ac:dyDescent="0.15">
      <c r="B739" s="23"/>
      <c r="C739" s="15"/>
      <c r="D739" s="15"/>
      <c r="E739" s="15"/>
      <c r="F739" s="15"/>
    </row>
    <row r="740" spans="2:6" ht="13" x14ac:dyDescent="0.15">
      <c r="B740" s="23"/>
      <c r="C740" s="15"/>
      <c r="D740" s="15"/>
      <c r="E740" s="15"/>
      <c r="F740" s="15"/>
    </row>
    <row r="741" spans="2:6" ht="13" x14ac:dyDescent="0.15">
      <c r="B741" s="23"/>
      <c r="C741" s="15"/>
      <c r="D741" s="15"/>
      <c r="E741" s="15"/>
      <c r="F741" s="15"/>
    </row>
    <row r="742" spans="2:6" ht="13" x14ac:dyDescent="0.15">
      <c r="B742" s="23"/>
      <c r="C742" s="15"/>
      <c r="D742" s="15"/>
      <c r="E742" s="15"/>
      <c r="F742" s="15"/>
    </row>
    <row r="743" spans="2:6" ht="13" x14ac:dyDescent="0.15">
      <c r="B743" s="23"/>
      <c r="C743" s="15"/>
      <c r="D743" s="15"/>
      <c r="E743" s="15"/>
      <c r="F743" s="15"/>
    </row>
    <row r="744" spans="2:6" ht="13" x14ac:dyDescent="0.15">
      <c r="B744" s="23"/>
      <c r="C744" s="15"/>
      <c r="D744" s="15"/>
      <c r="E744" s="15"/>
      <c r="F744" s="15"/>
    </row>
    <row r="745" spans="2:6" ht="13" x14ac:dyDescent="0.15">
      <c r="B745" s="23"/>
      <c r="C745" s="15"/>
      <c r="D745" s="15"/>
      <c r="E745" s="15"/>
      <c r="F745" s="15"/>
    </row>
    <row r="746" spans="2:6" ht="13" x14ac:dyDescent="0.15">
      <c r="B746" s="23"/>
      <c r="C746" s="15"/>
      <c r="D746" s="15"/>
      <c r="E746" s="15"/>
      <c r="F746" s="15"/>
    </row>
    <row r="747" spans="2:6" ht="13" x14ac:dyDescent="0.15">
      <c r="B747" s="23"/>
      <c r="C747" s="15"/>
      <c r="D747" s="15"/>
      <c r="E747" s="15"/>
      <c r="F747" s="15"/>
    </row>
    <row r="748" spans="2:6" ht="13" x14ac:dyDescent="0.15">
      <c r="B748" s="23"/>
      <c r="C748" s="15"/>
      <c r="D748" s="15"/>
      <c r="E748" s="15"/>
      <c r="F748" s="15"/>
    </row>
    <row r="749" spans="2:6" ht="13" x14ac:dyDescent="0.15">
      <c r="B749" s="23"/>
      <c r="C749" s="15"/>
      <c r="D749" s="15"/>
      <c r="E749" s="15"/>
      <c r="F749" s="15"/>
    </row>
    <row r="750" spans="2:6" ht="13" x14ac:dyDescent="0.15">
      <c r="B750" s="23"/>
      <c r="C750" s="15"/>
      <c r="D750" s="15"/>
      <c r="E750" s="15"/>
      <c r="F750" s="15"/>
    </row>
    <row r="751" spans="2:6" ht="13" x14ac:dyDescent="0.15">
      <c r="B751" s="23"/>
      <c r="C751" s="15"/>
      <c r="D751" s="15"/>
      <c r="E751" s="15"/>
      <c r="F751" s="15"/>
    </row>
    <row r="752" spans="2:6" ht="13" x14ac:dyDescent="0.15">
      <c r="B752" s="23"/>
      <c r="C752" s="15"/>
      <c r="D752" s="15"/>
      <c r="E752" s="15"/>
      <c r="F752" s="15"/>
    </row>
    <row r="753" spans="2:6" ht="13" x14ac:dyDescent="0.15">
      <c r="B753" s="23"/>
      <c r="C753" s="15"/>
      <c r="D753" s="15"/>
      <c r="E753" s="15"/>
      <c r="F753" s="15"/>
    </row>
    <row r="754" spans="2:6" ht="13" x14ac:dyDescent="0.15">
      <c r="B754" s="23"/>
      <c r="C754" s="15"/>
      <c r="D754" s="15"/>
      <c r="E754" s="15"/>
      <c r="F754" s="15"/>
    </row>
    <row r="755" spans="2:6" ht="13" x14ac:dyDescent="0.15">
      <c r="B755" s="23"/>
      <c r="C755" s="15"/>
      <c r="D755" s="15"/>
      <c r="E755" s="15"/>
      <c r="F755" s="15"/>
    </row>
    <row r="756" spans="2:6" ht="13" x14ac:dyDescent="0.15">
      <c r="B756" s="23"/>
      <c r="C756" s="15"/>
      <c r="D756" s="15"/>
      <c r="E756" s="15"/>
      <c r="F756" s="15"/>
    </row>
    <row r="757" spans="2:6" ht="13" x14ac:dyDescent="0.15">
      <c r="B757" s="23"/>
      <c r="C757" s="15"/>
      <c r="D757" s="15"/>
      <c r="E757" s="15"/>
      <c r="F757" s="15"/>
    </row>
    <row r="758" spans="2:6" ht="13" x14ac:dyDescent="0.15">
      <c r="B758" s="23"/>
      <c r="C758" s="15"/>
      <c r="D758" s="15"/>
      <c r="E758" s="15"/>
      <c r="F758" s="15"/>
    </row>
    <row r="759" spans="2:6" ht="13" x14ac:dyDescent="0.15">
      <c r="B759" s="23"/>
      <c r="C759" s="15"/>
      <c r="D759" s="15"/>
      <c r="E759" s="15"/>
      <c r="F759" s="15"/>
    </row>
    <row r="760" spans="2:6" ht="13" x14ac:dyDescent="0.15">
      <c r="B760" s="23"/>
      <c r="C760" s="15"/>
      <c r="D760" s="15"/>
      <c r="E760" s="15"/>
      <c r="F760" s="15"/>
    </row>
    <row r="761" spans="2:6" ht="13" x14ac:dyDescent="0.15">
      <c r="B761" s="23"/>
      <c r="C761" s="15"/>
      <c r="D761" s="15"/>
      <c r="E761" s="15"/>
      <c r="F761" s="15"/>
    </row>
    <row r="762" spans="2:6" ht="13" x14ac:dyDescent="0.15">
      <c r="B762" s="23"/>
      <c r="C762" s="15"/>
      <c r="D762" s="15"/>
      <c r="E762" s="15"/>
      <c r="F762" s="15"/>
    </row>
    <row r="763" spans="2:6" ht="13" x14ac:dyDescent="0.15">
      <c r="B763" s="23"/>
      <c r="C763" s="15"/>
      <c r="D763" s="15"/>
      <c r="E763" s="15"/>
      <c r="F763" s="15"/>
    </row>
    <row r="764" spans="2:6" ht="13" x14ac:dyDescent="0.15">
      <c r="B764" s="23"/>
      <c r="C764" s="15"/>
      <c r="D764" s="15"/>
      <c r="E764" s="15"/>
      <c r="F764" s="15"/>
    </row>
    <row r="765" spans="2:6" ht="13" x14ac:dyDescent="0.15">
      <c r="B765" s="23"/>
      <c r="C765" s="15"/>
      <c r="D765" s="15"/>
      <c r="E765" s="15"/>
      <c r="F765" s="15"/>
    </row>
    <row r="766" spans="2:6" ht="13" x14ac:dyDescent="0.15">
      <c r="B766" s="23"/>
      <c r="C766" s="15"/>
      <c r="D766" s="15"/>
      <c r="E766" s="15"/>
      <c r="F766" s="15"/>
    </row>
    <row r="767" spans="2:6" ht="13" x14ac:dyDescent="0.15">
      <c r="B767" s="23"/>
      <c r="C767" s="15"/>
      <c r="D767" s="15"/>
      <c r="E767" s="15"/>
      <c r="F767" s="15"/>
    </row>
    <row r="768" spans="2:6" ht="13" x14ac:dyDescent="0.15">
      <c r="B768" s="23"/>
      <c r="C768" s="15"/>
      <c r="D768" s="15"/>
      <c r="E768" s="15"/>
      <c r="F768" s="15"/>
    </row>
    <row r="769" spans="2:6" ht="13" x14ac:dyDescent="0.15">
      <c r="B769" s="23"/>
      <c r="C769" s="15"/>
      <c r="D769" s="15"/>
      <c r="E769" s="15"/>
      <c r="F769" s="15"/>
    </row>
    <row r="770" spans="2:6" ht="13" x14ac:dyDescent="0.15">
      <c r="B770" s="23"/>
      <c r="C770" s="15"/>
      <c r="D770" s="15"/>
      <c r="E770" s="15"/>
      <c r="F770" s="15"/>
    </row>
    <row r="771" spans="2:6" ht="13" x14ac:dyDescent="0.15">
      <c r="B771" s="23"/>
      <c r="C771" s="15"/>
      <c r="D771" s="15"/>
      <c r="E771" s="15"/>
      <c r="F771" s="15"/>
    </row>
    <row r="772" spans="2:6" ht="13" x14ac:dyDescent="0.15">
      <c r="B772" s="23"/>
      <c r="C772" s="15"/>
      <c r="D772" s="15"/>
      <c r="E772" s="15"/>
      <c r="F772" s="15"/>
    </row>
    <row r="773" spans="2:6" ht="13" x14ac:dyDescent="0.15">
      <c r="B773" s="23"/>
      <c r="C773" s="15"/>
      <c r="D773" s="15"/>
      <c r="E773" s="15"/>
      <c r="F773" s="15"/>
    </row>
    <row r="774" spans="2:6" ht="13" x14ac:dyDescent="0.15">
      <c r="B774" s="23"/>
      <c r="C774" s="15"/>
      <c r="D774" s="15"/>
      <c r="E774" s="15"/>
      <c r="F774" s="15"/>
    </row>
    <row r="775" spans="2:6" ht="13" x14ac:dyDescent="0.15">
      <c r="B775" s="23"/>
      <c r="C775" s="15"/>
      <c r="D775" s="15"/>
      <c r="E775" s="15"/>
      <c r="F775" s="15"/>
    </row>
    <row r="776" spans="2:6" ht="13" x14ac:dyDescent="0.15">
      <c r="B776" s="23"/>
      <c r="C776" s="15"/>
      <c r="D776" s="15"/>
      <c r="E776" s="15"/>
      <c r="F776" s="15"/>
    </row>
    <row r="777" spans="2:6" ht="13" x14ac:dyDescent="0.15">
      <c r="B777" s="23"/>
      <c r="C777" s="15"/>
      <c r="D777" s="15"/>
      <c r="E777" s="15"/>
      <c r="F777" s="15"/>
    </row>
    <row r="778" spans="2:6" ht="13" x14ac:dyDescent="0.15">
      <c r="B778" s="23"/>
      <c r="C778" s="15"/>
      <c r="D778" s="15"/>
      <c r="E778" s="15"/>
      <c r="F778" s="15"/>
    </row>
    <row r="779" spans="2:6" ht="13" x14ac:dyDescent="0.15">
      <c r="B779" s="23"/>
      <c r="C779" s="15"/>
      <c r="D779" s="15"/>
      <c r="E779" s="15"/>
      <c r="F779" s="15"/>
    </row>
    <row r="780" spans="2:6" ht="13" x14ac:dyDescent="0.15">
      <c r="B780" s="23"/>
      <c r="C780" s="15"/>
      <c r="D780" s="15"/>
      <c r="E780" s="15"/>
      <c r="F780" s="15"/>
    </row>
    <row r="781" spans="2:6" ht="13" x14ac:dyDescent="0.15">
      <c r="B781" s="23"/>
      <c r="C781" s="15"/>
      <c r="D781" s="15"/>
      <c r="E781" s="15"/>
      <c r="F781" s="15"/>
    </row>
    <row r="782" spans="2:6" ht="13" x14ac:dyDescent="0.15">
      <c r="B782" s="23"/>
      <c r="C782" s="15"/>
      <c r="D782" s="15"/>
      <c r="E782" s="15"/>
      <c r="F782" s="15"/>
    </row>
    <row r="783" spans="2:6" ht="13" x14ac:dyDescent="0.15">
      <c r="B783" s="23"/>
      <c r="C783" s="15"/>
      <c r="D783" s="15"/>
      <c r="E783" s="15"/>
      <c r="F783" s="15"/>
    </row>
    <row r="784" spans="2:6" ht="13" x14ac:dyDescent="0.15">
      <c r="B784" s="23"/>
      <c r="C784" s="15"/>
      <c r="D784" s="15"/>
      <c r="E784" s="15"/>
      <c r="F784" s="15"/>
    </row>
    <row r="785" spans="2:6" ht="13" x14ac:dyDescent="0.15">
      <c r="B785" s="23"/>
      <c r="C785" s="15"/>
      <c r="D785" s="15"/>
      <c r="E785" s="15"/>
      <c r="F785" s="15"/>
    </row>
    <row r="786" spans="2:6" ht="13" x14ac:dyDescent="0.15">
      <c r="B786" s="23"/>
      <c r="C786" s="15"/>
      <c r="D786" s="15"/>
      <c r="E786" s="15"/>
      <c r="F786" s="15"/>
    </row>
    <row r="787" spans="2:6" ht="13" x14ac:dyDescent="0.15">
      <c r="B787" s="23"/>
      <c r="C787" s="15"/>
      <c r="D787" s="15"/>
      <c r="E787" s="15"/>
      <c r="F787" s="15"/>
    </row>
    <row r="788" spans="2:6" ht="13" x14ac:dyDescent="0.15">
      <c r="B788" s="23"/>
      <c r="C788" s="15"/>
      <c r="D788" s="15"/>
      <c r="E788" s="15"/>
      <c r="F788" s="15"/>
    </row>
    <row r="789" spans="2:6" ht="13" x14ac:dyDescent="0.15">
      <c r="B789" s="23"/>
      <c r="C789" s="15"/>
      <c r="D789" s="15"/>
      <c r="E789" s="15"/>
      <c r="F789" s="15"/>
    </row>
    <row r="790" spans="2:6" ht="13" x14ac:dyDescent="0.15">
      <c r="B790" s="23"/>
      <c r="C790" s="15"/>
      <c r="D790" s="15"/>
      <c r="E790" s="15"/>
      <c r="F790" s="15"/>
    </row>
    <row r="791" spans="2:6" ht="13" x14ac:dyDescent="0.15">
      <c r="B791" s="23"/>
      <c r="C791" s="15"/>
      <c r="D791" s="15"/>
      <c r="E791" s="15"/>
      <c r="F791" s="15"/>
    </row>
    <row r="792" spans="2:6" ht="13" x14ac:dyDescent="0.15">
      <c r="B792" s="23"/>
      <c r="C792" s="15"/>
      <c r="D792" s="15"/>
      <c r="E792" s="15"/>
      <c r="F792" s="15"/>
    </row>
    <row r="793" spans="2:6" ht="13" x14ac:dyDescent="0.15">
      <c r="B793" s="23"/>
      <c r="C793" s="15"/>
      <c r="D793" s="15"/>
      <c r="E793" s="15"/>
      <c r="F793" s="15"/>
    </row>
    <row r="794" spans="2:6" ht="13" x14ac:dyDescent="0.15">
      <c r="B794" s="23"/>
      <c r="C794" s="15"/>
      <c r="D794" s="15"/>
      <c r="E794" s="15"/>
      <c r="F794" s="15"/>
    </row>
    <row r="795" spans="2:6" ht="13" x14ac:dyDescent="0.15">
      <c r="B795" s="23"/>
      <c r="C795" s="15"/>
      <c r="D795" s="15"/>
      <c r="E795" s="15"/>
      <c r="F795" s="15"/>
    </row>
    <row r="796" spans="2:6" ht="13" x14ac:dyDescent="0.15">
      <c r="B796" s="23"/>
      <c r="C796" s="15"/>
      <c r="D796" s="15"/>
      <c r="E796" s="15"/>
      <c r="F796" s="15"/>
    </row>
    <row r="797" spans="2:6" ht="13" x14ac:dyDescent="0.15">
      <c r="B797" s="23"/>
      <c r="C797" s="15"/>
      <c r="D797" s="15"/>
      <c r="E797" s="15"/>
      <c r="F797" s="15"/>
    </row>
    <row r="798" spans="2:6" ht="13" x14ac:dyDescent="0.15">
      <c r="B798" s="23"/>
      <c r="C798" s="15"/>
      <c r="D798" s="15"/>
      <c r="E798" s="15"/>
      <c r="F798" s="15"/>
    </row>
    <row r="799" spans="2:6" ht="13" x14ac:dyDescent="0.15">
      <c r="B799" s="23"/>
      <c r="C799" s="15"/>
      <c r="D799" s="15"/>
      <c r="E799" s="15"/>
      <c r="F799" s="15"/>
    </row>
    <row r="800" spans="2:6" ht="13" x14ac:dyDescent="0.15">
      <c r="B800" s="23"/>
      <c r="C800" s="15"/>
      <c r="D800" s="15"/>
      <c r="E800" s="15"/>
      <c r="F800" s="15"/>
    </row>
    <row r="801" spans="2:6" ht="13" x14ac:dyDescent="0.15">
      <c r="B801" s="23"/>
      <c r="C801" s="15"/>
      <c r="D801" s="15"/>
      <c r="E801" s="15"/>
      <c r="F801" s="15"/>
    </row>
    <row r="802" spans="2:6" ht="13" x14ac:dyDescent="0.15">
      <c r="B802" s="23"/>
      <c r="C802" s="15"/>
      <c r="D802" s="15"/>
      <c r="E802" s="15"/>
      <c r="F802" s="15"/>
    </row>
    <row r="803" spans="2:6" ht="13" x14ac:dyDescent="0.15">
      <c r="B803" s="23"/>
      <c r="C803" s="15"/>
      <c r="D803" s="15"/>
      <c r="E803" s="15"/>
      <c r="F803" s="15"/>
    </row>
    <row r="804" spans="2:6" ht="13" x14ac:dyDescent="0.15">
      <c r="B804" s="23"/>
      <c r="C804" s="15"/>
      <c r="D804" s="15"/>
      <c r="E804" s="15"/>
      <c r="F804" s="15"/>
    </row>
    <row r="805" spans="2:6" ht="13" x14ac:dyDescent="0.15">
      <c r="B805" s="23"/>
      <c r="C805" s="15"/>
      <c r="D805" s="15"/>
      <c r="E805" s="15"/>
      <c r="F805" s="15"/>
    </row>
    <row r="806" spans="2:6" ht="13" x14ac:dyDescent="0.15">
      <c r="B806" s="23"/>
      <c r="C806" s="15"/>
      <c r="D806" s="15"/>
      <c r="E806" s="15"/>
      <c r="F806" s="15"/>
    </row>
    <row r="807" spans="2:6" ht="13" x14ac:dyDescent="0.15">
      <c r="B807" s="23"/>
      <c r="C807" s="15"/>
      <c r="D807" s="15"/>
      <c r="E807" s="15"/>
      <c r="F807" s="15"/>
    </row>
    <row r="808" spans="2:6" ht="13" x14ac:dyDescent="0.15">
      <c r="B808" s="23"/>
      <c r="C808" s="15"/>
      <c r="D808" s="15"/>
      <c r="E808" s="15"/>
      <c r="F808" s="15"/>
    </row>
    <row r="809" spans="2:6" ht="13" x14ac:dyDescent="0.15">
      <c r="B809" s="23"/>
      <c r="C809" s="15"/>
      <c r="D809" s="15"/>
      <c r="E809" s="15"/>
      <c r="F809" s="15"/>
    </row>
    <row r="810" spans="2:6" ht="13" x14ac:dyDescent="0.15">
      <c r="B810" s="23"/>
      <c r="C810" s="15"/>
      <c r="D810" s="15"/>
      <c r="E810" s="15"/>
      <c r="F810" s="15"/>
    </row>
    <row r="811" spans="2:6" ht="13" x14ac:dyDescent="0.15">
      <c r="B811" s="23"/>
      <c r="C811" s="15"/>
      <c r="D811" s="15"/>
      <c r="E811" s="15"/>
      <c r="F811" s="15"/>
    </row>
    <row r="812" spans="2:6" ht="13" x14ac:dyDescent="0.15">
      <c r="B812" s="23"/>
      <c r="C812" s="15"/>
      <c r="D812" s="15"/>
      <c r="E812" s="15"/>
      <c r="F812" s="15"/>
    </row>
    <row r="813" spans="2:6" ht="13" x14ac:dyDescent="0.15">
      <c r="B813" s="23"/>
      <c r="C813" s="15"/>
      <c r="D813" s="15"/>
      <c r="E813" s="15"/>
      <c r="F813" s="15"/>
    </row>
    <row r="814" spans="2:6" ht="13" x14ac:dyDescent="0.15">
      <c r="B814" s="23"/>
      <c r="C814" s="15"/>
      <c r="D814" s="15"/>
      <c r="E814" s="15"/>
      <c r="F814" s="15"/>
    </row>
    <row r="815" spans="2:6" ht="13" x14ac:dyDescent="0.15">
      <c r="B815" s="23"/>
      <c r="C815" s="15"/>
      <c r="D815" s="15"/>
      <c r="E815" s="15"/>
      <c r="F815" s="15"/>
    </row>
    <row r="816" spans="2:6" ht="13" x14ac:dyDescent="0.15">
      <c r="B816" s="23"/>
      <c r="C816" s="15"/>
      <c r="D816" s="15"/>
      <c r="E816" s="15"/>
      <c r="F816" s="15"/>
    </row>
    <row r="817" spans="2:6" ht="13" x14ac:dyDescent="0.15">
      <c r="B817" s="23"/>
      <c r="C817" s="15"/>
      <c r="D817" s="15"/>
      <c r="E817" s="15"/>
      <c r="F817" s="15"/>
    </row>
    <row r="818" spans="2:6" ht="13" x14ac:dyDescent="0.15">
      <c r="B818" s="23"/>
      <c r="C818" s="15"/>
      <c r="D818" s="15"/>
      <c r="E818" s="15"/>
      <c r="F818" s="15"/>
    </row>
    <row r="819" spans="2:6" ht="13" x14ac:dyDescent="0.15">
      <c r="B819" s="23"/>
      <c r="C819" s="15"/>
      <c r="D819" s="15"/>
      <c r="E819" s="15"/>
      <c r="F819" s="15"/>
    </row>
    <row r="820" spans="2:6" ht="13" x14ac:dyDescent="0.15">
      <c r="B820" s="23"/>
      <c r="C820" s="15"/>
      <c r="D820" s="15"/>
      <c r="E820" s="15"/>
      <c r="F820" s="15"/>
    </row>
    <row r="821" spans="2:6" ht="13" x14ac:dyDescent="0.15">
      <c r="B821" s="23"/>
      <c r="C821" s="15"/>
      <c r="D821" s="15"/>
      <c r="E821" s="15"/>
      <c r="F821" s="15"/>
    </row>
    <row r="822" spans="2:6" ht="13" x14ac:dyDescent="0.15">
      <c r="B822" s="23"/>
      <c r="C822" s="15"/>
      <c r="D822" s="15"/>
      <c r="E822" s="15"/>
      <c r="F822" s="15"/>
    </row>
    <row r="823" spans="2:6" ht="13" x14ac:dyDescent="0.15">
      <c r="B823" s="23"/>
      <c r="C823" s="15"/>
      <c r="D823" s="15"/>
      <c r="E823" s="15"/>
      <c r="F823" s="15"/>
    </row>
    <row r="824" spans="2:6" ht="13" x14ac:dyDescent="0.15">
      <c r="B824" s="23"/>
      <c r="C824" s="15"/>
      <c r="D824" s="15"/>
      <c r="E824" s="15"/>
      <c r="F824" s="15"/>
    </row>
    <row r="825" spans="2:6" ht="13" x14ac:dyDescent="0.15">
      <c r="B825" s="23"/>
      <c r="C825" s="15"/>
      <c r="D825" s="15"/>
      <c r="E825" s="15"/>
      <c r="F825" s="15"/>
    </row>
    <row r="826" spans="2:6" ht="13" x14ac:dyDescent="0.15">
      <c r="B826" s="23"/>
      <c r="C826" s="15"/>
      <c r="D826" s="15"/>
      <c r="E826" s="15"/>
      <c r="F826" s="15"/>
    </row>
    <row r="827" spans="2:6" ht="13" x14ac:dyDescent="0.15">
      <c r="B827" s="23"/>
      <c r="C827" s="15"/>
      <c r="D827" s="15"/>
      <c r="E827" s="15"/>
      <c r="F827" s="15"/>
    </row>
    <row r="828" spans="2:6" ht="13" x14ac:dyDescent="0.15">
      <c r="B828" s="23"/>
      <c r="C828" s="15"/>
      <c r="D828" s="15"/>
      <c r="E828" s="15"/>
      <c r="F828" s="15"/>
    </row>
    <row r="829" spans="2:6" ht="13" x14ac:dyDescent="0.15">
      <c r="B829" s="23"/>
      <c r="C829" s="15"/>
      <c r="D829" s="15"/>
      <c r="E829" s="15"/>
      <c r="F829" s="15"/>
    </row>
    <row r="830" spans="2:6" ht="13" x14ac:dyDescent="0.15">
      <c r="B830" s="23"/>
      <c r="C830" s="15"/>
      <c r="D830" s="15"/>
      <c r="E830" s="15"/>
      <c r="F830" s="15"/>
    </row>
    <row r="831" spans="2:6" ht="13" x14ac:dyDescent="0.15">
      <c r="B831" s="23"/>
      <c r="C831" s="15"/>
      <c r="D831" s="15"/>
      <c r="E831" s="15"/>
      <c r="F831" s="15"/>
    </row>
    <row r="832" spans="2:6" ht="13" x14ac:dyDescent="0.15">
      <c r="B832" s="23"/>
      <c r="C832" s="15"/>
      <c r="D832" s="15"/>
      <c r="E832" s="15"/>
      <c r="F832" s="15"/>
    </row>
    <row r="833" spans="2:6" ht="13" x14ac:dyDescent="0.15">
      <c r="B833" s="23"/>
      <c r="C833" s="15"/>
      <c r="D833" s="15"/>
      <c r="E833" s="15"/>
      <c r="F833" s="15"/>
    </row>
    <row r="834" spans="2:6" ht="13" x14ac:dyDescent="0.15">
      <c r="B834" s="23"/>
      <c r="C834" s="15"/>
      <c r="D834" s="15"/>
      <c r="E834" s="15"/>
      <c r="F834" s="15"/>
    </row>
    <row r="835" spans="2:6" ht="13" x14ac:dyDescent="0.15">
      <c r="B835" s="23"/>
      <c r="C835" s="15"/>
      <c r="D835" s="15"/>
      <c r="E835" s="15"/>
      <c r="F835" s="15"/>
    </row>
    <row r="836" spans="2:6" ht="13" x14ac:dyDescent="0.15">
      <c r="B836" s="23"/>
      <c r="C836" s="15"/>
      <c r="D836" s="15"/>
      <c r="E836" s="15"/>
      <c r="F836" s="15"/>
    </row>
    <row r="837" spans="2:6" ht="13" x14ac:dyDescent="0.15">
      <c r="B837" s="23"/>
      <c r="C837" s="15"/>
      <c r="D837" s="15"/>
      <c r="E837" s="15"/>
      <c r="F837" s="15"/>
    </row>
    <row r="838" spans="2:6" ht="13" x14ac:dyDescent="0.15">
      <c r="B838" s="23"/>
      <c r="C838" s="15"/>
      <c r="D838" s="15"/>
      <c r="E838" s="15"/>
      <c r="F838" s="15"/>
    </row>
    <row r="839" spans="2:6" ht="13" x14ac:dyDescent="0.15">
      <c r="B839" s="23"/>
      <c r="C839" s="15"/>
      <c r="D839" s="15"/>
      <c r="E839" s="15"/>
      <c r="F839" s="15"/>
    </row>
    <row r="840" spans="2:6" ht="13" x14ac:dyDescent="0.15">
      <c r="B840" s="23"/>
      <c r="C840" s="15"/>
      <c r="D840" s="15"/>
      <c r="E840" s="15"/>
      <c r="F840" s="15"/>
    </row>
    <row r="841" spans="2:6" ht="13" x14ac:dyDescent="0.15">
      <c r="B841" s="23"/>
      <c r="C841" s="15"/>
      <c r="D841" s="15"/>
      <c r="E841" s="15"/>
      <c r="F841" s="15"/>
    </row>
    <row r="842" spans="2:6" ht="13" x14ac:dyDescent="0.15">
      <c r="B842" s="23"/>
      <c r="C842" s="15"/>
      <c r="D842" s="15"/>
      <c r="E842" s="15"/>
      <c r="F842" s="15"/>
    </row>
    <row r="843" spans="2:6" ht="13" x14ac:dyDescent="0.15">
      <c r="B843" s="23"/>
      <c r="C843" s="15"/>
      <c r="D843" s="15"/>
      <c r="E843" s="15"/>
      <c r="F843" s="15"/>
    </row>
    <row r="844" spans="2:6" ht="13" x14ac:dyDescent="0.15">
      <c r="B844" s="23"/>
      <c r="C844" s="15"/>
      <c r="D844" s="15"/>
      <c r="E844" s="15"/>
      <c r="F844" s="15"/>
    </row>
    <row r="845" spans="2:6" ht="13" x14ac:dyDescent="0.15">
      <c r="B845" s="23"/>
      <c r="C845" s="15"/>
      <c r="D845" s="15"/>
      <c r="E845" s="15"/>
      <c r="F845" s="15"/>
    </row>
    <row r="846" spans="2:6" ht="13" x14ac:dyDescent="0.15">
      <c r="B846" s="23"/>
      <c r="C846" s="15"/>
      <c r="D846" s="15"/>
      <c r="E846" s="15"/>
      <c r="F846" s="15"/>
    </row>
    <row r="847" spans="2:6" ht="13" x14ac:dyDescent="0.15">
      <c r="B847" s="23"/>
      <c r="C847" s="15"/>
      <c r="D847" s="15"/>
      <c r="E847" s="15"/>
      <c r="F847" s="15"/>
    </row>
    <row r="848" spans="2:6" ht="13" x14ac:dyDescent="0.15">
      <c r="B848" s="23"/>
      <c r="C848" s="15"/>
      <c r="D848" s="15"/>
      <c r="E848" s="15"/>
      <c r="F848" s="15"/>
    </row>
    <row r="849" spans="2:6" ht="13" x14ac:dyDescent="0.15">
      <c r="B849" s="23"/>
      <c r="C849" s="15"/>
      <c r="D849" s="15"/>
      <c r="E849" s="15"/>
      <c r="F849" s="15"/>
    </row>
    <row r="850" spans="2:6" ht="13" x14ac:dyDescent="0.15">
      <c r="B850" s="23"/>
      <c r="C850" s="15"/>
      <c r="D850" s="15"/>
      <c r="E850" s="15"/>
      <c r="F850" s="15"/>
    </row>
    <row r="851" spans="2:6" ht="13" x14ac:dyDescent="0.15">
      <c r="B851" s="23"/>
      <c r="C851" s="15"/>
      <c r="D851" s="15"/>
      <c r="E851" s="15"/>
      <c r="F851" s="15"/>
    </row>
    <row r="852" spans="2:6" ht="13" x14ac:dyDescent="0.15">
      <c r="B852" s="23"/>
      <c r="C852" s="15"/>
      <c r="D852" s="15"/>
      <c r="E852" s="15"/>
      <c r="F852" s="15"/>
    </row>
    <row r="853" spans="2:6" ht="13" x14ac:dyDescent="0.15">
      <c r="B853" s="23"/>
      <c r="C853" s="15"/>
      <c r="D853" s="15"/>
      <c r="E853" s="15"/>
      <c r="F853" s="15"/>
    </row>
    <row r="854" spans="2:6" ht="13" x14ac:dyDescent="0.15">
      <c r="B854" s="23"/>
      <c r="C854" s="15"/>
      <c r="D854" s="15"/>
      <c r="E854" s="15"/>
      <c r="F854" s="15"/>
    </row>
    <row r="855" spans="2:6" ht="13" x14ac:dyDescent="0.15">
      <c r="B855" s="23"/>
      <c r="C855" s="15"/>
      <c r="D855" s="15"/>
      <c r="E855" s="15"/>
      <c r="F855" s="15"/>
    </row>
    <row r="856" spans="2:6" ht="13" x14ac:dyDescent="0.15">
      <c r="B856" s="23"/>
      <c r="C856" s="15"/>
      <c r="D856" s="15"/>
      <c r="E856" s="15"/>
      <c r="F856" s="15"/>
    </row>
    <row r="857" spans="2:6" ht="13" x14ac:dyDescent="0.15">
      <c r="B857" s="23"/>
      <c r="C857" s="15"/>
      <c r="D857" s="15"/>
      <c r="E857" s="15"/>
      <c r="F857" s="15"/>
    </row>
    <row r="858" spans="2:6" ht="13" x14ac:dyDescent="0.15">
      <c r="B858" s="23"/>
      <c r="C858" s="15"/>
      <c r="D858" s="15"/>
      <c r="E858" s="15"/>
      <c r="F858" s="15"/>
    </row>
    <row r="859" spans="2:6" ht="13" x14ac:dyDescent="0.15">
      <c r="B859" s="23"/>
      <c r="C859" s="15"/>
      <c r="D859" s="15"/>
      <c r="E859" s="15"/>
      <c r="F859" s="15"/>
    </row>
    <row r="860" spans="2:6" ht="13" x14ac:dyDescent="0.15">
      <c r="B860" s="23"/>
      <c r="C860" s="15"/>
      <c r="D860" s="15"/>
      <c r="E860" s="15"/>
      <c r="F860" s="15"/>
    </row>
    <row r="861" spans="2:6" ht="13" x14ac:dyDescent="0.15">
      <c r="B861" s="23"/>
      <c r="C861" s="15"/>
      <c r="D861" s="15"/>
      <c r="E861" s="15"/>
      <c r="F861" s="15"/>
    </row>
    <row r="862" spans="2:6" ht="13" x14ac:dyDescent="0.15">
      <c r="B862" s="23"/>
      <c r="C862" s="15"/>
      <c r="D862" s="15"/>
      <c r="E862" s="15"/>
      <c r="F862" s="15"/>
    </row>
    <row r="863" spans="2:6" ht="13" x14ac:dyDescent="0.15">
      <c r="B863" s="23"/>
      <c r="C863" s="15"/>
      <c r="D863" s="15"/>
      <c r="E863" s="15"/>
      <c r="F863" s="15"/>
    </row>
    <row r="864" spans="2:6" ht="13" x14ac:dyDescent="0.15">
      <c r="B864" s="23"/>
      <c r="C864" s="15"/>
      <c r="D864" s="15"/>
      <c r="E864" s="15"/>
      <c r="F864" s="15"/>
    </row>
    <row r="865" spans="2:6" ht="13" x14ac:dyDescent="0.15">
      <c r="B865" s="23"/>
      <c r="C865" s="15"/>
      <c r="D865" s="15"/>
      <c r="E865" s="15"/>
      <c r="F865" s="15"/>
    </row>
    <row r="866" spans="2:6" ht="13" x14ac:dyDescent="0.15">
      <c r="B866" s="23"/>
      <c r="C866" s="15"/>
      <c r="D866" s="15"/>
      <c r="E866" s="15"/>
      <c r="F866" s="15"/>
    </row>
    <row r="867" spans="2:6" ht="13" x14ac:dyDescent="0.15">
      <c r="B867" s="23"/>
      <c r="C867" s="15"/>
      <c r="D867" s="15"/>
      <c r="E867" s="15"/>
      <c r="F867" s="15"/>
    </row>
    <row r="868" spans="2:6" ht="13" x14ac:dyDescent="0.15">
      <c r="B868" s="23"/>
      <c r="C868" s="15"/>
      <c r="D868" s="15"/>
      <c r="E868" s="15"/>
      <c r="F868" s="15"/>
    </row>
    <row r="869" spans="2:6" ht="13" x14ac:dyDescent="0.15">
      <c r="B869" s="23"/>
      <c r="C869" s="15"/>
      <c r="D869" s="15"/>
      <c r="E869" s="15"/>
      <c r="F869" s="15"/>
    </row>
    <row r="870" spans="2:6" ht="13" x14ac:dyDescent="0.15">
      <c r="B870" s="23"/>
      <c r="C870" s="15"/>
      <c r="D870" s="15"/>
      <c r="E870" s="15"/>
      <c r="F870" s="15"/>
    </row>
    <row r="871" spans="2:6" ht="13" x14ac:dyDescent="0.15">
      <c r="B871" s="23"/>
      <c r="C871" s="15"/>
      <c r="D871" s="15"/>
      <c r="E871" s="15"/>
      <c r="F871" s="15"/>
    </row>
    <row r="872" spans="2:6" ht="13" x14ac:dyDescent="0.15">
      <c r="B872" s="23"/>
      <c r="C872" s="15"/>
      <c r="D872" s="15"/>
      <c r="E872" s="15"/>
      <c r="F872" s="15"/>
    </row>
    <row r="873" spans="2:6" ht="13" x14ac:dyDescent="0.15">
      <c r="B873" s="23"/>
      <c r="C873" s="15"/>
      <c r="D873" s="15"/>
      <c r="E873" s="15"/>
      <c r="F873" s="15"/>
    </row>
    <row r="874" spans="2:6" ht="13" x14ac:dyDescent="0.15">
      <c r="B874" s="23"/>
      <c r="C874" s="15"/>
      <c r="D874" s="15"/>
      <c r="E874" s="15"/>
      <c r="F874" s="15"/>
    </row>
    <row r="875" spans="2:6" ht="13" x14ac:dyDescent="0.15">
      <c r="B875" s="23"/>
      <c r="C875" s="15"/>
      <c r="D875" s="15"/>
      <c r="E875" s="15"/>
      <c r="F875" s="15"/>
    </row>
    <row r="876" spans="2:6" ht="13" x14ac:dyDescent="0.15">
      <c r="B876" s="23"/>
      <c r="C876" s="15"/>
      <c r="D876" s="15"/>
      <c r="E876" s="15"/>
      <c r="F876" s="15"/>
    </row>
    <row r="877" spans="2:6" ht="13" x14ac:dyDescent="0.15">
      <c r="B877" s="23"/>
      <c r="C877" s="15"/>
      <c r="D877" s="15"/>
      <c r="E877" s="15"/>
      <c r="F877" s="15"/>
    </row>
    <row r="878" spans="2:6" ht="13" x14ac:dyDescent="0.15">
      <c r="B878" s="23"/>
      <c r="C878" s="15"/>
      <c r="D878" s="15"/>
      <c r="E878" s="15"/>
      <c r="F878" s="15"/>
    </row>
    <row r="879" spans="2:6" ht="13" x14ac:dyDescent="0.15">
      <c r="B879" s="23"/>
      <c r="C879" s="15"/>
      <c r="D879" s="15"/>
      <c r="E879" s="15"/>
      <c r="F879" s="15"/>
    </row>
    <row r="880" spans="2:6" ht="13" x14ac:dyDescent="0.15">
      <c r="B880" s="23"/>
      <c r="C880" s="15"/>
      <c r="D880" s="15"/>
      <c r="E880" s="15"/>
      <c r="F880" s="15"/>
    </row>
    <row r="881" spans="2:6" ht="13" x14ac:dyDescent="0.15">
      <c r="B881" s="23"/>
      <c r="C881" s="15"/>
      <c r="D881" s="15"/>
      <c r="E881" s="15"/>
      <c r="F881" s="15"/>
    </row>
    <row r="882" spans="2:6" ht="13" x14ac:dyDescent="0.15">
      <c r="B882" s="23"/>
      <c r="C882" s="15"/>
      <c r="D882" s="15"/>
      <c r="E882" s="15"/>
      <c r="F882" s="15"/>
    </row>
    <row r="883" spans="2:6" ht="13" x14ac:dyDescent="0.15">
      <c r="B883" s="23"/>
      <c r="C883" s="15"/>
      <c r="D883" s="15"/>
      <c r="E883" s="15"/>
      <c r="F883" s="15"/>
    </row>
    <row r="884" spans="2:6" ht="13" x14ac:dyDescent="0.15">
      <c r="B884" s="23"/>
      <c r="C884" s="15"/>
      <c r="D884" s="15"/>
      <c r="E884" s="15"/>
      <c r="F884" s="15"/>
    </row>
    <row r="885" spans="2:6" ht="13" x14ac:dyDescent="0.15">
      <c r="B885" s="23"/>
      <c r="C885" s="15"/>
      <c r="D885" s="15"/>
      <c r="E885" s="15"/>
      <c r="F885" s="15"/>
    </row>
    <row r="886" spans="2:6" ht="13" x14ac:dyDescent="0.15">
      <c r="B886" s="23"/>
      <c r="C886" s="15"/>
      <c r="D886" s="15"/>
      <c r="E886" s="15"/>
      <c r="F886" s="15"/>
    </row>
    <row r="887" spans="2:6" ht="13" x14ac:dyDescent="0.15">
      <c r="B887" s="23"/>
      <c r="C887" s="15"/>
      <c r="D887" s="15"/>
      <c r="E887" s="15"/>
      <c r="F887" s="15"/>
    </row>
    <row r="888" spans="2:6" ht="13" x14ac:dyDescent="0.15">
      <c r="B888" s="23"/>
      <c r="C888" s="15"/>
      <c r="D888" s="15"/>
      <c r="E888" s="15"/>
      <c r="F888" s="15"/>
    </row>
    <row r="889" spans="2:6" ht="13" x14ac:dyDescent="0.15">
      <c r="B889" s="23"/>
      <c r="C889" s="15"/>
      <c r="D889" s="15"/>
      <c r="E889" s="15"/>
      <c r="F889" s="15"/>
    </row>
    <row r="890" spans="2:6" ht="13" x14ac:dyDescent="0.15">
      <c r="B890" s="23"/>
      <c r="C890" s="15"/>
      <c r="D890" s="15"/>
      <c r="E890" s="15"/>
      <c r="F890" s="15"/>
    </row>
    <row r="891" spans="2:6" ht="13" x14ac:dyDescent="0.15">
      <c r="B891" s="23"/>
      <c r="C891" s="15"/>
      <c r="D891" s="15"/>
      <c r="E891" s="15"/>
      <c r="F891" s="15"/>
    </row>
    <row r="892" spans="2:6" ht="13" x14ac:dyDescent="0.15">
      <c r="B892" s="23"/>
      <c r="C892" s="15"/>
      <c r="D892" s="15"/>
      <c r="E892" s="15"/>
      <c r="F892" s="15"/>
    </row>
    <row r="893" spans="2:6" ht="13" x14ac:dyDescent="0.15">
      <c r="B893" s="23"/>
      <c r="C893" s="15"/>
      <c r="D893" s="15"/>
      <c r="E893" s="15"/>
      <c r="F893" s="15"/>
    </row>
    <row r="894" spans="2:6" ht="13" x14ac:dyDescent="0.15">
      <c r="B894" s="23"/>
      <c r="C894" s="15"/>
      <c r="D894" s="15"/>
      <c r="E894" s="15"/>
      <c r="F894" s="15"/>
    </row>
    <row r="895" spans="2:6" ht="13" x14ac:dyDescent="0.15">
      <c r="B895" s="23"/>
      <c r="C895" s="15"/>
      <c r="D895" s="15"/>
      <c r="E895" s="15"/>
      <c r="F895" s="15"/>
    </row>
    <row r="896" spans="2:6" ht="13" x14ac:dyDescent="0.15">
      <c r="B896" s="23"/>
      <c r="C896" s="15"/>
      <c r="D896" s="15"/>
      <c r="E896" s="15"/>
      <c r="F896" s="15"/>
    </row>
    <row r="897" spans="2:6" ht="13" x14ac:dyDescent="0.15">
      <c r="B897" s="23"/>
      <c r="C897" s="15"/>
      <c r="D897" s="15"/>
      <c r="E897" s="15"/>
      <c r="F897" s="15"/>
    </row>
    <row r="898" spans="2:6" ht="13" x14ac:dyDescent="0.15">
      <c r="B898" s="23"/>
      <c r="C898" s="15"/>
      <c r="D898" s="15"/>
      <c r="E898" s="15"/>
      <c r="F898" s="15"/>
    </row>
    <row r="899" spans="2:6" ht="13" x14ac:dyDescent="0.15">
      <c r="B899" s="23"/>
      <c r="C899" s="15"/>
      <c r="D899" s="15"/>
      <c r="E899" s="15"/>
      <c r="F899" s="15"/>
    </row>
    <row r="900" spans="2:6" ht="13" x14ac:dyDescent="0.15">
      <c r="B900" s="23"/>
      <c r="C900" s="15"/>
      <c r="D900" s="15"/>
      <c r="E900" s="15"/>
      <c r="F900" s="15"/>
    </row>
    <row r="901" spans="2:6" ht="13" x14ac:dyDescent="0.15">
      <c r="B901" s="23"/>
      <c r="C901" s="15"/>
      <c r="D901" s="15"/>
      <c r="E901" s="15"/>
      <c r="F901" s="15"/>
    </row>
    <row r="902" spans="2:6" ht="13" x14ac:dyDescent="0.15">
      <c r="B902" s="23"/>
      <c r="C902" s="15"/>
      <c r="D902" s="15"/>
      <c r="E902" s="15"/>
      <c r="F902" s="15"/>
    </row>
    <row r="903" spans="2:6" ht="13" x14ac:dyDescent="0.15">
      <c r="B903" s="23"/>
      <c r="C903" s="15"/>
      <c r="D903" s="15"/>
      <c r="E903" s="15"/>
      <c r="F903" s="15"/>
    </row>
    <row r="904" spans="2:6" ht="13" x14ac:dyDescent="0.15">
      <c r="B904" s="23"/>
      <c r="C904" s="15"/>
      <c r="D904" s="15"/>
      <c r="E904" s="15"/>
      <c r="F904" s="15"/>
    </row>
    <row r="905" spans="2:6" ht="13" x14ac:dyDescent="0.15">
      <c r="B905" s="23"/>
      <c r="C905" s="15"/>
      <c r="D905" s="15"/>
      <c r="E905" s="15"/>
      <c r="F905" s="15"/>
    </row>
    <row r="906" spans="2:6" ht="13" x14ac:dyDescent="0.15">
      <c r="B906" s="23"/>
      <c r="C906" s="15"/>
      <c r="D906" s="15"/>
      <c r="E906" s="15"/>
      <c r="F906" s="15"/>
    </row>
    <row r="907" spans="2:6" ht="13" x14ac:dyDescent="0.15">
      <c r="B907" s="23"/>
      <c r="C907" s="15"/>
      <c r="D907" s="15"/>
      <c r="E907" s="15"/>
      <c r="F907" s="15"/>
    </row>
    <row r="908" spans="2:6" ht="13" x14ac:dyDescent="0.15">
      <c r="B908" s="23"/>
      <c r="C908" s="15"/>
      <c r="D908" s="15"/>
      <c r="E908" s="15"/>
      <c r="F908" s="15"/>
    </row>
    <row r="909" spans="2:6" ht="13" x14ac:dyDescent="0.15">
      <c r="B909" s="23"/>
      <c r="C909" s="15"/>
      <c r="D909" s="15"/>
      <c r="E909" s="15"/>
      <c r="F909" s="15"/>
    </row>
    <row r="910" spans="2:6" ht="13" x14ac:dyDescent="0.15">
      <c r="B910" s="23"/>
      <c r="C910" s="15"/>
      <c r="D910" s="15"/>
      <c r="E910" s="15"/>
      <c r="F910" s="15"/>
    </row>
    <row r="911" spans="2:6" ht="13" x14ac:dyDescent="0.15">
      <c r="B911" s="23"/>
      <c r="C911" s="15"/>
      <c r="D911" s="15"/>
      <c r="E911" s="15"/>
      <c r="F911" s="15"/>
    </row>
    <row r="912" spans="2:6" ht="13" x14ac:dyDescent="0.15">
      <c r="B912" s="23"/>
      <c r="C912" s="15"/>
      <c r="D912" s="15"/>
      <c r="E912" s="15"/>
      <c r="F912" s="15"/>
    </row>
    <row r="913" spans="2:6" ht="13" x14ac:dyDescent="0.15">
      <c r="B913" s="23"/>
      <c r="C913" s="15"/>
      <c r="D913" s="15"/>
      <c r="E913" s="15"/>
      <c r="F913" s="15"/>
    </row>
    <row r="914" spans="2:6" ht="13" x14ac:dyDescent="0.15">
      <c r="B914" s="23"/>
      <c r="C914" s="15"/>
      <c r="D914" s="15"/>
      <c r="E914" s="15"/>
      <c r="F914" s="15"/>
    </row>
    <row r="915" spans="2:6" ht="13" x14ac:dyDescent="0.15">
      <c r="B915" s="23"/>
      <c r="C915" s="15"/>
      <c r="D915" s="15"/>
      <c r="E915" s="15"/>
      <c r="F915" s="15"/>
    </row>
    <row r="916" spans="2:6" ht="13" x14ac:dyDescent="0.15">
      <c r="B916" s="23"/>
      <c r="C916" s="15"/>
      <c r="D916" s="15"/>
      <c r="E916" s="15"/>
      <c r="F916" s="15"/>
    </row>
    <row r="917" spans="2:6" ht="13" x14ac:dyDescent="0.15">
      <c r="B917" s="23"/>
      <c r="C917" s="15"/>
      <c r="D917" s="15"/>
      <c r="E917" s="15"/>
      <c r="F917" s="15"/>
    </row>
    <row r="918" spans="2:6" ht="13" x14ac:dyDescent="0.15">
      <c r="B918" s="23"/>
      <c r="C918" s="15"/>
      <c r="D918" s="15"/>
      <c r="E918" s="15"/>
      <c r="F918" s="15"/>
    </row>
    <row r="919" spans="2:6" ht="13" x14ac:dyDescent="0.15">
      <c r="B919" s="23"/>
      <c r="C919" s="15"/>
      <c r="D919" s="15"/>
      <c r="E919" s="15"/>
      <c r="F919" s="15"/>
    </row>
    <row r="920" spans="2:6" ht="13" x14ac:dyDescent="0.15">
      <c r="B920" s="23"/>
      <c r="C920" s="15"/>
      <c r="D920" s="15"/>
      <c r="E920" s="15"/>
      <c r="F920" s="15"/>
    </row>
    <row r="921" spans="2:6" ht="13" x14ac:dyDescent="0.15">
      <c r="B921" s="23"/>
      <c r="C921" s="15"/>
      <c r="D921" s="15"/>
      <c r="E921" s="15"/>
      <c r="F921" s="15"/>
    </row>
    <row r="922" spans="2:6" ht="13" x14ac:dyDescent="0.15">
      <c r="B922" s="23"/>
      <c r="C922" s="15"/>
      <c r="D922" s="15"/>
      <c r="E922" s="15"/>
      <c r="F922" s="15"/>
    </row>
    <row r="923" spans="2:6" ht="13" x14ac:dyDescent="0.15">
      <c r="B923" s="23"/>
      <c r="C923" s="15"/>
      <c r="D923" s="15"/>
      <c r="E923" s="15"/>
      <c r="F923" s="15"/>
    </row>
    <row r="924" spans="2:6" ht="13" x14ac:dyDescent="0.15">
      <c r="B924" s="23"/>
      <c r="C924" s="15"/>
      <c r="D924" s="15"/>
      <c r="E924" s="15"/>
      <c r="F924" s="15"/>
    </row>
    <row r="925" spans="2:6" ht="13" x14ac:dyDescent="0.15">
      <c r="B925" s="23"/>
      <c r="C925" s="15"/>
      <c r="D925" s="15"/>
      <c r="E925" s="15"/>
      <c r="F925" s="15"/>
    </row>
    <row r="926" spans="2:6" ht="13" x14ac:dyDescent="0.15">
      <c r="B926" s="23"/>
      <c r="C926" s="15"/>
      <c r="D926" s="15"/>
      <c r="E926" s="15"/>
      <c r="F926" s="15"/>
    </row>
    <row r="927" spans="2:6" ht="13" x14ac:dyDescent="0.15">
      <c r="B927" s="23"/>
      <c r="C927" s="15"/>
      <c r="D927" s="15"/>
      <c r="E927" s="15"/>
      <c r="F927" s="15"/>
    </row>
    <row r="928" spans="2:6" ht="13" x14ac:dyDescent="0.15">
      <c r="B928" s="23"/>
      <c r="C928" s="15"/>
      <c r="D928" s="15"/>
      <c r="E928" s="15"/>
      <c r="F928" s="15"/>
    </row>
    <row r="929" spans="2:6" ht="13" x14ac:dyDescent="0.15">
      <c r="B929" s="23"/>
      <c r="C929" s="15"/>
      <c r="D929" s="15"/>
      <c r="E929" s="15"/>
      <c r="F929" s="15"/>
    </row>
    <row r="930" spans="2:6" ht="13" x14ac:dyDescent="0.15">
      <c r="B930" s="23"/>
      <c r="C930" s="15"/>
      <c r="D930" s="15"/>
      <c r="E930" s="15"/>
      <c r="F930" s="15"/>
    </row>
    <row r="931" spans="2:6" ht="13" x14ac:dyDescent="0.15">
      <c r="B931" s="23"/>
      <c r="C931" s="15"/>
      <c r="D931" s="15"/>
      <c r="E931" s="15"/>
      <c r="F931" s="15"/>
    </row>
    <row r="932" spans="2:6" ht="13" x14ac:dyDescent="0.15">
      <c r="B932" s="23"/>
      <c r="C932" s="15"/>
      <c r="D932" s="15"/>
      <c r="E932" s="15"/>
      <c r="F932" s="15"/>
    </row>
    <row r="933" spans="2:6" ht="13" x14ac:dyDescent="0.15">
      <c r="B933" s="23"/>
      <c r="C933" s="15"/>
      <c r="D933" s="15"/>
      <c r="E933" s="15"/>
      <c r="F933" s="15"/>
    </row>
    <row r="934" spans="2:6" ht="13" x14ac:dyDescent="0.15">
      <c r="B934" s="23"/>
      <c r="C934" s="15"/>
      <c r="D934" s="15"/>
      <c r="E934" s="15"/>
      <c r="F934" s="15"/>
    </row>
    <row r="935" spans="2:6" ht="13" x14ac:dyDescent="0.15">
      <c r="B935" s="23"/>
      <c r="C935" s="15"/>
      <c r="D935" s="15"/>
      <c r="E935" s="15"/>
      <c r="F935" s="15"/>
    </row>
    <row r="936" spans="2:6" ht="13" x14ac:dyDescent="0.15">
      <c r="B936" s="23"/>
      <c r="C936" s="15"/>
      <c r="D936" s="15"/>
      <c r="E936" s="15"/>
      <c r="F936" s="15"/>
    </row>
    <row r="937" spans="2:6" ht="13" x14ac:dyDescent="0.15">
      <c r="B937" s="23"/>
      <c r="C937" s="15"/>
      <c r="D937" s="15"/>
      <c r="E937" s="15"/>
      <c r="F937" s="15"/>
    </row>
    <row r="938" spans="2:6" ht="13" x14ac:dyDescent="0.15">
      <c r="B938" s="23"/>
      <c r="C938" s="15"/>
      <c r="D938" s="15"/>
      <c r="E938" s="15"/>
      <c r="F938" s="15"/>
    </row>
    <row r="939" spans="2:6" ht="13" x14ac:dyDescent="0.15">
      <c r="B939" s="23"/>
      <c r="C939" s="15"/>
      <c r="D939" s="15"/>
      <c r="E939" s="15"/>
      <c r="F939" s="15"/>
    </row>
    <row r="940" spans="2:6" ht="13" x14ac:dyDescent="0.15">
      <c r="B940" s="23"/>
      <c r="C940" s="15"/>
      <c r="D940" s="15"/>
      <c r="E940" s="15"/>
      <c r="F940" s="15"/>
    </row>
    <row r="941" spans="2:6" ht="13" x14ac:dyDescent="0.15">
      <c r="B941" s="23"/>
      <c r="C941" s="15"/>
      <c r="D941" s="15"/>
      <c r="E941" s="15"/>
      <c r="F941" s="15"/>
    </row>
    <row r="942" spans="2:6" ht="13" x14ac:dyDescent="0.15">
      <c r="B942" s="23"/>
      <c r="C942" s="15"/>
      <c r="D942" s="15"/>
      <c r="E942" s="15"/>
      <c r="F942" s="15"/>
    </row>
    <row r="943" spans="2:6" ht="13" x14ac:dyDescent="0.15">
      <c r="B943" s="23"/>
      <c r="C943" s="15"/>
      <c r="D943" s="15"/>
      <c r="E943" s="15"/>
      <c r="F943" s="15"/>
    </row>
    <row r="944" spans="2:6" ht="13" x14ac:dyDescent="0.15">
      <c r="B944" s="23"/>
      <c r="C944" s="15"/>
      <c r="D944" s="15"/>
      <c r="E944" s="15"/>
      <c r="F944" s="15"/>
    </row>
    <row r="945" spans="2:6" ht="13" x14ac:dyDescent="0.15">
      <c r="B945" s="23"/>
      <c r="C945" s="15"/>
      <c r="D945" s="15"/>
      <c r="E945" s="15"/>
      <c r="F945" s="15"/>
    </row>
    <row r="946" spans="2:6" ht="13" x14ac:dyDescent="0.15">
      <c r="B946" s="23"/>
      <c r="C946" s="15"/>
      <c r="D946" s="15"/>
      <c r="E946" s="15"/>
      <c r="F946" s="15"/>
    </row>
    <row r="947" spans="2:6" ht="13" x14ac:dyDescent="0.15">
      <c r="B947" s="23"/>
      <c r="C947" s="15"/>
      <c r="D947" s="15"/>
      <c r="E947" s="15"/>
      <c r="F947" s="15"/>
    </row>
    <row r="948" spans="2:6" ht="13" x14ac:dyDescent="0.15">
      <c r="B948" s="23"/>
      <c r="C948" s="15"/>
      <c r="D948" s="15"/>
      <c r="E948" s="15"/>
      <c r="F948" s="15"/>
    </row>
    <row r="949" spans="2:6" ht="13" x14ac:dyDescent="0.15">
      <c r="B949" s="23"/>
      <c r="C949" s="15"/>
      <c r="D949" s="15"/>
      <c r="E949" s="15"/>
      <c r="F949" s="15"/>
    </row>
    <row r="950" spans="2:6" ht="13" x14ac:dyDescent="0.15">
      <c r="B950" s="23"/>
      <c r="C950" s="15"/>
      <c r="D950" s="15"/>
      <c r="E950" s="15"/>
      <c r="F950" s="15"/>
    </row>
    <row r="951" spans="2:6" ht="13" x14ac:dyDescent="0.15">
      <c r="B951" s="23"/>
      <c r="C951" s="15"/>
      <c r="D951" s="15"/>
      <c r="E951" s="15"/>
      <c r="F951" s="15"/>
    </row>
    <row r="952" spans="2:6" ht="13" x14ac:dyDescent="0.15">
      <c r="B952" s="23"/>
      <c r="C952" s="15"/>
      <c r="D952" s="15"/>
      <c r="E952" s="15"/>
      <c r="F952" s="15"/>
    </row>
    <row r="953" spans="2:6" ht="13" x14ac:dyDescent="0.15">
      <c r="B953" s="23"/>
      <c r="C953" s="15"/>
      <c r="D953" s="15"/>
      <c r="E953" s="15"/>
      <c r="F953" s="15"/>
    </row>
    <row r="954" spans="2:6" ht="13" x14ac:dyDescent="0.15">
      <c r="B954" s="23"/>
      <c r="C954" s="15"/>
      <c r="D954" s="15"/>
      <c r="E954" s="15"/>
      <c r="F954" s="15"/>
    </row>
    <row r="955" spans="2:6" ht="13" x14ac:dyDescent="0.15">
      <c r="B955" s="23"/>
      <c r="C955" s="15"/>
      <c r="D955" s="15"/>
      <c r="E955" s="15"/>
      <c r="F955" s="15"/>
    </row>
    <row r="956" spans="2:6" ht="13" x14ac:dyDescent="0.15">
      <c r="B956" s="23"/>
      <c r="C956" s="15"/>
      <c r="D956" s="15"/>
      <c r="E956" s="15"/>
      <c r="F956" s="15"/>
    </row>
    <row r="957" spans="2:6" ht="13" x14ac:dyDescent="0.15">
      <c r="B957" s="23"/>
      <c r="C957" s="15"/>
      <c r="D957" s="15"/>
      <c r="E957" s="15"/>
      <c r="F957" s="15"/>
    </row>
    <row r="958" spans="2:6" ht="13" x14ac:dyDescent="0.15">
      <c r="B958" s="23"/>
      <c r="C958" s="15"/>
      <c r="D958" s="15"/>
      <c r="E958" s="15"/>
      <c r="F958" s="15"/>
    </row>
    <row r="959" spans="2:6" ht="13" x14ac:dyDescent="0.15">
      <c r="B959" s="23"/>
      <c r="C959" s="15"/>
      <c r="D959" s="15"/>
      <c r="E959" s="15"/>
      <c r="F959" s="15"/>
    </row>
    <row r="960" spans="2:6" ht="13" x14ac:dyDescent="0.15">
      <c r="B960" s="23"/>
      <c r="C960" s="15"/>
      <c r="D960" s="15"/>
      <c r="E960" s="15"/>
      <c r="F960" s="15"/>
    </row>
    <row r="961" spans="2:6" ht="13" x14ac:dyDescent="0.15">
      <c r="B961" s="23"/>
      <c r="C961" s="15"/>
      <c r="D961" s="15"/>
      <c r="E961" s="15"/>
      <c r="F961" s="15"/>
    </row>
    <row r="962" spans="2:6" ht="13" x14ac:dyDescent="0.15">
      <c r="B962" s="23"/>
      <c r="C962" s="15"/>
      <c r="D962" s="15"/>
      <c r="E962" s="15"/>
      <c r="F962" s="15"/>
    </row>
    <row r="963" spans="2:6" ht="13" x14ac:dyDescent="0.15">
      <c r="B963" s="23"/>
      <c r="C963" s="15"/>
      <c r="D963" s="15"/>
      <c r="E963" s="15"/>
      <c r="F963" s="15"/>
    </row>
    <row r="964" spans="2:6" ht="13" x14ac:dyDescent="0.15">
      <c r="B964" s="23"/>
      <c r="C964" s="15"/>
      <c r="D964" s="15"/>
      <c r="E964" s="15"/>
      <c r="F964" s="15"/>
    </row>
    <row r="965" spans="2:6" ht="13" x14ac:dyDescent="0.15">
      <c r="B965" s="23"/>
      <c r="C965" s="15"/>
      <c r="D965" s="15"/>
      <c r="E965" s="15"/>
      <c r="F965" s="15"/>
    </row>
    <row r="966" spans="2:6" ht="13" x14ac:dyDescent="0.15">
      <c r="B966" s="23"/>
      <c r="C966" s="15"/>
      <c r="D966" s="15"/>
      <c r="E966" s="15"/>
      <c r="F966" s="15"/>
    </row>
    <row r="967" spans="2:6" ht="13" x14ac:dyDescent="0.15">
      <c r="B967" s="23"/>
      <c r="C967" s="15"/>
      <c r="D967" s="15"/>
      <c r="E967" s="15"/>
      <c r="F967" s="15"/>
    </row>
    <row r="968" spans="2:6" ht="13" x14ac:dyDescent="0.15">
      <c r="B968" s="23"/>
      <c r="C968" s="15"/>
      <c r="D968" s="15"/>
      <c r="E968" s="15"/>
      <c r="F968" s="15"/>
    </row>
    <row r="969" spans="2:6" ht="13" x14ac:dyDescent="0.15">
      <c r="B969" s="23"/>
      <c r="C969" s="15"/>
      <c r="D969" s="15"/>
      <c r="E969" s="15"/>
      <c r="F969" s="15"/>
    </row>
    <row r="970" spans="2:6" ht="13" x14ac:dyDescent="0.15">
      <c r="B970" s="23"/>
      <c r="C970" s="15"/>
      <c r="D970" s="15"/>
      <c r="E970" s="15"/>
      <c r="F970" s="15"/>
    </row>
    <row r="971" spans="2:6" ht="13" x14ac:dyDescent="0.15">
      <c r="B971" s="23"/>
      <c r="C971" s="15"/>
      <c r="D971" s="15"/>
      <c r="E971" s="15"/>
      <c r="F971" s="15"/>
    </row>
    <row r="972" spans="2:6" ht="13" x14ac:dyDescent="0.15">
      <c r="B972" s="23"/>
      <c r="C972" s="15"/>
      <c r="D972" s="15"/>
      <c r="E972" s="15"/>
      <c r="F972" s="15"/>
    </row>
    <row r="973" spans="2:6" ht="13" x14ac:dyDescent="0.15">
      <c r="B973" s="23"/>
      <c r="C973" s="15"/>
      <c r="D973" s="15"/>
      <c r="E973" s="15"/>
      <c r="F973" s="15"/>
    </row>
    <row r="974" spans="2:6" ht="13" x14ac:dyDescent="0.15">
      <c r="B974" s="23"/>
      <c r="C974" s="15"/>
      <c r="D974" s="15"/>
      <c r="E974" s="15"/>
      <c r="F974" s="15"/>
    </row>
    <row r="975" spans="2:6" ht="13" x14ac:dyDescent="0.15">
      <c r="B975" s="23"/>
      <c r="C975" s="15"/>
      <c r="D975" s="15"/>
      <c r="E975" s="15"/>
      <c r="F975" s="15"/>
    </row>
    <row r="976" spans="2:6" ht="13" x14ac:dyDescent="0.15">
      <c r="B976" s="23"/>
      <c r="C976" s="15"/>
      <c r="D976" s="15"/>
      <c r="E976" s="15"/>
      <c r="F976" s="15"/>
    </row>
    <row r="977" spans="2:6" ht="13" x14ac:dyDescent="0.15">
      <c r="B977" s="23"/>
      <c r="C977" s="15"/>
      <c r="D977" s="15"/>
      <c r="E977" s="15"/>
      <c r="F977" s="15"/>
    </row>
    <row r="978" spans="2:6" ht="13" x14ac:dyDescent="0.15">
      <c r="B978" s="23"/>
      <c r="C978" s="15"/>
      <c r="D978" s="15"/>
      <c r="E978" s="15"/>
      <c r="F978" s="15"/>
    </row>
    <row r="979" spans="2:6" ht="13" x14ac:dyDescent="0.15">
      <c r="B979" s="23"/>
      <c r="C979" s="15"/>
      <c r="D979" s="15"/>
      <c r="E979" s="15"/>
      <c r="F979" s="15"/>
    </row>
    <row r="980" spans="2:6" ht="13" x14ac:dyDescent="0.15">
      <c r="B980" s="23"/>
      <c r="C980" s="15"/>
      <c r="D980" s="15"/>
      <c r="E980" s="15"/>
      <c r="F980" s="15"/>
    </row>
    <row r="981" spans="2:6" ht="13" x14ac:dyDescent="0.15">
      <c r="B981" s="23"/>
      <c r="C981" s="15"/>
      <c r="D981" s="15"/>
      <c r="E981" s="15"/>
      <c r="F981" s="15"/>
    </row>
    <row r="982" spans="2:6" ht="13" x14ac:dyDescent="0.15">
      <c r="B982" s="23"/>
      <c r="C982" s="15"/>
      <c r="D982" s="15"/>
      <c r="E982" s="15"/>
      <c r="F982" s="15"/>
    </row>
    <row r="983" spans="2:6" ht="13" x14ac:dyDescent="0.15">
      <c r="B983" s="23"/>
      <c r="C983" s="15"/>
      <c r="D983" s="15"/>
      <c r="E983" s="15"/>
      <c r="F983" s="15"/>
    </row>
    <row r="984" spans="2:6" ht="13" x14ac:dyDescent="0.15">
      <c r="B984" s="23"/>
      <c r="C984" s="15"/>
      <c r="D984" s="15"/>
      <c r="E984" s="15"/>
      <c r="F984" s="15"/>
    </row>
    <row r="985" spans="2:6" ht="13" x14ac:dyDescent="0.15">
      <c r="B985" s="23"/>
      <c r="C985" s="15"/>
      <c r="D985" s="15"/>
      <c r="E985" s="15"/>
      <c r="F985" s="15"/>
    </row>
    <row r="986" spans="2:6" ht="13" x14ac:dyDescent="0.15">
      <c r="B986" s="23"/>
      <c r="C986" s="15"/>
      <c r="D986" s="15"/>
      <c r="E986" s="15"/>
      <c r="F986" s="15"/>
    </row>
    <row r="987" spans="2:6" ht="13" x14ac:dyDescent="0.15">
      <c r="B987" s="23"/>
      <c r="C987" s="15"/>
      <c r="D987" s="15"/>
      <c r="E987" s="15"/>
      <c r="F987" s="15"/>
    </row>
    <row r="988" spans="2:6" ht="13" x14ac:dyDescent="0.15">
      <c r="B988" s="23"/>
      <c r="C988" s="15"/>
      <c r="D988" s="15"/>
      <c r="E988" s="15"/>
      <c r="F988" s="15"/>
    </row>
    <row r="989" spans="2:6" ht="13" x14ac:dyDescent="0.15">
      <c r="B989" s="23"/>
      <c r="C989" s="15"/>
      <c r="D989" s="15"/>
      <c r="E989" s="15"/>
      <c r="F989" s="15"/>
    </row>
    <row r="990" spans="2:6" ht="13" x14ac:dyDescent="0.15">
      <c r="B990" s="23"/>
      <c r="C990" s="15"/>
      <c r="D990" s="15"/>
      <c r="E990" s="15"/>
      <c r="F990" s="15"/>
    </row>
    <row r="991" spans="2:6" ht="13" x14ac:dyDescent="0.15">
      <c r="B991" s="23"/>
      <c r="C991" s="15"/>
      <c r="D991" s="15"/>
      <c r="E991" s="15"/>
      <c r="F991" s="15"/>
    </row>
    <row r="992" spans="2:6" ht="13" x14ac:dyDescent="0.15">
      <c r="B992" s="23"/>
      <c r="C992" s="15"/>
      <c r="D992" s="15"/>
      <c r="E992" s="15"/>
      <c r="F992" s="15"/>
    </row>
    <row r="993" spans="2:6" ht="13" x14ac:dyDescent="0.15">
      <c r="B993" s="23"/>
      <c r="C993" s="15"/>
      <c r="D993" s="15"/>
      <c r="E993" s="15"/>
      <c r="F993" s="15"/>
    </row>
    <row r="994" spans="2:6" ht="13" x14ac:dyDescent="0.15">
      <c r="B994" s="23"/>
      <c r="C994" s="15"/>
      <c r="D994" s="15"/>
      <c r="E994" s="15"/>
      <c r="F994" s="15"/>
    </row>
    <row r="995" spans="2:6" ht="13" x14ac:dyDescent="0.15">
      <c r="B995" s="23"/>
      <c r="C995" s="15"/>
      <c r="D995" s="15"/>
      <c r="E995" s="15"/>
      <c r="F995" s="15"/>
    </row>
    <row r="996" spans="2:6" ht="13" x14ac:dyDescent="0.15">
      <c r="B996" s="23"/>
      <c r="C996" s="15"/>
      <c r="D996" s="15"/>
      <c r="E996" s="15"/>
      <c r="F996" s="15"/>
    </row>
    <row r="997" spans="2:6" ht="13" x14ac:dyDescent="0.15">
      <c r="B997" s="23"/>
      <c r="C997" s="15"/>
      <c r="D997" s="15"/>
      <c r="E997" s="15"/>
      <c r="F997" s="15"/>
    </row>
    <row r="998" spans="2:6" ht="13" x14ac:dyDescent="0.15">
      <c r="B998" s="23"/>
      <c r="C998" s="15"/>
      <c r="D998" s="15"/>
      <c r="E998" s="15"/>
      <c r="F998" s="15"/>
    </row>
    <row r="999" spans="2:6" ht="13" x14ac:dyDescent="0.15">
      <c r="B999" s="23"/>
      <c r="C999" s="15"/>
      <c r="D999" s="15"/>
      <c r="E999" s="15"/>
      <c r="F999" s="15"/>
    </row>
  </sheetData>
  <autoFilter ref="A1:F999" xr:uid="{00000000-0009-0000-0000-00000A000000}">
    <sortState xmlns:xlrd2="http://schemas.microsoft.com/office/spreadsheetml/2017/richdata2" ref="A3:F999">
      <sortCondition ref="C1:C999"/>
    </sortState>
  </autoFilter>
  <pageMargins left="0" right="0" top="0" bottom="0" header="0" footer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0000000}">
          <x14:formula1>
            <xm:f>companies!$B$2:$B$976</xm:f>
          </x14:formula1>
          <xm:sqref>G139:H162 A277:A999 A219:A262 A2:A66 A68:A202</xm:sqref>
        </x14:dataValidation>
        <x14:dataValidation type="list" allowBlank="1" showErrorMessage="1" xr:uid="{4955C1BC-6794-49E1-A12F-4AB7C83BF2BE}">
          <x14:formula1>
            <xm:f>companies!$B:$B</xm:f>
          </x14:formula1>
          <xm:sqref>A67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/>
  </sheetPr>
  <dimension ref="A1:J872"/>
  <sheetViews>
    <sheetView topLeftCell="A217" workbookViewId="0">
      <selection activeCell="E86" sqref="E86"/>
    </sheetView>
  </sheetViews>
  <sheetFormatPr baseColWidth="10" defaultColWidth="8.83203125" defaultRowHeight="13" x14ac:dyDescent="0.15"/>
  <cols>
    <col min="1" max="1" width="29.5" customWidth="1"/>
    <col min="2" max="2" width="10.5" style="27" bestFit="1" customWidth="1"/>
    <col min="3" max="3" width="11" style="27" bestFit="1" customWidth="1"/>
    <col min="4" max="4" width="36.5" style="27" bestFit="1" customWidth="1"/>
    <col min="5" max="5" width="31.83203125" style="27" customWidth="1"/>
    <col min="6" max="6" width="11.5" style="27" bestFit="1" customWidth="1"/>
    <col min="7" max="7" width="35.1640625" style="27" bestFit="1" customWidth="1"/>
    <col min="8" max="8" width="19.5" style="27" bestFit="1" customWidth="1"/>
    <col min="9" max="9" width="12" style="27" bestFit="1" customWidth="1"/>
    <col min="10" max="10" width="10.5" style="27" bestFit="1" customWidth="1"/>
  </cols>
  <sheetData>
    <row r="1" spans="1:10" x14ac:dyDescent="0.15">
      <c r="A1" t="s">
        <v>11</v>
      </c>
      <c r="B1" s="27" t="s">
        <v>809</v>
      </c>
      <c r="C1" s="27" t="s">
        <v>810</v>
      </c>
      <c r="D1" s="27" t="s">
        <v>811</v>
      </c>
      <c r="E1" s="27" t="s">
        <v>475</v>
      </c>
      <c r="F1" s="27" t="s">
        <v>812</v>
      </c>
      <c r="G1" s="27" t="s">
        <v>813</v>
      </c>
      <c r="H1" s="27" t="s">
        <v>267</v>
      </c>
      <c r="I1" s="27" t="s">
        <v>268</v>
      </c>
      <c r="J1" s="27" t="s">
        <v>14</v>
      </c>
    </row>
    <row r="2" spans="1:10" x14ac:dyDescent="0.15">
      <c r="A2" t="s">
        <v>49</v>
      </c>
      <c r="B2" s="27" t="s">
        <v>814</v>
      </c>
      <c r="C2" s="27" t="s">
        <v>815</v>
      </c>
      <c r="D2" s="27" t="s">
        <v>816</v>
      </c>
      <c r="E2" s="27" t="s">
        <v>817</v>
      </c>
      <c r="G2" s="27">
        <v>0</v>
      </c>
      <c r="H2" s="27">
        <v>0</v>
      </c>
      <c r="I2" s="27">
        <v>0</v>
      </c>
      <c r="J2" s="27">
        <v>2016</v>
      </c>
    </row>
    <row r="3" spans="1:10" x14ac:dyDescent="0.15">
      <c r="A3" t="s">
        <v>83</v>
      </c>
      <c r="B3" s="27" t="s">
        <v>818</v>
      </c>
      <c r="C3" s="27" t="s">
        <v>819</v>
      </c>
      <c r="D3" s="27" t="s">
        <v>820</v>
      </c>
      <c r="F3" s="27" t="s">
        <v>176</v>
      </c>
      <c r="G3" s="27">
        <v>2400000</v>
      </c>
      <c r="H3" s="27">
        <v>0</v>
      </c>
      <c r="I3" s="27">
        <v>0</v>
      </c>
      <c r="J3" s="27">
        <v>2018</v>
      </c>
    </row>
    <row r="4" spans="1:10" x14ac:dyDescent="0.15">
      <c r="A4" t="s">
        <v>83</v>
      </c>
      <c r="B4" s="27" t="s">
        <v>818</v>
      </c>
      <c r="C4" s="27" t="s">
        <v>819</v>
      </c>
      <c r="D4" s="27" t="s">
        <v>821</v>
      </c>
      <c r="G4" s="27">
        <v>2400000</v>
      </c>
      <c r="H4" s="27">
        <v>0</v>
      </c>
      <c r="I4" s="27">
        <v>0</v>
      </c>
      <c r="J4" s="27">
        <v>2018</v>
      </c>
    </row>
    <row r="5" spans="1:10" x14ac:dyDescent="0.15">
      <c r="A5" t="s">
        <v>394</v>
      </c>
      <c r="B5" s="27" t="s">
        <v>818</v>
      </c>
      <c r="C5" s="27" t="s">
        <v>822</v>
      </c>
      <c r="D5" s="27" t="s">
        <v>823</v>
      </c>
      <c r="F5" s="27" t="s">
        <v>176</v>
      </c>
      <c r="G5" s="27">
        <v>175000</v>
      </c>
      <c r="H5" s="27">
        <v>0</v>
      </c>
      <c r="I5" s="27">
        <v>0</v>
      </c>
      <c r="J5" s="27">
        <v>2018</v>
      </c>
    </row>
    <row r="6" spans="1:10" x14ac:dyDescent="0.15">
      <c r="A6" t="s">
        <v>394</v>
      </c>
      <c r="B6" s="27" t="s">
        <v>818</v>
      </c>
      <c r="C6" s="27" t="s">
        <v>822</v>
      </c>
      <c r="D6" s="27" t="s">
        <v>824</v>
      </c>
      <c r="G6" s="27">
        <v>175000</v>
      </c>
      <c r="H6" s="27">
        <v>0</v>
      </c>
      <c r="I6" s="27">
        <v>0</v>
      </c>
      <c r="J6" s="27">
        <v>2018</v>
      </c>
    </row>
    <row r="7" spans="1:10" x14ac:dyDescent="0.15">
      <c r="A7" t="s">
        <v>63</v>
      </c>
      <c r="B7" s="27" t="s">
        <v>825</v>
      </c>
      <c r="C7" s="27" t="s">
        <v>826</v>
      </c>
      <c r="D7" s="27" t="s">
        <v>827</v>
      </c>
      <c r="F7" s="27" t="s">
        <v>176</v>
      </c>
      <c r="G7" s="27">
        <v>1100000</v>
      </c>
      <c r="H7" s="27">
        <v>0</v>
      </c>
      <c r="I7" s="27">
        <v>0</v>
      </c>
      <c r="J7" s="27">
        <v>2017</v>
      </c>
    </row>
    <row r="8" spans="1:10" x14ac:dyDescent="0.15">
      <c r="A8" t="s">
        <v>63</v>
      </c>
      <c r="B8" s="27" t="s">
        <v>825</v>
      </c>
      <c r="C8" s="27" t="s">
        <v>826</v>
      </c>
      <c r="D8" s="27" t="s">
        <v>828</v>
      </c>
      <c r="G8" s="27">
        <v>1100000</v>
      </c>
      <c r="H8" s="27">
        <v>0</v>
      </c>
      <c r="I8" s="27">
        <v>0</v>
      </c>
      <c r="J8" s="27">
        <v>2017</v>
      </c>
    </row>
    <row r="9" spans="1:10" x14ac:dyDescent="0.15">
      <c r="A9" t="s">
        <v>63</v>
      </c>
      <c r="B9" s="27" t="s">
        <v>825</v>
      </c>
      <c r="C9" s="27" t="s">
        <v>826</v>
      </c>
      <c r="D9" s="27" t="s">
        <v>829</v>
      </c>
      <c r="G9" s="27">
        <v>1100000</v>
      </c>
      <c r="H9" s="27">
        <v>0</v>
      </c>
      <c r="I9" s="27">
        <v>0</v>
      </c>
      <c r="J9" s="27">
        <v>2017</v>
      </c>
    </row>
    <row r="10" spans="1:10" x14ac:dyDescent="0.15">
      <c r="A10" t="s">
        <v>30</v>
      </c>
      <c r="B10" s="27" t="s">
        <v>830</v>
      </c>
      <c r="C10" s="27" t="s">
        <v>831</v>
      </c>
      <c r="D10" s="27" t="s">
        <v>832</v>
      </c>
      <c r="G10" s="27">
        <v>0</v>
      </c>
      <c r="H10" s="27">
        <v>0</v>
      </c>
      <c r="I10" s="27">
        <v>0</v>
      </c>
      <c r="J10" s="27">
        <v>2015</v>
      </c>
    </row>
    <row r="11" spans="1:10" x14ac:dyDescent="0.15">
      <c r="A11" t="s">
        <v>833</v>
      </c>
      <c r="B11" s="27" t="s">
        <v>834</v>
      </c>
      <c r="C11" s="27" t="s">
        <v>835</v>
      </c>
      <c r="D11" s="27" t="s">
        <v>836</v>
      </c>
      <c r="F11" s="27" t="s">
        <v>176</v>
      </c>
      <c r="G11" s="27" t="s">
        <v>277</v>
      </c>
      <c r="H11" s="27" t="s">
        <v>277</v>
      </c>
      <c r="I11" s="27" t="s">
        <v>277</v>
      </c>
      <c r="J11" s="27" t="s">
        <v>277</v>
      </c>
    </row>
    <row r="12" spans="1:10" x14ac:dyDescent="0.15">
      <c r="A12" t="s">
        <v>833</v>
      </c>
      <c r="B12" s="27" t="s">
        <v>837</v>
      </c>
      <c r="C12" s="27" t="s">
        <v>838</v>
      </c>
      <c r="D12" s="27" t="s">
        <v>839</v>
      </c>
      <c r="G12" s="27" t="s">
        <v>277</v>
      </c>
      <c r="H12" s="27" t="s">
        <v>277</v>
      </c>
      <c r="I12" s="27" t="s">
        <v>277</v>
      </c>
      <c r="J12" s="27" t="s">
        <v>277</v>
      </c>
    </row>
    <row r="13" spans="1:10" x14ac:dyDescent="0.15">
      <c r="A13" t="s">
        <v>833</v>
      </c>
      <c r="B13" s="27" t="s">
        <v>834</v>
      </c>
      <c r="C13" s="27" t="s">
        <v>835</v>
      </c>
      <c r="D13" s="27" t="s">
        <v>836</v>
      </c>
      <c r="E13" s="27" t="s">
        <v>840</v>
      </c>
      <c r="G13" s="27" t="s">
        <v>277</v>
      </c>
      <c r="H13" s="27" t="s">
        <v>277</v>
      </c>
      <c r="I13" s="27" t="s">
        <v>277</v>
      </c>
      <c r="J13" s="27" t="s">
        <v>277</v>
      </c>
    </row>
    <row r="14" spans="1:10" x14ac:dyDescent="0.15">
      <c r="A14" t="s">
        <v>50</v>
      </c>
      <c r="B14" s="27" t="s">
        <v>841</v>
      </c>
      <c r="C14" s="27" t="s">
        <v>842</v>
      </c>
      <c r="D14" s="27" t="s">
        <v>843</v>
      </c>
      <c r="F14" s="27" t="s">
        <v>176</v>
      </c>
      <c r="G14" s="27">
        <v>2205000</v>
      </c>
      <c r="H14" s="27">
        <v>0</v>
      </c>
      <c r="I14" s="27">
        <v>0</v>
      </c>
      <c r="J14" s="27">
        <v>2016</v>
      </c>
    </row>
    <row r="15" spans="1:10" x14ac:dyDescent="0.15">
      <c r="A15" t="s">
        <v>86</v>
      </c>
      <c r="B15" s="27" t="s">
        <v>844</v>
      </c>
      <c r="C15" s="27" t="s">
        <v>845</v>
      </c>
      <c r="D15" s="27" t="s">
        <v>846</v>
      </c>
      <c r="F15" s="27" t="s">
        <v>176</v>
      </c>
      <c r="G15" s="27">
        <v>80000</v>
      </c>
      <c r="H15" s="27">
        <v>0</v>
      </c>
      <c r="I15" s="27">
        <v>0</v>
      </c>
      <c r="J15" s="27">
        <v>2018</v>
      </c>
    </row>
    <row r="16" spans="1:10" x14ac:dyDescent="0.15">
      <c r="A16" t="s">
        <v>86</v>
      </c>
      <c r="B16" s="27" t="s">
        <v>844</v>
      </c>
      <c r="C16" s="27" t="s">
        <v>845</v>
      </c>
      <c r="D16" s="27" t="s">
        <v>847</v>
      </c>
      <c r="G16" s="27">
        <v>80000</v>
      </c>
      <c r="H16" s="27">
        <v>0</v>
      </c>
      <c r="I16" s="27">
        <v>0</v>
      </c>
      <c r="J16" s="27">
        <v>2018</v>
      </c>
    </row>
    <row r="17" spans="1:10" x14ac:dyDescent="0.15">
      <c r="A17" t="s">
        <v>31</v>
      </c>
      <c r="B17" s="27" t="s">
        <v>848</v>
      </c>
      <c r="C17" s="27" t="s">
        <v>849</v>
      </c>
      <c r="D17" s="27" t="s">
        <v>850</v>
      </c>
      <c r="G17" s="27">
        <v>0</v>
      </c>
      <c r="H17" s="27">
        <v>0</v>
      </c>
      <c r="I17" s="27">
        <v>0</v>
      </c>
      <c r="J17" s="27">
        <v>2015</v>
      </c>
    </row>
    <row r="18" spans="1:10" x14ac:dyDescent="0.15">
      <c r="A18" t="s">
        <v>99</v>
      </c>
      <c r="B18" s="27" t="s">
        <v>851</v>
      </c>
      <c r="C18" s="27" t="s">
        <v>852</v>
      </c>
      <c r="D18" s="27" t="s">
        <v>853</v>
      </c>
      <c r="E18" s="27" t="s">
        <v>854</v>
      </c>
      <c r="G18" s="27">
        <v>105000</v>
      </c>
      <c r="H18" s="27">
        <v>0</v>
      </c>
      <c r="I18" s="27">
        <v>0</v>
      </c>
      <c r="J18" s="27">
        <v>2019</v>
      </c>
    </row>
    <row r="19" spans="1:10" x14ac:dyDescent="0.15">
      <c r="A19" t="s">
        <v>99</v>
      </c>
      <c r="B19" s="27" t="s">
        <v>855</v>
      </c>
      <c r="C19" s="27" t="s">
        <v>856</v>
      </c>
      <c r="D19" s="27" t="s">
        <v>857</v>
      </c>
      <c r="E19" s="27" t="s">
        <v>858</v>
      </c>
      <c r="F19" s="27" t="s">
        <v>176</v>
      </c>
      <c r="G19" s="27">
        <v>105000</v>
      </c>
      <c r="H19" s="27">
        <v>0</v>
      </c>
      <c r="I19" s="27">
        <v>0</v>
      </c>
      <c r="J19" s="27">
        <v>2019</v>
      </c>
    </row>
    <row r="20" spans="1:10" x14ac:dyDescent="0.15">
      <c r="A20" t="s">
        <v>100</v>
      </c>
      <c r="D20" s="27" t="s">
        <v>859</v>
      </c>
      <c r="E20" s="27" t="s">
        <v>860</v>
      </c>
      <c r="G20" s="27">
        <v>530000</v>
      </c>
      <c r="H20" s="27">
        <v>0</v>
      </c>
      <c r="I20" s="27">
        <v>0</v>
      </c>
      <c r="J20" s="27">
        <v>2019</v>
      </c>
    </row>
    <row r="21" spans="1:10" x14ac:dyDescent="0.15">
      <c r="A21" t="s">
        <v>100</v>
      </c>
      <c r="B21" s="27" t="s">
        <v>861</v>
      </c>
      <c r="C21" s="27" t="s">
        <v>862</v>
      </c>
      <c r="D21" s="27" t="s">
        <v>863</v>
      </c>
      <c r="F21" s="27" t="s">
        <v>176</v>
      </c>
      <c r="G21" s="27">
        <v>530000</v>
      </c>
      <c r="H21" s="27">
        <v>0</v>
      </c>
      <c r="I21" s="27">
        <v>0</v>
      </c>
      <c r="J21" s="27">
        <v>2019</v>
      </c>
    </row>
    <row r="22" spans="1:10" x14ac:dyDescent="0.15">
      <c r="A22" t="s">
        <v>32</v>
      </c>
      <c r="B22" s="27" t="s">
        <v>864</v>
      </c>
      <c r="C22" s="27" t="s">
        <v>865</v>
      </c>
      <c r="D22" s="27" t="s">
        <v>866</v>
      </c>
      <c r="G22" s="27">
        <v>200000</v>
      </c>
      <c r="H22" s="27">
        <v>0</v>
      </c>
      <c r="I22" s="27">
        <v>0</v>
      </c>
      <c r="J22" s="27">
        <v>2015</v>
      </c>
    </row>
    <row r="23" spans="1:10" x14ac:dyDescent="0.15">
      <c r="A23" t="s">
        <v>32</v>
      </c>
      <c r="B23" s="27" t="s">
        <v>864</v>
      </c>
      <c r="C23" s="27" t="s">
        <v>865</v>
      </c>
      <c r="D23" s="27" t="s">
        <v>867</v>
      </c>
      <c r="E23" s="27" t="s">
        <v>868</v>
      </c>
      <c r="G23" s="27">
        <v>200000</v>
      </c>
      <c r="H23" s="27">
        <v>0</v>
      </c>
      <c r="I23" s="27">
        <v>0</v>
      </c>
      <c r="J23" s="27">
        <v>2015</v>
      </c>
    </row>
    <row r="24" spans="1:10" x14ac:dyDescent="0.15">
      <c r="A24" t="s">
        <v>32</v>
      </c>
      <c r="B24" s="27" t="s">
        <v>869</v>
      </c>
      <c r="C24" s="27" t="s">
        <v>870</v>
      </c>
      <c r="D24" s="27" t="s">
        <v>871</v>
      </c>
    </row>
    <row r="25" spans="1:10" x14ac:dyDescent="0.15">
      <c r="A25" t="s">
        <v>32</v>
      </c>
      <c r="B25" s="27" t="s">
        <v>869</v>
      </c>
      <c r="C25" s="27" t="s">
        <v>870</v>
      </c>
      <c r="D25" s="27" t="s">
        <v>872</v>
      </c>
    </row>
    <row r="26" spans="1:10" x14ac:dyDescent="0.15">
      <c r="A26" t="s">
        <v>101</v>
      </c>
      <c r="B26" s="27" t="s">
        <v>873</v>
      </c>
      <c r="C26" s="27" t="s">
        <v>874</v>
      </c>
      <c r="D26" s="27" t="s">
        <v>875</v>
      </c>
      <c r="F26" s="27" t="s">
        <v>176</v>
      </c>
      <c r="G26" s="27">
        <v>0</v>
      </c>
      <c r="H26" s="27">
        <v>0</v>
      </c>
      <c r="I26" s="27">
        <v>0</v>
      </c>
      <c r="J26" s="27">
        <v>2019</v>
      </c>
    </row>
    <row r="27" spans="1:10" x14ac:dyDescent="0.15">
      <c r="A27" t="s">
        <v>51</v>
      </c>
      <c r="B27" s="27" t="s">
        <v>876</v>
      </c>
      <c r="C27" s="27" t="s">
        <v>877</v>
      </c>
      <c r="D27" s="27" t="s">
        <v>878</v>
      </c>
      <c r="G27" s="27">
        <v>120000</v>
      </c>
      <c r="H27" s="27">
        <v>0</v>
      </c>
      <c r="I27" s="27">
        <v>0</v>
      </c>
      <c r="J27" s="27">
        <v>2016</v>
      </c>
    </row>
    <row r="28" spans="1:10" x14ac:dyDescent="0.15">
      <c r="A28" t="s">
        <v>51</v>
      </c>
      <c r="B28" s="27" t="s">
        <v>876</v>
      </c>
      <c r="C28" s="27" t="s">
        <v>877</v>
      </c>
      <c r="E28" s="27" t="s">
        <v>879</v>
      </c>
      <c r="G28" s="27">
        <v>120000</v>
      </c>
      <c r="H28" s="27">
        <v>0</v>
      </c>
      <c r="I28" s="27">
        <v>0</v>
      </c>
      <c r="J28" s="27">
        <v>2016</v>
      </c>
    </row>
    <row r="29" spans="1:10" x14ac:dyDescent="0.15">
      <c r="A29" t="s">
        <v>51</v>
      </c>
      <c r="B29" s="27" t="s">
        <v>876</v>
      </c>
      <c r="C29" s="27" t="s">
        <v>877</v>
      </c>
      <c r="D29" s="27" t="s">
        <v>880</v>
      </c>
      <c r="G29" s="27">
        <v>120000</v>
      </c>
      <c r="H29" s="27">
        <v>0</v>
      </c>
      <c r="I29" s="27">
        <v>0</v>
      </c>
      <c r="J29" s="27">
        <v>2016</v>
      </c>
    </row>
    <row r="30" spans="1:10" x14ac:dyDescent="0.15">
      <c r="A30" t="s">
        <v>33</v>
      </c>
      <c r="B30" s="27" t="s">
        <v>881</v>
      </c>
      <c r="C30" s="27" t="s">
        <v>882</v>
      </c>
      <c r="D30" s="27" t="s">
        <v>883</v>
      </c>
      <c r="G30" s="27">
        <v>1000000</v>
      </c>
      <c r="H30" s="27">
        <v>0</v>
      </c>
      <c r="I30" s="27">
        <v>0</v>
      </c>
      <c r="J30" s="27">
        <v>2015</v>
      </c>
    </row>
    <row r="31" spans="1:10" x14ac:dyDescent="0.15">
      <c r="A31" t="s">
        <v>33</v>
      </c>
      <c r="B31" s="27" t="s">
        <v>881</v>
      </c>
      <c r="C31" s="27" t="s">
        <v>882</v>
      </c>
      <c r="D31" s="27" t="s">
        <v>884</v>
      </c>
      <c r="F31" s="27" t="s">
        <v>176</v>
      </c>
      <c r="G31" s="27">
        <v>1000000</v>
      </c>
      <c r="H31" s="27">
        <v>0</v>
      </c>
      <c r="I31" s="27">
        <v>0</v>
      </c>
      <c r="J31" s="27">
        <v>2015</v>
      </c>
    </row>
    <row r="32" spans="1:10" x14ac:dyDescent="0.15">
      <c r="A32" t="s">
        <v>64</v>
      </c>
      <c r="B32" s="27" t="s">
        <v>885</v>
      </c>
      <c r="C32" s="27" t="s">
        <v>886</v>
      </c>
      <c r="D32" s="27" t="s">
        <v>887</v>
      </c>
      <c r="G32" s="27">
        <v>586264</v>
      </c>
      <c r="H32" s="27">
        <v>0</v>
      </c>
      <c r="I32" s="27">
        <v>0</v>
      </c>
      <c r="J32" s="27">
        <v>2017</v>
      </c>
    </row>
    <row r="33" spans="1:10" x14ac:dyDescent="0.15">
      <c r="A33" t="s">
        <v>64</v>
      </c>
      <c r="B33" s="27" t="s">
        <v>885</v>
      </c>
      <c r="C33" s="27" t="s">
        <v>886</v>
      </c>
      <c r="D33" s="27" t="s">
        <v>888</v>
      </c>
      <c r="G33" s="27">
        <v>586264</v>
      </c>
      <c r="H33" s="27">
        <v>0</v>
      </c>
      <c r="I33" s="27">
        <v>0</v>
      </c>
      <c r="J33" s="27">
        <v>2017</v>
      </c>
    </row>
    <row r="34" spans="1:10" x14ac:dyDescent="0.15">
      <c r="A34" t="s">
        <v>64</v>
      </c>
      <c r="B34" s="27" t="s">
        <v>885</v>
      </c>
      <c r="C34" s="27" t="s">
        <v>886</v>
      </c>
      <c r="D34" s="27" t="s">
        <v>889</v>
      </c>
      <c r="F34" s="27" t="s">
        <v>176</v>
      </c>
      <c r="G34" s="27">
        <v>586264</v>
      </c>
      <c r="H34" s="27">
        <v>0</v>
      </c>
      <c r="I34" s="27">
        <v>0</v>
      </c>
      <c r="J34" s="27">
        <v>2017</v>
      </c>
    </row>
    <row r="35" spans="1:10" x14ac:dyDescent="0.15">
      <c r="A35" t="s">
        <v>65</v>
      </c>
      <c r="B35" s="27" t="s">
        <v>890</v>
      </c>
      <c r="C35" s="27" t="s">
        <v>891</v>
      </c>
      <c r="D35" s="27" t="s">
        <v>892</v>
      </c>
      <c r="G35" s="27">
        <v>900000</v>
      </c>
      <c r="H35" s="27">
        <v>0</v>
      </c>
      <c r="I35" s="27">
        <v>0</v>
      </c>
      <c r="J35" s="27">
        <v>2017</v>
      </c>
    </row>
    <row r="36" spans="1:10" x14ac:dyDescent="0.15">
      <c r="A36" t="s">
        <v>65</v>
      </c>
      <c r="B36" s="27" t="s">
        <v>890</v>
      </c>
      <c r="C36" s="27" t="s">
        <v>891</v>
      </c>
      <c r="D36" s="27" t="s">
        <v>893</v>
      </c>
      <c r="G36" s="27">
        <v>900000</v>
      </c>
      <c r="H36" s="27">
        <v>0</v>
      </c>
      <c r="I36" s="27">
        <v>0</v>
      </c>
      <c r="J36" s="27">
        <v>2017</v>
      </c>
    </row>
    <row r="37" spans="1:10" x14ac:dyDescent="0.15">
      <c r="A37" t="s">
        <v>65</v>
      </c>
      <c r="B37" s="27" t="s">
        <v>890</v>
      </c>
      <c r="C37" s="27" t="s">
        <v>891</v>
      </c>
      <c r="D37" s="27" t="s">
        <v>894</v>
      </c>
      <c r="F37" s="27" t="s">
        <v>176</v>
      </c>
      <c r="G37" s="27">
        <v>900000</v>
      </c>
      <c r="H37" s="27">
        <v>0</v>
      </c>
      <c r="I37" s="27">
        <v>0</v>
      </c>
      <c r="J37" s="27">
        <v>2017</v>
      </c>
    </row>
    <row r="38" spans="1:10" x14ac:dyDescent="0.15">
      <c r="A38" t="s">
        <v>52</v>
      </c>
      <c r="B38" s="27" t="s">
        <v>895</v>
      </c>
      <c r="C38" s="27" t="s">
        <v>896</v>
      </c>
      <c r="D38" s="27" t="s">
        <v>897</v>
      </c>
      <c r="E38" s="27" t="s">
        <v>898</v>
      </c>
      <c r="F38" s="27" t="s">
        <v>176</v>
      </c>
      <c r="G38" s="27">
        <v>75000</v>
      </c>
      <c r="H38" s="27">
        <v>0</v>
      </c>
      <c r="I38" s="27">
        <v>0</v>
      </c>
      <c r="J38" s="27">
        <v>2016</v>
      </c>
    </row>
    <row r="39" spans="1:10" x14ac:dyDescent="0.15">
      <c r="A39" t="s">
        <v>52</v>
      </c>
      <c r="B39" s="27" t="s">
        <v>899</v>
      </c>
      <c r="C39" s="27" t="s">
        <v>900</v>
      </c>
      <c r="D39" s="27" t="s">
        <v>901</v>
      </c>
      <c r="G39" s="27">
        <v>75000</v>
      </c>
      <c r="H39" s="27">
        <v>0</v>
      </c>
      <c r="I39" s="27">
        <v>0</v>
      </c>
      <c r="J39" s="27">
        <v>2016</v>
      </c>
    </row>
    <row r="40" spans="1:10" x14ac:dyDescent="0.15">
      <c r="A40" t="s">
        <v>52</v>
      </c>
      <c r="B40" s="27" t="s">
        <v>899</v>
      </c>
      <c r="C40" s="27" t="s">
        <v>900</v>
      </c>
      <c r="D40" s="27" t="s">
        <v>902</v>
      </c>
      <c r="F40" s="27" t="s">
        <v>176</v>
      </c>
      <c r="G40" s="27">
        <v>75000</v>
      </c>
      <c r="H40" s="27">
        <v>0</v>
      </c>
      <c r="I40" s="27">
        <v>0</v>
      </c>
      <c r="J40" s="27">
        <v>2016</v>
      </c>
    </row>
    <row r="41" spans="1:10" x14ac:dyDescent="0.15">
      <c r="A41" t="s">
        <v>34</v>
      </c>
      <c r="B41" s="27" t="s">
        <v>903</v>
      </c>
      <c r="C41" s="27" t="s">
        <v>904</v>
      </c>
      <c r="D41" s="27" t="s">
        <v>905</v>
      </c>
      <c r="G41" s="27">
        <v>450000</v>
      </c>
      <c r="H41" s="27">
        <v>0</v>
      </c>
      <c r="I41" s="27">
        <v>0</v>
      </c>
      <c r="J41" s="27">
        <v>2015</v>
      </c>
    </row>
    <row r="42" spans="1:10" x14ac:dyDescent="0.15">
      <c r="A42" t="s">
        <v>34</v>
      </c>
      <c r="B42" s="27" t="s">
        <v>903</v>
      </c>
      <c r="C42" s="27" t="s">
        <v>904</v>
      </c>
      <c r="D42" s="27" t="s">
        <v>906</v>
      </c>
      <c r="F42" s="27" t="s">
        <v>176</v>
      </c>
      <c r="G42" s="27">
        <v>450000</v>
      </c>
      <c r="H42" s="27">
        <v>0</v>
      </c>
      <c r="I42" s="27">
        <v>0</v>
      </c>
      <c r="J42" s="27">
        <v>2015</v>
      </c>
    </row>
    <row r="43" spans="1:10" x14ac:dyDescent="0.15">
      <c r="A43" t="s">
        <v>102</v>
      </c>
      <c r="B43" s="27" t="s">
        <v>907</v>
      </c>
      <c r="C43" s="27" t="s">
        <v>908</v>
      </c>
      <c r="D43" s="27" t="s">
        <v>909</v>
      </c>
      <c r="F43" s="27" t="s">
        <v>176</v>
      </c>
      <c r="G43" s="27">
        <v>425000</v>
      </c>
      <c r="H43" s="27">
        <v>0</v>
      </c>
      <c r="I43" s="27">
        <v>0</v>
      </c>
      <c r="J43" s="27">
        <v>2019</v>
      </c>
    </row>
    <row r="44" spans="1:10" x14ac:dyDescent="0.15">
      <c r="A44" t="s">
        <v>53</v>
      </c>
      <c r="B44" s="27" t="s">
        <v>910</v>
      </c>
      <c r="C44" s="27" t="s">
        <v>911</v>
      </c>
      <c r="D44" s="27" t="s">
        <v>912</v>
      </c>
      <c r="E44" s="27" t="s">
        <v>913</v>
      </c>
      <c r="G44" s="27">
        <v>1450000</v>
      </c>
      <c r="H44" s="27">
        <v>0</v>
      </c>
      <c r="I44" s="27">
        <v>0</v>
      </c>
      <c r="J44" s="27">
        <v>2016</v>
      </c>
    </row>
    <row r="45" spans="1:10" x14ac:dyDescent="0.15">
      <c r="A45" t="s">
        <v>53</v>
      </c>
      <c r="B45" s="27" t="s">
        <v>914</v>
      </c>
      <c r="C45" s="27" t="s">
        <v>915</v>
      </c>
      <c r="D45" s="27" t="s">
        <v>916</v>
      </c>
      <c r="E45" s="27" t="s">
        <v>917</v>
      </c>
      <c r="F45" s="27" t="s">
        <v>176</v>
      </c>
      <c r="G45" s="27">
        <v>1450000</v>
      </c>
      <c r="H45" s="27">
        <v>0</v>
      </c>
      <c r="I45" s="27">
        <v>0</v>
      </c>
      <c r="J45" s="27">
        <v>2016</v>
      </c>
    </row>
    <row r="46" spans="1:10" x14ac:dyDescent="0.15">
      <c r="A46" t="s">
        <v>66</v>
      </c>
      <c r="B46" s="27" t="s">
        <v>918</v>
      </c>
      <c r="C46" s="27" t="s">
        <v>919</v>
      </c>
      <c r="D46" s="27" t="s">
        <v>920</v>
      </c>
      <c r="G46" s="27">
        <v>5000</v>
      </c>
      <c r="H46" s="27">
        <v>0</v>
      </c>
      <c r="I46" s="27">
        <v>0</v>
      </c>
      <c r="J46" s="27">
        <v>2017</v>
      </c>
    </row>
    <row r="47" spans="1:10" x14ac:dyDescent="0.15">
      <c r="A47" t="s">
        <v>66</v>
      </c>
      <c r="B47" s="27" t="s">
        <v>918</v>
      </c>
      <c r="C47" s="27" t="s">
        <v>919</v>
      </c>
      <c r="D47" s="27" t="s">
        <v>921</v>
      </c>
      <c r="G47" s="27">
        <v>5000</v>
      </c>
      <c r="H47" s="27">
        <v>0</v>
      </c>
      <c r="I47" s="27">
        <v>0</v>
      </c>
      <c r="J47" s="27">
        <v>2017</v>
      </c>
    </row>
    <row r="48" spans="1:10" x14ac:dyDescent="0.15">
      <c r="A48" t="s">
        <v>66</v>
      </c>
      <c r="B48" s="27" t="s">
        <v>918</v>
      </c>
      <c r="C48" s="27" t="s">
        <v>919</v>
      </c>
      <c r="D48" s="27" t="s">
        <v>922</v>
      </c>
      <c r="F48" s="27" t="s">
        <v>176</v>
      </c>
      <c r="G48" s="27">
        <v>5000</v>
      </c>
      <c r="H48" s="27">
        <v>0</v>
      </c>
      <c r="I48" s="27">
        <v>0</v>
      </c>
      <c r="J48" s="27">
        <v>2017</v>
      </c>
    </row>
    <row r="49" spans="1:10" x14ac:dyDescent="0.15">
      <c r="A49" t="s">
        <v>66</v>
      </c>
      <c r="B49" s="27" t="s">
        <v>918</v>
      </c>
      <c r="C49" s="27" t="s">
        <v>919</v>
      </c>
      <c r="D49" s="27" t="s">
        <v>923</v>
      </c>
      <c r="F49" s="27" t="s">
        <v>176</v>
      </c>
      <c r="G49" s="27">
        <v>5000</v>
      </c>
      <c r="H49" s="27">
        <v>0</v>
      </c>
      <c r="I49" s="27">
        <v>0</v>
      </c>
      <c r="J49" s="27">
        <v>2017</v>
      </c>
    </row>
    <row r="50" spans="1:10" x14ac:dyDescent="0.15">
      <c r="A50" t="s">
        <v>103</v>
      </c>
      <c r="B50" s="27" t="s">
        <v>876</v>
      </c>
      <c r="C50" s="27" t="s">
        <v>924</v>
      </c>
      <c r="D50" s="27" t="s">
        <v>925</v>
      </c>
      <c r="F50" s="27" t="s">
        <v>176</v>
      </c>
      <c r="G50" s="27">
        <v>459000</v>
      </c>
      <c r="H50" s="27">
        <v>0</v>
      </c>
      <c r="I50" s="27">
        <v>0</v>
      </c>
      <c r="J50" s="27">
        <v>2019</v>
      </c>
    </row>
    <row r="51" spans="1:10" x14ac:dyDescent="0.15">
      <c r="A51" t="s">
        <v>35</v>
      </c>
      <c r="B51" s="27" t="s">
        <v>926</v>
      </c>
      <c r="C51" s="27" t="s">
        <v>927</v>
      </c>
      <c r="G51" s="27">
        <v>0</v>
      </c>
      <c r="H51" s="27">
        <v>0</v>
      </c>
      <c r="I51" s="27">
        <v>0</v>
      </c>
      <c r="J51" s="27">
        <v>2015</v>
      </c>
    </row>
    <row r="52" spans="1:10" x14ac:dyDescent="0.15">
      <c r="A52" t="s">
        <v>67</v>
      </c>
      <c r="B52" s="27" t="s">
        <v>928</v>
      </c>
      <c r="C52" s="27" t="s">
        <v>929</v>
      </c>
      <c r="D52" s="27" t="s">
        <v>930</v>
      </c>
      <c r="E52" s="27" t="s">
        <v>931</v>
      </c>
      <c r="G52" s="27">
        <v>425000</v>
      </c>
      <c r="H52" s="27">
        <v>0</v>
      </c>
      <c r="I52" s="27">
        <v>0</v>
      </c>
      <c r="J52" s="27">
        <v>2017</v>
      </c>
    </row>
    <row r="53" spans="1:10" x14ac:dyDescent="0.15">
      <c r="A53" t="s">
        <v>67</v>
      </c>
      <c r="B53" s="27" t="s">
        <v>928</v>
      </c>
      <c r="C53" s="27" t="s">
        <v>929</v>
      </c>
      <c r="D53" s="27" t="s">
        <v>932</v>
      </c>
      <c r="E53" s="27" t="s">
        <v>931</v>
      </c>
      <c r="G53" s="27">
        <v>425000</v>
      </c>
      <c r="H53" s="27">
        <v>0</v>
      </c>
      <c r="I53" s="27">
        <v>0</v>
      </c>
      <c r="J53" s="27">
        <v>2017</v>
      </c>
    </row>
    <row r="54" spans="1:10" x14ac:dyDescent="0.15">
      <c r="A54" t="s">
        <v>67</v>
      </c>
      <c r="B54" s="27" t="s">
        <v>907</v>
      </c>
      <c r="C54" s="27" t="s">
        <v>870</v>
      </c>
      <c r="D54" s="27" t="s">
        <v>871</v>
      </c>
      <c r="E54" s="27" t="s">
        <v>933</v>
      </c>
      <c r="G54" s="27">
        <v>425000</v>
      </c>
      <c r="H54" s="27">
        <v>0</v>
      </c>
      <c r="I54" s="27">
        <v>0</v>
      </c>
      <c r="J54" s="27">
        <v>2017</v>
      </c>
    </row>
    <row r="55" spans="1:10" x14ac:dyDescent="0.15">
      <c r="A55" t="s">
        <v>104</v>
      </c>
      <c r="B55" s="27" t="s">
        <v>934</v>
      </c>
      <c r="C55" s="27" t="s">
        <v>935</v>
      </c>
      <c r="D55" s="27" t="s">
        <v>936</v>
      </c>
      <c r="F55" s="27" t="s">
        <v>176</v>
      </c>
      <c r="G55" s="27">
        <v>270000</v>
      </c>
      <c r="H55" s="27">
        <v>0</v>
      </c>
      <c r="I55" s="27">
        <v>0</v>
      </c>
      <c r="J55" s="27">
        <v>2019</v>
      </c>
    </row>
    <row r="56" spans="1:10" x14ac:dyDescent="0.15">
      <c r="A56" t="s">
        <v>105</v>
      </c>
      <c r="B56" s="27" t="s">
        <v>937</v>
      </c>
      <c r="C56" s="27" t="s">
        <v>938</v>
      </c>
      <c r="D56" s="27" t="s">
        <v>939</v>
      </c>
      <c r="F56" s="27" t="s">
        <v>176</v>
      </c>
      <c r="G56" s="27">
        <v>150000</v>
      </c>
      <c r="H56" s="27">
        <v>0</v>
      </c>
      <c r="I56" s="27">
        <v>0</v>
      </c>
      <c r="J56" s="27">
        <v>2019</v>
      </c>
    </row>
    <row r="57" spans="1:10" x14ac:dyDescent="0.15">
      <c r="A57" t="s">
        <v>106</v>
      </c>
      <c r="B57" s="27" t="s">
        <v>841</v>
      </c>
      <c r="C57" s="27" t="s">
        <v>940</v>
      </c>
      <c r="D57" s="27" t="s">
        <v>941</v>
      </c>
      <c r="F57" s="27" t="s">
        <v>176</v>
      </c>
      <c r="G57" s="27">
        <v>290000</v>
      </c>
      <c r="H57" s="27">
        <v>0</v>
      </c>
      <c r="I57" s="27">
        <v>0</v>
      </c>
      <c r="J57" s="27">
        <v>2019</v>
      </c>
    </row>
    <row r="58" spans="1:10" x14ac:dyDescent="0.15">
      <c r="A58" t="s">
        <v>106</v>
      </c>
      <c r="B58" s="27" t="s">
        <v>942</v>
      </c>
      <c r="C58" s="27" t="s">
        <v>943</v>
      </c>
      <c r="D58" s="27" t="s">
        <v>944</v>
      </c>
      <c r="E58" s="27" t="s">
        <v>860</v>
      </c>
      <c r="F58" s="27" t="s">
        <v>176</v>
      </c>
      <c r="G58" s="27">
        <v>290000</v>
      </c>
      <c r="H58" s="27">
        <v>0</v>
      </c>
      <c r="I58" s="27">
        <v>0</v>
      </c>
      <c r="J58" s="27">
        <v>2019</v>
      </c>
    </row>
    <row r="59" spans="1:10" x14ac:dyDescent="0.15">
      <c r="A59" t="s">
        <v>107</v>
      </c>
      <c r="B59" s="27" t="s">
        <v>945</v>
      </c>
      <c r="C59" s="27" t="s">
        <v>946</v>
      </c>
      <c r="D59" s="27" t="s">
        <v>947</v>
      </c>
      <c r="F59" s="27" t="s">
        <v>176</v>
      </c>
      <c r="G59" s="27">
        <v>33200</v>
      </c>
      <c r="H59" s="27">
        <v>0</v>
      </c>
      <c r="I59" s="27">
        <v>0</v>
      </c>
      <c r="J59" s="27">
        <v>2019</v>
      </c>
    </row>
    <row r="60" spans="1:10" x14ac:dyDescent="0.15">
      <c r="A60" t="s">
        <v>107</v>
      </c>
      <c r="D60" s="27" t="s">
        <v>948</v>
      </c>
      <c r="E60" s="27" t="s">
        <v>860</v>
      </c>
      <c r="G60" s="27">
        <v>33200</v>
      </c>
      <c r="H60" s="27">
        <v>0</v>
      </c>
      <c r="I60" s="27">
        <v>0</v>
      </c>
      <c r="J60" s="27">
        <v>2019</v>
      </c>
    </row>
    <row r="61" spans="1:10" x14ac:dyDescent="0.15">
      <c r="A61" t="s">
        <v>107</v>
      </c>
      <c r="B61" s="27" t="s">
        <v>945</v>
      </c>
      <c r="C61" s="27" t="s">
        <v>946</v>
      </c>
      <c r="D61" s="27" t="s">
        <v>949</v>
      </c>
      <c r="E61" s="27" t="s">
        <v>860</v>
      </c>
      <c r="F61" s="27" t="s">
        <v>176</v>
      </c>
      <c r="G61" s="27">
        <v>33200</v>
      </c>
      <c r="H61" s="27">
        <v>0</v>
      </c>
      <c r="I61" s="27">
        <v>0</v>
      </c>
      <c r="J61" s="27">
        <v>2019</v>
      </c>
    </row>
    <row r="62" spans="1:10" x14ac:dyDescent="0.15">
      <c r="A62" t="s">
        <v>108</v>
      </c>
      <c r="B62" s="27" t="s">
        <v>950</v>
      </c>
      <c r="C62" s="27" t="s">
        <v>951</v>
      </c>
      <c r="D62" s="27" t="s">
        <v>952</v>
      </c>
      <c r="F62" s="27" t="s">
        <v>176</v>
      </c>
      <c r="G62" s="27">
        <v>2098000</v>
      </c>
      <c r="H62" s="27">
        <v>0</v>
      </c>
      <c r="I62" s="27">
        <v>0</v>
      </c>
      <c r="J62" s="27">
        <v>2019</v>
      </c>
    </row>
    <row r="63" spans="1:10" x14ac:dyDescent="0.15">
      <c r="A63" t="s">
        <v>108</v>
      </c>
      <c r="B63" s="27" t="s">
        <v>953</v>
      </c>
      <c r="D63" s="27" t="s">
        <v>954</v>
      </c>
      <c r="E63" s="27" t="s">
        <v>860</v>
      </c>
      <c r="F63" s="27" t="s">
        <v>176</v>
      </c>
      <c r="G63" s="27">
        <v>2098000</v>
      </c>
      <c r="H63" s="27">
        <v>0</v>
      </c>
      <c r="I63" s="27">
        <v>0</v>
      </c>
      <c r="J63" s="27">
        <v>2019</v>
      </c>
    </row>
    <row r="64" spans="1:10" x14ac:dyDescent="0.15">
      <c r="A64" t="s">
        <v>68</v>
      </c>
      <c r="B64" s="27" t="s">
        <v>955</v>
      </c>
      <c r="C64" s="27" t="s">
        <v>956</v>
      </c>
      <c r="D64" s="27" t="s">
        <v>957</v>
      </c>
      <c r="G64" s="27">
        <v>300000</v>
      </c>
      <c r="H64" s="27">
        <v>0</v>
      </c>
      <c r="I64" s="27">
        <v>0</v>
      </c>
      <c r="J64" s="27">
        <v>2017</v>
      </c>
    </row>
    <row r="65" spans="1:10" x14ac:dyDescent="0.15">
      <c r="A65" t="s">
        <v>68</v>
      </c>
      <c r="B65" s="27" t="s">
        <v>955</v>
      </c>
      <c r="C65" s="27" t="s">
        <v>956</v>
      </c>
      <c r="D65" s="27" t="s">
        <v>958</v>
      </c>
      <c r="G65" s="27">
        <v>300000</v>
      </c>
      <c r="H65" s="27">
        <v>0</v>
      </c>
      <c r="I65" s="27">
        <v>0</v>
      </c>
      <c r="J65" s="27">
        <v>2017</v>
      </c>
    </row>
    <row r="66" spans="1:10" x14ac:dyDescent="0.15">
      <c r="A66" t="s">
        <v>68</v>
      </c>
      <c r="B66" s="27" t="s">
        <v>955</v>
      </c>
      <c r="C66" s="27" t="s">
        <v>956</v>
      </c>
      <c r="D66" s="27" t="s">
        <v>959</v>
      </c>
      <c r="F66" s="27" t="s">
        <v>176</v>
      </c>
      <c r="G66" s="27">
        <v>300000</v>
      </c>
      <c r="H66" s="27">
        <v>0</v>
      </c>
      <c r="I66" s="27">
        <v>0</v>
      </c>
      <c r="J66" s="27">
        <v>2017</v>
      </c>
    </row>
    <row r="67" spans="1:10" x14ac:dyDescent="0.15">
      <c r="A67" t="s">
        <v>68</v>
      </c>
      <c r="B67" s="27" t="s">
        <v>955</v>
      </c>
      <c r="D67" s="27" t="s">
        <v>960</v>
      </c>
      <c r="F67" s="27" t="s">
        <v>176</v>
      </c>
      <c r="G67" s="27">
        <v>300000</v>
      </c>
      <c r="H67" s="27">
        <v>0</v>
      </c>
      <c r="I67" s="27">
        <v>0</v>
      </c>
      <c r="J67" s="27">
        <v>2017</v>
      </c>
    </row>
    <row r="68" spans="1:10" x14ac:dyDescent="0.15">
      <c r="A68" t="s">
        <v>54</v>
      </c>
      <c r="B68" s="27" t="s">
        <v>961</v>
      </c>
      <c r="D68" s="27" t="s">
        <v>962</v>
      </c>
      <c r="E68" s="27" t="s">
        <v>963</v>
      </c>
      <c r="G68" s="27">
        <v>630000</v>
      </c>
      <c r="H68" s="27">
        <v>0</v>
      </c>
      <c r="I68" s="27">
        <v>0</v>
      </c>
      <c r="J68" s="27">
        <v>2016</v>
      </c>
    </row>
    <row r="69" spans="1:10" x14ac:dyDescent="0.15">
      <c r="A69" t="s">
        <v>54</v>
      </c>
      <c r="B69" s="27" t="s">
        <v>834</v>
      </c>
      <c r="C69" s="27" t="s">
        <v>964</v>
      </c>
      <c r="D69" s="27" t="s">
        <v>965</v>
      </c>
      <c r="F69" s="27" t="s">
        <v>176</v>
      </c>
      <c r="G69" s="27">
        <v>630000</v>
      </c>
      <c r="H69" s="27">
        <v>0</v>
      </c>
      <c r="I69" s="27">
        <v>0</v>
      </c>
      <c r="J69" s="27">
        <v>2016</v>
      </c>
    </row>
    <row r="70" spans="1:10" x14ac:dyDescent="0.15">
      <c r="A70" t="s">
        <v>54</v>
      </c>
      <c r="B70" s="27" t="s">
        <v>966</v>
      </c>
      <c r="D70" s="27" t="s">
        <v>967</v>
      </c>
      <c r="F70" s="27" t="s">
        <v>176</v>
      </c>
      <c r="G70" s="27">
        <v>630000</v>
      </c>
      <c r="H70" s="27">
        <v>0</v>
      </c>
      <c r="I70" s="27">
        <v>0</v>
      </c>
      <c r="J70" s="27">
        <v>2016</v>
      </c>
    </row>
    <row r="71" spans="1:10" x14ac:dyDescent="0.15">
      <c r="A71" t="s">
        <v>69</v>
      </c>
      <c r="B71" s="27" t="s">
        <v>907</v>
      </c>
      <c r="C71" s="27" t="s">
        <v>968</v>
      </c>
      <c r="D71" s="27" t="s">
        <v>969</v>
      </c>
      <c r="G71" s="27">
        <v>6565</v>
      </c>
      <c r="H71" s="27">
        <v>0</v>
      </c>
      <c r="I71" s="27">
        <v>0</v>
      </c>
      <c r="J71" s="27">
        <v>2017</v>
      </c>
    </row>
    <row r="72" spans="1:10" x14ac:dyDescent="0.15">
      <c r="A72" t="s">
        <v>69</v>
      </c>
      <c r="B72" s="27" t="s">
        <v>907</v>
      </c>
      <c r="C72" s="27" t="s">
        <v>968</v>
      </c>
      <c r="D72" s="27" t="s">
        <v>970</v>
      </c>
      <c r="E72" s="27" t="s">
        <v>971</v>
      </c>
      <c r="G72" s="27">
        <v>6565</v>
      </c>
      <c r="H72" s="27">
        <v>0</v>
      </c>
      <c r="I72" s="27">
        <v>0</v>
      </c>
      <c r="J72" s="27">
        <v>2017</v>
      </c>
    </row>
    <row r="73" spans="1:10" x14ac:dyDescent="0.15">
      <c r="A73" t="s">
        <v>69</v>
      </c>
      <c r="B73" s="27" t="s">
        <v>907</v>
      </c>
      <c r="C73" s="27" t="s">
        <v>968</v>
      </c>
      <c r="D73" s="27" t="s">
        <v>972</v>
      </c>
      <c r="F73" s="27" t="s">
        <v>176</v>
      </c>
      <c r="G73" s="27">
        <v>6565</v>
      </c>
      <c r="H73" s="27">
        <v>0</v>
      </c>
      <c r="I73" s="27">
        <v>0</v>
      </c>
      <c r="J73" s="27">
        <v>2017</v>
      </c>
    </row>
    <row r="74" spans="1:10" x14ac:dyDescent="0.15">
      <c r="A74" t="s">
        <v>36</v>
      </c>
      <c r="B74" s="27" t="s">
        <v>973</v>
      </c>
      <c r="C74" s="27" t="s">
        <v>974</v>
      </c>
      <c r="D74" s="27" t="s">
        <v>975</v>
      </c>
      <c r="G74" s="27">
        <v>60000</v>
      </c>
      <c r="H74" s="27">
        <v>0</v>
      </c>
      <c r="I74" s="27">
        <v>0</v>
      </c>
      <c r="J74" s="27">
        <v>2015</v>
      </c>
    </row>
    <row r="75" spans="1:10" x14ac:dyDescent="0.15">
      <c r="A75" t="s">
        <v>36</v>
      </c>
      <c r="B75" s="27" t="s">
        <v>973</v>
      </c>
      <c r="C75" s="27" t="s">
        <v>974</v>
      </c>
      <c r="D75" s="27" t="s">
        <v>976</v>
      </c>
      <c r="F75" s="27" t="s">
        <v>176</v>
      </c>
      <c r="G75" s="27">
        <v>60000</v>
      </c>
      <c r="H75" s="27">
        <v>0</v>
      </c>
      <c r="I75" s="27">
        <v>0</v>
      </c>
      <c r="J75" s="27">
        <v>2015</v>
      </c>
    </row>
    <row r="76" spans="1:10" x14ac:dyDescent="0.15">
      <c r="A76" t="s">
        <v>87</v>
      </c>
      <c r="B76" s="27" t="s">
        <v>937</v>
      </c>
      <c r="C76" s="27" t="s">
        <v>977</v>
      </c>
      <c r="D76" s="27" t="s">
        <v>978</v>
      </c>
      <c r="G76" s="27">
        <v>250000</v>
      </c>
      <c r="H76" s="27">
        <v>0</v>
      </c>
      <c r="I76" s="27">
        <v>0</v>
      </c>
      <c r="J76" s="27">
        <v>2018</v>
      </c>
    </row>
    <row r="77" spans="1:10" x14ac:dyDescent="0.15">
      <c r="A77" t="s">
        <v>87</v>
      </c>
      <c r="B77" s="27" t="s">
        <v>937</v>
      </c>
      <c r="C77" s="27" t="s">
        <v>977</v>
      </c>
      <c r="D77" s="27" t="s">
        <v>979</v>
      </c>
      <c r="F77" s="27" t="s">
        <v>176</v>
      </c>
      <c r="G77" s="27">
        <v>250000</v>
      </c>
      <c r="H77" s="27">
        <v>0</v>
      </c>
      <c r="I77" s="27">
        <v>0</v>
      </c>
      <c r="J77" s="27">
        <v>2018</v>
      </c>
    </row>
    <row r="78" spans="1:10" x14ac:dyDescent="0.15">
      <c r="A78" t="s">
        <v>70</v>
      </c>
      <c r="B78" s="27" t="s">
        <v>980</v>
      </c>
      <c r="C78" s="27" t="s">
        <v>981</v>
      </c>
      <c r="D78" s="27" t="s">
        <v>982</v>
      </c>
      <c r="G78" s="27">
        <v>950000</v>
      </c>
      <c r="H78" s="27">
        <v>0</v>
      </c>
      <c r="I78" s="27">
        <v>0</v>
      </c>
      <c r="J78" s="27">
        <v>2017</v>
      </c>
    </row>
    <row r="79" spans="1:10" x14ac:dyDescent="0.15">
      <c r="A79" t="s">
        <v>70</v>
      </c>
      <c r="B79" s="27" t="s">
        <v>980</v>
      </c>
      <c r="C79" s="27" t="s">
        <v>981</v>
      </c>
      <c r="D79" s="27" t="s">
        <v>983</v>
      </c>
      <c r="G79" s="27">
        <v>950000</v>
      </c>
      <c r="H79" s="27">
        <v>0</v>
      </c>
      <c r="I79" s="27">
        <v>0</v>
      </c>
      <c r="J79" s="27">
        <v>2017</v>
      </c>
    </row>
    <row r="80" spans="1:10" x14ac:dyDescent="0.15">
      <c r="A80" t="s">
        <v>70</v>
      </c>
      <c r="B80" s="27" t="s">
        <v>980</v>
      </c>
      <c r="C80" s="27" t="s">
        <v>981</v>
      </c>
      <c r="D80" s="27" t="s">
        <v>984</v>
      </c>
      <c r="F80" s="27" t="s">
        <v>176</v>
      </c>
      <c r="G80" s="27">
        <v>950000</v>
      </c>
      <c r="H80" s="27">
        <v>0</v>
      </c>
      <c r="I80" s="27">
        <v>0</v>
      </c>
      <c r="J80" s="27">
        <v>2017</v>
      </c>
    </row>
    <row r="81" spans="1:10" x14ac:dyDescent="0.15">
      <c r="A81" t="s">
        <v>55</v>
      </c>
      <c r="B81" s="27" t="s">
        <v>985</v>
      </c>
      <c r="C81" s="27" t="s">
        <v>986</v>
      </c>
      <c r="D81" s="27" t="s">
        <v>987</v>
      </c>
      <c r="E81" s="27" t="s">
        <v>988</v>
      </c>
      <c r="G81" s="27">
        <v>1100000</v>
      </c>
      <c r="H81" s="27">
        <v>0</v>
      </c>
      <c r="I81" s="27">
        <v>0</v>
      </c>
      <c r="J81" s="27">
        <v>2016</v>
      </c>
    </row>
    <row r="82" spans="1:10" x14ac:dyDescent="0.15">
      <c r="A82" t="s">
        <v>55</v>
      </c>
      <c r="B82" s="27" t="s">
        <v>985</v>
      </c>
      <c r="C82" s="27" t="s">
        <v>986</v>
      </c>
      <c r="D82" s="27" t="s">
        <v>989</v>
      </c>
      <c r="E82" s="27" t="s">
        <v>988</v>
      </c>
      <c r="F82" s="27" t="s">
        <v>176</v>
      </c>
      <c r="G82" s="27">
        <v>1100000</v>
      </c>
      <c r="H82" s="27">
        <v>0</v>
      </c>
      <c r="I82" s="27">
        <v>0</v>
      </c>
      <c r="J82" s="27">
        <v>2016</v>
      </c>
    </row>
    <row r="83" spans="1:10" x14ac:dyDescent="0.15">
      <c r="A83" t="s">
        <v>71</v>
      </c>
      <c r="B83" s="27" t="s">
        <v>990</v>
      </c>
      <c r="C83" s="27" t="s">
        <v>991</v>
      </c>
      <c r="D83" s="27" t="s">
        <v>992</v>
      </c>
      <c r="G83" s="27">
        <v>180000</v>
      </c>
      <c r="H83" s="27">
        <v>0</v>
      </c>
      <c r="I83" s="27">
        <v>0</v>
      </c>
      <c r="J83" s="27">
        <v>2017</v>
      </c>
    </row>
    <row r="84" spans="1:10" x14ac:dyDescent="0.15">
      <c r="A84" t="s">
        <v>71</v>
      </c>
      <c r="B84" s="27" t="s">
        <v>990</v>
      </c>
      <c r="C84" s="27" t="s">
        <v>991</v>
      </c>
      <c r="D84" s="27" t="s">
        <v>993</v>
      </c>
      <c r="G84" s="27">
        <v>180000</v>
      </c>
      <c r="H84" s="27">
        <v>0</v>
      </c>
      <c r="I84" s="27">
        <v>0</v>
      </c>
      <c r="J84" s="27">
        <v>2017</v>
      </c>
    </row>
    <row r="85" spans="1:10" x14ac:dyDescent="0.15">
      <c r="A85" t="s">
        <v>71</v>
      </c>
      <c r="B85" s="27" t="s">
        <v>990</v>
      </c>
      <c r="C85" s="27" t="s">
        <v>991</v>
      </c>
      <c r="D85" s="27" t="s">
        <v>994</v>
      </c>
      <c r="F85" s="27" t="s">
        <v>176</v>
      </c>
      <c r="G85" s="27">
        <v>180000</v>
      </c>
      <c r="H85" s="27">
        <v>0</v>
      </c>
      <c r="I85" s="27">
        <v>0</v>
      </c>
      <c r="J85" s="27">
        <v>2017</v>
      </c>
    </row>
    <row r="86" spans="1:10" x14ac:dyDescent="0.15">
      <c r="A86" t="s">
        <v>37</v>
      </c>
      <c r="B86" s="27" t="s">
        <v>995</v>
      </c>
      <c r="C86" s="27" t="s">
        <v>996</v>
      </c>
      <c r="D86" s="27" t="s">
        <v>997</v>
      </c>
      <c r="F86" s="27" t="s">
        <v>176</v>
      </c>
      <c r="G86" s="27">
        <v>1800000</v>
      </c>
      <c r="H86" s="27">
        <v>0</v>
      </c>
      <c r="I86" s="27">
        <v>0</v>
      </c>
      <c r="J86" s="27">
        <v>2015</v>
      </c>
    </row>
    <row r="87" spans="1:10" x14ac:dyDescent="0.15">
      <c r="A87" t="s">
        <v>109</v>
      </c>
      <c r="B87" s="27" t="s">
        <v>998</v>
      </c>
      <c r="C87" s="27" t="s">
        <v>877</v>
      </c>
      <c r="D87" s="27" t="s">
        <v>999</v>
      </c>
      <c r="G87" s="27">
        <v>301700</v>
      </c>
      <c r="H87" s="27">
        <v>0</v>
      </c>
      <c r="I87" s="27">
        <v>0</v>
      </c>
      <c r="J87" s="27">
        <v>2019</v>
      </c>
    </row>
    <row r="88" spans="1:10" x14ac:dyDescent="0.15">
      <c r="A88" t="s">
        <v>109</v>
      </c>
      <c r="B88" s="27" t="s">
        <v>1000</v>
      </c>
      <c r="C88" s="27" t="s">
        <v>1001</v>
      </c>
      <c r="D88" s="27" t="s">
        <v>1002</v>
      </c>
      <c r="E88" s="27" t="s">
        <v>860</v>
      </c>
      <c r="F88" s="27" t="s">
        <v>176</v>
      </c>
      <c r="G88" s="27">
        <v>301700</v>
      </c>
      <c r="H88" s="27">
        <v>0</v>
      </c>
      <c r="I88" s="27">
        <v>0</v>
      </c>
      <c r="J88" s="27">
        <v>2019</v>
      </c>
    </row>
    <row r="89" spans="1:10" x14ac:dyDescent="0.15">
      <c r="A89" t="s">
        <v>109</v>
      </c>
      <c r="B89" s="27" t="s">
        <v>1003</v>
      </c>
      <c r="C89" s="27" t="s">
        <v>1004</v>
      </c>
      <c r="D89" s="27" t="s">
        <v>1005</v>
      </c>
      <c r="E89" s="27" t="s">
        <v>860</v>
      </c>
      <c r="F89" s="27" t="s">
        <v>176</v>
      </c>
      <c r="G89" s="27">
        <v>301700</v>
      </c>
      <c r="H89" s="27">
        <v>0</v>
      </c>
      <c r="I89" s="27">
        <v>0</v>
      </c>
      <c r="J89" s="27">
        <v>2019</v>
      </c>
    </row>
    <row r="90" spans="1:10" x14ac:dyDescent="0.15">
      <c r="A90" t="s">
        <v>56</v>
      </c>
      <c r="B90" s="27" t="s">
        <v>1006</v>
      </c>
      <c r="C90" s="27" t="s">
        <v>1007</v>
      </c>
      <c r="D90" s="27" t="s">
        <v>1008</v>
      </c>
      <c r="G90" s="27">
        <v>1690000</v>
      </c>
      <c r="H90" s="27">
        <v>0</v>
      </c>
      <c r="I90" s="27">
        <v>0</v>
      </c>
      <c r="J90" s="27">
        <v>2016</v>
      </c>
    </row>
    <row r="91" spans="1:10" x14ac:dyDescent="0.15">
      <c r="A91" t="s">
        <v>56</v>
      </c>
      <c r="B91" s="27" t="s">
        <v>1009</v>
      </c>
      <c r="C91" s="27" t="s">
        <v>1010</v>
      </c>
      <c r="D91" s="27" t="s">
        <v>1011</v>
      </c>
      <c r="G91" s="27">
        <v>1690000</v>
      </c>
      <c r="H91" s="27">
        <v>0</v>
      </c>
      <c r="I91" s="27">
        <v>0</v>
      </c>
      <c r="J91" s="27">
        <v>2016</v>
      </c>
    </row>
    <row r="92" spans="1:10" x14ac:dyDescent="0.15">
      <c r="A92" t="s">
        <v>56</v>
      </c>
      <c r="B92" s="27" t="s">
        <v>1006</v>
      </c>
      <c r="C92" s="27" t="s">
        <v>1007</v>
      </c>
      <c r="D92" s="27" t="s">
        <v>1012</v>
      </c>
      <c r="E92" s="27" t="s">
        <v>1013</v>
      </c>
      <c r="G92" s="27">
        <v>1690000</v>
      </c>
      <c r="H92" s="27">
        <v>0</v>
      </c>
      <c r="I92" s="27">
        <v>0</v>
      </c>
      <c r="J92" s="27">
        <v>2016</v>
      </c>
    </row>
    <row r="93" spans="1:10" x14ac:dyDescent="0.15">
      <c r="A93" t="s">
        <v>1014</v>
      </c>
      <c r="B93" s="27" t="s">
        <v>1015</v>
      </c>
      <c r="C93" s="27" t="s">
        <v>1016</v>
      </c>
      <c r="D93" s="27" t="s">
        <v>1017</v>
      </c>
      <c r="E93" s="27" t="s">
        <v>1018</v>
      </c>
      <c r="G93" s="27" t="s">
        <v>277</v>
      </c>
      <c r="H93" s="27" t="s">
        <v>277</v>
      </c>
      <c r="I93" s="27" t="s">
        <v>277</v>
      </c>
      <c r="J93" s="27" t="s">
        <v>277</v>
      </c>
    </row>
    <row r="94" spans="1:10" x14ac:dyDescent="0.15">
      <c r="A94" t="s">
        <v>1014</v>
      </c>
      <c r="B94" s="27" t="s">
        <v>1015</v>
      </c>
      <c r="C94" s="27" t="s">
        <v>1016</v>
      </c>
      <c r="D94" s="27" t="s">
        <v>1019</v>
      </c>
      <c r="E94" s="27" t="s">
        <v>1018</v>
      </c>
      <c r="G94" s="27" t="s">
        <v>277</v>
      </c>
      <c r="H94" s="27" t="s">
        <v>277</v>
      </c>
      <c r="I94" s="27" t="s">
        <v>277</v>
      </c>
      <c r="J94" s="27" t="s">
        <v>277</v>
      </c>
    </row>
    <row r="95" spans="1:10" x14ac:dyDescent="0.15">
      <c r="A95" t="s">
        <v>1020</v>
      </c>
      <c r="B95" s="27" t="s">
        <v>1021</v>
      </c>
      <c r="C95" s="27" t="s">
        <v>1022</v>
      </c>
      <c r="D95" s="27" t="s">
        <v>1023</v>
      </c>
      <c r="G95" s="27" t="s">
        <v>277</v>
      </c>
      <c r="H95" s="27" t="s">
        <v>277</v>
      </c>
      <c r="I95" s="27" t="s">
        <v>277</v>
      </c>
      <c r="J95" s="27" t="s">
        <v>277</v>
      </c>
    </row>
    <row r="96" spans="1:10" x14ac:dyDescent="0.15">
      <c r="A96" t="s">
        <v>1020</v>
      </c>
      <c r="B96" s="27" t="s">
        <v>1021</v>
      </c>
      <c r="C96" s="27" t="s">
        <v>1022</v>
      </c>
      <c r="D96" s="27" t="s">
        <v>1024</v>
      </c>
      <c r="F96" s="27" t="s">
        <v>176</v>
      </c>
      <c r="G96" s="27" t="s">
        <v>277</v>
      </c>
      <c r="H96" s="27" t="s">
        <v>277</v>
      </c>
      <c r="I96" s="27" t="s">
        <v>277</v>
      </c>
      <c r="J96" s="27" t="s">
        <v>277</v>
      </c>
    </row>
    <row r="97" spans="1:10" x14ac:dyDescent="0.15">
      <c r="A97" t="s">
        <v>110</v>
      </c>
      <c r="B97" s="27" t="s">
        <v>1025</v>
      </c>
      <c r="D97" s="27" t="s">
        <v>1026</v>
      </c>
      <c r="F97" s="27" t="s">
        <v>176</v>
      </c>
      <c r="G97" s="27">
        <v>900000</v>
      </c>
      <c r="H97" s="27">
        <v>0</v>
      </c>
      <c r="I97" s="27">
        <v>0</v>
      </c>
      <c r="J97" s="27">
        <v>2019</v>
      </c>
    </row>
    <row r="98" spans="1:10" x14ac:dyDescent="0.15">
      <c r="A98" t="s">
        <v>110</v>
      </c>
      <c r="B98" s="27" t="s">
        <v>1027</v>
      </c>
      <c r="C98" s="27" t="s">
        <v>1028</v>
      </c>
      <c r="D98" s="27" t="s">
        <v>1029</v>
      </c>
      <c r="E98" s="27" t="s">
        <v>860</v>
      </c>
      <c r="F98" s="27" t="s">
        <v>176</v>
      </c>
      <c r="G98" s="27">
        <v>900000</v>
      </c>
      <c r="H98" s="27">
        <v>0</v>
      </c>
      <c r="I98" s="27">
        <v>0</v>
      </c>
      <c r="J98" s="27">
        <v>2019</v>
      </c>
    </row>
    <row r="99" spans="1:10" x14ac:dyDescent="0.15">
      <c r="A99" t="s">
        <v>110</v>
      </c>
      <c r="D99" s="27" t="s">
        <v>1030</v>
      </c>
      <c r="E99" s="27" t="s">
        <v>860</v>
      </c>
      <c r="G99" s="27">
        <v>900000</v>
      </c>
      <c r="H99" s="27">
        <v>0</v>
      </c>
      <c r="I99" s="27">
        <v>0</v>
      </c>
      <c r="J99" s="27">
        <v>2019</v>
      </c>
    </row>
    <row r="100" spans="1:10" x14ac:dyDescent="0.15">
      <c r="A100" t="s">
        <v>110</v>
      </c>
      <c r="B100" s="27" t="s">
        <v>1025</v>
      </c>
      <c r="C100" s="27" t="s">
        <v>1031</v>
      </c>
      <c r="D100" s="27" t="s">
        <v>1032</v>
      </c>
      <c r="E100" s="27" t="s">
        <v>860</v>
      </c>
      <c r="F100" s="27" t="s">
        <v>176</v>
      </c>
      <c r="G100" s="27">
        <v>900000</v>
      </c>
      <c r="H100" s="27">
        <v>0</v>
      </c>
      <c r="I100" s="27">
        <v>0</v>
      </c>
      <c r="J100" s="27">
        <v>2019</v>
      </c>
    </row>
    <row r="101" spans="1:10" x14ac:dyDescent="0.15">
      <c r="A101" t="s">
        <v>72</v>
      </c>
      <c r="B101" s="27" t="s">
        <v>1033</v>
      </c>
      <c r="C101" s="27" t="s">
        <v>1034</v>
      </c>
      <c r="D101" s="27" t="s">
        <v>1035</v>
      </c>
      <c r="G101" s="27">
        <v>150000</v>
      </c>
      <c r="H101" s="27">
        <v>0</v>
      </c>
      <c r="I101" s="27">
        <v>0</v>
      </c>
      <c r="J101" s="27">
        <v>2017</v>
      </c>
    </row>
    <row r="102" spans="1:10" x14ac:dyDescent="0.15">
      <c r="A102" t="s">
        <v>72</v>
      </c>
      <c r="B102" s="27" t="s">
        <v>1033</v>
      </c>
      <c r="C102" s="27" t="s">
        <v>1034</v>
      </c>
      <c r="D102" s="27" t="s">
        <v>1036</v>
      </c>
      <c r="G102" s="27">
        <v>150000</v>
      </c>
      <c r="H102" s="27">
        <v>0</v>
      </c>
      <c r="I102" s="27">
        <v>0</v>
      </c>
      <c r="J102" s="27">
        <v>2017</v>
      </c>
    </row>
    <row r="103" spans="1:10" x14ac:dyDescent="0.15">
      <c r="A103" t="s">
        <v>72</v>
      </c>
      <c r="B103" s="27" t="s">
        <v>1033</v>
      </c>
      <c r="C103" s="27" t="s">
        <v>1034</v>
      </c>
      <c r="D103" s="27" t="s">
        <v>1037</v>
      </c>
      <c r="G103" s="27">
        <v>150000</v>
      </c>
      <c r="H103" s="27">
        <v>0</v>
      </c>
      <c r="I103" s="27">
        <v>0</v>
      </c>
      <c r="J103" s="27">
        <v>2017</v>
      </c>
    </row>
    <row r="104" spans="1:10" x14ac:dyDescent="0.15">
      <c r="A104" t="s">
        <v>72</v>
      </c>
      <c r="B104" s="27" t="s">
        <v>1033</v>
      </c>
      <c r="C104" s="27" t="s">
        <v>1034</v>
      </c>
      <c r="D104" s="27" t="s">
        <v>1038</v>
      </c>
      <c r="G104" s="27">
        <v>150000</v>
      </c>
      <c r="H104" s="27">
        <v>0</v>
      </c>
      <c r="I104" s="27">
        <v>0</v>
      </c>
      <c r="J104" s="27">
        <v>2017</v>
      </c>
    </row>
    <row r="105" spans="1:10" x14ac:dyDescent="0.15">
      <c r="A105" t="s">
        <v>73</v>
      </c>
      <c r="B105" s="27" t="s">
        <v>1039</v>
      </c>
      <c r="C105" s="27" t="s">
        <v>1040</v>
      </c>
      <c r="D105" s="27" t="s">
        <v>1041</v>
      </c>
      <c r="G105" s="27">
        <v>500000</v>
      </c>
      <c r="H105" s="27">
        <v>0</v>
      </c>
      <c r="I105" s="27">
        <v>0</v>
      </c>
      <c r="J105" s="27">
        <v>2017</v>
      </c>
    </row>
    <row r="106" spans="1:10" x14ac:dyDescent="0.15">
      <c r="A106" t="s">
        <v>73</v>
      </c>
      <c r="B106" s="27" t="s">
        <v>1039</v>
      </c>
      <c r="C106" s="27" t="s">
        <v>1040</v>
      </c>
      <c r="D106" s="27" t="s">
        <v>1042</v>
      </c>
      <c r="G106" s="27">
        <v>500000</v>
      </c>
      <c r="H106" s="27">
        <v>0</v>
      </c>
      <c r="I106" s="27">
        <v>0</v>
      </c>
      <c r="J106" s="27">
        <v>2017</v>
      </c>
    </row>
    <row r="107" spans="1:10" x14ac:dyDescent="0.15">
      <c r="A107" t="s">
        <v>73</v>
      </c>
      <c r="B107" s="27" t="s">
        <v>1039</v>
      </c>
      <c r="C107" s="27" t="s">
        <v>1040</v>
      </c>
      <c r="D107" s="27" t="s">
        <v>1043</v>
      </c>
      <c r="F107" s="27" t="s">
        <v>176</v>
      </c>
      <c r="G107" s="27">
        <v>500000</v>
      </c>
      <c r="H107" s="27">
        <v>0</v>
      </c>
      <c r="I107" s="27">
        <v>0</v>
      </c>
      <c r="J107" s="27">
        <v>2017</v>
      </c>
    </row>
    <row r="108" spans="1:10" x14ac:dyDescent="0.15">
      <c r="A108" t="s">
        <v>57</v>
      </c>
      <c r="B108" s="27" t="s">
        <v>1044</v>
      </c>
      <c r="C108" s="27" t="s">
        <v>1045</v>
      </c>
      <c r="D108" s="27" t="s">
        <v>1046</v>
      </c>
      <c r="G108" s="27">
        <v>302000</v>
      </c>
      <c r="H108" s="27">
        <v>0</v>
      </c>
      <c r="I108" s="27">
        <v>0</v>
      </c>
      <c r="J108" s="27">
        <v>2016</v>
      </c>
    </row>
    <row r="109" spans="1:10" x14ac:dyDescent="0.15">
      <c r="A109" t="s">
        <v>57</v>
      </c>
      <c r="B109" s="27" t="s">
        <v>1044</v>
      </c>
      <c r="C109" s="27" t="s">
        <v>1045</v>
      </c>
      <c r="D109" s="27" t="s">
        <v>1047</v>
      </c>
      <c r="F109" s="27" t="s">
        <v>176</v>
      </c>
      <c r="G109" s="27">
        <v>302000</v>
      </c>
      <c r="H109" s="27">
        <v>0</v>
      </c>
      <c r="I109" s="27">
        <v>0</v>
      </c>
      <c r="J109" s="27">
        <v>2016</v>
      </c>
    </row>
    <row r="110" spans="1:10" x14ac:dyDescent="0.15">
      <c r="A110" t="s">
        <v>38</v>
      </c>
      <c r="B110" s="27" t="s">
        <v>1048</v>
      </c>
      <c r="C110" s="27" t="s">
        <v>951</v>
      </c>
      <c r="D110" s="27" t="s">
        <v>1049</v>
      </c>
      <c r="G110" s="27">
        <v>250000</v>
      </c>
      <c r="H110" s="27">
        <v>0</v>
      </c>
      <c r="I110" s="27">
        <v>0</v>
      </c>
      <c r="J110" s="27">
        <v>2015</v>
      </c>
    </row>
    <row r="111" spans="1:10" x14ac:dyDescent="0.15">
      <c r="A111" t="s">
        <v>38</v>
      </c>
      <c r="B111" s="27" t="s">
        <v>1048</v>
      </c>
      <c r="C111" s="27" t="s">
        <v>951</v>
      </c>
      <c r="D111" s="27" t="s">
        <v>1050</v>
      </c>
      <c r="G111" s="27">
        <v>250000</v>
      </c>
      <c r="H111" s="27">
        <v>0</v>
      </c>
      <c r="I111" s="27">
        <v>0</v>
      </c>
      <c r="J111" s="27">
        <v>2015</v>
      </c>
    </row>
    <row r="112" spans="1:10" x14ac:dyDescent="0.15">
      <c r="A112" t="s">
        <v>38</v>
      </c>
      <c r="B112" s="27" t="s">
        <v>1048</v>
      </c>
      <c r="C112" s="27" t="s">
        <v>951</v>
      </c>
      <c r="D112" s="27" t="s">
        <v>1051</v>
      </c>
      <c r="E112" s="27" t="s">
        <v>1052</v>
      </c>
      <c r="F112" s="27" t="s">
        <v>176</v>
      </c>
      <c r="G112" s="27">
        <v>250000</v>
      </c>
      <c r="H112" s="27">
        <v>0</v>
      </c>
      <c r="I112" s="27">
        <v>0</v>
      </c>
      <c r="J112" s="27">
        <v>2015</v>
      </c>
    </row>
    <row r="113" spans="1:10" x14ac:dyDescent="0.15">
      <c r="A113" t="s">
        <v>89</v>
      </c>
      <c r="B113" s="27" t="s">
        <v>1053</v>
      </c>
      <c r="C113" s="27" t="s">
        <v>1054</v>
      </c>
      <c r="D113" s="27" t="s">
        <v>1055</v>
      </c>
      <c r="G113" s="27">
        <v>25000</v>
      </c>
      <c r="H113" s="27">
        <v>0</v>
      </c>
      <c r="I113" s="27">
        <v>0</v>
      </c>
      <c r="J113" s="27">
        <v>2018</v>
      </c>
    </row>
    <row r="114" spans="1:10" x14ac:dyDescent="0.15">
      <c r="A114" t="s">
        <v>89</v>
      </c>
      <c r="B114" s="27" t="s">
        <v>1053</v>
      </c>
      <c r="C114" s="27" t="s">
        <v>1054</v>
      </c>
      <c r="D114" s="27" t="s">
        <v>1056</v>
      </c>
      <c r="G114" s="27">
        <v>25000</v>
      </c>
      <c r="H114" s="27">
        <v>0</v>
      </c>
      <c r="I114" s="27">
        <v>0</v>
      </c>
      <c r="J114" s="27">
        <v>2018</v>
      </c>
    </row>
    <row r="115" spans="1:10" x14ac:dyDescent="0.15">
      <c r="A115" t="s">
        <v>74</v>
      </c>
      <c r="B115" s="27" t="s">
        <v>1057</v>
      </c>
      <c r="C115" s="27" t="s">
        <v>1058</v>
      </c>
      <c r="D115" s="27" t="s">
        <v>1059</v>
      </c>
      <c r="G115" s="27">
        <v>50000</v>
      </c>
      <c r="H115" s="27">
        <v>0</v>
      </c>
      <c r="I115" s="27">
        <v>0</v>
      </c>
      <c r="J115" s="27">
        <v>2017</v>
      </c>
    </row>
    <row r="116" spans="1:10" x14ac:dyDescent="0.15">
      <c r="A116" t="s">
        <v>74</v>
      </c>
      <c r="B116" s="27" t="s">
        <v>1025</v>
      </c>
      <c r="C116" s="27" t="s">
        <v>1060</v>
      </c>
      <c r="D116" s="27" t="s">
        <v>1061</v>
      </c>
      <c r="E116" s="27" t="s">
        <v>1062</v>
      </c>
      <c r="G116" s="27">
        <v>50000</v>
      </c>
      <c r="H116" s="27">
        <v>0</v>
      </c>
      <c r="I116" s="27">
        <v>0</v>
      </c>
      <c r="J116" s="27">
        <v>2017</v>
      </c>
    </row>
    <row r="117" spans="1:10" x14ac:dyDescent="0.15">
      <c r="A117" t="s">
        <v>74</v>
      </c>
      <c r="B117" s="27" t="s">
        <v>1025</v>
      </c>
      <c r="C117" s="27" t="s">
        <v>1060</v>
      </c>
      <c r="D117" s="27" t="s">
        <v>1063</v>
      </c>
      <c r="G117" s="27">
        <v>50000</v>
      </c>
      <c r="H117" s="27">
        <v>0</v>
      </c>
      <c r="I117" s="27">
        <v>0</v>
      </c>
      <c r="J117" s="27">
        <v>2017</v>
      </c>
    </row>
    <row r="118" spans="1:10" x14ac:dyDescent="0.15">
      <c r="A118" t="s">
        <v>74</v>
      </c>
      <c r="B118" s="27" t="s">
        <v>1057</v>
      </c>
      <c r="C118" s="27" t="s">
        <v>1058</v>
      </c>
      <c r="D118" s="27" t="s">
        <v>1064</v>
      </c>
      <c r="F118" s="27" t="s">
        <v>176</v>
      </c>
      <c r="G118" s="27">
        <v>50000</v>
      </c>
      <c r="H118" s="27">
        <v>0</v>
      </c>
      <c r="I118" s="27">
        <v>0</v>
      </c>
      <c r="J118" s="27">
        <v>2017</v>
      </c>
    </row>
    <row r="119" spans="1:10" x14ac:dyDescent="0.15">
      <c r="A119" t="s">
        <v>90</v>
      </c>
      <c r="B119" s="27" t="s">
        <v>1065</v>
      </c>
      <c r="C119" s="27" t="s">
        <v>1016</v>
      </c>
      <c r="D119" s="27" t="s">
        <v>1066</v>
      </c>
      <c r="G119" s="27">
        <v>300000</v>
      </c>
      <c r="H119" s="27">
        <v>0</v>
      </c>
      <c r="I119" s="27">
        <v>0</v>
      </c>
      <c r="J119" s="27">
        <v>2018</v>
      </c>
    </row>
    <row r="120" spans="1:10" x14ac:dyDescent="0.15">
      <c r="A120" t="s">
        <v>90</v>
      </c>
      <c r="B120" s="27" t="s">
        <v>1067</v>
      </c>
      <c r="C120" s="27" t="s">
        <v>1068</v>
      </c>
      <c r="D120" s="27" t="s">
        <v>1069</v>
      </c>
      <c r="F120" s="27" t="s">
        <v>176</v>
      </c>
      <c r="G120" s="27">
        <v>300000</v>
      </c>
      <c r="H120" s="27">
        <v>0</v>
      </c>
      <c r="I120" s="27">
        <v>0</v>
      </c>
      <c r="J120" s="27">
        <v>2018</v>
      </c>
    </row>
    <row r="121" spans="1:10" x14ac:dyDescent="0.15">
      <c r="A121" t="s">
        <v>75</v>
      </c>
      <c r="B121" s="27" t="s">
        <v>926</v>
      </c>
      <c r="C121" s="27" t="s">
        <v>927</v>
      </c>
      <c r="D121" s="27" t="s">
        <v>1070</v>
      </c>
      <c r="G121" s="27">
        <v>90000</v>
      </c>
      <c r="H121" s="27">
        <v>0</v>
      </c>
      <c r="I121" s="27">
        <v>0</v>
      </c>
      <c r="J121" s="27">
        <v>2017</v>
      </c>
    </row>
    <row r="122" spans="1:10" x14ac:dyDescent="0.15">
      <c r="A122" t="s">
        <v>75</v>
      </c>
      <c r="B122" s="27" t="s">
        <v>926</v>
      </c>
      <c r="C122" s="27" t="s">
        <v>927</v>
      </c>
      <c r="D122" s="27" t="s">
        <v>1071</v>
      </c>
      <c r="G122" s="27">
        <v>90000</v>
      </c>
      <c r="H122" s="27">
        <v>0</v>
      </c>
      <c r="I122" s="27">
        <v>0</v>
      </c>
      <c r="J122" s="27">
        <v>2017</v>
      </c>
    </row>
    <row r="123" spans="1:10" x14ac:dyDescent="0.15">
      <c r="A123" t="s">
        <v>75</v>
      </c>
      <c r="B123" s="27" t="s">
        <v>926</v>
      </c>
      <c r="C123" s="27" t="s">
        <v>927</v>
      </c>
      <c r="D123" s="27" t="s">
        <v>1072</v>
      </c>
      <c r="F123" s="27" t="s">
        <v>176</v>
      </c>
      <c r="G123" s="27">
        <v>90000</v>
      </c>
      <c r="H123" s="27">
        <v>0</v>
      </c>
      <c r="I123" s="27">
        <v>0</v>
      </c>
      <c r="J123" s="27">
        <v>2017</v>
      </c>
    </row>
    <row r="124" spans="1:10" x14ac:dyDescent="0.15">
      <c r="A124" t="s">
        <v>75</v>
      </c>
      <c r="B124" s="27" t="s">
        <v>926</v>
      </c>
      <c r="C124" s="27" t="s">
        <v>927</v>
      </c>
      <c r="D124" s="27" t="s">
        <v>1073</v>
      </c>
      <c r="F124" s="27" t="s">
        <v>176</v>
      </c>
      <c r="G124" s="27">
        <v>90000</v>
      </c>
      <c r="H124" s="27">
        <v>0</v>
      </c>
      <c r="I124" s="27">
        <v>0</v>
      </c>
      <c r="J124" s="27">
        <v>2017</v>
      </c>
    </row>
    <row r="125" spans="1:10" x14ac:dyDescent="0.15">
      <c r="A125" t="s">
        <v>91</v>
      </c>
      <c r="B125" s="27" t="s">
        <v>1074</v>
      </c>
      <c r="C125" s="27" t="s">
        <v>1075</v>
      </c>
      <c r="D125" s="27" t="s">
        <v>1076</v>
      </c>
      <c r="G125" s="27">
        <v>15000</v>
      </c>
      <c r="H125" s="27">
        <v>0</v>
      </c>
      <c r="I125" s="27">
        <v>0</v>
      </c>
      <c r="J125" s="27">
        <v>2018</v>
      </c>
    </row>
    <row r="126" spans="1:10" x14ac:dyDescent="0.15">
      <c r="A126" t="s">
        <v>91</v>
      </c>
      <c r="B126" s="27" t="s">
        <v>1074</v>
      </c>
      <c r="C126" s="27" t="s">
        <v>1075</v>
      </c>
      <c r="D126" s="27" t="s">
        <v>1077</v>
      </c>
      <c r="G126" s="27">
        <v>15000</v>
      </c>
      <c r="H126" s="27">
        <v>0</v>
      </c>
      <c r="I126" s="27">
        <v>0</v>
      </c>
      <c r="J126" s="27">
        <v>2018</v>
      </c>
    </row>
    <row r="127" spans="1:10" x14ac:dyDescent="0.15">
      <c r="A127" t="s">
        <v>91</v>
      </c>
      <c r="B127" s="27" t="s">
        <v>1078</v>
      </c>
      <c r="C127" s="27" t="s">
        <v>1079</v>
      </c>
      <c r="D127" s="27" t="s">
        <v>1080</v>
      </c>
      <c r="F127" s="27" t="s">
        <v>176</v>
      </c>
      <c r="G127" s="27">
        <v>15000</v>
      </c>
      <c r="H127" s="27">
        <v>0</v>
      </c>
      <c r="I127" s="27">
        <v>0</v>
      </c>
      <c r="J127" s="27">
        <v>2018</v>
      </c>
    </row>
    <row r="128" spans="1:10" x14ac:dyDescent="0.15">
      <c r="A128" t="s">
        <v>39</v>
      </c>
      <c r="B128" s="27" t="s">
        <v>1081</v>
      </c>
      <c r="C128" s="27" t="s">
        <v>877</v>
      </c>
      <c r="D128" s="27" t="s">
        <v>1082</v>
      </c>
      <c r="G128" s="27">
        <v>1000000</v>
      </c>
      <c r="H128" s="27">
        <v>0</v>
      </c>
      <c r="I128" s="27">
        <v>0</v>
      </c>
      <c r="J128" s="27">
        <v>2015</v>
      </c>
    </row>
    <row r="129" spans="1:10" x14ac:dyDescent="0.15">
      <c r="A129" t="s">
        <v>39</v>
      </c>
      <c r="B129" s="27" t="s">
        <v>1081</v>
      </c>
      <c r="C129" s="27" t="s">
        <v>877</v>
      </c>
      <c r="D129" s="27" t="s">
        <v>1083</v>
      </c>
      <c r="F129" s="27" t="s">
        <v>176</v>
      </c>
      <c r="G129" s="27">
        <v>1000000</v>
      </c>
      <c r="H129" s="27">
        <v>0</v>
      </c>
      <c r="I129" s="27">
        <v>0</v>
      </c>
      <c r="J129" s="27">
        <v>2015</v>
      </c>
    </row>
    <row r="130" spans="1:10" x14ac:dyDescent="0.15">
      <c r="A130" t="s">
        <v>40</v>
      </c>
      <c r="B130" s="27" t="s">
        <v>881</v>
      </c>
      <c r="C130" s="27" t="s">
        <v>1084</v>
      </c>
      <c r="D130" s="27" t="s">
        <v>1085</v>
      </c>
      <c r="G130" s="27" t="s">
        <v>788</v>
      </c>
      <c r="H130" s="27">
        <v>0</v>
      </c>
      <c r="I130" s="27">
        <v>0</v>
      </c>
      <c r="J130" s="27">
        <v>2015</v>
      </c>
    </row>
    <row r="131" spans="1:10" x14ac:dyDescent="0.15">
      <c r="A131" t="s">
        <v>40</v>
      </c>
      <c r="B131" s="27" t="s">
        <v>881</v>
      </c>
      <c r="C131" s="27" t="s">
        <v>1084</v>
      </c>
      <c r="D131" s="27" t="s">
        <v>1086</v>
      </c>
      <c r="G131" s="27" t="s">
        <v>788</v>
      </c>
      <c r="H131" s="27">
        <v>0</v>
      </c>
      <c r="I131" s="27">
        <v>0</v>
      </c>
      <c r="J131" s="27">
        <v>2015</v>
      </c>
    </row>
    <row r="132" spans="1:10" x14ac:dyDescent="0.15">
      <c r="A132" t="s">
        <v>40</v>
      </c>
      <c r="D132" s="27" t="s">
        <v>1087</v>
      </c>
      <c r="G132" s="27" t="s">
        <v>788</v>
      </c>
      <c r="H132" s="27">
        <v>0</v>
      </c>
      <c r="I132" s="27">
        <v>0</v>
      </c>
      <c r="J132" s="27">
        <v>2015</v>
      </c>
    </row>
    <row r="133" spans="1:10" x14ac:dyDescent="0.15">
      <c r="A133" t="s">
        <v>41</v>
      </c>
      <c r="B133" s="27" t="s">
        <v>1088</v>
      </c>
      <c r="C133" s="27" t="s">
        <v>1089</v>
      </c>
      <c r="D133" s="27" t="s">
        <v>1090</v>
      </c>
      <c r="G133" s="27">
        <v>210000</v>
      </c>
      <c r="H133" s="27">
        <v>0</v>
      </c>
      <c r="I133" s="27">
        <v>0</v>
      </c>
      <c r="J133" s="27">
        <v>2015</v>
      </c>
    </row>
    <row r="134" spans="1:10" x14ac:dyDescent="0.15">
      <c r="A134" t="s">
        <v>41</v>
      </c>
      <c r="B134" s="27" t="s">
        <v>1088</v>
      </c>
      <c r="C134" s="27" t="s">
        <v>1089</v>
      </c>
      <c r="D134" s="27" t="s">
        <v>1091</v>
      </c>
      <c r="F134" s="27" t="s">
        <v>176</v>
      </c>
      <c r="G134" s="27">
        <v>210000</v>
      </c>
      <c r="H134" s="27">
        <v>0</v>
      </c>
      <c r="I134" s="27">
        <v>0</v>
      </c>
      <c r="J134" s="27">
        <v>2015</v>
      </c>
    </row>
    <row r="135" spans="1:10" x14ac:dyDescent="0.15">
      <c r="A135" t="s">
        <v>76</v>
      </c>
      <c r="B135" s="27" t="s">
        <v>1009</v>
      </c>
      <c r="C135" s="27" t="s">
        <v>1092</v>
      </c>
      <c r="D135" s="27" t="s">
        <v>1093</v>
      </c>
      <c r="G135" s="27">
        <v>25000</v>
      </c>
      <c r="H135" s="27">
        <v>0</v>
      </c>
      <c r="I135" s="27">
        <v>0</v>
      </c>
      <c r="J135" s="27">
        <v>2017</v>
      </c>
    </row>
    <row r="136" spans="1:10" x14ac:dyDescent="0.15">
      <c r="A136" t="s">
        <v>76</v>
      </c>
      <c r="B136" s="27" t="s">
        <v>1009</v>
      </c>
      <c r="C136" s="27" t="s">
        <v>1092</v>
      </c>
      <c r="D136" s="27" t="s">
        <v>1094</v>
      </c>
      <c r="G136" s="27">
        <v>25000</v>
      </c>
      <c r="H136" s="27">
        <v>0</v>
      </c>
      <c r="I136" s="27">
        <v>0</v>
      </c>
      <c r="J136" s="27">
        <v>2017</v>
      </c>
    </row>
    <row r="137" spans="1:10" x14ac:dyDescent="0.15">
      <c r="A137" t="s">
        <v>76</v>
      </c>
      <c r="B137" s="27" t="s">
        <v>1009</v>
      </c>
      <c r="C137" s="27" t="s">
        <v>1092</v>
      </c>
      <c r="D137" s="27" t="s">
        <v>1095</v>
      </c>
      <c r="F137" s="27" t="s">
        <v>176</v>
      </c>
      <c r="G137" s="27">
        <v>25000</v>
      </c>
      <c r="H137" s="27">
        <v>0</v>
      </c>
      <c r="I137" s="27">
        <v>0</v>
      </c>
      <c r="J137" s="27">
        <v>2017</v>
      </c>
    </row>
    <row r="138" spans="1:10" x14ac:dyDescent="0.15">
      <c r="A138" t="s">
        <v>78</v>
      </c>
      <c r="B138" s="27" t="s">
        <v>1096</v>
      </c>
      <c r="C138" s="27" t="s">
        <v>1097</v>
      </c>
      <c r="D138" s="27" t="s">
        <v>1098</v>
      </c>
      <c r="G138" s="27">
        <v>5000</v>
      </c>
      <c r="H138" s="27">
        <v>0</v>
      </c>
      <c r="I138" s="27">
        <v>0</v>
      </c>
      <c r="J138" s="27">
        <v>2017</v>
      </c>
    </row>
    <row r="139" spans="1:10" x14ac:dyDescent="0.15">
      <c r="A139" t="s">
        <v>78</v>
      </c>
      <c r="B139" s="27" t="s">
        <v>1096</v>
      </c>
      <c r="C139" s="27" t="s">
        <v>1097</v>
      </c>
      <c r="D139" s="27" t="s">
        <v>1099</v>
      </c>
      <c r="G139" s="27">
        <v>5000</v>
      </c>
      <c r="H139" s="27">
        <v>0</v>
      </c>
      <c r="I139" s="27">
        <v>0</v>
      </c>
      <c r="J139" s="27">
        <v>2017</v>
      </c>
    </row>
    <row r="140" spans="1:10" x14ac:dyDescent="0.15">
      <c r="A140" t="s">
        <v>78</v>
      </c>
      <c r="B140" s="27" t="s">
        <v>1096</v>
      </c>
      <c r="C140" s="27" t="s">
        <v>1097</v>
      </c>
      <c r="D140" s="27" t="s">
        <v>1100</v>
      </c>
      <c r="F140" s="27" t="s">
        <v>176</v>
      </c>
      <c r="G140" s="27">
        <v>5000</v>
      </c>
      <c r="H140" s="27">
        <v>0</v>
      </c>
      <c r="I140" s="27">
        <v>0</v>
      </c>
      <c r="J140" s="27">
        <v>2017</v>
      </c>
    </row>
    <row r="141" spans="1:10" x14ac:dyDescent="0.15">
      <c r="A141" t="s">
        <v>42</v>
      </c>
      <c r="B141" s="27" t="s">
        <v>1101</v>
      </c>
      <c r="C141" s="27" t="s">
        <v>1102</v>
      </c>
      <c r="D141" s="27" t="s">
        <v>1103</v>
      </c>
      <c r="G141" s="27">
        <v>0</v>
      </c>
      <c r="H141" s="27">
        <v>0</v>
      </c>
      <c r="I141" s="27">
        <v>0</v>
      </c>
      <c r="J141" s="27">
        <v>2015</v>
      </c>
    </row>
    <row r="142" spans="1:10" x14ac:dyDescent="0.15">
      <c r="A142" t="s">
        <v>804</v>
      </c>
      <c r="B142" s="27" t="s">
        <v>1104</v>
      </c>
      <c r="C142" s="27" t="s">
        <v>1105</v>
      </c>
      <c r="D142" s="27" t="s">
        <v>1106</v>
      </c>
      <c r="G142" s="27" t="s">
        <v>277</v>
      </c>
      <c r="H142" s="27" t="s">
        <v>277</v>
      </c>
      <c r="I142" s="27" t="s">
        <v>277</v>
      </c>
      <c r="J142" s="27" t="s">
        <v>277</v>
      </c>
    </row>
    <row r="143" spans="1:10" x14ac:dyDescent="0.15">
      <c r="A143" t="s">
        <v>804</v>
      </c>
      <c r="B143" s="27" t="s">
        <v>1104</v>
      </c>
      <c r="C143" s="27" t="s">
        <v>1105</v>
      </c>
      <c r="D143" s="27" t="s">
        <v>1107</v>
      </c>
      <c r="F143" s="27" t="s">
        <v>176</v>
      </c>
      <c r="G143" s="27" t="s">
        <v>277</v>
      </c>
      <c r="H143" s="27" t="s">
        <v>277</v>
      </c>
      <c r="I143" s="27" t="s">
        <v>277</v>
      </c>
      <c r="J143" s="27" t="s">
        <v>277</v>
      </c>
    </row>
    <row r="144" spans="1:10" x14ac:dyDescent="0.15">
      <c r="A144" t="s">
        <v>79</v>
      </c>
      <c r="B144" s="27" t="s">
        <v>1108</v>
      </c>
      <c r="C144" s="27" t="s">
        <v>1109</v>
      </c>
      <c r="D144" s="27" t="s">
        <v>1110</v>
      </c>
      <c r="G144" s="27">
        <v>500000</v>
      </c>
      <c r="H144" s="27">
        <v>0</v>
      </c>
      <c r="I144" s="27">
        <v>0</v>
      </c>
      <c r="J144" s="27">
        <v>2017</v>
      </c>
    </row>
    <row r="145" spans="1:10" x14ac:dyDescent="0.15">
      <c r="A145" t="s">
        <v>79</v>
      </c>
      <c r="B145" s="27" t="s">
        <v>1108</v>
      </c>
      <c r="C145" s="27" t="s">
        <v>1109</v>
      </c>
      <c r="D145" s="27" t="s">
        <v>1111</v>
      </c>
      <c r="F145" s="27" t="s">
        <v>176</v>
      </c>
      <c r="G145" s="27">
        <v>500000</v>
      </c>
      <c r="H145" s="27">
        <v>0</v>
      </c>
      <c r="I145" s="27">
        <v>0</v>
      </c>
      <c r="J145" s="27">
        <v>2017</v>
      </c>
    </row>
    <row r="146" spans="1:10" x14ac:dyDescent="0.15">
      <c r="A146" t="s">
        <v>79</v>
      </c>
      <c r="B146" s="27" t="s">
        <v>1108</v>
      </c>
      <c r="C146" s="27" t="s">
        <v>1109</v>
      </c>
      <c r="D146" s="27" t="s">
        <v>1112</v>
      </c>
      <c r="G146" s="27">
        <v>500000</v>
      </c>
      <c r="H146" s="27">
        <v>0</v>
      </c>
      <c r="I146" s="27">
        <v>0</v>
      </c>
      <c r="J146" s="27">
        <v>2017</v>
      </c>
    </row>
    <row r="147" spans="1:10" x14ac:dyDescent="0.15">
      <c r="A147" t="s">
        <v>79</v>
      </c>
      <c r="B147" s="27" t="s">
        <v>1113</v>
      </c>
      <c r="C147" s="27" t="s">
        <v>1109</v>
      </c>
      <c r="D147" s="27" t="s">
        <v>1114</v>
      </c>
      <c r="F147" s="27" t="s">
        <v>176</v>
      </c>
      <c r="G147" s="27">
        <v>500000</v>
      </c>
      <c r="H147" s="27">
        <v>0</v>
      </c>
      <c r="I147" s="27">
        <v>0</v>
      </c>
      <c r="J147" s="27">
        <v>2017</v>
      </c>
    </row>
    <row r="148" spans="1:10" x14ac:dyDescent="0.15">
      <c r="A148" t="s">
        <v>581</v>
      </c>
      <c r="B148" s="27" t="s">
        <v>1115</v>
      </c>
      <c r="C148" s="27" t="s">
        <v>1116</v>
      </c>
      <c r="D148" s="27" t="s">
        <v>1117</v>
      </c>
      <c r="G148" s="27">
        <v>1071750</v>
      </c>
      <c r="H148" s="27">
        <v>0</v>
      </c>
      <c r="I148" s="27">
        <v>0</v>
      </c>
      <c r="J148" s="27">
        <v>2017</v>
      </c>
    </row>
    <row r="149" spans="1:10" x14ac:dyDescent="0.15">
      <c r="A149" t="s">
        <v>581</v>
      </c>
      <c r="B149" s="27" t="s">
        <v>1115</v>
      </c>
      <c r="C149" s="27" t="s">
        <v>1116</v>
      </c>
      <c r="D149" s="27" t="s">
        <v>1118</v>
      </c>
      <c r="G149" s="27">
        <v>1071750</v>
      </c>
      <c r="H149" s="27">
        <v>0</v>
      </c>
      <c r="I149" s="27">
        <v>0</v>
      </c>
      <c r="J149" s="27">
        <v>2017</v>
      </c>
    </row>
    <row r="150" spans="1:10" x14ac:dyDescent="0.15">
      <c r="A150" t="s">
        <v>581</v>
      </c>
      <c r="B150" s="27" t="s">
        <v>1115</v>
      </c>
      <c r="C150" s="27" t="s">
        <v>1116</v>
      </c>
      <c r="D150" s="27" t="s">
        <v>1119</v>
      </c>
      <c r="F150" s="27" t="s">
        <v>176</v>
      </c>
      <c r="G150" s="27">
        <v>1071750</v>
      </c>
      <c r="H150" s="27">
        <v>0</v>
      </c>
      <c r="I150" s="27">
        <v>0</v>
      </c>
      <c r="J150" s="27">
        <v>2017</v>
      </c>
    </row>
    <row r="151" spans="1:10" x14ac:dyDescent="0.15">
      <c r="A151" t="s">
        <v>111</v>
      </c>
      <c r="B151" s="27" t="s">
        <v>1025</v>
      </c>
      <c r="C151" s="27" t="s">
        <v>1120</v>
      </c>
      <c r="D151" s="27" t="s">
        <v>1121</v>
      </c>
      <c r="F151" s="27" t="s">
        <v>176</v>
      </c>
      <c r="G151" s="27">
        <v>350000</v>
      </c>
      <c r="H151" s="27">
        <v>0</v>
      </c>
      <c r="I151" s="27">
        <v>0</v>
      </c>
      <c r="J151" s="27">
        <v>2019</v>
      </c>
    </row>
    <row r="152" spans="1:10" x14ac:dyDescent="0.15">
      <c r="A152" t="s">
        <v>81</v>
      </c>
      <c r="B152" s="27" t="s">
        <v>1122</v>
      </c>
      <c r="C152" s="27" t="s">
        <v>1123</v>
      </c>
      <c r="D152" s="27" t="s">
        <v>1124</v>
      </c>
      <c r="G152" s="27">
        <v>20000</v>
      </c>
      <c r="H152" s="27">
        <v>0</v>
      </c>
      <c r="I152" s="27">
        <v>0</v>
      </c>
      <c r="J152" s="27">
        <v>2017</v>
      </c>
    </row>
    <row r="153" spans="1:10" x14ac:dyDescent="0.15">
      <c r="A153" t="s">
        <v>81</v>
      </c>
      <c r="B153" s="27" t="s">
        <v>1122</v>
      </c>
      <c r="C153" s="27" t="s">
        <v>1123</v>
      </c>
      <c r="D153" s="27" t="s">
        <v>1125</v>
      </c>
      <c r="G153" s="27">
        <v>20000</v>
      </c>
      <c r="H153" s="27">
        <v>0</v>
      </c>
      <c r="I153" s="27">
        <v>0</v>
      </c>
      <c r="J153" s="27">
        <v>2017</v>
      </c>
    </row>
    <row r="154" spans="1:10" x14ac:dyDescent="0.15">
      <c r="A154" t="s">
        <v>81</v>
      </c>
      <c r="D154" s="27" t="s">
        <v>1126</v>
      </c>
      <c r="G154" s="27">
        <v>20000</v>
      </c>
      <c r="H154" s="27">
        <v>0</v>
      </c>
      <c r="I154" s="27">
        <v>0</v>
      </c>
      <c r="J154" s="27">
        <v>2017</v>
      </c>
    </row>
    <row r="155" spans="1:10" x14ac:dyDescent="0.15">
      <c r="A155" t="s">
        <v>81</v>
      </c>
      <c r="D155" s="27" t="s">
        <v>1127</v>
      </c>
      <c r="G155" s="27">
        <v>20000</v>
      </c>
      <c r="H155" s="27">
        <v>0</v>
      </c>
      <c r="I155" s="27">
        <v>0</v>
      </c>
      <c r="J155" s="27">
        <v>2017</v>
      </c>
    </row>
    <row r="156" spans="1:10" x14ac:dyDescent="0.15">
      <c r="A156" t="s">
        <v>81</v>
      </c>
      <c r="B156" s="27" t="s">
        <v>1122</v>
      </c>
      <c r="C156" s="27" t="s">
        <v>1123</v>
      </c>
      <c r="D156" s="27" t="s">
        <v>1128</v>
      </c>
      <c r="G156" s="27">
        <v>20000</v>
      </c>
      <c r="H156" s="27">
        <v>0</v>
      </c>
      <c r="I156" s="27">
        <v>0</v>
      </c>
      <c r="J156" s="27">
        <v>2017</v>
      </c>
    </row>
    <row r="157" spans="1:10" x14ac:dyDescent="0.15">
      <c r="A157" t="s">
        <v>59</v>
      </c>
      <c r="B157" s="27" t="s">
        <v>1129</v>
      </c>
      <c r="C157" s="27" t="s">
        <v>1130</v>
      </c>
      <c r="D157" s="27" t="s">
        <v>1131</v>
      </c>
      <c r="G157" s="27">
        <v>600000</v>
      </c>
      <c r="H157" s="27">
        <v>0</v>
      </c>
      <c r="I157" s="27">
        <v>0</v>
      </c>
      <c r="J157" s="27">
        <v>2016</v>
      </c>
    </row>
    <row r="158" spans="1:10" x14ac:dyDescent="0.15">
      <c r="A158" t="s">
        <v>59</v>
      </c>
      <c r="B158" s="27" t="s">
        <v>1129</v>
      </c>
      <c r="C158" s="27" t="s">
        <v>1130</v>
      </c>
      <c r="D158" s="27" t="s">
        <v>1132</v>
      </c>
      <c r="E158" s="27" t="s">
        <v>1013</v>
      </c>
      <c r="G158" s="27">
        <v>600000</v>
      </c>
      <c r="H158" s="27">
        <v>0</v>
      </c>
      <c r="I158" s="27">
        <v>0</v>
      </c>
      <c r="J158" s="27">
        <v>2016</v>
      </c>
    </row>
    <row r="159" spans="1:10" x14ac:dyDescent="0.15">
      <c r="A159" t="s">
        <v>59</v>
      </c>
      <c r="B159" s="27" t="s">
        <v>1129</v>
      </c>
      <c r="C159" s="27" t="s">
        <v>1130</v>
      </c>
      <c r="D159" s="27" t="s">
        <v>1133</v>
      </c>
      <c r="F159" s="27" t="s">
        <v>176</v>
      </c>
      <c r="G159" s="27">
        <v>600000</v>
      </c>
      <c r="H159" s="27">
        <v>0</v>
      </c>
      <c r="I159" s="27">
        <v>0</v>
      </c>
      <c r="J159" s="27">
        <v>2016</v>
      </c>
    </row>
    <row r="160" spans="1:10" x14ac:dyDescent="0.15">
      <c r="A160" t="s">
        <v>112</v>
      </c>
      <c r="B160" s="27" t="s">
        <v>1108</v>
      </c>
      <c r="C160" s="27" t="s">
        <v>1134</v>
      </c>
      <c r="D160" s="27" t="s">
        <v>1135</v>
      </c>
      <c r="F160" s="27" t="s">
        <v>176</v>
      </c>
      <c r="G160" s="27">
        <v>30000</v>
      </c>
      <c r="H160" s="27">
        <v>0</v>
      </c>
      <c r="I160" s="27">
        <v>0</v>
      </c>
      <c r="J160" s="27">
        <v>2019</v>
      </c>
    </row>
    <row r="161" spans="1:10" x14ac:dyDescent="0.15">
      <c r="A161" t="s">
        <v>92</v>
      </c>
      <c r="B161" s="27" t="s">
        <v>1136</v>
      </c>
      <c r="C161" s="27" t="s">
        <v>1137</v>
      </c>
      <c r="D161" s="27" t="s">
        <v>1138</v>
      </c>
      <c r="G161" s="27" t="s">
        <v>787</v>
      </c>
      <c r="H161" s="27">
        <v>0</v>
      </c>
      <c r="I161" s="27">
        <v>0</v>
      </c>
      <c r="J161" s="27">
        <v>2018</v>
      </c>
    </row>
    <row r="162" spans="1:10" x14ac:dyDescent="0.15">
      <c r="A162" t="s">
        <v>92</v>
      </c>
      <c r="B162" s="27" t="s">
        <v>1136</v>
      </c>
      <c r="C162" s="27" t="s">
        <v>1137</v>
      </c>
      <c r="D162" s="27" t="s">
        <v>1139</v>
      </c>
      <c r="G162" s="27" t="s">
        <v>787</v>
      </c>
      <c r="H162" s="27">
        <v>0</v>
      </c>
      <c r="I162" s="27">
        <v>0</v>
      </c>
      <c r="J162" s="27">
        <v>2018</v>
      </c>
    </row>
    <row r="163" spans="1:10" x14ac:dyDescent="0.15">
      <c r="A163" t="s">
        <v>92</v>
      </c>
      <c r="D163" s="27" t="s">
        <v>1140</v>
      </c>
      <c r="G163" s="27" t="s">
        <v>787</v>
      </c>
      <c r="H163" s="27">
        <v>0</v>
      </c>
      <c r="I163" s="27">
        <v>0</v>
      </c>
      <c r="J163" s="27">
        <v>2018</v>
      </c>
    </row>
    <row r="164" spans="1:10" x14ac:dyDescent="0.15">
      <c r="A164" t="s">
        <v>113</v>
      </c>
      <c r="B164" s="27" t="s">
        <v>1141</v>
      </c>
      <c r="C164" s="27" t="s">
        <v>1142</v>
      </c>
      <c r="D164" s="27" t="s">
        <v>1143</v>
      </c>
      <c r="F164" s="27" t="s">
        <v>176</v>
      </c>
      <c r="G164" s="27">
        <v>50000</v>
      </c>
      <c r="H164" s="27">
        <v>0</v>
      </c>
      <c r="I164" s="27">
        <v>0</v>
      </c>
      <c r="J164" s="27">
        <v>2019</v>
      </c>
    </row>
    <row r="165" spans="1:10" x14ac:dyDescent="0.15">
      <c r="A165" t="s">
        <v>43</v>
      </c>
      <c r="B165" s="27" t="s">
        <v>1003</v>
      </c>
      <c r="C165" s="27" t="s">
        <v>1144</v>
      </c>
      <c r="D165" s="27" t="s">
        <v>1145</v>
      </c>
      <c r="G165" s="27">
        <v>1200000</v>
      </c>
      <c r="H165" s="27">
        <v>0</v>
      </c>
      <c r="I165" s="27">
        <v>0</v>
      </c>
      <c r="J165" s="27">
        <v>2015</v>
      </c>
    </row>
    <row r="166" spans="1:10" x14ac:dyDescent="0.15">
      <c r="A166" t="s">
        <v>43</v>
      </c>
      <c r="B166" s="27" t="s">
        <v>1003</v>
      </c>
      <c r="C166" s="27" t="s">
        <v>1144</v>
      </c>
      <c r="D166" s="27" t="s">
        <v>1146</v>
      </c>
      <c r="G166" s="27">
        <v>1200000</v>
      </c>
      <c r="H166" s="27">
        <v>0</v>
      </c>
      <c r="I166" s="27">
        <v>0</v>
      </c>
      <c r="J166" s="27">
        <v>2015</v>
      </c>
    </row>
    <row r="167" spans="1:10" x14ac:dyDescent="0.15">
      <c r="A167" t="s">
        <v>43</v>
      </c>
      <c r="B167" s="27" t="s">
        <v>1003</v>
      </c>
      <c r="C167" s="27" t="s">
        <v>1144</v>
      </c>
      <c r="D167" s="27" t="s">
        <v>1147</v>
      </c>
      <c r="F167" s="27" t="s">
        <v>176</v>
      </c>
      <c r="G167" s="27">
        <v>1200000</v>
      </c>
      <c r="H167" s="27">
        <v>0</v>
      </c>
      <c r="I167" s="27">
        <v>0</v>
      </c>
      <c r="J167" s="27">
        <v>2015</v>
      </c>
    </row>
    <row r="168" spans="1:10" x14ac:dyDescent="0.15">
      <c r="A168" t="s">
        <v>114</v>
      </c>
      <c r="B168" s="27" t="s">
        <v>1148</v>
      </c>
      <c r="C168" s="27" t="s">
        <v>1149</v>
      </c>
      <c r="D168" s="27" t="s">
        <v>1150</v>
      </c>
      <c r="F168" s="27" t="s">
        <v>176</v>
      </c>
      <c r="G168" s="27">
        <v>380000</v>
      </c>
      <c r="H168" s="27">
        <v>0</v>
      </c>
      <c r="I168" s="27">
        <v>0</v>
      </c>
      <c r="J168" s="27">
        <v>2019</v>
      </c>
    </row>
    <row r="169" spans="1:10" x14ac:dyDescent="0.15">
      <c r="A169" t="s">
        <v>114</v>
      </c>
      <c r="D169" s="27" t="s">
        <v>1151</v>
      </c>
      <c r="E169" s="27" t="s">
        <v>860</v>
      </c>
      <c r="G169" s="27">
        <v>380000</v>
      </c>
      <c r="H169" s="27">
        <v>0</v>
      </c>
      <c r="I169" s="27">
        <v>0</v>
      </c>
      <c r="J169" s="27">
        <v>2019</v>
      </c>
    </row>
    <row r="170" spans="1:10" x14ac:dyDescent="0.15">
      <c r="A170" t="s">
        <v>114</v>
      </c>
      <c r="D170" s="27" t="s">
        <v>1152</v>
      </c>
      <c r="E170" s="27" t="s">
        <v>860</v>
      </c>
      <c r="G170" s="27">
        <v>380000</v>
      </c>
      <c r="H170" s="27">
        <v>0</v>
      </c>
      <c r="I170" s="27">
        <v>0</v>
      </c>
      <c r="J170" s="27">
        <v>2019</v>
      </c>
    </row>
    <row r="171" spans="1:10" x14ac:dyDescent="0.15">
      <c r="A171" t="s">
        <v>114</v>
      </c>
      <c r="B171" s="27" t="s">
        <v>953</v>
      </c>
      <c r="C171" s="27" t="s">
        <v>1153</v>
      </c>
      <c r="D171" s="27" t="s">
        <v>1154</v>
      </c>
      <c r="E171" s="27" t="s">
        <v>860</v>
      </c>
      <c r="F171" s="27" t="s">
        <v>176</v>
      </c>
      <c r="G171" s="27">
        <v>380000</v>
      </c>
      <c r="H171" s="27">
        <v>0</v>
      </c>
      <c r="I171" s="27">
        <v>0</v>
      </c>
      <c r="J171" s="27">
        <v>2019</v>
      </c>
    </row>
    <row r="172" spans="1:10" x14ac:dyDescent="0.15">
      <c r="A172" t="s">
        <v>44</v>
      </c>
      <c r="B172" s="27" t="s">
        <v>1081</v>
      </c>
      <c r="C172" s="27" t="s">
        <v>1155</v>
      </c>
      <c r="D172" s="27" t="s">
        <v>1156</v>
      </c>
      <c r="F172" s="27" t="s">
        <v>176</v>
      </c>
      <c r="G172" s="27">
        <v>0</v>
      </c>
      <c r="H172" s="27">
        <v>0</v>
      </c>
      <c r="I172" s="27">
        <v>0</v>
      </c>
      <c r="J172" s="27">
        <v>2015</v>
      </c>
    </row>
    <row r="173" spans="1:10" x14ac:dyDescent="0.15">
      <c r="A173" t="s">
        <v>82</v>
      </c>
      <c r="B173" s="27" t="s">
        <v>1157</v>
      </c>
      <c r="C173" s="27" t="s">
        <v>1158</v>
      </c>
      <c r="D173" s="27" t="s">
        <v>1159</v>
      </c>
      <c r="G173" s="27">
        <v>0</v>
      </c>
      <c r="H173" s="27">
        <v>0</v>
      </c>
      <c r="I173" s="27">
        <v>0</v>
      </c>
      <c r="J173" s="27">
        <v>2017</v>
      </c>
    </row>
    <row r="174" spans="1:10" x14ac:dyDescent="0.15">
      <c r="A174" t="s">
        <v>82</v>
      </c>
      <c r="B174" s="27" t="s">
        <v>1157</v>
      </c>
      <c r="C174" s="27" t="s">
        <v>1158</v>
      </c>
      <c r="D174" s="27" t="s">
        <v>1160</v>
      </c>
      <c r="F174" s="27" t="s">
        <v>176</v>
      </c>
      <c r="G174" s="27">
        <v>0</v>
      </c>
      <c r="H174" s="27">
        <v>0</v>
      </c>
      <c r="I174" s="27">
        <v>0</v>
      </c>
      <c r="J174" s="27">
        <v>2017</v>
      </c>
    </row>
    <row r="175" spans="1:10" x14ac:dyDescent="0.15">
      <c r="A175" t="s">
        <v>115</v>
      </c>
      <c r="B175" s="27" t="s">
        <v>966</v>
      </c>
      <c r="C175" s="27" t="s">
        <v>1161</v>
      </c>
      <c r="D175" s="27" t="s">
        <v>1162</v>
      </c>
      <c r="F175" s="27" t="s">
        <v>176</v>
      </c>
      <c r="G175" s="27">
        <v>175000</v>
      </c>
      <c r="H175" s="27">
        <v>0</v>
      </c>
      <c r="I175" s="27">
        <v>0</v>
      </c>
      <c r="J175" s="27">
        <v>2019</v>
      </c>
    </row>
    <row r="176" spans="1:10" x14ac:dyDescent="0.15">
      <c r="A176" t="s">
        <v>60</v>
      </c>
      <c r="B176" s="27" t="s">
        <v>885</v>
      </c>
      <c r="C176" s="27" t="s">
        <v>1163</v>
      </c>
      <c r="D176" s="27" t="s">
        <v>1164</v>
      </c>
      <c r="G176" s="27">
        <v>52000</v>
      </c>
      <c r="H176" s="27">
        <v>0</v>
      </c>
      <c r="I176" s="27">
        <v>0</v>
      </c>
      <c r="J176" s="27">
        <v>2016</v>
      </c>
    </row>
    <row r="177" spans="1:10" x14ac:dyDescent="0.15">
      <c r="A177" t="s">
        <v>60</v>
      </c>
      <c r="B177" s="27" t="s">
        <v>1165</v>
      </c>
      <c r="C177" s="27" t="s">
        <v>1163</v>
      </c>
      <c r="D177" s="27" t="s">
        <v>1166</v>
      </c>
      <c r="E177" s="27" t="s">
        <v>1167</v>
      </c>
      <c r="G177" s="27">
        <v>52000</v>
      </c>
      <c r="H177" s="27">
        <v>0</v>
      </c>
      <c r="I177" s="27">
        <v>0</v>
      </c>
      <c r="J177" s="27">
        <v>2016</v>
      </c>
    </row>
    <row r="178" spans="1:10" x14ac:dyDescent="0.15">
      <c r="A178" t="s">
        <v>60</v>
      </c>
      <c r="B178" s="27" t="s">
        <v>1168</v>
      </c>
      <c r="C178" s="27" t="s">
        <v>1169</v>
      </c>
      <c r="D178" s="27">
        <v>9702278983</v>
      </c>
      <c r="G178" s="27">
        <v>52000</v>
      </c>
      <c r="H178" s="27">
        <v>0</v>
      </c>
      <c r="I178" s="27">
        <v>0</v>
      </c>
      <c r="J178" s="27">
        <v>2016</v>
      </c>
    </row>
    <row r="179" spans="1:10" x14ac:dyDescent="0.15">
      <c r="A179" t="s">
        <v>60</v>
      </c>
      <c r="B179" s="27" t="s">
        <v>1170</v>
      </c>
      <c r="C179" s="27" t="s">
        <v>1171</v>
      </c>
      <c r="D179" s="27" t="s">
        <v>1172</v>
      </c>
      <c r="E179" s="27" t="s">
        <v>971</v>
      </c>
      <c r="G179" s="27">
        <v>52000</v>
      </c>
      <c r="H179" s="27">
        <v>0</v>
      </c>
      <c r="I179" s="27">
        <v>0</v>
      </c>
      <c r="J179" s="27">
        <v>2016</v>
      </c>
    </row>
    <row r="180" spans="1:10" x14ac:dyDescent="0.15">
      <c r="A180" t="s">
        <v>60</v>
      </c>
      <c r="B180" s="27" t="s">
        <v>1168</v>
      </c>
      <c r="C180" s="27" t="s">
        <v>1169</v>
      </c>
      <c r="D180" s="27" t="s">
        <v>1173</v>
      </c>
      <c r="E180" s="27" t="s">
        <v>1174</v>
      </c>
      <c r="G180" s="27">
        <v>52000</v>
      </c>
      <c r="H180" s="27">
        <v>0</v>
      </c>
      <c r="I180" s="27">
        <v>0</v>
      </c>
      <c r="J180" s="27">
        <v>2016</v>
      </c>
    </row>
    <row r="181" spans="1:10" x14ac:dyDescent="0.15">
      <c r="A181" t="s">
        <v>45</v>
      </c>
      <c r="B181" s="27" t="s">
        <v>918</v>
      </c>
      <c r="C181" s="27" t="s">
        <v>1175</v>
      </c>
      <c r="D181" s="27" t="s">
        <v>1176</v>
      </c>
      <c r="G181" s="27">
        <v>680000</v>
      </c>
      <c r="H181" s="27">
        <v>0</v>
      </c>
      <c r="I181" s="27">
        <v>0</v>
      </c>
      <c r="J181" s="27">
        <v>2015</v>
      </c>
    </row>
    <row r="182" spans="1:10" x14ac:dyDescent="0.15">
      <c r="A182" t="s">
        <v>45</v>
      </c>
      <c r="D182" s="27" t="s">
        <v>1177</v>
      </c>
      <c r="G182" s="27">
        <v>680000</v>
      </c>
      <c r="H182" s="27">
        <v>0</v>
      </c>
      <c r="I182" s="27">
        <v>0</v>
      </c>
      <c r="J182" s="27">
        <v>2015</v>
      </c>
    </row>
    <row r="183" spans="1:10" x14ac:dyDescent="0.15">
      <c r="A183" t="s">
        <v>45</v>
      </c>
      <c r="D183" s="27" t="s">
        <v>1178</v>
      </c>
      <c r="G183" s="27">
        <v>680000</v>
      </c>
      <c r="H183" s="27">
        <v>0</v>
      </c>
      <c r="I183" s="27">
        <v>0</v>
      </c>
      <c r="J183" s="27">
        <v>2015</v>
      </c>
    </row>
    <row r="184" spans="1:10" x14ac:dyDescent="0.15">
      <c r="A184" t="s">
        <v>45</v>
      </c>
      <c r="D184" s="27" t="s">
        <v>1179</v>
      </c>
      <c r="G184" s="27">
        <v>680000</v>
      </c>
      <c r="H184" s="27">
        <v>0</v>
      </c>
      <c r="I184" s="27">
        <v>0</v>
      </c>
      <c r="J184" s="27">
        <v>2015</v>
      </c>
    </row>
    <row r="185" spans="1:10" x14ac:dyDescent="0.15">
      <c r="A185" t="s">
        <v>45</v>
      </c>
      <c r="B185" s="27" t="s">
        <v>918</v>
      </c>
      <c r="C185" s="27" t="s">
        <v>1175</v>
      </c>
      <c r="D185" s="27" t="s">
        <v>1180</v>
      </c>
      <c r="F185" s="27" t="s">
        <v>176</v>
      </c>
      <c r="G185" s="27">
        <v>680000</v>
      </c>
      <c r="H185" s="27">
        <v>0</v>
      </c>
      <c r="I185" s="27">
        <v>0</v>
      </c>
      <c r="J185" s="27">
        <v>2015</v>
      </c>
    </row>
    <row r="186" spans="1:10" x14ac:dyDescent="0.15">
      <c r="A186" t="s">
        <v>46</v>
      </c>
      <c r="B186" s="27" t="s">
        <v>1181</v>
      </c>
      <c r="C186" s="27" t="s">
        <v>1182</v>
      </c>
      <c r="D186" s="27" t="s">
        <v>1183</v>
      </c>
      <c r="G186" s="27">
        <v>50000</v>
      </c>
      <c r="H186" s="27">
        <v>0</v>
      </c>
      <c r="I186" s="27">
        <v>0</v>
      </c>
      <c r="J186" s="27">
        <v>2015</v>
      </c>
    </row>
    <row r="187" spans="1:10" x14ac:dyDescent="0.15">
      <c r="A187" t="s">
        <v>46</v>
      </c>
      <c r="D187" s="27" t="s">
        <v>1184</v>
      </c>
      <c r="G187" s="27">
        <v>50000</v>
      </c>
      <c r="H187" s="27">
        <v>0</v>
      </c>
      <c r="I187" s="27">
        <v>0</v>
      </c>
      <c r="J187" s="27">
        <v>2015</v>
      </c>
    </row>
    <row r="188" spans="1:10" x14ac:dyDescent="0.15">
      <c r="A188" t="s">
        <v>46</v>
      </c>
      <c r="B188" s="27" t="s">
        <v>1181</v>
      </c>
      <c r="C188" s="27" t="s">
        <v>1182</v>
      </c>
      <c r="D188" s="27" t="s">
        <v>1185</v>
      </c>
      <c r="F188" s="27" t="s">
        <v>176</v>
      </c>
      <c r="G188" s="27">
        <v>50000</v>
      </c>
      <c r="H188" s="27">
        <v>0</v>
      </c>
      <c r="I188" s="27">
        <v>0</v>
      </c>
      <c r="J188" s="27">
        <v>2015</v>
      </c>
    </row>
    <row r="189" spans="1:10" x14ac:dyDescent="0.15">
      <c r="A189" t="s">
        <v>93</v>
      </c>
      <c r="B189" s="27" t="s">
        <v>1186</v>
      </c>
      <c r="C189" s="27" t="s">
        <v>1187</v>
      </c>
      <c r="D189" s="27" t="s">
        <v>1188</v>
      </c>
      <c r="G189" s="27">
        <v>350000</v>
      </c>
      <c r="H189" s="27">
        <v>0</v>
      </c>
      <c r="I189" s="27">
        <v>0</v>
      </c>
      <c r="J189" s="27">
        <v>2018</v>
      </c>
    </row>
    <row r="190" spans="1:10" x14ac:dyDescent="0.15">
      <c r="A190" t="s">
        <v>93</v>
      </c>
      <c r="B190" s="27" t="s">
        <v>1186</v>
      </c>
      <c r="C190" s="27" t="s">
        <v>1187</v>
      </c>
      <c r="D190" s="27" t="s">
        <v>1189</v>
      </c>
      <c r="F190" s="27" t="s">
        <v>176</v>
      </c>
      <c r="G190" s="27">
        <v>350000</v>
      </c>
      <c r="H190" s="27">
        <v>0</v>
      </c>
      <c r="I190" s="27">
        <v>0</v>
      </c>
      <c r="J190" s="27">
        <v>2018</v>
      </c>
    </row>
    <row r="191" spans="1:10" x14ac:dyDescent="0.15">
      <c r="A191" t="s">
        <v>94</v>
      </c>
      <c r="B191" s="27" t="s">
        <v>1190</v>
      </c>
      <c r="C191" s="27" t="s">
        <v>1191</v>
      </c>
      <c r="D191" s="27" t="s">
        <v>1192</v>
      </c>
      <c r="G191" s="27">
        <v>412000</v>
      </c>
      <c r="H191" s="27">
        <v>0</v>
      </c>
      <c r="I191" s="27">
        <v>0</v>
      </c>
      <c r="J191" s="27">
        <v>2018</v>
      </c>
    </row>
    <row r="192" spans="1:10" x14ac:dyDescent="0.15">
      <c r="A192" t="s">
        <v>94</v>
      </c>
      <c r="B192" s="27" t="s">
        <v>1190</v>
      </c>
      <c r="C192" s="27" t="s">
        <v>1191</v>
      </c>
      <c r="D192" s="27" t="s">
        <v>1193</v>
      </c>
      <c r="F192" s="27" t="s">
        <v>176</v>
      </c>
      <c r="G192" s="27">
        <v>412000</v>
      </c>
      <c r="H192" s="27">
        <v>0</v>
      </c>
      <c r="I192" s="27">
        <v>0</v>
      </c>
      <c r="J192" s="27">
        <v>2018</v>
      </c>
    </row>
    <row r="193" spans="1:10" x14ac:dyDescent="0.15">
      <c r="A193" t="s">
        <v>94</v>
      </c>
      <c r="B193" s="27" t="s">
        <v>1194</v>
      </c>
      <c r="C193" s="27" t="s">
        <v>1195</v>
      </c>
      <c r="D193" s="27" t="s">
        <v>1196</v>
      </c>
      <c r="E193" s="27" t="s">
        <v>860</v>
      </c>
      <c r="F193" s="27" t="s">
        <v>176</v>
      </c>
      <c r="G193" s="27">
        <v>412000</v>
      </c>
      <c r="H193" s="27">
        <v>0</v>
      </c>
      <c r="I193" s="27">
        <v>0</v>
      </c>
      <c r="J193" s="27">
        <v>2018</v>
      </c>
    </row>
    <row r="194" spans="1:10" x14ac:dyDescent="0.15">
      <c r="A194" t="s">
        <v>95</v>
      </c>
      <c r="B194" s="27" t="s">
        <v>1197</v>
      </c>
      <c r="C194" s="27" t="s">
        <v>1198</v>
      </c>
      <c r="D194" s="27" t="s">
        <v>1199</v>
      </c>
      <c r="G194" s="27">
        <v>460000</v>
      </c>
      <c r="H194" s="27">
        <v>0</v>
      </c>
      <c r="I194" s="27">
        <v>0</v>
      </c>
      <c r="J194" s="27">
        <v>2018</v>
      </c>
    </row>
    <row r="195" spans="1:10" x14ac:dyDescent="0.15">
      <c r="A195" t="s">
        <v>95</v>
      </c>
      <c r="B195" s="27" t="s">
        <v>1197</v>
      </c>
      <c r="C195" s="27" t="s">
        <v>1198</v>
      </c>
      <c r="D195" s="27" t="s">
        <v>1200</v>
      </c>
      <c r="F195" s="27" t="s">
        <v>176</v>
      </c>
      <c r="G195" s="27">
        <v>460000</v>
      </c>
      <c r="H195" s="27">
        <v>0</v>
      </c>
      <c r="I195" s="27">
        <v>0</v>
      </c>
      <c r="J195" s="27">
        <v>2018</v>
      </c>
    </row>
    <row r="196" spans="1:10" x14ac:dyDescent="0.15">
      <c r="A196" t="s">
        <v>98</v>
      </c>
      <c r="B196" s="27" t="s">
        <v>864</v>
      </c>
      <c r="C196" s="27" t="s">
        <v>865</v>
      </c>
      <c r="E196" s="27" t="s">
        <v>1201</v>
      </c>
      <c r="G196" s="27">
        <v>420000</v>
      </c>
      <c r="H196" s="27">
        <v>0</v>
      </c>
      <c r="I196" s="27">
        <v>0</v>
      </c>
      <c r="J196" s="27">
        <v>2018</v>
      </c>
    </row>
    <row r="197" spans="1:10" x14ac:dyDescent="0.15">
      <c r="A197" t="s">
        <v>98</v>
      </c>
      <c r="B197" s="27" t="s">
        <v>1202</v>
      </c>
      <c r="C197" s="27" t="s">
        <v>1203</v>
      </c>
      <c r="D197" s="27" t="s">
        <v>1204</v>
      </c>
      <c r="F197" s="27" t="s">
        <v>176</v>
      </c>
      <c r="G197" s="27">
        <v>420000</v>
      </c>
      <c r="H197" s="27">
        <v>0</v>
      </c>
      <c r="I197" s="27">
        <v>0</v>
      </c>
      <c r="J197" s="27">
        <v>2018</v>
      </c>
    </row>
    <row r="198" spans="1:10" x14ac:dyDescent="0.15">
      <c r="A198" t="s">
        <v>61</v>
      </c>
      <c r="B198" s="27" t="s">
        <v>1205</v>
      </c>
      <c r="C198" s="27" t="s">
        <v>1206</v>
      </c>
      <c r="D198" s="27" t="s">
        <v>1207</v>
      </c>
      <c r="G198" s="27">
        <v>100000</v>
      </c>
      <c r="H198" s="27">
        <v>0</v>
      </c>
      <c r="I198" s="27">
        <v>0</v>
      </c>
      <c r="J198" s="27">
        <v>2015</v>
      </c>
    </row>
    <row r="199" spans="1:10" x14ac:dyDescent="0.15">
      <c r="A199" t="s">
        <v>61</v>
      </c>
      <c r="B199" s="27" t="s">
        <v>1205</v>
      </c>
      <c r="C199" s="27" t="s">
        <v>1206</v>
      </c>
      <c r="D199" s="27" t="s">
        <v>1208</v>
      </c>
      <c r="F199" s="27" t="s">
        <v>176</v>
      </c>
      <c r="G199" s="27">
        <v>100000</v>
      </c>
      <c r="H199" s="27">
        <v>0</v>
      </c>
      <c r="I199" s="27">
        <v>0</v>
      </c>
      <c r="J199" s="27">
        <v>2015</v>
      </c>
    </row>
    <row r="200" spans="1:10" x14ac:dyDescent="0.15">
      <c r="A200" t="s">
        <v>61</v>
      </c>
      <c r="B200" s="27" t="s">
        <v>1078</v>
      </c>
      <c r="C200" s="27" t="s">
        <v>1079</v>
      </c>
      <c r="D200" s="27" t="s">
        <v>1080</v>
      </c>
      <c r="E200" s="27" t="s">
        <v>860</v>
      </c>
      <c r="F200" s="27" t="s">
        <v>176</v>
      </c>
      <c r="G200" s="27">
        <v>100000</v>
      </c>
      <c r="H200" s="27">
        <v>0</v>
      </c>
      <c r="I200" s="27">
        <v>0</v>
      </c>
      <c r="J200" s="27">
        <v>2015</v>
      </c>
    </row>
    <row r="201" spans="1:10" x14ac:dyDescent="0.15">
      <c r="A201" t="s">
        <v>47</v>
      </c>
      <c r="B201" s="27" t="s">
        <v>677</v>
      </c>
      <c r="C201" s="27" t="s">
        <v>1209</v>
      </c>
      <c r="D201" s="27" t="s">
        <v>1210</v>
      </c>
      <c r="G201" s="27">
        <v>0</v>
      </c>
      <c r="H201" s="27">
        <v>0</v>
      </c>
      <c r="I201" s="27">
        <v>0</v>
      </c>
      <c r="J201" s="27">
        <v>2015</v>
      </c>
    </row>
    <row r="202" spans="1:10" x14ac:dyDescent="0.15">
      <c r="A202" t="s">
        <v>62</v>
      </c>
      <c r="B202" s="27" t="s">
        <v>1211</v>
      </c>
      <c r="C202" s="27" t="s">
        <v>1212</v>
      </c>
      <c r="D202" s="27" t="s">
        <v>1213</v>
      </c>
      <c r="G202" s="27">
        <v>0</v>
      </c>
      <c r="H202" s="27">
        <v>0</v>
      </c>
      <c r="I202" s="27">
        <v>0</v>
      </c>
      <c r="J202" s="27">
        <v>2016</v>
      </c>
    </row>
    <row r="203" spans="1:10" x14ac:dyDescent="0.15">
      <c r="A203" t="s">
        <v>62</v>
      </c>
      <c r="B203" s="27" t="s">
        <v>1211</v>
      </c>
      <c r="C203" s="27" t="s">
        <v>1212</v>
      </c>
      <c r="D203" s="27" t="s">
        <v>1214</v>
      </c>
      <c r="F203" s="27" t="s">
        <v>176</v>
      </c>
      <c r="G203" s="27">
        <v>0</v>
      </c>
      <c r="H203" s="27">
        <v>0</v>
      </c>
      <c r="I203" s="27">
        <v>0</v>
      </c>
      <c r="J203" s="27">
        <v>2016</v>
      </c>
    </row>
    <row r="204" spans="1:10" x14ac:dyDescent="0.15">
      <c r="A204" t="s">
        <v>96</v>
      </c>
      <c r="B204" s="27" t="s">
        <v>1215</v>
      </c>
      <c r="C204" s="27" t="s">
        <v>1216</v>
      </c>
      <c r="D204" s="27" t="s">
        <v>1217</v>
      </c>
      <c r="G204" s="27">
        <v>1400000</v>
      </c>
      <c r="H204" s="27">
        <v>0</v>
      </c>
      <c r="I204" s="27">
        <v>0</v>
      </c>
      <c r="J204" s="27">
        <v>2018</v>
      </c>
    </row>
    <row r="205" spans="1:10" x14ac:dyDescent="0.15">
      <c r="A205" t="s">
        <v>96</v>
      </c>
      <c r="B205" s="27" t="s">
        <v>1215</v>
      </c>
      <c r="C205" s="27" t="s">
        <v>1216</v>
      </c>
      <c r="D205" s="27" t="s">
        <v>1218</v>
      </c>
      <c r="F205" s="27" t="s">
        <v>176</v>
      </c>
      <c r="G205" s="27">
        <v>1400000</v>
      </c>
      <c r="H205" s="27">
        <v>0</v>
      </c>
      <c r="I205" s="27">
        <v>0</v>
      </c>
      <c r="J205" s="27">
        <v>2018</v>
      </c>
    </row>
    <row r="206" spans="1:10" x14ac:dyDescent="0.15">
      <c r="A206" t="s">
        <v>97</v>
      </c>
      <c r="B206" s="27" t="s">
        <v>1219</v>
      </c>
      <c r="C206" s="27" t="s">
        <v>1220</v>
      </c>
      <c r="D206" s="27" t="s">
        <v>1221</v>
      </c>
      <c r="G206" s="27">
        <v>572500</v>
      </c>
      <c r="H206" s="27">
        <v>0</v>
      </c>
      <c r="I206" s="27">
        <v>0</v>
      </c>
      <c r="J206" s="27">
        <v>2018</v>
      </c>
    </row>
    <row r="207" spans="1:10" x14ac:dyDescent="0.15">
      <c r="A207" t="s">
        <v>97</v>
      </c>
      <c r="D207" s="27" t="s">
        <v>1222</v>
      </c>
      <c r="E207" s="27" t="s">
        <v>860</v>
      </c>
      <c r="G207" s="27">
        <v>572500</v>
      </c>
      <c r="H207" s="27">
        <v>0</v>
      </c>
      <c r="I207" s="27">
        <v>0</v>
      </c>
      <c r="J207" s="27">
        <v>2018</v>
      </c>
    </row>
    <row r="208" spans="1:10" x14ac:dyDescent="0.15">
      <c r="A208" t="s">
        <v>97</v>
      </c>
      <c r="D208" s="27" t="s">
        <v>1223</v>
      </c>
      <c r="E208" s="27" t="s">
        <v>860</v>
      </c>
      <c r="G208" s="27">
        <v>572500</v>
      </c>
      <c r="H208" s="27">
        <v>0</v>
      </c>
      <c r="I208" s="27">
        <v>0</v>
      </c>
      <c r="J208" s="27">
        <v>2018</v>
      </c>
    </row>
    <row r="209" spans="1:10" x14ac:dyDescent="0.15">
      <c r="A209" t="s">
        <v>97</v>
      </c>
      <c r="D209" s="27" t="s">
        <v>1224</v>
      </c>
      <c r="E209" s="27" t="s">
        <v>860</v>
      </c>
      <c r="G209" s="27">
        <v>572500</v>
      </c>
      <c r="H209" s="27">
        <v>0</v>
      </c>
      <c r="I209" s="27">
        <v>0</v>
      </c>
      <c r="J209" s="27">
        <v>2018</v>
      </c>
    </row>
    <row r="210" spans="1:10" x14ac:dyDescent="0.15">
      <c r="A210" t="s">
        <v>97</v>
      </c>
      <c r="B210" s="27" t="s">
        <v>1219</v>
      </c>
      <c r="C210" s="27" t="s">
        <v>1220</v>
      </c>
      <c r="D210" s="27" t="s">
        <v>1225</v>
      </c>
      <c r="F210" s="27" t="s">
        <v>176</v>
      </c>
      <c r="G210" s="27">
        <v>572500</v>
      </c>
      <c r="H210" s="27">
        <v>0</v>
      </c>
      <c r="I210" s="27">
        <v>0</v>
      </c>
      <c r="J210" s="27">
        <v>2018</v>
      </c>
    </row>
    <row r="211" spans="1:10" x14ac:dyDescent="0.15">
      <c r="A211" t="s">
        <v>48</v>
      </c>
      <c r="B211" s="27" t="s">
        <v>1226</v>
      </c>
      <c r="C211" s="27" t="s">
        <v>1227</v>
      </c>
      <c r="D211" s="27" t="s">
        <v>1228</v>
      </c>
      <c r="G211" s="27">
        <v>0</v>
      </c>
      <c r="H211" s="27">
        <v>0</v>
      </c>
      <c r="I211" s="27">
        <v>0</v>
      </c>
      <c r="J211" s="27">
        <v>2015</v>
      </c>
    </row>
    <row r="212" spans="1:10" x14ac:dyDescent="0.15">
      <c r="D212" s="27" t="s">
        <v>1229</v>
      </c>
      <c r="E212" s="27" t="s">
        <v>860</v>
      </c>
      <c r="G212" s="27" t="s">
        <v>277</v>
      </c>
      <c r="H212" s="27" t="s">
        <v>277</v>
      </c>
      <c r="I212" s="27" t="s">
        <v>277</v>
      </c>
      <c r="J212" s="27" t="s">
        <v>277</v>
      </c>
    </row>
    <row r="213" spans="1:10" x14ac:dyDescent="0.15">
      <c r="D213" s="27" t="s">
        <v>1230</v>
      </c>
      <c r="E213" s="27" t="s">
        <v>860</v>
      </c>
      <c r="G213" s="27" t="s">
        <v>277</v>
      </c>
      <c r="H213" s="27" t="s">
        <v>277</v>
      </c>
      <c r="I213" s="27" t="s">
        <v>277</v>
      </c>
      <c r="J213" s="27" t="s">
        <v>277</v>
      </c>
    </row>
    <row r="214" spans="1:10" x14ac:dyDescent="0.15">
      <c r="D214" s="27" t="s">
        <v>1231</v>
      </c>
      <c r="E214" s="27" t="s">
        <v>860</v>
      </c>
      <c r="G214" s="27" t="s">
        <v>277</v>
      </c>
      <c r="H214" s="27" t="s">
        <v>277</v>
      </c>
      <c r="I214" s="27" t="s">
        <v>277</v>
      </c>
      <c r="J214" s="27" t="s">
        <v>277</v>
      </c>
    </row>
    <row r="215" spans="1:10" x14ac:dyDescent="0.15">
      <c r="D215" s="27" t="s">
        <v>1232</v>
      </c>
      <c r="E215" s="27" t="s">
        <v>860</v>
      </c>
      <c r="G215" s="27" t="s">
        <v>277</v>
      </c>
      <c r="H215" s="27" t="s">
        <v>277</v>
      </c>
      <c r="I215" s="27" t="s">
        <v>277</v>
      </c>
      <c r="J215" s="27" t="s">
        <v>277</v>
      </c>
    </row>
    <row r="216" spans="1:10" x14ac:dyDescent="0.15">
      <c r="D216" s="27" t="s">
        <v>1233</v>
      </c>
      <c r="E216" s="27" t="s">
        <v>860</v>
      </c>
      <c r="G216" s="27" t="s">
        <v>277</v>
      </c>
      <c r="H216" s="27" t="s">
        <v>277</v>
      </c>
      <c r="I216" s="27" t="s">
        <v>277</v>
      </c>
      <c r="J216" s="27" t="s">
        <v>277</v>
      </c>
    </row>
    <row r="217" spans="1:10" x14ac:dyDescent="0.15">
      <c r="D217" s="27" t="s">
        <v>1234</v>
      </c>
      <c r="E217" s="27" t="s">
        <v>860</v>
      </c>
      <c r="G217" s="27" t="s">
        <v>277</v>
      </c>
      <c r="H217" s="27" t="s">
        <v>277</v>
      </c>
      <c r="I217" s="27" t="s">
        <v>277</v>
      </c>
      <c r="J217" s="27" t="s">
        <v>277</v>
      </c>
    </row>
    <row r="218" spans="1:10" x14ac:dyDescent="0.15">
      <c r="D218" s="27" t="s">
        <v>1235</v>
      </c>
      <c r="E218" s="27" t="s">
        <v>860</v>
      </c>
      <c r="G218" s="27" t="s">
        <v>277</v>
      </c>
      <c r="H218" s="27" t="s">
        <v>277</v>
      </c>
      <c r="I218" s="27" t="s">
        <v>277</v>
      </c>
      <c r="J218" s="27" t="s">
        <v>277</v>
      </c>
    </row>
    <row r="219" spans="1:10" x14ac:dyDescent="0.15">
      <c r="D219" s="27" t="s">
        <v>1236</v>
      </c>
      <c r="E219" s="27" t="s">
        <v>860</v>
      </c>
      <c r="G219" s="27" t="s">
        <v>277</v>
      </c>
      <c r="H219" s="27" t="s">
        <v>277</v>
      </c>
      <c r="I219" s="27" t="s">
        <v>277</v>
      </c>
      <c r="J219" s="27" t="s">
        <v>277</v>
      </c>
    </row>
    <row r="220" spans="1:10" x14ac:dyDescent="0.15">
      <c r="D220" s="27" t="s">
        <v>1237</v>
      </c>
      <c r="E220" s="27" t="s">
        <v>860</v>
      </c>
      <c r="G220" s="27" t="s">
        <v>277</v>
      </c>
      <c r="H220" s="27" t="s">
        <v>277</v>
      </c>
      <c r="I220" s="27" t="s">
        <v>277</v>
      </c>
      <c r="J220" s="27" t="s">
        <v>277</v>
      </c>
    </row>
    <row r="221" spans="1:10" x14ac:dyDescent="0.15">
      <c r="D221" s="27" t="s">
        <v>1238</v>
      </c>
      <c r="E221" s="27" t="s">
        <v>860</v>
      </c>
      <c r="G221" s="27" t="s">
        <v>277</v>
      </c>
      <c r="H221" s="27" t="s">
        <v>277</v>
      </c>
      <c r="I221" s="27" t="s">
        <v>277</v>
      </c>
      <c r="J221" s="27" t="s">
        <v>277</v>
      </c>
    </row>
    <row r="222" spans="1:10" x14ac:dyDescent="0.15">
      <c r="D222" s="27" t="s">
        <v>1239</v>
      </c>
      <c r="E222" s="27" t="s">
        <v>860</v>
      </c>
      <c r="G222" s="27" t="s">
        <v>277</v>
      </c>
      <c r="H222" s="27" t="s">
        <v>277</v>
      </c>
      <c r="I222" s="27" t="s">
        <v>277</v>
      </c>
      <c r="J222" s="27" t="s">
        <v>277</v>
      </c>
    </row>
    <row r="223" spans="1:10" x14ac:dyDescent="0.15">
      <c r="D223" s="27" t="s">
        <v>1240</v>
      </c>
      <c r="E223" s="27" t="s">
        <v>860</v>
      </c>
      <c r="G223" s="27" t="s">
        <v>277</v>
      </c>
      <c r="H223" s="27" t="s">
        <v>277</v>
      </c>
      <c r="I223" s="27" t="s">
        <v>277</v>
      </c>
      <c r="J223" s="27" t="s">
        <v>277</v>
      </c>
    </row>
    <row r="224" spans="1:10" x14ac:dyDescent="0.15">
      <c r="D224" s="27" t="s">
        <v>1241</v>
      </c>
      <c r="E224" s="27" t="s">
        <v>860</v>
      </c>
      <c r="G224" s="27" t="s">
        <v>277</v>
      </c>
      <c r="H224" s="27" t="s">
        <v>277</v>
      </c>
      <c r="I224" s="27" t="s">
        <v>277</v>
      </c>
      <c r="J224" s="27" t="s">
        <v>277</v>
      </c>
    </row>
    <row r="225" spans="4:10" x14ac:dyDescent="0.15">
      <c r="D225" s="27" t="s">
        <v>1242</v>
      </c>
      <c r="E225" s="27" t="s">
        <v>860</v>
      </c>
      <c r="G225" s="27" t="s">
        <v>277</v>
      </c>
      <c r="H225" s="27" t="s">
        <v>277</v>
      </c>
      <c r="I225" s="27" t="s">
        <v>277</v>
      </c>
      <c r="J225" s="27" t="s">
        <v>277</v>
      </c>
    </row>
    <row r="226" spans="4:10" x14ac:dyDescent="0.15">
      <c r="G226" s="27" t="s">
        <v>277</v>
      </c>
      <c r="H226" s="27" t="s">
        <v>277</v>
      </c>
      <c r="I226" s="27" t="s">
        <v>277</v>
      </c>
      <c r="J226" s="27" t="s">
        <v>277</v>
      </c>
    </row>
    <row r="227" spans="4:10" x14ac:dyDescent="0.15">
      <c r="G227" s="27" t="s">
        <v>277</v>
      </c>
      <c r="H227" s="27" t="s">
        <v>277</v>
      </c>
      <c r="I227" s="27" t="s">
        <v>277</v>
      </c>
      <c r="J227" s="27" t="s">
        <v>277</v>
      </c>
    </row>
    <row r="228" spans="4:10" x14ac:dyDescent="0.15">
      <c r="G228" s="27" t="s">
        <v>277</v>
      </c>
      <c r="H228" s="27" t="s">
        <v>277</v>
      </c>
      <c r="I228" s="27" t="s">
        <v>277</v>
      </c>
      <c r="J228" s="27" t="s">
        <v>277</v>
      </c>
    </row>
    <row r="229" spans="4:10" x14ac:dyDescent="0.15">
      <c r="G229" s="27" t="s">
        <v>277</v>
      </c>
      <c r="H229" s="27" t="s">
        <v>277</v>
      </c>
      <c r="I229" s="27" t="s">
        <v>277</v>
      </c>
      <c r="J229" s="27" t="s">
        <v>277</v>
      </c>
    </row>
    <row r="230" spans="4:10" x14ac:dyDescent="0.15">
      <c r="G230" s="27" t="s">
        <v>277</v>
      </c>
      <c r="H230" s="27" t="s">
        <v>277</v>
      </c>
      <c r="I230" s="27" t="s">
        <v>277</v>
      </c>
      <c r="J230" s="27" t="s">
        <v>277</v>
      </c>
    </row>
    <row r="231" spans="4:10" x14ac:dyDescent="0.15">
      <c r="G231" s="27" t="s">
        <v>277</v>
      </c>
      <c r="H231" s="27" t="s">
        <v>277</v>
      </c>
      <c r="I231" s="27" t="s">
        <v>277</v>
      </c>
      <c r="J231" s="27" t="s">
        <v>277</v>
      </c>
    </row>
    <row r="232" spans="4:10" x14ac:dyDescent="0.15">
      <c r="G232" s="27" t="s">
        <v>277</v>
      </c>
      <c r="H232" s="27" t="s">
        <v>277</v>
      </c>
      <c r="I232" s="27" t="s">
        <v>277</v>
      </c>
      <c r="J232" s="27" t="s">
        <v>277</v>
      </c>
    </row>
    <row r="233" spans="4:10" x14ac:dyDescent="0.15">
      <c r="G233" s="27" t="s">
        <v>277</v>
      </c>
      <c r="H233" s="27" t="s">
        <v>277</v>
      </c>
      <c r="I233" s="27" t="s">
        <v>277</v>
      </c>
      <c r="J233" s="27" t="s">
        <v>277</v>
      </c>
    </row>
    <row r="234" spans="4:10" x14ac:dyDescent="0.15">
      <c r="G234" s="27" t="s">
        <v>277</v>
      </c>
      <c r="H234" s="27" t="s">
        <v>277</v>
      </c>
      <c r="I234" s="27" t="s">
        <v>277</v>
      </c>
      <c r="J234" s="27" t="s">
        <v>277</v>
      </c>
    </row>
    <row r="235" spans="4:10" x14ac:dyDescent="0.15">
      <c r="G235" s="27" t="s">
        <v>277</v>
      </c>
      <c r="H235" s="27" t="s">
        <v>277</v>
      </c>
      <c r="I235" s="27" t="s">
        <v>277</v>
      </c>
      <c r="J235" s="27" t="s">
        <v>277</v>
      </c>
    </row>
    <row r="236" spans="4:10" x14ac:dyDescent="0.15">
      <c r="G236" s="27" t="s">
        <v>277</v>
      </c>
      <c r="H236" s="27" t="s">
        <v>277</v>
      </c>
      <c r="I236" s="27" t="s">
        <v>277</v>
      </c>
      <c r="J236" s="27" t="s">
        <v>277</v>
      </c>
    </row>
    <row r="237" spans="4:10" x14ac:dyDescent="0.15">
      <c r="G237" s="27" t="s">
        <v>277</v>
      </c>
      <c r="H237" s="27" t="s">
        <v>277</v>
      </c>
      <c r="I237" s="27" t="s">
        <v>277</v>
      </c>
      <c r="J237" s="27" t="s">
        <v>277</v>
      </c>
    </row>
    <row r="238" spans="4:10" x14ac:dyDescent="0.15">
      <c r="G238" s="27" t="s">
        <v>277</v>
      </c>
      <c r="H238" s="27" t="s">
        <v>277</v>
      </c>
      <c r="I238" s="27" t="s">
        <v>277</v>
      </c>
      <c r="J238" s="27" t="s">
        <v>277</v>
      </c>
    </row>
    <row r="239" spans="4:10" x14ac:dyDescent="0.15">
      <c r="G239" s="27" t="s">
        <v>277</v>
      </c>
      <c r="H239" s="27" t="s">
        <v>277</v>
      </c>
      <c r="I239" s="27" t="s">
        <v>277</v>
      </c>
      <c r="J239" s="27" t="s">
        <v>277</v>
      </c>
    </row>
    <row r="240" spans="4:10" x14ac:dyDescent="0.15">
      <c r="G240" s="27" t="s">
        <v>277</v>
      </c>
      <c r="H240" s="27" t="s">
        <v>277</v>
      </c>
      <c r="I240" s="27" t="s">
        <v>277</v>
      </c>
      <c r="J240" s="27" t="s">
        <v>277</v>
      </c>
    </row>
    <row r="241" spans="7:10" x14ac:dyDescent="0.15">
      <c r="G241" s="27" t="s">
        <v>277</v>
      </c>
      <c r="H241" s="27" t="s">
        <v>277</v>
      </c>
      <c r="I241" s="27" t="s">
        <v>277</v>
      </c>
      <c r="J241" s="27" t="s">
        <v>277</v>
      </c>
    </row>
    <row r="242" spans="7:10" x14ac:dyDescent="0.15">
      <c r="G242" s="27" t="s">
        <v>277</v>
      </c>
      <c r="H242" s="27" t="s">
        <v>277</v>
      </c>
      <c r="I242" s="27" t="s">
        <v>277</v>
      </c>
      <c r="J242" s="27" t="s">
        <v>277</v>
      </c>
    </row>
    <row r="243" spans="7:10" x14ac:dyDescent="0.15">
      <c r="G243" s="27" t="s">
        <v>277</v>
      </c>
      <c r="H243" s="27" t="s">
        <v>277</v>
      </c>
      <c r="I243" s="27" t="s">
        <v>277</v>
      </c>
      <c r="J243" s="27" t="s">
        <v>277</v>
      </c>
    </row>
    <row r="244" spans="7:10" x14ac:dyDescent="0.15">
      <c r="G244" s="27" t="s">
        <v>277</v>
      </c>
      <c r="H244" s="27" t="s">
        <v>277</v>
      </c>
      <c r="I244" s="27" t="s">
        <v>277</v>
      </c>
      <c r="J244" s="27" t="s">
        <v>277</v>
      </c>
    </row>
    <row r="245" spans="7:10" x14ac:dyDescent="0.15">
      <c r="G245" s="27" t="s">
        <v>277</v>
      </c>
      <c r="H245" s="27" t="s">
        <v>277</v>
      </c>
      <c r="I245" s="27" t="s">
        <v>277</v>
      </c>
      <c r="J245" s="27" t="s">
        <v>277</v>
      </c>
    </row>
    <row r="246" spans="7:10" x14ac:dyDescent="0.15">
      <c r="G246" s="27" t="s">
        <v>277</v>
      </c>
      <c r="H246" s="27" t="s">
        <v>277</v>
      </c>
      <c r="I246" s="27" t="s">
        <v>277</v>
      </c>
      <c r="J246" s="27" t="s">
        <v>277</v>
      </c>
    </row>
    <row r="247" spans="7:10" x14ac:dyDescent="0.15">
      <c r="G247" s="27" t="s">
        <v>277</v>
      </c>
      <c r="H247" s="27" t="s">
        <v>277</v>
      </c>
      <c r="I247" s="27" t="s">
        <v>277</v>
      </c>
      <c r="J247" s="27" t="s">
        <v>277</v>
      </c>
    </row>
    <row r="248" spans="7:10" x14ac:dyDescent="0.15">
      <c r="G248" s="27" t="s">
        <v>277</v>
      </c>
      <c r="H248" s="27" t="s">
        <v>277</v>
      </c>
      <c r="I248" s="27" t="s">
        <v>277</v>
      </c>
      <c r="J248" s="27" t="s">
        <v>277</v>
      </c>
    </row>
    <row r="249" spans="7:10" x14ac:dyDescent="0.15">
      <c r="G249" s="27" t="s">
        <v>277</v>
      </c>
      <c r="H249" s="27" t="s">
        <v>277</v>
      </c>
      <c r="I249" s="27" t="s">
        <v>277</v>
      </c>
      <c r="J249" s="27" t="s">
        <v>277</v>
      </c>
    </row>
    <row r="250" spans="7:10" x14ac:dyDescent="0.15">
      <c r="G250" s="27" t="s">
        <v>277</v>
      </c>
      <c r="H250" s="27" t="s">
        <v>277</v>
      </c>
      <c r="I250" s="27" t="s">
        <v>277</v>
      </c>
      <c r="J250" s="27" t="s">
        <v>277</v>
      </c>
    </row>
    <row r="251" spans="7:10" x14ac:dyDescent="0.15">
      <c r="G251" s="27" t="s">
        <v>277</v>
      </c>
      <c r="H251" s="27" t="s">
        <v>277</v>
      </c>
      <c r="I251" s="27" t="s">
        <v>277</v>
      </c>
      <c r="J251" s="27" t="s">
        <v>277</v>
      </c>
    </row>
    <row r="252" spans="7:10" x14ac:dyDescent="0.15">
      <c r="G252" s="27" t="s">
        <v>277</v>
      </c>
      <c r="H252" s="27" t="s">
        <v>277</v>
      </c>
      <c r="I252" s="27" t="s">
        <v>277</v>
      </c>
      <c r="J252" s="27" t="s">
        <v>277</v>
      </c>
    </row>
    <row r="253" spans="7:10" x14ac:dyDescent="0.15">
      <c r="G253" s="27" t="s">
        <v>277</v>
      </c>
      <c r="H253" s="27" t="s">
        <v>277</v>
      </c>
      <c r="I253" s="27" t="s">
        <v>277</v>
      </c>
      <c r="J253" s="27" t="s">
        <v>277</v>
      </c>
    </row>
    <row r="254" spans="7:10" x14ac:dyDescent="0.15">
      <c r="G254" s="27" t="s">
        <v>277</v>
      </c>
      <c r="H254" s="27" t="s">
        <v>277</v>
      </c>
      <c r="I254" s="27" t="s">
        <v>277</v>
      </c>
      <c r="J254" s="27" t="s">
        <v>277</v>
      </c>
    </row>
    <row r="255" spans="7:10" x14ac:dyDescent="0.15">
      <c r="G255" s="27" t="s">
        <v>277</v>
      </c>
      <c r="H255" s="27" t="s">
        <v>277</v>
      </c>
      <c r="I255" s="27" t="s">
        <v>277</v>
      </c>
      <c r="J255" s="27" t="s">
        <v>277</v>
      </c>
    </row>
    <row r="256" spans="7:10" x14ac:dyDescent="0.15">
      <c r="G256" s="27" t="s">
        <v>277</v>
      </c>
      <c r="H256" s="27" t="s">
        <v>277</v>
      </c>
      <c r="I256" s="27" t="s">
        <v>277</v>
      </c>
      <c r="J256" s="27" t="s">
        <v>277</v>
      </c>
    </row>
    <row r="257" spans="7:10" x14ac:dyDescent="0.15">
      <c r="G257" s="27" t="s">
        <v>277</v>
      </c>
      <c r="H257" s="27" t="s">
        <v>277</v>
      </c>
      <c r="I257" s="27" t="s">
        <v>277</v>
      </c>
      <c r="J257" s="27" t="s">
        <v>277</v>
      </c>
    </row>
    <row r="258" spans="7:10" x14ac:dyDescent="0.15">
      <c r="G258" s="27" t="s">
        <v>277</v>
      </c>
      <c r="H258" s="27" t="s">
        <v>277</v>
      </c>
      <c r="I258" s="27" t="s">
        <v>277</v>
      </c>
      <c r="J258" s="27" t="s">
        <v>277</v>
      </c>
    </row>
    <row r="259" spans="7:10" x14ac:dyDescent="0.15">
      <c r="G259" s="27" t="s">
        <v>277</v>
      </c>
      <c r="H259" s="27" t="s">
        <v>277</v>
      </c>
      <c r="I259" s="27" t="s">
        <v>277</v>
      </c>
      <c r="J259" s="27" t="s">
        <v>277</v>
      </c>
    </row>
    <row r="260" spans="7:10" x14ac:dyDescent="0.15">
      <c r="G260" s="27" t="s">
        <v>277</v>
      </c>
      <c r="H260" s="27" t="s">
        <v>277</v>
      </c>
      <c r="I260" s="27" t="s">
        <v>277</v>
      </c>
      <c r="J260" s="27" t="s">
        <v>277</v>
      </c>
    </row>
    <row r="261" spans="7:10" x14ac:dyDescent="0.15">
      <c r="G261" s="27" t="s">
        <v>277</v>
      </c>
      <c r="H261" s="27" t="s">
        <v>277</v>
      </c>
      <c r="I261" s="27" t="s">
        <v>277</v>
      </c>
      <c r="J261" s="27" t="s">
        <v>277</v>
      </c>
    </row>
    <row r="262" spans="7:10" x14ac:dyDescent="0.15">
      <c r="G262" s="27" t="s">
        <v>277</v>
      </c>
      <c r="H262" s="27" t="s">
        <v>277</v>
      </c>
      <c r="I262" s="27" t="s">
        <v>277</v>
      </c>
      <c r="J262" s="27" t="s">
        <v>277</v>
      </c>
    </row>
    <row r="263" spans="7:10" x14ac:dyDescent="0.15">
      <c r="G263" s="27" t="s">
        <v>277</v>
      </c>
      <c r="H263" s="27" t="s">
        <v>277</v>
      </c>
      <c r="I263" s="27" t="s">
        <v>277</v>
      </c>
      <c r="J263" s="27" t="s">
        <v>277</v>
      </c>
    </row>
    <row r="264" spans="7:10" x14ac:dyDescent="0.15">
      <c r="G264" s="27" t="s">
        <v>277</v>
      </c>
      <c r="H264" s="27" t="s">
        <v>277</v>
      </c>
      <c r="I264" s="27" t="s">
        <v>277</v>
      </c>
      <c r="J264" s="27" t="s">
        <v>277</v>
      </c>
    </row>
    <row r="265" spans="7:10" x14ac:dyDescent="0.15">
      <c r="G265" s="27" t="s">
        <v>277</v>
      </c>
      <c r="H265" s="27" t="s">
        <v>277</v>
      </c>
      <c r="I265" s="27" t="s">
        <v>277</v>
      </c>
      <c r="J265" s="27" t="s">
        <v>277</v>
      </c>
    </row>
    <row r="266" spans="7:10" x14ac:dyDescent="0.15">
      <c r="G266" s="27" t="s">
        <v>277</v>
      </c>
      <c r="H266" s="27" t="s">
        <v>277</v>
      </c>
      <c r="I266" s="27" t="s">
        <v>277</v>
      </c>
      <c r="J266" s="27" t="s">
        <v>277</v>
      </c>
    </row>
    <row r="267" spans="7:10" x14ac:dyDescent="0.15">
      <c r="G267" s="27" t="s">
        <v>277</v>
      </c>
      <c r="H267" s="27" t="s">
        <v>277</v>
      </c>
      <c r="I267" s="27" t="s">
        <v>277</v>
      </c>
      <c r="J267" s="27" t="s">
        <v>277</v>
      </c>
    </row>
    <row r="268" spans="7:10" x14ac:dyDescent="0.15">
      <c r="G268" s="27" t="s">
        <v>277</v>
      </c>
      <c r="H268" s="27" t="s">
        <v>277</v>
      </c>
      <c r="I268" s="27" t="s">
        <v>277</v>
      </c>
      <c r="J268" s="27" t="s">
        <v>277</v>
      </c>
    </row>
    <row r="269" spans="7:10" x14ac:dyDescent="0.15">
      <c r="G269" s="27" t="s">
        <v>277</v>
      </c>
      <c r="H269" s="27" t="s">
        <v>277</v>
      </c>
      <c r="I269" s="27" t="s">
        <v>277</v>
      </c>
      <c r="J269" s="27" t="s">
        <v>277</v>
      </c>
    </row>
    <row r="270" spans="7:10" x14ac:dyDescent="0.15">
      <c r="G270" s="27" t="s">
        <v>277</v>
      </c>
      <c r="H270" s="27" t="s">
        <v>277</v>
      </c>
      <c r="I270" s="27" t="s">
        <v>277</v>
      </c>
      <c r="J270" s="27" t="s">
        <v>277</v>
      </c>
    </row>
    <row r="271" spans="7:10" x14ac:dyDescent="0.15">
      <c r="G271" s="27" t="s">
        <v>277</v>
      </c>
      <c r="H271" s="27" t="s">
        <v>277</v>
      </c>
      <c r="I271" s="27" t="s">
        <v>277</v>
      </c>
      <c r="J271" s="27" t="s">
        <v>277</v>
      </c>
    </row>
    <row r="272" spans="7:10" x14ac:dyDescent="0.15">
      <c r="G272" s="27" t="s">
        <v>277</v>
      </c>
      <c r="H272" s="27" t="s">
        <v>277</v>
      </c>
      <c r="I272" s="27" t="s">
        <v>277</v>
      </c>
      <c r="J272" s="27" t="s">
        <v>277</v>
      </c>
    </row>
    <row r="273" spans="7:10" x14ac:dyDescent="0.15">
      <c r="G273" s="27" t="s">
        <v>277</v>
      </c>
      <c r="H273" s="27" t="s">
        <v>277</v>
      </c>
      <c r="I273" s="27" t="s">
        <v>277</v>
      </c>
      <c r="J273" s="27" t="s">
        <v>277</v>
      </c>
    </row>
    <row r="274" spans="7:10" x14ac:dyDescent="0.15">
      <c r="G274" s="27" t="s">
        <v>277</v>
      </c>
      <c r="H274" s="27" t="s">
        <v>277</v>
      </c>
      <c r="I274" s="27" t="s">
        <v>277</v>
      </c>
      <c r="J274" s="27" t="s">
        <v>277</v>
      </c>
    </row>
    <row r="275" spans="7:10" x14ac:dyDescent="0.15">
      <c r="G275" s="27" t="s">
        <v>277</v>
      </c>
      <c r="H275" s="27" t="s">
        <v>277</v>
      </c>
      <c r="I275" s="27" t="s">
        <v>277</v>
      </c>
      <c r="J275" s="27" t="s">
        <v>277</v>
      </c>
    </row>
    <row r="276" spans="7:10" x14ac:dyDescent="0.15">
      <c r="G276" s="27" t="s">
        <v>277</v>
      </c>
      <c r="H276" s="27" t="s">
        <v>277</v>
      </c>
      <c r="I276" s="27" t="s">
        <v>277</v>
      </c>
      <c r="J276" s="27" t="s">
        <v>277</v>
      </c>
    </row>
    <row r="277" spans="7:10" x14ac:dyDescent="0.15">
      <c r="G277" s="27" t="s">
        <v>277</v>
      </c>
      <c r="H277" s="27" t="s">
        <v>277</v>
      </c>
      <c r="I277" s="27" t="s">
        <v>277</v>
      </c>
      <c r="J277" s="27" t="s">
        <v>277</v>
      </c>
    </row>
    <row r="278" spans="7:10" x14ac:dyDescent="0.15">
      <c r="G278" s="27" t="s">
        <v>277</v>
      </c>
      <c r="H278" s="27" t="s">
        <v>277</v>
      </c>
      <c r="I278" s="27" t="s">
        <v>277</v>
      </c>
      <c r="J278" s="27" t="s">
        <v>277</v>
      </c>
    </row>
    <row r="279" spans="7:10" x14ac:dyDescent="0.15">
      <c r="G279" s="27" t="s">
        <v>277</v>
      </c>
      <c r="H279" s="27" t="s">
        <v>277</v>
      </c>
      <c r="I279" s="27" t="s">
        <v>277</v>
      </c>
      <c r="J279" s="27" t="s">
        <v>277</v>
      </c>
    </row>
    <row r="280" spans="7:10" x14ac:dyDescent="0.15">
      <c r="G280" s="27" t="s">
        <v>277</v>
      </c>
      <c r="H280" s="27" t="s">
        <v>277</v>
      </c>
      <c r="I280" s="27" t="s">
        <v>277</v>
      </c>
      <c r="J280" s="27" t="s">
        <v>277</v>
      </c>
    </row>
    <row r="281" spans="7:10" x14ac:dyDescent="0.15">
      <c r="G281" s="27" t="s">
        <v>277</v>
      </c>
      <c r="H281" s="27" t="s">
        <v>277</v>
      </c>
      <c r="I281" s="27" t="s">
        <v>277</v>
      </c>
      <c r="J281" s="27" t="s">
        <v>277</v>
      </c>
    </row>
    <row r="282" spans="7:10" x14ac:dyDescent="0.15">
      <c r="G282" s="27" t="s">
        <v>277</v>
      </c>
      <c r="H282" s="27" t="s">
        <v>277</v>
      </c>
      <c r="I282" s="27" t="s">
        <v>277</v>
      </c>
      <c r="J282" s="27" t="s">
        <v>277</v>
      </c>
    </row>
    <row r="283" spans="7:10" x14ac:dyDescent="0.15">
      <c r="G283" s="27" t="s">
        <v>277</v>
      </c>
      <c r="H283" s="27" t="s">
        <v>277</v>
      </c>
      <c r="I283" s="27" t="s">
        <v>277</v>
      </c>
      <c r="J283" s="27" t="s">
        <v>277</v>
      </c>
    </row>
    <row r="284" spans="7:10" x14ac:dyDescent="0.15">
      <c r="G284" s="27" t="s">
        <v>277</v>
      </c>
      <c r="H284" s="27" t="s">
        <v>277</v>
      </c>
      <c r="I284" s="27" t="s">
        <v>277</v>
      </c>
      <c r="J284" s="27" t="s">
        <v>277</v>
      </c>
    </row>
    <row r="285" spans="7:10" x14ac:dyDescent="0.15">
      <c r="G285" s="27" t="s">
        <v>277</v>
      </c>
      <c r="H285" s="27" t="s">
        <v>277</v>
      </c>
      <c r="I285" s="27" t="s">
        <v>277</v>
      </c>
      <c r="J285" s="27" t="s">
        <v>277</v>
      </c>
    </row>
    <row r="286" spans="7:10" x14ac:dyDescent="0.15">
      <c r="G286" s="27" t="s">
        <v>277</v>
      </c>
      <c r="H286" s="27" t="s">
        <v>277</v>
      </c>
      <c r="I286" s="27" t="s">
        <v>277</v>
      </c>
      <c r="J286" s="27" t="s">
        <v>277</v>
      </c>
    </row>
    <row r="287" spans="7:10" x14ac:dyDescent="0.15">
      <c r="G287" s="27" t="s">
        <v>277</v>
      </c>
      <c r="H287" s="27" t="s">
        <v>277</v>
      </c>
      <c r="I287" s="27" t="s">
        <v>277</v>
      </c>
      <c r="J287" s="27" t="s">
        <v>277</v>
      </c>
    </row>
    <row r="288" spans="7:10" x14ac:dyDescent="0.15">
      <c r="G288" s="27" t="s">
        <v>277</v>
      </c>
      <c r="H288" s="27" t="s">
        <v>277</v>
      </c>
      <c r="I288" s="27" t="s">
        <v>277</v>
      </c>
      <c r="J288" s="27" t="s">
        <v>277</v>
      </c>
    </row>
    <row r="289" spans="7:10" x14ac:dyDescent="0.15">
      <c r="G289" s="27" t="s">
        <v>277</v>
      </c>
      <c r="H289" s="27" t="s">
        <v>277</v>
      </c>
      <c r="I289" s="27" t="s">
        <v>277</v>
      </c>
      <c r="J289" s="27" t="s">
        <v>277</v>
      </c>
    </row>
    <row r="290" spans="7:10" x14ac:dyDescent="0.15">
      <c r="G290" s="27" t="s">
        <v>277</v>
      </c>
      <c r="H290" s="27" t="s">
        <v>277</v>
      </c>
      <c r="I290" s="27" t="s">
        <v>277</v>
      </c>
      <c r="J290" s="27" t="s">
        <v>277</v>
      </c>
    </row>
    <row r="291" spans="7:10" x14ac:dyDescent="0.15">
      <c r="G291" s="27" t="s">
        <v>277</v>
      </c>
      <c r="H291" s="27" t="s">
        <v>277</v>
      </c>
      <c r="I291" s="27" t="s">
        <v>277</v>
      </c>
      <c r="J291" s="27" t="s">
        <v>277</v>
      </c>
    </row>
    <row r="292" spans="7:10" x14ac:dyDescent="0.15">
      <c r="G292" s="27" t="s">
        <v>277</v>
      </c>
      <c r="H292" s="27" t="s">
        <v>277</v>
      </c>
      <c r="I292" s="27" t="s">
        <v>277</v>
      </c>
      <c r="J292" s="27" t="s">
        <v>277</v>
      </c>
    </row>
    <row r="293" spans="7:10" x14ac:dyDescent="0.15">
      <c r="G293" s="27" t="s">
        <v>277</v>
      </c>
      <c r="H293" s="27" t="s">
        <v>277</v>
      </c>
      <c r="I293" s="27" t="s">
        <v>277</v>
      </c>
      <c r="J293" s="27" t="s">
        <v>277</v>
      </c>
    </row>
    <row r="294" spans="7:10" x14ac:dyDescent="0.15">
      <c r="G294" s="27" t="s">
        <v>277</v>
      </c>
      <c r="H294" s="27" t="s">
        <v>277</v>
      </c>
      <c r="I294" s="27" t="s">
        <v>277</v>
      </c>
      <c r="J294" s="27" t="s">
        <v>277</v>
      </c>
    </row>
    <row r="295" spans="7:10" x14ac:dyDescent="0.15">
      <c r="G295" s="27" t="s">
        <v>277</v>
      </c>
      <c r="H295" s="27" t="s">
        <v>277</v>
      </c>
      <c r="I295" s="27" t="s">
        <v>277</v>
      </c>
      <c r="J295" s="27" t="s">
        <v>277</v>
      </c>
    </row>
    <row r="296" spans="7:10" x14ac:dyDescent="0.15">
      <c r="G296" s="27" t="s">
        <v>277</v>
      </c>
      <c r="H296" s="27" t="s">
        <v>277</v>
      </c>
      <c r="I296" s="27" t="s">
        <v>277</v>
      </c>
      <c r="J296" s="27" t="s">
        <v>277</v>
      </c>
    </row>
    <row r="297" spans="7:10" x14ac:dyDescent="0.15">
      <c r="G297" s="27" t="s">
        <v>277</v>
      </c>
      <c r="H297" s="27" t="s">
        <v>277</v>
      </c>
      <c r="I297" s="27" t="s">
        <v>277</v>
      </c>
      <c r="J297" s="27" t="s">
        <v>277</v>
      </c>
    </row>
    <row r="298" spans="7:10" x14ac:dyDescent="0.15">
      <c r="G298" s="27" t="s">
        <v>277</v>
      </c>
      <c r="H298" s="27" t="s">
        <v>277</v>
      </c>
      <c r="I298" s="27" t="s">
        <v>277</v>
      </c>
      <c r="J298" s="27" t="s">
        <v>277</v>
      </c>
    </row>
    <row r="299" spans="7:10" x14ac:dyDescent="0.15">
      <c r="G299" s="27" t="s">
        <v>277</v>
      </c>
      <c r="H299" s="27" t="s">
        <v>277</v>
      </c>
      <c r="I299" s="27" t="s">
        <v>277</v>
      </c>
      <c r="J299" s="27" t="s">
        <v>277</v>
      </c>
    </row>
    <row r="300" spans="7:10" x14ac:dyDescent="0.15">
      <c r="G300" s="27" t="s">
        <v>277</v>
      </c>
      <c r="H300" s="27" t="s">
        <v>277</v>
      </c>
      <c r="I300" s="27" t="s">
        <v>277</v>
      </c>
      <c r="J300" s="27" t="s">
        <v>277</v>
      </c>
    </row>
    <row r="301" spans="7:10" x14ac:dyDescent="0.15">
      <c r="G301" s="27" t="s">
        <v>277</v>
      </c>
      <c r="H301" s="27" t="s">
        <v>277</v>
      </c>
      <c r="I301" s="27" t="s">
        <v>277</v>
      </c>
      <c r="J301" s="27" t="s">
        <v>277</v>
      </c>
    </row>
    <row r="302" spans="7:10" x14ac:dyDescent="0.15">
      <c r="G302" s="27" t="s">
        <v>277</v>
      </c>
      <c r="H302" s="27" t="s">
        <v>277</v>
      </c>
      <c r="I302" s="27" t="s">
        <v>277</v>
      </c>
      <c r="J302" s="27" t="s">
        <v>277</v>
      </c>
    </row>
    <row r="303" spans="7:10" x14ac:dyDescent="0.15">
      <c r="G303" s="27" t="s">
        <v>277</v>
      </c>
      <c r="H303" s="27" t="s">
        <v>277</v>
      </c>
      <c r="I303" s="27" t="s">
        <v>277</v>
      </c>
      <c r="J303" s="27" t="s">
        <v>277</v>
      </c>
    </row>
    <row r="304" spans="7:10" x14ac:dyDescent="0.15">
      <c r="G304" s="27" t="s">
        <v>277</v>
      </c>
      <c r="H304" s="27" t="s">
        <v>277</v>
      </c>
      <c r="I304" s="27" t="s">
        <v>277</v>
      </c>
      <c r="J304" s="27" t="s">
        <v>277</v>
      </c>
    </row>
    <row r="305" spans="7:10" x14ac:dyDescent="0.15">
      <c r="G305" s="27" t="s">
        <v>277</v>
      </c>
      <c r="H305" s="27" t="s">
        <v>277</v>
      </c>
      <c r="I305" s="27" t="s">
        <v>277</v>
      </c>
      <c r="J305" s="27" t="s">
        <v>277</v>
      </c>
    </row>
    <row r="306" spans="7:10" x14ac:dyDescent="0.15">
      <c r="G306" s="27" t="s">
        <v>277</v>
      </c>
      <c r="H306" s="27" t="s">
        <v>277</v>
      </c>
      <c r="I306" s="27" t="s">
        <v>277</v>
      </c>
      <c r="J306" s="27" t="s">
        <v>277</v>
      </c>
    </row>
    <row r="307" spans="7:10" x14ac:dyDescent="0.15">
      <c r="G307" s="27" t="s">
        <v>277</v>
      </c>
      <c r="H307" s="27" t="s">
        <v>277</v>
      </c>
      <c r="I307" s="27" t="s">
        <v>277</v>
      </c>
      <c r="J307" s="27" t="s">
        <v>277</v>
      </c>
    </row>
    <row r="308" spans="7:10" x14ac:dyDescent="0.15">
      <c r="G308" s="27" t="s">
        <v>277</v>
      </c>
      <c r="H308" s="27" t="s">
        <v>277</v>
      </c>
      <c r="I308" s="27" t="s">
        <v>277</v>
      </c>
      <c r="J308" s="27" t="s">
        <v>277</v>
      </c>
    </row>
    <row r="309" spans="7:10" x14ac:dyDescent="0.15">
      <c r="G309" s="27" t="s">
        <v>277</v>
      </c>
      <c r="H309" s="27" t="s">
        <v>277</v>
      </c>
      <c r="I309" s="27" t="s">
        <v>277</v>
      </c>
      <c r="J309" s="27" t="s">
        <v>277</v>
      </c>
    </row>
    <row r="310" spans="7:10" x14ac:dyDescent="0.15">
      <c r="G310" s="27" t="s">
        <v>277</v>
      </c>
      <c r="H310" s="27" t="s">
        <v>277</v>
      </c>
      <c r="I310" s="27" t="s">
        <v>277</v>
      </c>
      <c r="J310" s="27" t="s">
        <v>277</v>
      </c>
    </row>
    <row r="311" spans="7:10" x14ac:dyDescent="0.15">
      <c r="G311" s="27" t="s">
        <v>277</v>
      </c>
      <c r="H311" s="27" t="s">
        <v>277</v>
      </c>
      <c r="I311" s="27" t="s">
        <v>277</v>
      </c>
      <c r="J311" s="27" t="s">
        <v>277</v>
      </c>
    </row>
    <row r="312" spans="7:10" x14ac:dyDescent="0.15">
      <c r="G312" s="27" t="s">
        <v>277</v>
      </c>
      <c r="H312" s="27" t="s">
        <v>277</v>
      </c>
      <c r="I312" s="27" t="s">
        <v>277</v>
      </c>
      <c r="J312" s="27" t="s">
        <v>277</v>
      </c>
    </row>
    <row r="313" spans="7:10" x14ac:dyDescent="0.15">
      <c r="G313" s="27" t="s">
        <v>277</v>
      </c>
      <c r="H313" s="27" t="s">
        <v>277</v>
      </c>
      <c r="I313" s="27" t="s">
        <v>277</v>
      </c>
      <c r="J313" s="27" t="s">
        <v>277</v>
      </c>
    </row>
    <row r="314" spans="7:10" x14ac:dyDescent="0.15">
      <c r="G314" s="27" t="s">
        <v>277</v>
      </c>
      <c r="H314" s="27" t="s">
        <v>277</v>
      </c>
      <c r="I314" s="27" t="s">
        <v>277</v>
      </c>
      <c r="J314" s="27" t="s">
        <v>277</v>
      </c>
    </row>
    <row r="315" spans="7:10" x14ac:dyDescent="0.15">
      <c r="G315" s="27" t="s">
        <v>277</v>
      </c>
      <c r="H315" s="27" t="s">
        <v>277</v>
      </c>
      <c r="I315" s="27" t="s">
        <v>277</v>
      </c>
      <c r="J315" s="27" t="s">
        <v>277</v>
      </c>
    </row>
    <row r="316" spans="7:10" x14ac:dyDescent="0.15">
      <c r="G316" s="27" t="s">
        <v>277</v>
      </c>
      <c r="H316" s="27" t="s">
        <v>277</v>
      </c>
      <c r="I316" s="27" t="s">
        <v>277</v>
      </c>
      <c r="J316" s="27" t="s">
        <v>277</v>
      </c>
    </row>
    <row r="317" spans="7:10" x14ac:dyDescent="0.15">
      <c r="G317" s="27" t="s">
        <v>277</v>
      </c>
      <c r="H317" s="27" t="s">
        <v>277</v>
      </c>
      <c r="I317" s="27" t="s">
        <v>277</v>
      </c>
      <c r="J317" s="27" t="s">
        <v>277</v>
      </c>
    </row>
    <row r="318" spans="7:10" x14ac:dyDescent="0.15">
      <c r="G318" s="27" t="s">
        <v>277</v>
      </c>
      <c r="H318" s="27" t="s">
        <v>277</v>
      </c>
      <c r="I318" s="27" t="s">
        <v>277</v>
      </c>
      <c r="J318" s="27" t="s">
        <v>277</v>
      </c>
    </row>
    <row r="319" spans="7:10" x14ac:dyDescent="0.15">
      <c r="G319" s="27" t="s">
        <v>277</v>
      </c>
      <c r="H319" s="27" t="s">
        <v>277</v>
      </c>
      <c r="I319" s="27" t="s">
        <v>277</v>
      </c>
      <c r="J319" s="27" t="s">
        <v>277</v>
      </c>
    </row>
    <row r="320" spans="7:10" x14ac:dyDescent="0.15">
      <c r="G320" s="27" t="s">
        <v>277</v>
      </c>
      <c r="H320" s="27" t="s">
        <v>277</v>
      </c>
      <c r="I320" s="27" t="s">
        <v>277</v>
      </c>
      <c r="J320" s="27" t="s">
        <v>277</v>
      </c>
    </row>
    <row r="321" spans="7:10" x14ac:dyDescent="0.15">
      <c r="G321" s="27" t="s">
        <v>277</v>
      </c>
      <c r="H321" s="27" t="s">
        <v>277</v>
      </c>
      <c r="I321" s="27" t="s">
        <v>277</v>
      </c>
      <c r="J321" s="27" t="s">
        <v>277</v>
      </c>
    </row>
    <row r="322" spans="7:10" x14ac:dyDescent="0.15">
      <c r="G322" s="27" t="s">
        <v>277</v>
      </c>
      <c r="H322" s="27" t="s">
        <v>277</v>
      </c>
      <c r="I322" s="27" t="s">
        <v>277</v>
      </c>
      <c r="J322" s="27" t="s">
        <v>277</v>
      </c>
    </row>
    <row r="323" spans="7:10" x14ac:dyDescent="0.15">
      <c r="G323" s="27" t="s">
        <v>277</v>
      </c>
      <c r="H323" s="27" t="s">
        <v>277</v>
      </c>
      <c r="I323" s="27" t="s">
        <v>277</v>
      </c>
      <c r="J323" s="27" t="s">
        <v>277</v>
      </c>
    </row>
    <row r="324" spans="7:10" x14ac:dyDescent="0.15">
      <c r="G324" s="27" t="s">
        <v>277</v>
      </c>
      <c r="H324" s="27" t="s">
        <v>277</v>
      </c>
      <c r="I324" s="27" t="s">
        <v>277</v>
      </c>
      <c r="J324" s="27" t="s">
        <v>277</v>
      </c>
    </row>
    <row r="325" spans="7:10" x14ac:dyDescent="0.15">
      <c r="G325" s="27" t="s">
        <v>277</v>
      </c>
      <c r="H325" s="27" t="s">
        <v>277</v>
      </c>
      <c r="I325" s="27" t="s">
        <v>277</v>
      </c>
      <c r="J325" s="27" t="s">
        <v>277</v>
      </c>
    </row>
    <row r="326" spans="7:10" x14ac:dyDescent="0.15">
      <c r="G326" s="27" t="s">
        <v>277</v>
      </c>
      <c r="H326" s="27" t="s">
        <v>277</v>
      </c>
      <c r="I326" s="27" t="s">
        <v>277</v>
      </c>
      <c r="J326" s="27" t="s">
        <v>277</v>
      </c>
    </row>
    <row r="327" spans="7:10" x14ac:dyDescent="0.15">
      <c r="G327" s="27" t="s">
        <v>277</v>
      </c>
      <c r="H327" s="27" t="s">
        <v>277</v>
      </c>
      <c r="I327" s="27" t="s">
        <v>277</v>
      </c>
      <c r="J327" s="27" t="s">
        <v>277</v>
      </c>
    </row>
    <row r="328" spans="7:10" x14ac:dyDescent="0.15">
      <c r="G328" s="27" t="s">
        <v>277</v>
      </c>
      <c r="H328" s="27" t="s">
        <v>277</v>
      </c>
      <c r="I328" s="27" t="s">
        <v>277</v>
      </c>
      <c r="J328" s="27" t="s">
        <v>277</v>
      </c>
    </row>
    <row r="329" spans="7:10" x14ac:dyDescent="0.15">
      <c r="G329" s="27" t="s">
        <v>277</v>
      </c>
      <c r="H329" s="27" t="s">
        <v>277</v>
      </c>
      <c r="I329" s="27" t="s">
        <v>277</v>
      </c>
      <c r="J329" s="27" t="s">
        <v>277</v>
      </c>
    </row>
    <row r="330" spans="7:10" x14ac:dyDescent="0.15">
      <c r="G330" s="27" t="s">
        <v>277</v>
      </c>
      <c r="H330" s="27" t="s">
        <v>277</v>
      </c>
      <c r="I330" s="27" t="s">
        <v>277</v>
      </c>
      <c r="J330" s="27" t="s">
        <v>277</v>
      </c>
    </row>
    <row r="331" spans="7:10" x14ac:dyDescent="0.15">
      <c r="G331" s="27" t="s">
        <v>277</v>
      </c>
      <c r="H331" s="27" t="s">
        <v>277</v>
      </c>
      <c r="I331" s="27" t="s">
        <v>277</v>
      </c>
      <c r="J331" s="27" t="s">
        <v>277</v>
      </c>
    </row>
    <row r="332" spans="7:10" x14ac:dyDescent="0.15">
      <c r="G332" s="27" t="s">
        <v>277</v>
      </c>
      <c r="H332" s="27" t="s">
        <v>277</v>
      </c>
      <c r="I332" s="27" t="s">
        <v>277</v>
      </c>
      <c r="J332" s="27" t="s">
        <v>277</v>
      </c>
    </row>
    <row r="333" spans="7:10" x14ac:dyDescent="0.15">
      <c r="G333" s="27" t="s">
        <v>277</v>
      </c>
      <c r="H333" s="27" t="s">
        <v>277</v>
      </c>
      <c r="I333" s="27" t="s">
        <v>277</v>
      </c>
      <c r="J333" s="27" t="s">
        <v>277</v>
      </c>
    </row>
    <row r="334" spans="7:10" x14ac:dyDescent="0.15">
      <c r="G334" s="27" t="s">
        <v>277</v>
      </c>
      <c r="H334" s="27" t="s">
        <v>277</v>
      </c>
      <c r="I334" s="27" t="s">
        <v>277</v>
      </c>
      <c r="J334" s="27" t="s">
        <v>277</v>
      </c>
    </row>
    <row r="335" spans="7:10" x14ac:dyDescent="0.15">
      <c r="G335" s="27" t="s">
        <v>277</v>
      </c>
      <c r="H335" s="27" t="s">
        <v>277</v>
      </c>
      <c r="I335" s="27" t="s">
        <v>277</v>
      </c>
      <c r="J335" s="27" t="s">
        <v>277</v>
      </c>
    </row>
    <row r="336" spans="7:10" x14ac:dyDescent="0.15">
      <c r="G336" s="27" t="s">
        <v>277</v>
      </c>
      <c r="H336" s="27" t="s">
        <v>277</v>
      </c>
      <c r="I336" s="27" t="s">
        <v>277</v>
      </c>
      <c r="J336" s="27" t="s">
        <v>277</v>
      </c>
    </row>
    <row r="337" spans="7:10" x14ac:dyDescent="0.15">
      <c r="G337" s="27" t="s">
        <v>277</v>
      </c>
      <c r="H337" s="27" t="s">
        <v>277</v>
      </c>
      <c r="I337" s="27" t="s">
        <v>277</v>
      </c>
      <c r="J337" s="27" t="s">
        <v>277</v>
      </c>
    </row>
    <row r="338" spans="7:10" x14ac:dyDescent="0.15">
      <c r="G338" s="27" t="s">
        <v>277</v>
      </c>
      <c r="H338" s="27" t="s">
        <v>277</v>
      </c>
      <c r="I338" s="27" t="s">
        <v>277</v>
      </c>
      <c r="J338" s="27" t="s">
        <v>277</v>
      </c>
    </row>
    <row r="339" spans="7:10" x14ac:dyDescent="0.15">
      <c r="G339" s="27" t="s">
        <v>277</v>
      </c>
      <c r="H339" s="27" t="s">
        <v>277</v>
      </c>
      <c r="I339" s="27" t="s">
        <v>277</v>
      </c>
      <c r="J339" s="27" t="s">
        <v>277</v>
      </c>
    </row>
    <row r="340" spans="7:10" x14ac:dyDescent="0.15">
      <c r="G340" s="27" t="s">
        <v>277</v>
      </c>
      <c r="H340" s="27" t="s">
        <v>277</v>
      </c>
      <c r="I340" s="27" t="s">
        <v>277</v>
      </c>
      <c r="J340" s="27" t="s">
        <v>277</v>
      </c>
    </row>
    <row r="341" spans="7:10" x14ac:dyDescent="0.15">
      <c r="G341" s="27" t="s">
        <v>277</v>
      </c>
      <c r="H341" s="27" t="s">
        <v>277</v>
      </c>
      <c r="I341" s="27" t="s">
        <v>277</v>
      </c>
      <c r="J341" s="27" t="s">
        <v>277</v>
      </c>
    </row>
    <row r="342" spans="7:10" x14ac:dyDescent="0.15">
      <c r="G342" s="27" t="s">
        <v>277</v>
      </c>
      <c r="H342" s="27" t="s">
        <v>277</v>
      </c>
      <c r="I342" s="27" t="s">
        <v>277</v>
      </c>
      <c r="J342" s="27" t="s">
        <v>277</v>
      </c>
    </row>
    <row r="343" spans="7:10" x14ac:dyDescent="0.15">
      <c r="G343" s="27" t="s">
        <v>277</v>
      </c>
      <c r="H343" s="27" t="s">
        <v>277</v>
      </c>
      <c r="I343" s="27" t="s">
        <v>277</v>
      </c>
      <c r="J343" s="27" t="s">
        <v>277</v>
      </c>
    </row>
    <row r="344" spans="7:10" x14ac:dyDescent="0.15">
      <c r="G344" s="27" t="s">
        <v>277</v>
      </c>
      <c r="H344" s="27" t="s">
        <v>277</v>
      </c>
      <c r="I344" s="27" t="s">
        <v>277</v>
      </c>
      <c r="J344" s="27" t="s">
        <v>277</v>
      </c>
    </row>
    <row r="345" spans="7:10" x14ac:dyDescent="0.15">
      <c r="G345" s="27" t="s">
        <v>277</v>
      </c>
      <c r="H345" s="27" t="s">
        <v>277</v>
      </c>
      <c r="I345" s="27" t="s">
        <v>277</v>
      </c>
      <c r="J345" s="27" t="s">
        <v>277</v>
      </c>
    </row>
    <row r="346" spans="7:10" x14ac:dyDescent="0.15">
      <c r="G346" s="27" t="s">
        <v>277</v>
      </c>
      <c r="H346" s="27" t="s">
        <v>277</v>
      </c>
      <c r="I346" s="27" t="s">
        <v>277</v>
      </c>
      <c r="J346" s="27" t="s">
        <v>277</v>
      </c>
    </row>
    <row r="347" spans="7:10" x14ac:dyDescent="0.15">
      <c r="G347" s="27" t="s">
        <v>277</v>
      </c>
      <c r="H347" s="27" t="s">
        <v>277</v>
      </c>
      <c r="I347" s="27" t="s">
        <v>277</v>
      </c>
      <c r="J347" s="27" t="s">
        <v>277</v>
      </c>
    </row>
    <row r="348" spans="7:10" x14ac:dyDescent="0.15">
      <c r="G348" s="27" t="s">
        <v>277</v>
      </c>
      <c r="H348" s="27" t="s">
        <v>277</v>
      </c>
      <c r="I348" s="27" t="s">
        <v>277</v>
      </c>
      <c r="J348" s="27" t="s">
        <v>277</v>
      </c>
    </row>
    <row r="349" spans="7:10" x14ac:dyDescent="0.15">
      <c r="G349" s="27" t="s">
        <v>277</v>
      </c>
      <c r="H349" s="27" t="s">
        <v>277</v>
      </c>
      <c r="I349" s="27" t="s">
        <v>277</v>
      </c>
      <c r="J349" s="27" t="s">
        <v>277</v>
      </c>
    </row>
    <row r="350" spans="7:10" x14ac:dyDescent="0.15">
      <c r="G350" s="27" t="s">
        <v>277</v>
      </c>
      <c r="H350" s="27" t="s">
        <v>277</v>
      </c>
      <c r="I350" s="27" t="s">
        <v>277</v>
      </c>
      <c r="J350" s="27" t="s">
        <v>277</v>
      </c>
    </row>
    <row r="351" spans="7:10" x14ac:dyDescent="0.15">
      <c r="G351" s="27" t="s">
        <v>277</v>
      </c>
      <c r="H351" s="27" t="s">
        <v>277</v>
      </c>
      <c r="I351" s="27" t="s">
        <v>277</v>
      </c>
      <c r="J351" s="27" t="s">
        <v>277</v>
      </c>
    </row>
    <row r="352" spans="7:10" x14ac:dyDescent="0.15">
      <c r="G352" s="27" t="s">
        <v>277</v>
      </c>
      <c r="H352" s="27" t="s">
        <v>277</v>
      </c>
      <c r="I352" s="27" t="s">
        <v>277</v>
      </c>
      <c r="J352" s="27" t="s">
        <v>277</v>
      </c>
    </row>
    <row r="353" spans="7:10" x14ac:dyDescent="0.15">
      <c r="G353" s="27" t="s">
        <v>277</v>
      </c>
      <c r="H353" s="27" t="s">
        <v>277</v>
      </c>
      <c r="I353" s="27" t="s">
        <v>277</v>
      </c>
      <c r="J353" s="27" t="s">
        <v>277</v>
      </c>
    </row>
    <row r="354" spans="7:10" x14ac:dyDescent="0.15">
      <c r="G354" s="27" t="s">
        <v>277</v>
      </c>
      <c r="H354" s="27" t="s">
        <v>277</v>
      </c>
      <c r="I354" s="27" t="s">
        <v>277</v>
      </c>
      <c r="J354" s="27" t="s">
        <v>277</v>
      </c>
    </row>
    <row r="355" spans="7:10" x14ac:dyDescent="0.15">
      <c r="G355" s="27" t="s">
        <v>277</v>
      </c>
      <c r="H355" s="27" t="s">
        <v>277</v>
      </c>
      <c r="I355" s="27" t="s">
        <v>277</v>
      </c>
      <c r="J355" s="27" t="s">
        <v>277</v>
      </c>
    </row>
    <row r="356" spans="7:10" x14ac:dyDescent="0.15">
      <c r="G356" s="27" t="s">
        <v>277</v>
      </c>
      <c r="H356" s="27" t="s">
        <v>277</v>
      </c>
      <c r="I356" s="27" t="s">
        <v>277</v>
      </c>
      <c r="J356" s="27" t="s">
        <v>277</v>
      </c>
    </row>
    <row r="357" spans="7:10" x14ac:dyDescent="0.15">
      <c r="G357" s="27" t="s">
        <v>277</v>
      </c>
      <c r="H357" s="27" t="s">
        <v>277</v>
      </c>
      <c r="I357" s="27" t="s">
        <v>277</v>
      </c>
      <c r="J357" s="27" t="s">
        <v>277</v>
      </c>
    </row>
    <row r="358" spans="7:10" x14ac:dyDescent="0.15">
      <c r="G358" s="27" t="s">
        <v>277</v>
      </c>
      <c r="H358" s="27" t="s">
        <v>277</v>
      </c>
      <c r="I358" s="27" t="s">
        <v>277</v>
      </c>
      <c r="J358" s="27" t="s">
        <v>277</v>
      </c>
    </row>
    <row r="359" spans="7:10" x14ac:dyDescent="0.15">
      <c r="G359" s="27" t="s">
        <v>277</v>
      </c>
      <c r="H359" s="27" t="s">
        <v>277</v>
      </c>
      <c r="I359" s="27" t="s">
        <v>277</v>
      </c>
      <c r="J359" s="27" t="s">
        <v>277</v>
      </c>
    </row>
    <row r="360" spans="7:10" x14ac:dyDescent="0.15">
      <c r="G360" s="27" t="s">
        <v>277</v>
      </c>
      <c r="H360" s="27" t="s">
        <v>277</v>
      </c>
      <c r="I360" s="27" t="s">
        <v>277</v>
      </c>
      <c r="J360" s="27" t="s">
        <v>277</v>
      </c>
    </row>
    <row r="361" spans="7:10" x14ac:dyDescent="0.15">
      <c r="G361" s="27" t="s">
        <v>277</v>
      </c>
      <c r="H361" s="27" t="s">
        <v>277</v>
      </c>
      <c r="I361" s="27" t="s">
        <v>277</v>
      </c>
      <c r="J361" s="27" t="s">
        <v>277</v>
      </c>
    </row>
    <row r="362" spans="7:10" x14ac:dyDescent="0.15">
      <c r="G362" s="27" t="s">
        <v>277</v>
      </c>
      <c r="H362" s="27" t="s">
        <v>277</v>
      </c>
      <c r="I362" s="27" t="s">
        <v>277</v>
      </c>
      <c r="J362" s="27" t="s">
        <v>277</v>
      </c>
    </row>
    <row r="363" spans="7:10" x14ac:dyDescent="0.15">
      <c r="G363" s="27" t="s">
        <v>277</v>
      </c>
      <c r="H363" s="27" t="s">
        <v>277</v>
      </c>
      <c r="I363" s="27" t="s">
        <v>277</v>
      </c>
      <c r="J363" s="27" t="s">
        <v>277</v>
      </c>
    </row>
    <row r="364" spans="7:10" x14ac:dyDescent="0.15">
      <c r="G364" s="27" t="s">
        <v>277</v>
      </c>
      <c r="H364" s="27" t="s">
        <v>277</v>
      </c>
      <c r="I364" s="27" t="s">
        <v>277</v>
      </c>
      <c r="J364" s="27" t="s">
        <v>277</v>
      </c>
    </row>
    <row r="365" spans="7:10" x14ac:dyDescent="0.15">
      <c r="G365" s="27" t="s">
        <v>277</v>
      </c>
      <c r="H365" s="27" t="s">
        <v>277</v>
      </c>
      <c r="I365" s="27" t="s">
        <v>277</v>
      </c>
      <c r="J365" s="27" t="s">
        <v>277</v>
      </c>
    </row>
    <row r="366" spans="7:10" x14ac:dyDescent="0.15">
      <c r="G366" s="27" t="s">
        <v>277</v>
      </c>
      <c r="H366" s="27" t="s">
        <v>277</v>
      </c>
      <c r="I366" s="27" t="s">
        <v>277</v>
      </c>
      <c r="J366" s="27" t="s">
        <v>277</v>
      </c>
    </row>
    <row r="367" spans="7:10" x14ac:dyDescent="0.15">
      <c r="G367" s="27" t="s">
        <v>277</v>
      </c>
      <c r="H367" s="27" t="s">
        <v>277</v>
      </c>
      <c r="I367" s="27" t="s">
        <v>277</v>
      </c>
      <c r="J367" s="27" t="s">
        <v>277</v>
      </c>
    </row>
    <row r="368" spans="7:10" x14ac:dyDescent="0.15">
      <c r="G368" s="27" t="s">
        <v>277</v>
      </c>
      <c r="H368" s="27" t="s">
        <v>277</v>
      </c>
      <c r="I368" s="27" t="s">
        <v>277</v>
      </c>
      <c r="J368" s="27" t="s">
        <v>277</v>
      </c>
    </row>
    <row r="369" spans="7:10" x14ac:dyDescent="0.15">
      <c r="G369" s="27" t="s">
        <v>277</v>
      </c>
      <c r="H369" s="27" t="s">
        <v>277</v>
      </c>
      <c r="I369" s="27" t="s">
        <v>277</v>
      </c>
      <c r="J369" s="27" t="s">
        <v>277</v>
      </c>
    </row>
    <row r="370" spans="7:10" x14ac:dyDescent="0.15">
      <c r="G370" s="27" t="s">
        <v>277</v>
      </c>
      <c r="H370" s="27" t="s">
        <v>277</v>
      </c>
      <c r="I370" s="27" t="s">
        <v>277</v>
      </c>
      <c r="J370" s="27" t="s">
        <v>277</v>
      </c>
    </row>
    <row r="371" spans="7:10" x14ac:dyDescent="0.15">
      <c r="G371" s="27" t="s">
        <v>277</v>
      </c>
      <c r="H371" s="27" t="s">
        <v>277</v>
      </c>
      <c r="I371" s="27" t="s">
        <v>277</v>
      </c>
      <c r="J371" s="27" t="s">
        <v>277</v>
      </c>
    </row>
    <row r="372" spans="7:10" x14ac:dyDescent="0.15">
      <c r="G372" s="27" t="s">
        <v>277</v>
      </c>
      <c r="H372" s="27" t="s">
        <v>277</v>
      </c>
      <c r="I372" s="27" t="s">
        <v>277</v>
      </c>
      <c r="J372" s="27" t="s">
        <v>277</v>
      </c>
    </row>
    <row r="373" spans="7:10" x14ac:dyDescent="0.15">
      <c r="G373" s="27" t="s">
        <v>277</v>
      </c>
      <c r="H373" s="27" t="s">
        <v>277</v>
      </c>
      <c r="I373" s="27" t="s">
        <v>277</v>
      </c>
      <c r="J373" s="27" t="s">
        <v>277</v>
      </c>
    </row>
    <row r="374" spans="7:10" x14ac:dyDescent="0.15">
      <c r="G374" s="27" t="s">
        <v>277</v>
      </c>
      <c r="H374" s="27" t="s">
        <v>277</v>
      </c>
      <c r="I374" s="27" t="s">
        <v>277</v>
      </c>
      <c r="J374" s="27" t="s">
        <v>277</v>
      </c>
    </row>
    <row r="375" spans="7:10" x14ac:dyDescent="0.15">
      <c r="G375" s="27" t="s">
        <v>277</v>
      </c>
      <c r="H375" s="27" t="s">
        <v>277</v>
      </c>
      <c r="I375" s="27" t="s">
        <v>277</v>
      </c>
      <c r="J375" s="27" t="s">
        <v>277</v>
      </c>
    </row>
    <row r="376" spans="7:10" x14ac:dyDescent="0.15">
      <c r="G376" s="27" t="s">
        <v>277</v>
      </c>
      <c r="H376" s="27" t="s">
        <v>277</v>
      </c>
      <c r="I376" s="27" t="s">
        <v>277</v>
      </c>
      <c r="J376" s="27" t="s">
        <v>277</v>
      </c>
    </row>
    <row r="377" spans="7:10" x14ac:dyDescent="0.15">
      <c r="G377" s="27" t="s">
        <v>277</v>
      </c>
      <c r="H377" s="27" t="s">
        <v>277</v>
      </c>
      <c r="I377" s="27" t="s">
        <v>277</v>
      </c>
      <c r="J377" s="27" t="s">
        <v>277</v>
      </c>
    </row>
    <row r="378" spans="7:10" x14ac:dyDescent="0.15">
      <c r="G378" s="27" t="s">
        <v>277</v>
      </c>
      <c r="H378" s="27" t="s">
        <v>277</v>
      </c>
      <c r="I378" s="27" t="s">
        <v>277</v>
      </c>
      <c r="J378" s="27" t="s">
        <v>277</v>
      </c>
    </row>
    <row r="379" spans="7:10" x14ac:dyDescent="0.15">
      <c r="G379" s="27" t="s">
        <v>277</v>
      </c>
      <c r="H379" s="27" t="s">
        <v>277</v>
      </c>
      <c r="I379" s="27" t="s">
        <v>277</v>
      </c>
      <c r="J379" s="27" t="s">
        <v>277</v>
      </c>
    </row>
    <row r="380" spans="7:10" x14ac:dyDescent="0.15">
      <c r="G380" s="27" t="s">
        <v>277</v>
      </c>
      <c r="H380" s="27" t="s">
        <v>277</v>
      </c>
      <c r="I380" s="27" t="s">
        <v>277</v>
      </c>
      <c r="J380" s="27" t="s">
        <v>277</v>
      </c>
    </row>
    <row r="381" spans="7:10" x14ac:dyDescent="0.15">
      <c r="G381" s="27" t="s">
        <v>277</v>
      </c>
      <c r="H381" s="27" t="s">
        <v>277</v>
      </c>
      <c r="I381" s="27" t="s">
        <v>277</v>
      </c>
      <c r="J381" s="27" t="s">
        <v>277</v>
      </c>
    </row>
    <row r="382" spans="7:10" x14ac:dyDescent="0.15">
      <c r="G382" s="27" t="s">
        <v>277</v>
      </c>
      <c r="H382" s="27" t="s">
        <v>277</v>
      </c>
      <c r="I382" s="27" t="s">
        <v>277</v>
      </c>
      <c r="J382" s="27" t="s">
        <v>277</v>
      </c>
    </row>
    <row r="383" spans="7:10" x14ac:dyDescent="0.15">
      <c r="G383" s="27" t="s">
        <v>277</v>
      </c>
      <c r="H383" s="27" t="s">
        <v>277</v>
      </c>
      <c r="I383" s="27" t="s">
        <v>277</v>
      </c>
      <c r="J383" s="27" t="s">
        <v>277</v>
      </c>
    </row>
    <row r="384" spans="7:10" x14ac:dyDescent="0.15">
      <c r="G384" s="27" t="s">
        <v>277</v>
      </c>
      <c r="H384" s="27" t="s">
        <v>277</v>
      </c>
      <c r="I384" s="27" t="s">
        <v>277</v>
      </c>
      <c r="J384" s="27" t="s">
        <v>277</v>
      </c>
    </row>
    <row r="385" spans="7:10" x14ac:dyDescent="0.15">
      <c r="G385" s="27" t="s">
        <v>277</v>
      </c>
      <c r="H385" s="27" t="s">
        <v>277</v>
      </c>
      <c r="I385" s="27" t="s">
        <v>277</v>
      </c>
      <c r="J385" s="27" t="s">
        <v>277</v>
      </c>
    </row>
    <row r="386" spans="7:10" x14ac:dyDescent="0.15">
      <c r="G386" s="27" t="s">
        <v>277</v>
      </c>
      <c r="H386" s="27" t="s">
        <v>277</v>
      </c>
      <c r="I386" s="27" t="s">
        <v>277</v>
      </c>
      <c r="J386" s="27" t="s">
        <v>277</v>
      </c>
    </row>
    <row r="387" spans="7:10" x14ac:dyDescent="0.15">
      <c r="G387" s="27" t="s">
        <v>277</v>
      </c>
      <c r="H387" s="27" t="s">
        <v>277</v>
      </c>
      <c r="I387" s="27" t="s">
        <v>277</v>
      </c>
      <c r="J387" s="27" t="s">
        <v>277</v>
      </c>
    </row>
    <row r="388" spans="7:10" x14ac:dyDescent="0.15">
      <c r="G388" s="27" t="s">
        <v>277</v>
      </c>
      <c r="H388" s="27" t="s">
        <v>277</v>
      </c>
      <c r="I388" s="27" t="s">
        <v>277</v>
      </c>
      <c r="J388" s="27" t="s">
        <v>277</v>
      </c>
    </row>
    <row r="389" spans="7:10" x14ac:dyDescent="0.15">
      <c r="G389" s="27" t="s">
        <v>277</v>
      </c>
      <c r="H389" s="27" t="s">
        <v>277</v>
      </c>
      <c r="I389" s="27" t="s">
        <v>277</v>
      </c>
      <c r="J389" s="27" t="s">
        <v>277</v>
      </c>
    </row>
    <row r="390" spans="7:10" x14ac:dyDescent="0.15">
      <c r="G390" s="27" t="s">
        <v>277</v>
      </c>
      <c r="H390" s="27" t="s">
        <v>277</v>
      </c>
      <c r="I390" s="27" t="s">
        <v>277</v>
      </c>
      <c r="J390" s="27" t="s">
        <v>277</v>
      </c>
    </row>
    <row r="391" spans="7:10" x14ac:dyDescent="0.15">
      <c r="G391" s="27" t="s">
        <v>277</v>
      </c>
      <c r="H391" s="27" t="s">
        <v>277</v>
      </c>
      <c r="I391" s="27" t="s">
        <v>277</v>
      </c>
      <c r="J391" s="27" t="s">
        <v>277</v>
      </c>
    </row>
    <row r="392" spans="7:10" x14ac:dyDescent="0.15">
      <c r="G392" s="27" t="s">
        <v>277</v>
      </c>
      <c r="H392" s="27" t="s">
        <v>277</v>
      </c>
      <c r="I392" s="27" t="s">
        <v>277</v>
      </c>
      <c r="J392" s="27" t="s">
        <v>277</v>
      </c>
    </row>
    <row r="393" spans="7:10" x14ac:dyDescent="0.15">
      <c r="G393" s="27" t="s">
        <v>277</v>
      </c>
      <c r="H393" s="27" t="s">
        <v>277</v>
      </c>
      <c r="I393" s="27" t="s">
        <v>277</v>
      </c>
      <c r="J393" s="27" t="s">
        <v>277</v>
      </c>
    </row>
    <row r="394" spans="7:10" x14ac:dyDescent="0.15">
      <c r="G394" s="27" t="s">
        <v>277</v>
      </c>
      <c r="H394" s="27" t="s">
        <v>277</v>
      </c>
      <c r="I394" s="27" t="s">
        <v>277</v>
      </c>
      <c r="J394" s="27" t="s">
        <v>277</v>
      </c>
    </row>
    <row r="395" spans="7:10" x14ac:dyDescent="0.15">
      <c r="G395" s="27" t="s">
        <v>277</v>
      </c>
      <c r="H395" s="27" t="s">
        <v>277</v>
      </c>
      <c r="I395" s="27" t="s">
        <v>277</v>
      </c>
      <c r="J395" s="27" t="s">
        <v>277</v>
      </c>
    </row>
    <row r="396" spans="7:10" x14ac:dyDescent="0.15">
      <c r="G396" s="27" t="s">
        <v>277</v>
      </c>
      <c r="H396" s="27" t="s">
        <v>277</v>
      </c>
      <c r="I396" s="27" t="s">
        <v>277</v>
      </c>
      <c r="J396" s="27" t="s">
        <v>277</v>
      </c>
    </row>
    <row r="397" spans="7:10" x14ac:dyDescent="0.15">
      <c r="G397" s="27" t="s">
        <v>277</v>
      </c>
      <c r="H397" s="27" t="s">
        <v>277</v>
      </c>
      <c r="I397" s="27" t="s">
        <v>277</v>
      </c>
      <c r="J397" s="27" t="s">
        <v>277</v>
      </c>
    </row>
    <row r="398" spans="7:10" x14ac:dyDescent="0.15">
      <c r="G398" s="27" t="s">
        <v>277</v>
      </c>
      <c r="H398" s="27" t="s">
        <v>277</v>
      </c>
      <c r="I398" s="27" t="s">
        <v>277</v>
      </c>
      <c r="J398" s="27" t="s">
        <v>277</v>
      </c>
    </row>
    <row r="399" spans="7:10" x14ac:dyDescent="0.15">
      <c r="G399" s="27" t="s">
        <v>277</v>
      </c>
      <c r="H399" s="27" t="s">
        <v>277</v>
      </c>
      <c r="I399" s="27" t="s">
        <v>277</v>
      </c>
      <c r="J399" s="27" t="s">
        <v>277</v>
      </c>
    </row>
    <row r="400" spans="7:10" x14ac:dyDescent="0.15">
      <c r="G400" s="27" t="s">
        <v>277</v>
      </c>
      <c r="H400" s="27" t="s">
        <v>277</v>
      </c>
      <c r="I400" s="27" t="s">
        <v>277</v>
      </c>
      <c r="J400" s="27" t="s">
        <v>277</v>
      </c>
    </row>
    <row r="401" spans="7:10" x14ac:dyDescent="0.15">
      <c r="G401" s="27" t="s">
        <v>277</v>
      </c>
      <c r="H401" s="27" t="s">
        <v>277</v>
      </c>
      <c r="I401" s="27" t="s">
        <v>277</v>
      </c>
      <c r="J401" s="27" t="s">
        <v>277</v>
      </c>
    </row>
    <row r="402" spans="7:10" x14ac:dyDescent="0.15">
      <c r="G402" s="27" t="s">
        <v>277</v>
      </c>
      <c r="H402" s="27" t="s">
        <v>277</v>
      </c>
      <c r="I402" s="27" t="s">
        <v>277</v>
      </c>
      <c r="J402" s="27" t="s">
        <v>277</v>
      </c>
    </row>
    <row r="403" spans="7:10" x14ac:dyDescent="0.15">
      <c r="G403" s="27" t="s">
        <v>277</v>
      </c>
      <c r="H403" s="27" t="s">
        <v>277</v>
      </c>
      <c r="I403" s="27" t="s">
        <v>277</v>
      </c>
      <c r="J403" s="27" t="s">
        <v>277</v>
      </c>
    </row>
    <row r="404" spans="7:10" x14ac:dyDescent="0.15">
      <c r="G404" s="27" t="s">
        <v>277</v>
      </c>
      <c r="H404" s="27" t="s">
        <v>277</v>
      </c>
      <c r="I404" s="27" t="s">
        <v>277</v>
      </c>
      <c r="J404" s="27" t="s">
        <v>277</v>
      </c>
    </row>
    <row r="405" spans="7:10" x14ac:dyDescent="0.15">
      <c r="G405" s="27" t="s">
        <v>277</v>
      </c>
      <c r="H405" s="27" t="s">
        <v>277</v>
      </c>
      <c r="I405" s="27" t="s">
        <v>277</v>
      </c>
      <c r="J405" s="27" t="s">
        <v>277</v>
      </c>
    </row>
    <row r="406" spans="7:10" x14ac:dyDescent="0.15">
      <c r="G406" s="27" t="s">
        <v>277</v>
      </c>
      <c r="H406" s="27" t="s">
        <v>277</v>
      </c>
      <c r="I406" s="27" t="s">
        <v>277</v>
      </c>
      <c r="J406" s="27" t="s">
        <v>277</v>
      </c>
    </row>
    <row r="407" spans="7:10" x14ac:dyDescent="0.15">
      <c r="G407" s="27" t="s">
        <v>277</v>
      </c>
      <c r="H407" s="27" t="s">
        <v>277</v>
      </c>
      <c r="I407" s="27" t="s">
        <v>277</v>
      </c>
      <c r="J407" s="27" t="s">
        <v>277</v>
      </c>
    </row>
    <row r="408" spans="7:10" x14ac:dyDescent="0.15">
      <c r="G408" s="27" t="s">
        <v>277</v>
      </c>
      <c r="H408" s="27" t="s">
        <v>277</v>
      </c>
      <c r="I408" s="27" t="s">
        <v>277</v>
      </c>
      <c r="J408" s="27" t="s">
        <v>277</v>
      </c>
    </row>
    <row r="409" spans="7:10" x14ac:dyDescent="0.15">
      <c r="G409" s="27" t="s">
        <v>277</v>
      </c>
      <c r="H409" s="27" t="s">
        <v>277</v>
      </c>
      <c r="I409" s="27" t="s">
        <v>277</v>
      </c>
      <c r="J409" s="27" t="s">
        <v>277</v>
      </c>
    </row>
    <row r="410" spans="7:10" x14ac:dyDescent="0.15">
      <c r="G410" s="27" t="s">
        <v>277</v>
      </c>
      <c r="H410" s="27" t="s">
        <v>277</v>
      </c>
      <c r="I410" s="27" t="s">
        <v>277</v>
      </c>
      <c r="J410" s="27" t="s">
        <v>277</v>
      </c>
    </row>
    <row r="411" spans="7:10" x14ac:dyDescent="0.15">
      <c r="G411" s="27" t="s">
        <v>277</v>
      </c>
      <c r="H411" s="27" t="s">
        <v>277</v>
      </c>
      <c r="I411" s="27" t="s">
        <v>277</v>
      </c>
      <c r="J411" s="27" t="s">
        <v>277</v>
      </c>
    </row>
    <row r="412" spans="7:10" x14ac:dyDescent="0.15">
      <c r="G412" s="27" t="s">
        <v>277</v>
      </c>
      <c r="H412" s="27" t="s">
        <v>277</v>
      </c>
      <c r="I412" s="27" t="s">
        <v>277</v>
      </c>
      <c r="J412" s="27" t="s">
        <v>277</v>
      </c>
    </row>
    <row r="413" spans="7:10" x14ac:dyDescent="0.15">
      <c r="G413" s="27" t="s">
        <v>277</v>
      </c>
      <c r="H413" s="27" t="s">
        <v>277</v>
      </c>
      <c r="I413" s="27" t="s">
        <v>277</v>
      </c>
      <c r="J413" s="27" t="s">
        <v>277</v>
      </c>
    </row>
    <row r="414" spans="7:10" x14ac:dyDescent="0.15">
      <c r="G414" s="27" t="s">
        <v>277</v>
      </c>
      <c r="H414" s="27" t="s">
        <v>277</v>
      </c>
      <c r="I414" s="27" t="s">
        <v>277</v>
      </c>
      <c r="J414" s="27" t="s">
        <v>277</v>
      </c>
    </row>
    <row r="415" spans="7:10" x14ac:dyDescent="0.15">
      <c r="G415" s="27" t="s">
        <v>277</v>
      </c>
      <c r="H415" s="27" t="s">
        <v>277</v>
      </c>
      <c r="I415" s="27" t="s">
        <v>277</v>
      </c>
      <c r="J415" s="27" t="s">
        <v>277</v>
      </c>
    </row>
    <row r="416" spans="7:10" x14ac:dyDescent="0.15">
      <c r="G416" s="27" t="s">
        <v>277</v>
      </c>
      <c r="H416" s="27" t="s">
        <v>277</v>
      </c>
      <c r="I416" s="27" t="s">
        <v>277</v>
      </c>
      <c r="J416" s="27" t="s">
        <v>277</v>
      </c>
    </row>
    <row r="417" spans="7:10" x14ac:dyDescent="0.15">
      <c r="G417" s="27" t="s">
        <v>277</v>
      </c>
      <c r="H417" s="27" t="s">
        <v>277</v>
      </c>
      <c r="I417" s="27" t="s">
        <v>277</v>
      </c>
      <c r="J417" s="27" t="s">
        <v>277</v>
      </c>
    </row>
    <row r="418" spans="7:10" x14ac:dyDescent="0.15">
      <c r="G418" s="27" t="s">
        <v>277</v>
      </c>
      <c r="H418" s="27" t="s">
        <v>277</v>
      </c>
      <c r="I418" s="27" t="s">
        <v>277</v>
      </c>
      <c r="J418" s="27" t="s">
        <v>277</v>
      </c>
    </row>
    <row r="419" spans="7:10" x14ac:dyDescent="0.15">
      <c r="G419" s="27" t="s">
        <v>277</v>
      </c>
      <c r="H419" s="27" t="s">
        <v>277</v>
      </c>
      <c r="I419" s="27" t="s">
        <v>277</v>
      </c>
      <c r="J419" s="27" t="s">
        <v>277</v>
      </c>
    </row>
    <row r="420" spans="7:10" x14ac:dyDescent="0.15">
      <c r="H420" s="27" t="s">
        <v>277</v>
      </c>
      <c r="I420" s="27" t="s">
        <v>277</v>
      </c>
      <c r="J420" s="27" t="s">
        <v>277</v>
      </c>
    </row>
    <row r="421" spans="7:10" x14ac:dyDescent="0.15">
      <c r="H421" s="27" t="s">
        <v>277</v>
      </c>
      <c r="I421" s="27" t="s">
        <v>277</v>
      </c>
      <c r="J421" s="27" t="s">
        <v>277</v>
      </c>
    </row>
    <row r="422" spans="7:10" x14ac:dyDescent="0.15">
      <c r="H422" s="27" t="s">
        <v>277</v>
      </c>
      <c r="I422" s="27" t="s">
        <v>277</v>
      </c>
      <c r="J422" s="27" t="s">
        <v>277</v>
      </c>
    </row>
    <row r="423" spans="7:10" x14ac:dyDescent="0.15">
      <c r="H423" s="27" t="s">
        <v>277</v>
      </c>
      <c r="I423" s="27" t="s">
        <v>277</v>
      </c>
      <c r="J423" s="27" t="s">
        <v>277</v>
      </c>
    </row>
    <row r="424" spans="7:10" x14ac:dyDescent="0.15">
      <c r="H424" s="27" t="s">
        <v>277</v>
      </c>
      <c r="I424" s="27" t="s">
        <v>277</v>
      </c>
      <c r="J424" s="27" t="s">
        <v>277</v>
      </c>
    </row>
    <row r="425" spans="7:10" x14ac:dyDescent="0.15">
      <c r="H425" s="27" t="s">
        <v>277</v>
      </c>
      <c r="I425" s="27" t="s">
        <v>277</v>
      </c>
      <c r="J425" s="27" t="s">
        <v>277</v>
      </c>
    </row>
    <row r="426" spans="7:10" x14ac:dyDescent="0.15">
      <c r="H426" s="27" t="s">
        <v>277</v>
      </c>
      <c r="I426" s="27" t="s">
        <v>277</v>
      </c>
      <c r="J426" s="27" t="s">
        <v>277</v>
      </c>
    </row>
    <row r="427" spans="7:10" x14ac:dyDescent="0.15">
      <c r="H427" s="27" t="s">
        <v>277</v>
      </c>
      <c r="I427" s="27" t="s">
        <v>277</v>
      </c>
      <c r="J427" s="27" t="s">
        <v>277</v>
      </c>
    </row>
    <row r="428" spans="7:10" x14ac:dyDescent="0.15">
      <c r="H428" s="27" t="s">
        <v>277</v>
      </c>
      <c r="I428" s="27" t="s">
        <v>277</v>
      </c>
      <c r="J428" s="27" t="s">
        <v>277</v>
      </c>
    </row>
    <row r="429" spans="7:10" x14ac:dyDescent="0.15">
      <c r="H429" s="27" t="s">
        <v>277</v>
      </c>
      <c r="I429" s="27" t="s">
        <v>277</v>
      </c>
      <c r="J429" s="27" t="s">
        <v>277</v>
      </c>
    </row>
    <row r="430" spans="7:10" x14ac:dyDescent="0.15">
      <c r="H430" s="27" t="s">
        <v>277</v>
      </c>
      <c r="I430" s="27" t="s">
        <v>277</v>
      </c>
      <c r="J430" s="27" t="s">
        <v>277</v>
      </c>
    </row>
    <row r="431" spans="7:10" x14ac:dyDescent="0.15">
      <c r="H431" s="27" t="s">
        <v>277</v>
      </c>
      <c r="I431" s="27" t="s">
        <v>277</v>
      </c>
      <c r="J431" s="27" t="s">
        <v>277</v>
      </c>
    </row>
    <row r="432" spans="7:10" x14ac:dyDescent="0.15">
      <c r="H432" s="27" t="s">
        <v>277</v>
      </c>
      <c r="I432" s="27" t="s">
        <v>277</v>
      </c>
      <c r="J432" s="27" t="s">
        <v>277</v>
      </c>
    </row>
    <row r="433" spans="8:10" x14ac:dyDescent="0.15">
      <c r="H433" s="27" t="s">
        <v>277</v>
      </c>
      <c r="I433" s="27" t="s">
        <v>277</v>
      </c>
      <c r="J433" s="27" t="s">
        <v>277</v>
      </c>
    </row>
    <row r="434" spans="8:10" x14ac:dyDescent="0.15">
      <c r="H434" s="27" t="s">
        <v>277</v>
      </c>
      <c r="I434" s="27" t="s">
        <v>277</v>
      </c>
      <c r="J434" s="27" t="s">
        <v>277</v>
      </c>
    </row>
    <row r="435" spans="8:10" x14ac:dyDescent="0.15">
      <c r="H435" s="27" t="s">
        <v>277</v>
      </c>
      <c r="I435" s="27" t="s">
        <v>277</v>
      </c>
      <c r="J435" s="27" t="s">
        <v>277</v>
      </c>
    </row>
    <row r="436" spans="8:10" x14ac:dyDescent="0.15">
      <c r="H436" s="27" t="s">
        <v>277</v>
      </c>
      <c r="I436" s="27" t="s">
        <v>277</v>
      </c>
      <c r="J436" s="27" t="s">
        <v>277</v>
      </c>
    </row>
    <row r="437" spans="8:10" x14ac:dyDescent="0.15">
      <c r="H437" s="27" t="s">
        <v>277</v>
      </c>
      <c r="I437" s="27" t="s">
        <v>277</v>
      </c>
      <c r="J437" s="27" t="s">
        <v>277</v>
      </c>
    </row>
    <row r="438" spans="8:10" x14ac:dyDescent="0.15">
      <c r="H438" s="27" t="s">
        <v>277</v>
      </c>
      <c r="I438" s="27" t="s">
        <v>277</v>
      </c>
      <c r="J438" s="27" t="s">
        <v>277</v>
      </c>
    </row>
    <row r="439" spans="8:10" x14ac:dyDescent="0.15">
      <c r="H439" s="27" t="s">
        <v>277</v>
      </c>
      <c r="I439" s="27" t="s">
        <v>277</v>
      </c>
      <c r="J439" s="27" t="s">
        <v>277</v>
      </c>
    </row>
    <row r="440" spans="8:10" x14ac:dyDescent="0.15">
      <c r="H440" s="27" t="s">
        <v>277</v>
      </c>
      <c r="I440" s="27" t="s">
        <v>277</v>
      </c>
      <c r="J440" s="27" t="s">
        <v>277</v>
      </c>
    </row>
    <row r="441" spans="8:10" x14ac:dyDescent="0.15">
      <c r="H441" s="27" t="s">
        <v>277</v>
      </c>
      <c r="I441" s="27" t="s">
        <v>277</v>
      </c>
      <c r="J441" s="27" t="s">
        <v>277</v>
      </c>
    </row>
    <row r="442" spans="8:10" x14ac:dyDescent="0.15">
      <c r="H442" s="27" t="s">
        <v>277</v>
      </c>
      <c r="I442" s="27" t="s">
        <v>277</v>
      </c>
      <c r="J442" s="27" t="s">
        <v>277</v>
      </c>
    </row>
    <row r="443" spans="8:10" x14ac:dyDescent="0.15">
      <c r="H443" s="27" t="s">
        <v>277</v>
      </c>
      <c r="I443" s="27" t="s">
        <v>277</v>
      </c>
      <c r="J443" s="27" t="s">
        <v>277</v>
      </c>
    </row>
    <row r="444" spans="8:10" x14ac:dyDescent="0.15">
      <c r="H444" s="27" t="s">
        <v>277</v>
      </c>
      <c r="I444" s="27" t="s">
        <v>277</v>
      </c>
      <c r="J444" s="27" t="s">
        <v>277</v>
      </c>
    </row>
    <row r="445" spans="8:10" x14ac:dyDescent="0.15">
      <c r="H445" s="27" t="s">
        <v>277</v>
      </c>
      <c r="I445" s="27" t="s">
        <v>277</v>
      </c>
      <c r="J445" s="27" t="s">
        <v>277</v>
      </c>
    </row>
    <row r="446" spans="8:10" x14ac:dyDescent="0.15">
      <c r="H446" s="27" t="s">
        <v>277</v>
      </c>
      <c r="I446" s="27" t="s">
        <v>277</v>
      </c>
      <c r="J446" s="27" t="s">
        <v>277</v>
      </c>
    </row>
    <row r="447" spans="8:10" x14ac:dyDescent="0.15">
      <c r="H447" s="27" t="s">
        <v>277</v>
      </c>
      <c r="I447" s="27" t="s">
        <v>277</v>
      </c>
      <c r="J447" s="27" t="s">
        <v>277</v>
      </c>
    </row>
    <row r="448" spans="8:10" x14ac:dyDescent="0.15">
      <c r="H448" s="27" t="s">
        <v>277</v>
      </c>
      <c r="I448" s="27" t="s">
        <v>277</v>
      </c>
      <c r="J448" s="27" t="s">
        <v>277</v>
      </c>
    </row>
    <row r="449" spans="8:10" x14ac:dyDescent="0.15">
      <c r="H449" s="27" t="s">
        <v>277</v>
      </c>
      <c r="I449" s="27" t="s">
        <v>277</v>
      </c>
      <c r="J449" s="27" t="s">
        <v>277</v>
      </c>
    </row>
    <row r="450" spans="8:10" x14ac:dyDescent="0.15">
      <c r="H450" s="27" t="s">
        <v>277</v>
      </c>
      <c r="I450" s="27" t="s">
        <v>277</v>
      </c>
      <c r="J450" s="27" t="s">
        <v>277</v>
      </c>
    </row>
    <row r="451" spans="8:10" x14ac:dyDescent="0.15">
      <c r="H451" s="27" t="s">
        <v>277</v>
      </c>
      <c r="I451" s="27" t="s">
        <v>277</v>
      </c>
      <c r="J451" s="27" t="s">
        <v>277</v>
      </c>
    </row>
    <row r="452" spans="8:10" x14ac:dyDescent="0.15">
      <c r="H452" s="27" t="s">
        <v>277</v>
      </c>
      <c r="I452" s="27" t="s">
        <v>277</v>
      </c>
      <c r="J452" s="27" t="s">
        <v>277</v>
      </c>
    </row>
    <row r="453" spans="8:10" x14ac:dyDescent="0.15">
      <c r="H453" s="27" t="s">
        <v>277</v>
      </c>
      <c r="I453" s="27" t="s">
        <v>277</v>
      </c>
      <c r="J453" s="27" t="s">
        <v>277</v>
      </c>
    </row>
    <row r="454" spans="8:10" x14ac:dyDescent="0.15">
      <c r="H454" s="27" t="s">
        <v>277</v>
      </c>
      <c r="I454" s="27" t="s">
        <v>277</v>
      </c>
      <c r="J454" s="27" t="s">
        <v>277</v>
      </c>
    </row>
    <row r="455" spans="8:10" x14ac:dyDescent="0.15">
      <c r="H455" s="27" t="s">
        <v>277</v>
      </c>
      <c r="I455" s="27" t="s">
        <v>277</v>
      </c>
      <c r="J455" s="27" t="s">
        <v>277</v>
      </c>
    </row>
    <row r="456" spans="8:10" x14ac:dyDescent="0.15">
      <c r="H456" s="27" t="s">
        <v>277</v>
      </c>
      <c r="I456" s="27" t="s">
        <v>277</v>
      </c>
      <c r="J456" s="27" t="s">
        <v>277</v>
      </c>
    </row>
    <row r="457" spans="8:10" x14ac:dyDescent="0.15">
      <c r="H457" s="27" t="s">
        <v>277</v>
      </c>
      <c r="I457" s="27" t="s">
        <v>277</v>
      </c>
      <c r="J457" s="27" t="s">
        <v>277</v>
      </c>
    </row>
    <row r="458" spans="8:10" x14ac:dyDescent="0.15">
      <c r="H458" s="27" t="s">
        <v>277</v>
      </c>
      <c r="I458" s="27" t="s">
        <v>277</v>
      </c>
      <c r="J458" s="27" t="s">
        <v>277</v>
      </c>
    </row>
    <row r="459" spans="8:10" x14ac:dyDescent="0.15">
      <c r="H459" s="27" t="s">
        <v>277</v>
      </c>
      <c r="I459" s="27" t="s">
        <v>277</v>
      </c>
      <c r="J459" s="27" t="s">
        <v>277</v>
      </c>
    </row>
    <row r="460" spans="8:10" x14ac:dyDescent="0.15">
      <c r="H460" s="27" t="s">
        <v>277</v>
      </c>
      <c r="I460" s="27" t="s">
        <v>277</v>
      </c>
      <c r="J460" s="27" t="s">
        <v>277</v>
      </c>
    </row>
    <row r="461" spans="8:10" x14ac:dyDescent="0.15">
      <c r="H461" s="27" t="s">
        <v>277</v>
      </c>
      <c r="I461" s="27" t="s">
        <v>277</v>
      </c>
      <c r="J461" s="27" t="s">
        <v>277</v>
      </c>
    </row>
    <row r="462" spans="8:10" x14ac:dyDescent="0.15">
      <c r="H462" s="27" t="s">
        <v>277</v>
      </c>
      <c r="I462" s="27" t="s">
        <v>277</v>
      </c>
      <c r="J462" s="27" t="s">
        <v>277</v>
      </c>
    </row>
    <row r="463" spans="8:10" x14ac:dyDescent="0.15">
      <c r="H463" s="27" t="s">
        <v>277</v>
      </c>
      <c r="I463" s="27" t="s">
        <v>277</v>
      </c>
      <c r="J463" s="27" t="s">
        <v>277</v>
      </c>
    </row>
    <row r="464" spans="8:10" x14ac:dyDescent="0.15">
      <c r="H464" s="27" t="s">
        <v>277</v>
      </c>
      <c r="I464" s="27" t="s">
        <v>277</v>
      </c>
      <c r="J464" s="27" t="s">
        <v>277</v>
      </c>
    </row>
    <row r="465" spans="8:10" x14ac:dyDescent="0.15">
      <c r="H465" s="27" t="s">
        <v>277</v>
      </c>
      <c r="I465" s="27" t="s">
        <v>277</v>
      </c>
      <c r="J465" s="27" t="s">
        <v>277</v>
      </c>
    </row>
    <row r="466" spans="8:10" x14ac:dyDescent="0.15">
      <c r="H466" s="27" t="s">
        <v>277</v>
      </c>
      <c r="I466" s="27" t="s">
        <v>277</v>
      </c>
      <c r="J466" s="27" t="s">
        <v>277</v>
      </c>
    </row>
    <row r="467" spans="8:10" x14ac:dyDescent="0.15">
      <c r="H467" s="27" t="s">
        <v>277</v>
      </c>
      <c r="I467" s="27" t="s">
        <v>277</v>
      </c>
      <c r="J467" s="27" t="s">
        <v>277</v>
      </c>
    </row>
    <row r="468" spans="8:10" x14ac:dyDescent="0.15">
      <c r="H468" s="27" t="s">
        <v>277</v>
      </c>
      <c r="I468" s="27" t="s">
        <v>277</v>
      </c>
      <c r="J468" s="27" t="s">
        <v>277</v>
      </c>
    </row>
    <row r="469" spans="8:10" x14ac:dyDescent="0.15">
      <c r="H469" s="27" t="s">
        <v>277</v>
      </c>
      <c r="I469" s="27" t="s">
        <v>277</v>
      </c>
      <c r="J469" s="27" t="s">
        <v>277</v>
      </c>
    </row>
    <row r="470" spans="8:10" x14ac:dyDescent="0.15">
      <c r="H470" s="27" t="s">
        <v>277</v>
      </c>
      <c r="I470" s="27" t="s">
        <v>277</v>
      </c>
      <c r="J470" s="27" t="s">
        <v>277</v>
      </c>
    </row>
    <row r="471" spans="8:10" x14ac:dyDescent="0.15">
      <c r="H471" s="27" t="s">
        <v>277</v>
      </c>
      <c r="I471" s="27" t="s">
        <v>277</v>
      </c>
      <c r="J471" s="27" t="s">
        <v>277</v>
      </c>
    </row>
    <row r="472" spans="8:10" x14ac:dyDescent="0.15">
      <c r="H472" s="27" t="s">
        <v>277</v>
      </c>
      <c r="I472" s="27" t="s">
        <v>277</v>
      </c>
      <c r="J472" s="27" t="s">
        <v>277</v>
      </c>
    </row>
    <row r="473" spans="8:10" x14ac:dyDescent="0.15">
      <c r="H473" s="27" t="s">
        <v>277</v>
      </c>
      <c r="I473" s="27" t="s">
        <v>277</v>
      </c>
      <c r="J473" s="27" t="s">
        <v>277</v>
      </c>
    </row>
    <row r="474" spans="8:10" x14ac:dyDescent="0.15">
      <c r="H474" s="27" t="s">
        <v>277</v>
      </c>
      <c r="I474" s="27" t="s">
        <v>277</v>
      </c>
      <c r="J474" s="27" t="s">
        <v>277</v>
      </c>
    </row>
    <row r="475" spans="8:10" x14ac:dyDescent="0.15">
      <c r="H475" s="27" t="s">
        <v>277</v>
      </c>
      <c r="I475" s="27" t="s">
        <v>277</v>
      </c>
      <c r="J475" s="27" t="s">
        <v>277</v>
      </c>
    </row>
    <row r="476" spans="8:10" x14ac:dyDescent="0.15">
      <c r="H476" s="27" t="s">
        <v>277</v>
      </c>
      <c r="I476" s="27" t="s">
        <v>277</v>
      </c>
      <c r="J476" s="27" t="s">
        <v>277</v>
      </c>
    </row>
    <row r="477" spans="8:10" x14ac:dyDescent="0.15">
      <c r="H477" s="27" t="s">
        <v>277</v>
      </c>
      <c r="I477" s="27" t="s">
        <v>277</v>
      </c>
      <c r="J477" s="27" t="s">
        <v>277</v>
      </c>
    </row>
    <row r="478" spans="8:10" x14ac:dyDescent="0.15">
      <c r="H478" s="27" t="s">
        <v>277</v>
      </c>
      <c r="I478" s="27" t="s">
        <v>277</v>
      </c>
      <c r="J478" s="27" t="s">
        <v>277</v>
      </c>
    </row>
    <row r="479" spans="8:10" x14ac:dyDescent="0.15">
      <c r="H479" s="27" t="s">
        <v>277</v>
      </c>
      <c r="I479" s="27" t="s">
        <v>277</v>
      </c>
      <c r="J479" s="27" t="s">
        <v>277</v>
      </c>
    </row>
    <row r="480" spans="8:10" x14ac:dyDescent="0.15">
      <c r="H480" s="27" t="s">
        <v>277</v>
      </c>
      <c r="I480" s="27" t="s">
        <v>277</v>
      </c>
      <c r="J480" s="27" t="s">
        <v>277</v>
      </c>
    </row>
    <row r="481" spans="8:10" x14ac:dyDescent="0.15">
      <c r="H481" s="27" t="s">
        <v>277</v>
      </c>
      <c r="I481" s="27" t="s">
        <v>277</v>
      </c>
      <c r="J481" s="27" t="s">
        <v>277</v>
      </c>
    </row>
    <row r="482" spans="8:10" x14ac:dyDescent="0.15">
      <c r="H482" s="27" t="s">
        <v>277</v>
      </c>
      <c r="I482" s="27" t="s">
        <v>277</v>
      </c>
      <c r="J482" s="27" t="s">
        <v>277</v>
      </c>
    </row>
    <row r="483" spans="8:10" x14ac:dyDescent="0.15">
      <c r="H483" s="27" t="s">
        <v>277</v>
      </c>
      <c r="I483" s="27" t="s">
        <v>277</v>
      </c>
      <c r="J483" s="27" t="s">
        <v>277</v>
      </c>
    </row>
    <row r="484" spans="8:10" x14ac:dyDescent="0.15">
      <c r="H484" s="27" t="s">
        <v>277</v>
      </c>
      <c r="I484" s="27" t="s">
        <v>277</v>
      </c>
      <c r="J484" s="27" t="s">
        <v>277</v>
      </c>
    </row>
    <row r="485" spans="8:10" x14ac:dyDescent="0.15">
      <c r="H485" s="27" t="s">
        <v>277</v>
      </c>
      <c r="I485" s="27" t="s">
        <v>277</v>
      </c>
      <c r="J485" s="27" t="s">
        <v>277</v>
      </c>
    </row>
    <row r="486" spans="8:10" x14ac:dyDescent="0.15">
      <c r="H486" s="27" t="s">
        <v>277</v>
      </c>
      <c r="I486" s="27" t="s">
        <v>277</v>
      </c>
      <c r="J486" s="27" t="s">
        <v>277</v>
      </c>
    </row>
    <row r="487" spans="8:10" x14ac:dyDescent="0.15">
      <c r="H487" s="27" t="s">
        <v>277</v>
      </c>
      <c r="I487" s="27" t="s">
        <v>277</v>
      </c>
      <c r="J487" s="27" t="s">
        <v>277</v>
      </c>
    </row>
    <row r="488" spans="8:10" x14ac:dyDescent="0.15">
      <c r="H488" s="27" t="s">
        <v>277</v>
      </c>
      <c r="I488" s="27" t="s">
        <v>277</v>
      </c>
      <c r="J488" s="27" t="s">
        <v>277</v>
      </c>
    </row>
    <row r="489" spans="8:10" x14ac:dyDescent="0.15">
      <c r="H489" s="27" t="s">
        <v>277</v>
      </c>
      <c r="I489" s="27" t="s">
        <v>277</v>
      </c>
      <c r="J489" s="27" t="s">
        <v>277</v>
      </c>
    </row>
    <row r="490" spans="8:10" x14ac:dyDescent="0.15">
      <c r="H490" s="27" t="s">
        <v>277</v>
      </c>
      <c r="I490" s="27" t="s">
        <v>277</v>
      </c>
      <c r="J490" s="27" t="s">
        <v>277</v>
      </c>
    </row>
    <row r="491" spans="8:10" x14ac:dyDescent="0.15">
      <c r="H491" s="27" t="s">
        <v>277</v>
      </c>
      <c r="I491" s="27" t="s">
        <v>277</v>
      </c>
      <c r="J491" s="27" t="s">
        <v>277</v>
      </c>
    </row>
    <row r="492" spans="8:10" x14ac:dyDescent="0.15">
      <c r="H492" s="27" t="s">
        <v>277</v>
      </c>
      <c r="I492" s="27" t="s">
        <v>277</v>
      </c>
      <c r="J492" s="27" t="s">
        <v>277</v>
      </c>
    </row>
    <row r="493" spans="8:10" x14ac:dyDescent="0.15">
      <c r="H493" s="27" t="s">
        <v>277</v>
      </c>
      <c r="I493" s="27" t="s">
        <v>277</v>
      </c>
      <c r="J493" s="27" t="s">
        <v>277</v>
      </c>
    </row>
    <row r="494" spans="8:10" x14ac:dyDescent="0.15">
      <c r="H494" s="27" t="s">
        <v>277</v>
      </c>
      <c r="I494" s="27" t="s">
        <v>277</v>
      </c>
      <c r="J494" s="27" t="s">
        <v>277</v>
      </c>
    </row>
    <row r="495" spans="8:10" x14ac:dyDescent="0.15">
      <c r="H495" s="27" t="s">
        <v>277</v>
      </c>
      <c r="I495" s="27" t="s">
        <v>277</v>
      </c>
      <c r="J495" s="27" t="s">
        <v>277</v>
      </c>
    </row>
    <row r="496" spans="8:10" x14ac:dyDescent="0.15">
      <c r="H496" s="27" t="s">
        <v>277</v>
      </c>
      <c r="I496" s="27" t="s">
        <v>277</v>
      </c>
      <c r="J496" s="27" t="s">
        <v>277</v>
      </c>
    </row>
    <row r="497" spans="8:10" x14ac:dyDescent="0.15">
      <c r="H497" s="27" t="s">
        <v>277</v>
      </c>
      <c r="I497" s="27" t="s">
        <v>277</v>
      </c>
      <c r="J497" s="27" t="s">
        <v>277</v>
      </c>
    </row>
    <row r="498" spans="8:10" x14ac:dyDescent="0.15">
      <c r="H498" s="27" t="s">
        <v>277</v>
      </c>
      <c r="I498" s="27" t="s">
        <v>277</v>
      </c>
      <c r="J498" s="27" t="s">
        <v>277</v>
      </c>
    </row>
    <row r="499" spans="8:10" x14ac:dyDescent="0.15">
      <c r="H499" s="27" t="s">
        <v>277</v>
      </c>
      <c r="I499" s="27" t="s">
        <v>277</v>
      </c>
      <c r="J499" s="27" t="s">
        <v>277</v>
      </c>
    </row>
    <row r="500" spans="8:10" x14ac:dyDescent="0.15">
      <c r="H500" s="27" t="s">
        <v>277</v>
      </c>
      <c r="I500" s="27" t="s">
        <v>277</v>
      </c>
      <c r="J500" s="27" t="s">
        <v>277</v>
      </c>
    </row>
    <row r="501" spans="8:10" x14ac:dyDescent="0.15">
      <c r="H501" s="27" t="s">
        <v>277</v>
      </c>
      <c r="I501" s="27" t="s">
        <v>277</v>
      </c>
      <c r="J501" s="27" t="s">
        <v>277</v>
      </c>
    </row>
    <row r="502" spans="8:10" x14ac:dyDescent="0.15">
      <c r="H502" s="27" t="s">
        <v>277</v>
      </c>
      <c r="I502" s="27" t="s">
        <v>277</v>
      </c>
      <c r="J502" s="27" t="s">
        <v>277</v>
      </c>
    </row>
    <row r="503" spans="8:10" x14ac:dyDescent="0.15">
      <c r="H503" s="27" t="s">
        <v>277</v>
      </c>
      <c r="I503" s="27" t="s">
        <v>277</v>
      </c>
      <c r="J503" s="27" t="s">
        <v>277</v>
      </c>
    </row>
    <row r="504" spans="8:10" x14ac:dyDescent="0.15">
      <c r="H504" s="27" t="s">
        <v>277</v>
      </c>
      <c r="I504" s="27" t="s">
        <v>277</v>
      </c>
      <c r="J504" s="27" t="s">
        <v>277</v>
      </c>
    </row>
    <row r="505" spans="8:10" x14ac:dyDescent="0.15">
      <c r="H505" s="27" t="s">
        <v>277</v>
      </c>
      <c r="I505" s="27" t="s">
        <v>277</v>
      </c>
      <c r="J505" s="27" t="s">
        <v>277</v>
      </c>
    </row>
    <row r="506" spans="8:10" x14ac:dyDescent="0.15">
      <c r="H506" s="27" t="s">
        <v>277</v>
      </c>
      <c r="I506" s="27" t="s">
        <v>277</v>
      </c>
      <c r="J506" s="27" t="s">
        <v>277</v>
      </c>
    </row>
    <row r="507" spans="8:10" x14ac:dyDescent="0.15">
      <c r="H507" s="27" t="s">
        <v>277</v>
      </c>
      <c r="I507" s="27" t="s">
        <v>277</v>
      </c>
      <c r="J507" s="27" t="s">
        <v>277</v>
      </c>
    </row>
    <row r="508" spans="8:10" x14ac:dyDescent="0.15">
      <c r="H508" s="27" t="s">
        <v>277</v>
      </c>
      <c r="I508" s="27" t="s">
        <v>277</v>
      </c>
      <c r="J508" s="27" t="s">
        <v>277</v>
      </c>
    </row>
    <row r="509" spans="8:10" x14ac:dyDescent="0.15">
      <c r="H509" s="27" t="s">
        <v>277</v>
      </c>
      <c r="I509" s="27" t="s">
        <v>277</v>
      </c>
      <c r="J509" s="27" t="s">
        <v>277</v>
      </c>
    </row>
    <row r="510" spans="8:10" x14ac:dyDescent="0.15">
      <c r="H510" s="27" t="s">
        <v>277</v>
      </c>
      <c r="I510" s="27" t="s">
        <v>277</v>
      </c>
      <c r="J510" s="27" t="s">
        <v>277</v>
      </c>
    </row>
    <row r="511" spans="8:10" x14ac:dyDescent="0.15">
      <c r="H511" s="27" t="s">
        <v>277</v>
      </c>
      <c r="I511" s="27" t="s">
        <v>277</v>
      </c>
      <c r="J511" s="27" t="s">
        <v>277</v>
      </c>
    </row>
    <row r="512" spans="8:10" x14ac:dyDescent="0.15">
      <c r="H512" s="27" t="s">
        <v>277</v>
      </c>
      <c r="I512" s="27" t="s">
        <v>277</v>
      </c>
      <c r="J512" s="27" t="s">
        <v>277</v>
      </c>
    </row>
    <row r="513" spans="8:10" x14ac:dyDescent="0.15">
      <c r="H513" s="27" t="s">
        <v>277</v>
      </c>
      <c r="I513" s="27" t="s">
        <v>277</v>
      </c>
      <c r="J513" s="27" t="s">
        <v>277</v>
      </c>
    </row>
    <row r="514" spans="8:10" x14ac:dyDescent="0.15">
      <c r="H514" s="27" t="s">
        <v>277</v>
      </c>
      <c r="I514" s="27" t="s">
        <v>277</v>
      </c>
      <c r="J514" s="27" t="s">
        <v>277</v>
      </c>
    </row>
    <row r="515" spans="8:10" x14ac:dyDescent="0.15">
      <c r="H515" s="27" t="s">
        <v>277</v>
      </c>
      <c r="I515" s="27" t="s">
        <v>277</v>
      </c>
      <c r="J515" s="27" t="s">
        <v>277</v>
      </c>
    </row>
    <row r="516" spans="8:10" x14ac:dyDescent="0.15">
      <c r="H516" s="27" t="s">
        <v>277</v>
      </c>
      <c r="I516" s="27" t="s">
        <v>277</v>
      </c>
      <c r="J516" s="27" t="s">
        <v>277</v>
      </c>
    </row>
    <row r="517" spans="8:10" x14ac:dyDescent="0.15">
      <c r="H517" s="27" t="s">
        <v>277</v>
      </c>
      <c r="I517" s="27" t="s">
        <v>277</v>
      </c>
      <c r="J517" s="27" t="s">
        <v>277</v>
      </c>
    </row>
    <row r="518" spans="8:10" x14ac:dyDescent="0.15">
      <c r="H518" s="27" t="s">
        <v>277</v>
      </c>
      <c r="I518" s="27" t="s">
        <v>277</v>
      </c>
      <c r="J518" s="27" t="s">
        <v>277</v>
      </c>
    </row>
    <row r="519" spans="8:10" x14ac:dyDescent="0.15">
      <c r="H519" s="27" t="s">
        <v>277</v>
      </c>
      <c r="I519" s="27" t="s">
        <v>277</v>
      </c>
      <c r="J519" s="27" t="s">
        <v>277</v>
      </c>
    </row>
    <row r="520" spans="8:10" x14ac:dyDescent="0.15">
      <c r="H520" s="27" t="s">
        <v>277</v>
      </c>
      <c r="I520" s="27" t="s">
        <v>277</v>
      </c>
      <c r="J520" s="27" t="s">
        <v>277</v>
      </c>
    </row>
    <row r="521" spans="8:10" x14ac:dyDescent="0.15">
      <c r="H521" s="27" t="s">
        <v>277</v>
      </c>
      <c r="I521" s="27" t="s">
        <v>277</v>
      </c>
      <c r="J521" s="27" t="s">
        <v>277</v>
      </c>
    </row>
    <row r="522" spans="8:10" x14ac:dyDescent="0.15">
      <c r="H522" s="27" t="s">
        <v>277</v>
      </c>
      <c r="I522" s="27" t="s">
        <v>277</v>
      </c>
      <c r="J522" s="27" t="s">
        <v>277</v>
      </c>
    </row>
    <row r="523" spans="8:10" x14ac:dyDescent="0.15">
      <c r="H523" s="27" t="s">
        <v>277</v>
      </c>
      <c r="I523" s="27" t="s">
        <v>277</v>
      </c>
      <c r="J523" s="27" t="s">
        <v>277</v>
      </c>
    </row>
    <row r="524" spans="8:10" x14ac:dyDescent="0.15">
      <c r="H524" s="27" t="s">
        <v>277</v>
      </c>
      <c r="I524" s="27" t="s">
        <v>277</v>
      </c>
      <c r="J524" s="27" t="s">
        <v>277</v>
      </c>
    </row>
    <row r="525" spans="8:10" x14ac:dyDescent="0.15">
      <c r="H525" s="27" t="s">
        <v>277</v>
      </c>
      <c r="I525" s="27" t="s">
        <v>277</v>
      </c>
      <c r="J525" s="27" t="s">
        <v>277</v>
      </c>
    </row>
    <row r="526" spans="8:10" x14ac:dyDescent="0.15">
      <c r="H526" s="27" t="s">
        <v>277</v>
      </c>
      <c r="I526" s="27" t="s">
        <v>277</v>
      </c>
      <c r="J526" s="27" t="s">
        <v>277</v>
      </c>
    </row>
    <row r="527" spans="8:10" x14ac:dyDescent="0.15">
      <c r="H527" s="27" t="s">
        <v>277</v>
      </c>
      <c r="I527" s="27" t="s">
        <v>277</v>
      </c>
      <c r="J527" s="27" t="s">
        <v>277</v>
      </c>
    </row>
    <row r="528" spans="8:10" x14ac:dyDescent="0.15">
      <c r="H528" s="27" t="s">
        <v>277</v>
      </c>
      <c r="I528" s="27" t="s">
        <v>277</v>
      </c>
      <c r="J528" s="27" t="s">
        <v>277</v>
      </c>
    </row>
    <row r="529" spans="8:10" x14ac:dyDescent="0.15">
      <c r="H529" s="27" t="s">
        <v>277</v>
      </c>
      <c r="I529" s="27" t="s">
        <v>277</v>
      </c>
      <c r="J529" s="27" t="s">
        <v>277</v>
      </c>
    </row>
    <row r="530" spans="8:10" x14ac:dyDescent="0.15">
      <c r="H530" s="27" t="s">
        <v>277</v>
      </c>
      <c r="I530" s="27" t="s">
        <v>277</v>
      </c>
      <c r="J530" s="27" t="s">
        <v>277</v>
      </c>
    </row>
    <row r="531" spans="8:10" x14ac:dyDescent="0.15">
      <c r="H531" s="27" t="s">
        <v>277</v>
      </c>
      <c r="I531" s="27" t="s">
        <v>277</v>
      </c>
      <c r="J531" s="27" t="s">
        <v>277</v>
      </c>
    </row>
    <row r="532" spans="8:10" x14ac:dyDescent="0.15">
      <c r="H532" s="27" t="s">
        <v>277</v>
      </c>
      <c r="I532" s="27" t="s">
        <v>277</v>
      </c>
      <c r="J532" s="27" t="s">
        <v>277</v>
      </c>
    </row>
    <row r="533" spans="8:10" x14ac:dyDescent="0.15">
      <c r="H533" s="27" t="s">
        <v>277</v>
      </c>
      <c r="I533" s="27" t="s">
        <v>277</v>
      </c>
      <c r="J533" s="27" t="s">
        <v>277</v>
      </c>
    </row>
    <row r="534" spans="8:10" x14ac:dyDescent="0.15">
      <c r="H534" s="27" t="s">
        <v>277</v>
      </c>
      <c r="I534" s="27" t="s">
        <v>277</v>
      </c>
      <c r="J534" s="27" t="s">
        <v>277</v>
      </c>
    </row>
    <row r="535" spans="8:10" x14ac:dyDescent="0.15">
      <c r="H535" s="27" t="s">
        <v>277</v>
      </c>
      <c r="I535" s="27" t="s">
        <v>277</v>
      </c>
      <c r="J535" s="27" t="s">
        <v>277</v>
      </c>
    </row>
    <row r="536" spans="8:10" x14ac:dyDescent="0.15">
      <c r="H536" s="27" t="s">
        <v>277</v>
      </c>
      <c r="I536" s="27" t="s">
        <v>277</v>
      </c>
      <c r="J536" s="27" t="s">
        <v>277</v>
      </c>
    </row>
    <row r="537" spans="8:10" x14ac:dyDescent="0.15">
      <c r="H537" s="27" t="s">
        <v>277</v>
      </c>
      <c r="I537" s="27" t="s">
        <v>277</v>
      </c>
      <c r="J537" s="27" t="s">
        <v>277</v>
      </c>
    </row>
    <row r="538" spans="8:10" x14ac:dyDescent="0.15">
      <c r="H538" s="27" t="s">
        <v>277</v>
      </c>
      <c r="I538" s="27" t="s">
        <v>277</v>
      </c>
      <c r="J538" s="27" t="s">
        <v>277</v>
      </c>
    </row>
    <row r="539" spans="8:10" x14ac:dyDescent="0.15">
      <c r="H539" s="27" t="s">
        <v>277</v>
      </c>
      <c r="I539" s="27" t="s">
        <v>277</v>
      </c>
      <c r="J539" s="27" t="s">
        <v>277</v>
      </c>
    </row>
    <row r="540" spans="8:10" x14ac:dyDescent="0.15">
      <c r="H540" s="27" t="s">
        <v>277</v>
      </c>
      <c r="I540" s="27" t="s">
        <v>277</v>
      </c>
      <c r="J540" s="27" t="s">
        <v>277</v>
      </c>
    </row>
    <row r="541" spans="8:10" x14ac:dyDescent="0.15">
      <c r="H541" s="27" t="s">
        <v>277</v>
      </c>
      <c r="I541" s="27" t="s">
        <v>277</v>
      </c>
      <c r="J541" s="27" t="s">
        <v>277</v>
      </c>
    </row>
    <row r="542" spans="8:10" x14ac:dyDescent="0.15">
      <c r="H542" s="27" t="s">
        <v>277</v>
      </c>
      <c r="I542" s="27" t="s">
        <v>277</v>
      </c>
      <c r="J542" s="27" t="s">
        <v>277</v>
      </c>
    </row>
    <row r="543" spans="8:10" x14ac:dyDescent="0.15">
      <c r="H543" s="27" t="s">
        <v>277</v>
      </c>
      <c r="I543" s="27" t="s">
        <v>277</v>
      </c>
      <c r="J543" s="27" t="s">
        <v>277</v>
      </c>
    </row>
    <row r="544" spans="8:10" x14ac:dyDescent="0.15">
      <c r="H544" s="27" t="s">
        <v>277</v>
      </c>
      <c r="I544" s="27" t="s">
        <v>277</v>
      </c>
      <c r="J544" s="27" t="s">
        <v>277</v>
      </c>
    </row>
    <row r="545" spans="8:10" x14ac:dyDescent="0.15">
      <c r="H545" s="27" t="s">
        <v>277</v>
      </c>
      <c r="I545" s="27" t="s">
        <v>277</v>
      </c>
      <c r="J545" s="27" t="s">
        <v>277</v>
      </c>
    </row>
    <row r="546" spans="8:10" x14ac:dyDescent="0.15">
      <c r="H546" s="27" t="s">
        <v>277</v>
      </c>
      <c r="I546" s="27" t="s">
        <v>277</v>
      </c>
      <c r="J546" s="27" t="s">
        <v>277</v>
      </c>
    </row>
    <row r="547" spans="8:10" x14ac:dyDescent="0.15">
      <c r="H547" s="27" t="s">
        <v>277</v>
      </c>
      <c r="I547" s="27" t="s">
        <v>277</v>
      </c>
      <c r="J547" s="27" t="s">
        <v>277</v>
      </c>
    </row>
    <row r="548" spans="8:10" x14ac:dyDescent="0.15">
      <c r="H548" s="27" t="s">
        <v>277</v>
      </c>
      <c r="I548" s="27" t="s">
        <v>277</v>
      </c>
      <c r="J548" s="27" t="s">
        <v>277</v>
      </c>
    </row>
    <row r="549" spans="8:10" x14ac:dyDescent="0.15">
      <c r="H549" s="27" t="s">
        <v>277</v>
      </c>
      <c r="I549" s="27" t="s">
        <v>277</v>
      </c>
      <c r="J549" s="27" t="s">
        <v>277</v>
      </c>
    </row>
    <row r="550" spans="8:10" x14ac:dyDescent="0.15">
      <c r="H550" s="27" t="s">
        <v>277</v>
      </c>
      <c r="I550" s="27" t="s">
        <v>277</v>
      </c>
      <c r="J550" s="27" t="s">
        <v>277</v>
      </c>
    </row>
    <row r="551" spans="8:10" x14ac:dyDescent="0.15">
      <c r="H551" s="27" t="s">
        <v>277</v>
      </c>
      <c r="I551" s="27" t="s">
        <v>277</v>
      </c>
      <c r="J551" s="27" t="s">
        <v>277</v>
      </c>
    </row>
    <row r="552" spans="8:10" x14ac:dyDescent="0.15">
      <c r="H552" s="27" t="s">
        <v>277</v>
      </c>
      <c r="I552" s="27" t="s">
        <v>277</v>
      </c>
      <c r="J552" s="27" t="s">
        <v>277</v>
      </c>
    </row>
    <row r="553" spans="8:10" x14ac:dyDescent="0.15">
      <c r="H553" s="27" t="s">
        <v>277</v>
      </c>
      <c r="I553" s="27" t="s">
        <v>277</v>
      </c>
      <c r="J553" s="27" t="s">
        <v>277</v>
      </c>
    </row>
    <row r="554" spans="8:10" x14ac:dyDescent="0.15">
      <c r="H554" s="27" t="s">
        <v>277</v>
      </c>
      <c r="I554" s="27" t="s">
        <v>277</v>
      </c>
      <c r="J554" s="27" t="s">
        <v>277</v>
      </c>
    </row>
    <row r="555" spans="8:10" x14ac:dyDescent="0.15">
      <c r="H555" s="27" t="s">
        <v>277</v>
      </c>
      <c r="I555" s="27" t="s">
        <v>277</v>
      </c>
      <c r="J555" s="27" t="s">
        <v>277</v>
      </c>
    </row>
    <row r="556" spans="8:10" x14ac:dyDescent="0.15">
      <c r="H556" s="27" t="s">
        <v>277</v>
      </c>
      <c r="I556" s="27" t="s">
        <v>277</v>
      </c>
      <c r="J556" s="27" t="s">
        <v>277</v>
      </c>
    </row>
    <row r="557" spans="8:10" x14ac:dyDescent="0.15">
      <c r="H557" s="27" t="s">
        <v>277</v>
      </c>
      <c r="I557" s="27" t="s">
        <v>277</v>
      </c>
      <c r="J557" s="27" t="s">
        <v>277</v>
      </c>
    </row>
    <row r="558" spans="8:10" x14ac:dyDescent="0.15">
      <c r="H558" s="27" t="s">
        <v>277</v>
      </c>
      <c r="I558" s="27" t="s">
        <v>277</v>
      </c>
      <c r="J558" s="27" t="s">
        <v>277</v>
      </c>
    </row>
    <row r="559" spans="8:10" x14ac:dyDescent="0.15">
      <c r="H559" s="27" t="s">
        <v>277</v>
      </c>
      <c r="I559" s="27" t="s">
        <v>277</v>
      </c>
      <c r="J559" s="27" t="s">
        <v>277</v>
      </c>
    </row>
    <row r="560" spans="8:10" x14ac:dyDescent="0.15">
      <c r="H560" s="27" t="s">
        <v>277</v>
      </c>
      <c r="I560" s="27" t="s">
        <v>277</v>
      </c>
      <c r="J560" s="27" t="s">
        <v>277</v>
      </c>
    </row>
    <row r="561" spans="8:10" x14ac:dyDescent="0.15">
      <c r="H561" s="27" t="s">
        <v>277</v>
      </c>
      <c r="I561" s="27" t="s">
        <v>277</v>
      </c>
      <c r="J561" s="27" t="s">
        <v>277</v>
      </c>
    </row>
    <row r="562" spans="8:10" x14ac:dyDescent="0.15">
      <c r="H562" s="27" t="s">
        <v>277</v>
      </c>
      <c r="I562" s="27" t="s">
        <v>277</v>
      </c>
      <c r="J562" s="27" t="s">
        <v>277</v>
      </c>
    </row>
    <row r="563" spans="8:10" x14ac:dyDescent="0.15">
      <c r="H563" s="27" t="s">
        <v>277</v>
      </c>
      <c r="I563" s="27" t="s">
        <v>277</v>
      </c>
      <c r="J563" s="27" t="s">
        <v>277</v>
      </c>
    </row>
    <row r="564" spans="8:10" x14ac:dyDescent="0.15">
      <c r="H564" s="27" t="s">
        <v>277</v>
      </c>
      <c r="I564" s="27" t="s">
        <v>277</v>
      </c>
      <c r="J564" s="27" t="s">
        <v>277</v>
      </c>
    </row>
    <row r="565" spans="8:10" x14ac:dyDescent="0.15">
      <c r="H565" s="27" t="s">
        <v>277</v>
      </c>
      <c r="I565" s="27" t="s">
        <v>277</v>
      </c>
      <c r="J565" s="27" t="s">
        <v>277</v>
      </c>
    </row>
    <row r="566" spans="8:10" x14ac:dyDescent="0.15">
      <c r="H566" s="27" t="s">
        <v>277</v>
      </c>
      <c r="I566" s="27" t="s">
        <v>277</v>
      </c>
      <c r="J566" s="27" t="s">
        <v>277</v>
      </c>
    </row>
    <row r="567" spans="8:10" x14ac:dyDescent="0.15">
      <c r="H567" s="27" t="s">
        <v>277</v>
      </c>
      <c r="I567" s="27" t="s">
        <v>277</v>
      </c>
      <c r="J567" s="27" t="s">
        <v>277</v>
      </c>
    </row>
    <row r="568" spans="8:10" x14ac:dyDescent="0.15">
      <c r="H568" s="27" t="s">
        <v>277</v>
      </c>
      <c r="I568" s="27" t="s">
        <v>277</v>
      </c>
      <c r="J568" s="27" t="s">
        <v>277</v>
      </c>
    </row>
    <row r="569" spans="8:10" x14ac:dyDescent="0.15">
      <c r="H569" s="27" t="s">
        <v>277</v>
      </c>
      <c r="I569" s="27" t="s">
        <v>277</v>
      </c>
      <c r="J569" s="27" t="s">
        <v>277</v>
      </c>
    </row>
    <row r="570" spans="8:10" x14ac:dyDescent="0.15">
      <c r="H570" s="27" t="s">
        <v>277</v>
      </c>
      <c r="I570" s="27" t="s">
        <v>277</v>
      </c>
      <c r="J570" s="27" t="s">
        <v>277</v>
      </c>
    </row>
    <row r="571" spans="8:10" x14ac:dyDescent="0.15">
      <c r="H571" s="27" t="s">
        <v>277</v>
      </c>
      <c r="I571" s="27" t="s">
        <v>277</v>
      </c>
      <c r="J571" s="27" t="s">
        <v>277</v>
      </c>
    </row>
    <row r="572" spans="8:10" x14ac:dyDescent="0.15">
      <c r="H572" s="27" t="s">
        <v>277</v>
      </c>
      <c r="I572" s="27" t="s">
        <v>277</v>
      </c>
      <c r="J572" s="27" t="s">
        <v>277</v>
      </c>
    </row>
    <row r="573" spans="8:10" x14ac:dyDescent="0.15">
      <c r="H573" s="27" t="s">
        <v>277</v>
      </c>
      <c r="I573" s="27" t="s">
        <v>277</v>
      </c>
      <c r="J573" s="27" t="s">
        <v>277</v>
      </c>
    </row>
    <row r="574" spans="8:10" x14ac:dyDescent="0.15">
      <c r="H574" s="27" t="s">
        <v>277</v>
      </c>
      <c r="I574" s="27" t="s">
        <v>277</v>
      </c>
      <c r="J574" s="27" t="s">
        <v>277</v>
      </c>
    </row>
    <row r="575" spans="8:10" x14ac:dyDescent="0.15">
      <c r="H575" s="27" t="s">
        <v>277</v>
      </c>
      <c r="I575" s="27" t="s">
        <v>277</v>
      </c>
      <c r="J575" s="27" t="s">
        <v>277</v>
      </c>
    </row>
    <row r="576" spans="8:10" x14ac:dyDescent="0.15">
      <c r="H576" s="27" t="s">
        <v>277</v>
      </c>
      <c r="I576" s="27" t="s">
        <v>277</v>
      </c>
      <c r="J576" s="27" t="s">
        <v>277</v>
      </c>
    </row>
    <row r="577" spans="8:10" x14ac:dyDescent="0.15">
      <c r="H577" s="27" t="s">
        <v>277</v>
      </c>
      <c r="I577" s="27" t="s">
        <v>277</v>
      </c>
      <c r="J577" s="27" t="s">
        <v>277</v>
      </c>
    </row>
    <row r="578" spans="8:10" x14ac:dyDescent="0.15">
      <c r="H578" s="27" t="s">
        <v>277</v>
      </c>
      <c r="I578" s="27" t="s">
        <v>277</v>
      </c>
      <c r="J578" s="27" t="s">
        <v>277</v>
      </c>
    </row>
    <row r="579" spans="8:10" x14ac:dyDescent="0.15">
      <c r="H579" s="27" t="s">
        <v>277</v>
      </c>
      <c r="I579" s="27" t="s">
        <v>277</v>
      </c>
      <c r="J579" s="27" t="s">
        <v>277</v>
      </c>
    </row>
    <row r="580" spans="8:10" x14ac:dyDescent="0.15">
      <c r="H580" s="27" t="s">
        <v>277</v>
      </c>
      <c r="I580" s="27" t="s">
        <v>277</v>
      </c>
      <c r="J580" s="27" t="s">
        <v>277</v>
      </c>
    </row>
    <row r="581" spans="8:10" x14ac:dyDescent="0.15">
      <c r="H581" s="27" t="s">
        <v>277</v>
      </c>
      <c r="I581" s="27" t="s">
        <v>277</v>
      </c>
      <c r="J581" s="27" t="s">
        <v>277</v>
      </c>
    </row>
    <row r="582" spans="8:10" x14ac:dyDescent="0.15">
      <c r="H582" s="27" t="s">
        <v>277</v>
      </c>
      <c r="I582" s="27" t="s">
        <v>277</v>
      </c>
      <c r="J582" s="27" t="s">
        <v>277</v>
      </c>
    </row>
    <row r="583" spans="8:10" x14ac:dyDescent="0.15">
      <c r="H583" s="27" t="s">
        <v>277</v>
      </c>
      <c r="I583" s="27" t="s">
        <v>277</v>
      </c>
      <c r="J583" s="27" t="s">
        <v>277</v>
      </c>
    </row>
    <row r="584" spans="8:10" x14ac:dyDescent="0.15">
      <c r="H584" s="27" t="s">
        <v>277</v>
      </c>
      <c r="I584" s="27" t="s">
        <v>277</v>
      </c>
      <c r="J584" s="27" t="s">
        <v>277</v>
      </c>
    </row>
    <row r="585" spans="8:10" x14ac:dyDescent="0.15">
      <c r="H585" s="27" t="s">
        <v>277</v>
      </c>
      <c r="I585" s="27" t="s">
        <v>277</v>
      </c>
      <c r="J585" s="27" t="s">
        <v>277</v>
      </c>
    </row>
    <row r="586" spans="8:10" x14ac:dyDescent="0.15">
      <c r="H586" s="27" t="s">
        <v>277</v>
      </c>
      <c r="I586" s="27" t="s">
        <v>277</v>
      </c>
      <c r="J586" s="27" t="s">
        <v>277</v>
      </c>
    </row>
    <row r="587" spans="8:10" x14ac:dyDescent="0.15">
      <c r="H587" s="27" t="s">
        <v>277</v>
      </c>
      <c r="I587" s="27" t="s">
        <v>277</v>
      </c>
      <c r="J587" s="27" t="s">
        <v>277</v>
      </c>
    </row>
    <row r="588" spans="8:10" x14ac:dyDescent="0.15">
      <c r="H588" s="27" t="s">
        <v>277</v>
      </c>
      <c r="I588" s="27" t="s">
        <v>277</v>
      </c>
      <c r="J588" s="27" t="s">
        <v>277</v>
      </c>
    </row>
    <row r="589" spans="8:10" x14ac:dyDescent="0.15">
      <c r="H589" s="27" t="s">
        <v>277</v>
      </c>
      <c r="I589" s="27" t="s">
        <v>277</v>
      </c>
      <c r="J589" s="27" t="s">
        <v>277</v>
      </c>
    </row>
    <row r="590" spans="8:10" x14ac:dyDescent="0.15">
      <c r="H590" s="27" t="s">
        <v>277</v>
      </c>
      <c r="I590" s="27" t="s">
        <v>277</v>
      </c>
      <c r="J590" s="27" t="s">
        <v>277</v>
      </c>
    </row>
    <row r="591" spans="8:10" x14ac:dyDescent="0.15">
      <c r="H591" s="27" t="s">
        <v>277</v>
      </c>
      <c r="I591" s="27" t="s">
        <v>277</v>
      </c>
      <c r="J591" s="27" t="s">
        <v>277</v>
      </c>
    </row>
    <row r="592" spans="8:10" x14ac:dyDescent="0.15">
      <c r="H592" s="27" t="s">
        <v>277</v>
      </c>
      <c r="I592" s="27" t="s">
        <v>277</v>
      </c>
      <c r="J592" s="27" t="s">
        <v>277</v>
      </c>
    </row>
    <row r="593" spans="8:10" x14ac:dyDescent="0.15">
      <c r="H593" s="27" t="s">
        <v>277</v>
      </c>
      <c r="I593" s="27" t="s">
        <v>277</v>
      </c>
      <c r="J593" s="27" t="s">
        <v>277</v>
      </c>
    </row>
    <row r="594" spans="8:10" x14ac:dyDescent="0.15">
      <c r="H594" s="27" t="s">
        <v>277</v>
      </c>
      <c r="I594" s="27" t="s">
        <v>277</v>
      </c>
      <c r="J594" s="27" t="s">
        <v>277</v>
      </c>
    </row>
    <row r="595" spans="8:10" x14ac:dyDescent="0.15">
      <c r="H595" s="27" t="s">
        <v>277</v>
      </c>
      <c r="I595" s="27" t="s">
        <v>277</v>
      </c>
      <c r="J595" s="27" t="s">
        <v>277</v>
      </c>
    </row>
    <row r="596" spans="8:10" x14ac:dyDescent="0.15">
      <c r="H596" s="27" t="s">
        <v>277</v>
      </c>
      <c r="I596" s="27" t="s">
        <v>277</v>
      </c>
      <c r="J596" s="27" t="s">
        <v>277</v>
      </c>
    </row>
    <row r="597" spans="8:10" x14ac:dyDescent="0.15">
      <c r="H597" s="27" t="s">
        <v>277</v>
      </c>
      <c r="I597" s="27" t="s">
        <v>277</v>
      </c>
      <c r="J597" s="27" t="s">
        <v>277</v>
      </c>
    </row>
    <row r="598" spans="8:10" x14ac:dyDescent="0.15">
      <c r="H598" s="27" t="s">
        <v>277</v>
      </c>
      <c r="I598" s="27" t="s">
        <v>277</v>
      </c>
      <c r="J598" s="27" t="s">
        <v>277</v>
      </c>
    </row>
    <row r="599" spans="8:10" x14ac:dyDescent="0.15">
      <c r="H599" s="27" t="s">
        <v>277</v>
      </c>
      <c r="I599" s="27" t="s">
        <v>277</v>
      </c>
      <c r="J599" s="27" t="s">
        <v>277</v>
      </c>
    </row>
    <row r="600" spans="8:10" x14ac:dyDescent="0.15">
      <c r="H600" s="27" t="s">
        <v>277</v>
      </c>
      <c r="I600" s="27" t="s">
        <v>277</v>
      </c>
      <c r="J600" s="27" t="s">
        <v>277</v>
      </c>
    </row>
    <row r="601" spans="8:10" x14ac:dyDescent="0.15">
      <c r="H601" s="27" t="s">
        <v>277</v>
      </c>
      <c r="I601" s="27" t="s">
        <v>277</v>
      </c>
      <c r="J601" s="27" t="s">
        <v>277</v>
      </c>
    </row>
    <row r="602" spans="8:10" x14ac:dyDescent="0.15">
      <c r="H602" s="27" t="s">
        <v>277</v>
      </c>
      <c r="I602" s="27" t="s">
        <v>277</v>
      </c>
      <c r="J602" s="27" t="s">
        <v>277</v>
      </c>
    </row>
    <row r="603" spans="8:10" x14ac:dyDescent="0.15">
      <c r="H603" s="27" t="s">
        <v>277</v>
      </c>
      <c r="I603" s="27" t="s">
        <v>277</v>
      </c>
      <c r="J603" s="27" t="s">
        <v>277</v>
      </c>
    </row>
    <row r="604" spans="8:10" x14ac:dyDescent="0.15">
      <c r="H604" s="27" t="s">
        <v>277</v>
      </c>
      <c r="I604" s="27" t="s">
        <v>277</v>
      </c>
      <c r="J604" s="27" t="s">
        <v>277</v>
      </c>
    </row>
    <row r="605" spans="8:10" x14ac:dyDescent="0.15">
      <c r="H605" s="27" t="s">
        <v>277</v>
      </c>
      <c r="I605" s="27" t="s">
        <v>277</v>
      </c>
      <c r="J605" s="27" t="s">
        <v>277</v>
      </c>
    </row>
    <row r="606" spans="8:10" x14ac:dyDescent="0.15">
      <c r="H606" s="27" t="s">
        <v>277</v>
      </c>
      <c r="I606" s="27" t="s">
        <v>277</v>
      </c>
      <c r="J606" s="27" t="s">
        <v>277</v>
      </c>
    </row>
    <row r="607" spans="8:10" x14ac:dyDescent="0.15">
      <c r="H607" s="27" t="s">
        <v>277</v>
      </c>
      <c r="I607" s="27" t="s">
        <v>277</v>
      </c>
      <c r="J607" s="27" t="s">
        <v>277</v>
      </c>
    </row>
    <row r="608" spans="8:10" x14ac:dyDescent="0.15">
      <c r="H608" s="27" t="s">
        <v>277</v>
      </c>
      <c r="I608" s="27" t="s">
        <v>277</v>
      </c>
      <c r="J608" s="27" t="s">
        <v>277</v>
      </c>
    </row>
    <row r="609" spans="8:10" x14ac:dyDescent="0.15">
      <c r="H609" s="27" t="s">
        <v>277</v>
      </c>
      <c r="I609" s="27" t="s">
        <v>277</v>
      </c>
      <c r="J609" s="27" t="s">
        <v>277</v>
      </c>
    </row>
    <row r="610" spans="8:10" x14ac:dyDescent="0.15">
      <c r="H610" s="27" t="s">
        <v>277</v>
      </c>
      <c r="I610" s="27" t="s">
        <v>277</v>
      </c>
      <c r="J610" s="27" t="s">
        <v>277</v>
      </c>
    </row>
    <row r="611" spans="8:10" x14ac:dyDescent="0.15">
      <c r="H611" s="27" t="s">
        <v>277</v>
      </c>
      <c r="I611" s="27" t="s">
        <v>277</v>
      </c>
      <c r="J611" s="27" t="s">
        <v>277</v>
      </c>
    </row>
    <row r="612" spans="8:10" x14ac:dyDescent="0.15">
      <c r="H612" s="27" t="s">
        <v>277</v>
      </c>
      <c r="I612" s="27" t="s">
        <v>277</v>
      </c>
      <c r="J612" s="27" t="s">
        <v>277</v>
      </c>
    </row>
    <row r="613" spans="8:10" x14ac:dyDescent="0.15">
      <c r="H613" s="27" t="s">
        <v>277</v>
      </c>
      <c r="I613" s="27" t="s">
        <v>277</v>
      </c>
      <c r="J613" s="27" t="s">
        <v>277</v>
      </c>
    </row>
    <row r="614" spans="8:10" x14ac:dyDescent="0.15">
      <c r="H614" s="27" t="s">
        <v>277</v>
      </c>
      <c r="I614" s="27" t="s">
        <v>277</v>
      </c>
      <c r="J614" s="27" t="s">
        <v>277</v>
      </c>
    </row>
    <row r="615" spans="8:10" x14ac:dyDescent="0.15">
      <c r="H615" s="27" t="s">
        <v>277</v>
      </c>
      <c r="I615" s="27" t="s">
        <v>277</v>
      </c>
      <c r="J615" s="27" t="s">
        <v>277</v>
      </c>
    </row>
    <row r="616" spans="8:10" x14ac:dyDescent="0.15">
      <c r="H616" s="27" t="s">
        <v>277</v>
      </c>
      <c r="I616" s="27" t="s">
        <v>277</v>
      </c>
      <c r="J616" s="27" t="s">
        <v>277</v>
      </c>
    </row>
    <row r="617" spans="8:10" x14ac:dyDescent="0.15">
      <c r="H617" s="27" t="s">
        <v>277</v>
      </c>
      <c r="I617" s="27" t="s">
        <v>277</v>
      </c>
      <c r="J617" s="27" t="s">
        <v>277</v>
      </c>
    </row>
    <row r="618" spans="8:10" x14ac:dyDescent="0.15">
      <c r="H618" s="27" t="s">
        <v>277</v>
      </c>
      <c r="I618" s="27" t="s">
        <v>277</v>
      </c>
      <c r="J618" s="27" t="s">
        <v>277</v>
      </c>
    </row>
    <row r="619" spans="8:10" x14ac:dyDescent="0.15">
      <c r="H619" s="27" t="s">
        <v>277</v>
      </c>
      <c r="I619" s="27" t="s">
        <v>277</v>
      </c>
      <c r="J619" s="27" t="s">
        <v>277</v>
      </c>
    </row>
    <row r="620" spans="8:10" x14ac:dyDescent="0.15">
      <c r="H620" s="27" t="s">
        <v>277</v>
      </c>
      <c r="I620" s="27" t="s">
        <v>277</v>
      </c>
      <c r="J620" s="27" t="s">
        <v>277</v>
      </c>
    </row>
    <row r="621" spans="8:10" x14ac:dyDescent="0.15">
      <c r="H621" s="27" t="s">
        <v>277</v>
      </c>
      <c r="I621" s="27" t="s">
        <v>277</v>
      </c>
      <c r="J621" s="27" t="s">
        <v>277</v>
      </c>
    </row>
    <row r="622" spans="8:10" x14ac:dyDescent="0.15">
      <c r="H622" s="27" t="s">
        <v>277</v>
      </c>
      <c r="I622" s="27" t="s">
        <v>277</v>
      </c>
      <c r="J622" s="27" t="s">
        <v>277</v>
      </c>
    </row>
    <row r="623" spans="8:10" x14ac:dyDescent="0.15">
      <c r="H623" s="27" t="s">
        <v>277</v>
      </c>
      <c r="I623" s="27" t="s">
        <v>277</v>
      </c>
      <c r="J623" s="27" t="s">
        <v>277</v>
      </c>
    </row>
    <row r="624" spans="8:10" x14ac:dyDescent="0.15">
      <c r="H624" s="27" t="s">
        <v>277</v>
      </c>
      <c r="I624" s="27" t="s">
        <v>277</v>
      </c>
      <c r="J624" s="27" t="s">
        <v>277</v>
      </c>
    </row>
    <row r="625" spans="8:10" x14ac:dyDescent="0.15">
      <c r="H625" s="27" t="s">
        <v>277</v>
      </c>
      <c r="I625" s="27" t="s">
        <v>277</v>
      </c>
      <c r="J625" s="27" t="s">
        <v>277</v>
      </c>
    </row>
    <row r="626" spans="8:10" x14ac:dyDescent="0.15">
      <c r="H626" s="27" t="s">
        <v>277</v>
      </c>
      <c r="I626" s="27" t="s">
        <v>277</v>
      </c>
      <c r="J626" s="27" t="s">
        <v>277</v>
      </c>
    </row>
    <row r="627" spans="8:10" x14ac:dyDescent="0.15">
      <c r="H627" s="27" t="s">
        <v>277</v>
      </c>
      <c r="I627" s="27" t="s">
        <v>277</v>
      </c>
      <c r="J627" s="27" t="s">
        <v>277</v>
      </c>
    </row>
    <row r="628" spans="8:10" x14ac:dyDescent="0.15">
      <c r="H628" s="27" t="s">
        <v>277</v>
      </c>
      <c r="I628" s="27" t="s">
        <v>277</v>
      </c>
      <c r="J628" s="27" t="s">
        <v>277</v>
      </c>
    </row>
    <row r="629" spans="8:10" x14ac:dyDescent="0.15">
      <c r="H629" s="27" t="s">
        <v>277</v>
      </c>
      <c r="I629" s="27" t="s">
        <v>277</v>
      </c>
      <c r="J629" s="27" t="s">
        <v>277</v>
      </c>
    </row>
    <row r="630" spans="8:10" x14ac:dyDescent="0.15">
      <c r="H630" s="27" t="s">
        <v>277</v>
      </c>
      <c r="I630" s="27" t="s">
        <v>277</v>
      </c>
      <c r="J630" s="27" t="s">
        <v>277</v>
      </c>
    </row>
    <row r="631" spans="8:10" x14ac:dyDescent="0.15">
      <c r="H631" s="27" t="s">
        <v>277</v>
      </c>
      <c r="I631" s="27" t="s">
        <v>277</v>
      </c>
      <c r="J631" s="27" t="s">
        <v>277</v>
      </c>
    </row>
    <row r="632" spans="8:10" x14ac:dyDescent="0.15">
      <c r="H632" s="27" t="s">
        <v>277</v>
      </c>
      <c r="I632" s="27" t="s">
        <v>277</v>
      </c>
      <c r="J632" s="27" t="s">
        <v>277</v>
      </c>
    </row>
    <row r="633" spans="8:10" x14ac:dyDescent="0.15">
      <c r="H633" s="27" t="s">
        <v>277</v>
      </c>
      <c r="I633" s="27" t="s">
        <v>277</v>
      </c>
      <c r="J633" s="27" t="s">
        <v>277</v>
      </c>
    </row>
    <row r="634" spans="8:10" x14ac:dyDescent="0.15">
      <c r="H634" s="27" t="s">
        <v>277</v>
      </c>
      <c r="I634" s="27" t="s">
        <v>277</v>
      </c>
      <c r="J634" s="27" t="s">
        <v>277</v>
      </c>
    </row>
    <row r="635" spans="8:10" x14ac:dyDescent="0.15">
      <c r="H635" s="27" t="s">
        <v>277</v>
      </c>
      <c r="I635" s="27" t="s">
        <v>277</v>
      </c>
      <c r="J635" s="27" t="s">
        <v>277</v>
      </c>
    </row>
    <row r="636" spans="8:10" x14ac:dyDescent="0.15">
      <c r="H636" s="27" t="s">
        <v>277</v>
      </c>
      <c r="I636" s="27" t="s">
        <v>277</v>
      </c>
      <c r="J636" s="27" t="s">
        <v>277</v>
      </c>
    </row>
    <row r="637" spans="8:10" x14ac:dyDescent="0.15">
      <c r="H637" s="27" t="s">
        <v>277</v>
      </c>
      <c r="I637" s="27" t="s">
        <v>277</v>
      </c>
      <c r="J637" s="27" t="s">
        <v>277</v>
      </c>
    </row>
    <row r="638" spans="8:10" x14ac:dyDescent="0.15">
      <c r="H638" s="27" t="s">
        <v>277</v>
      </c>
      <c r="I638" s="27" t="s">
        <v>277</v>
      </c>
      <c r="J638" s="27" t="s">
        <v>277</v>
      </c>
    </row>
    <row r="639" spans="8:10" x14ac:dyDescent="0.15">
      <c r="H639" s="27" t="s">
        <v>277</v>
      </c>
      <c r="I639" s="27" t="s">
        <v>277</v>
      </c>
      <c r="J639" s="27" t="s">
        <v>277</v>
      </c>
    </row>
    <row r="640" spans="8:10" x14ac:dyDescent="0.15">
      <c r="H640" s="27" t="s">
        <v>277</v>
      </c>
      <c r="I640" s="27" t="s">
        <v>277</v>
      </c>
      <c r="J640" s="27" t="s">
        <v>277</v>
      </c>
    </row>
    <row r="641" spans="8:10" x14ac:dyDescent="0.15">
      <c r="H641" s="27" t="s">
        <v>277</v>
      </c>
      <c r="I641" s="27" t="s">
        <v>277</v>
      </c>
      <c r="J641" s="27" t="s">
        <v>277</v>
      </c>
    </row>
    <row r="642" spans="8:10" x14ac:dyDescent="0.15">
      <c r="H642" s="27" t="s">
        <v>277</v>
      </c>
      <c r="I642" s="27" t="s">
        <v>277</v>
      </c>
      <c r="J642" s="27" t="s">
        <v>277</v>
      </c>
    </row>
    <row r="643" spans="8:10" x14ac:dyDescent="0.15">
      <c r="H643" s="27" t="s">
        <v>277</v>
      </c>
      <c r="I643" s="27" t="s">
        <v>277</v>
      </c>
      <c r="J643" s="27" t="s">
        <v>277</v>
      </c>
    </row>
    <row r="644" spans="8:10" x14ac:dyDescent="0.15">
      <c r="H644" s="27" t="s">
        <v>277</v>
      </c>
      <c r="I644" s="27" t="s">
        <v>277</v>
      </c>
      <c r="J644" s="27" t="s">
        <v>277</v>
      </c>
    </row>
    <row r="645" spans="8:10" x14ac:dyDescent="0.15">
      <c r="H645" s="27" t="s">
        <v>277</v>
      </c>
      <c r="I645" s="27" t="s">
        <v>277</v>
      </c>
      <c r="J645" s="27" t="s">
        <v>277</v>
      </c>
    </row>
    <row r="646" spans="8:10" x14ac:dyDescent="0.15">
      <c r="H646" s="27" t="s">
        <v>277</v>
      </c>
      <c r="I646" s="27" t="s">
        <v>277</v>
      </c>
      <c r="J646" s="27" t="s">
        <v>277</v>
      </c>
    </row>
    <row r="647" spans="8:10" x14ac:dyDescent="0.15">
      <c r="H647" s="27" t="s">
        <v>277</v>
      </c>
      <c r="I647" s="27" t="s">
        <v>277</v>
      </c>
      <c r="J647" s="27" t="s">
        <v>277</v>
      </c>
    </row>
    <row r="648" spans="8:10" x14ac:dyDescent="0.15">
      <c r="H648" s="27" t="s">
        <v>277</v>
      </c>
      <c r="I648" s="27" t="s">
        <v>277</v>
      </c>
      <c r="J648" s="27" t="s">
        <v>277</v>
      </c>
    </row>
    <row r="649" spans="8:10" x14ac:dyDescent="0.15">
      <c r="H649" s="27" t="s">
        <v>277</v>
      </c>
      <c r="I649" s="27" t="s">
        <v>277</v>
      </c>
      <c r="J649" s="27" t="s">
        <v>277</v>
      </c>
    </row>
    <row r="650" spans="8:10" x14ac:dyDescent="0.15">
      <c r="H650" s="27" t="s">
        <v>277</v>
      </c>
      <c r="I650" s="27" t="s">
        <v>277</v>
      </c>
      <c r="J650" s="27" t="s">
        <v>277</v>
      </c>
    </row>
    <row r="651" spans="8:10" x14ac:dyDescent="0.15">
      <c r="H651" s="27" t="s">
        <v>277</v>
      </c>
      <c r="I651" s="27" t="s">
        <v>277</v>
      </c>
      <c r="J651" s="27" t="s">
        <v>277</v>
      </c>
    </row>
    <row r="652" spans="8:10" x14ac:dyDescent="0.15">
      <c r="H652" s="27" t="s">
        <v>277</v>
      </c>
      <c r="I652" s="27" t="s">
        <v>277</v>
      </c>
      <c r="J652" s="27" t="s">
        <v>277</v>
      </c>
    </row>
    <row r="653" spans="8:10" x14ac:dyDescent="0.15">
      <c r="H653" s="27" t="s">
        <v>277</v>
      </c>
      <c r="I653" s="27" t="s">
        <v>277</v>
      </c>
      <c r="J653" s="27" t="s">
        <v>277</v>
      </c>
    </row>
    <row r="654" spans="8:10" x14ac:dyDescent="0.15">
      <c r="H654" s="27" t="s">
        <v>277</v>
      </c>
      <c r="I654" s="27" t="s">
        <v>277</v>
      </c>
      <c r="J654" s="27" t="s">
        <v>277</v>
      </c>
    </row>
    <row r="655" spans="8:10" x14ac:dyDescent="0.15">
      <c r="H655" s="27" t="s">
        <v>277</v>
      </c>
      <c r="I655" s="27" t="s">
        <v>277</v>
      </c>
      <c r="J655" s="27" t="s">
        <v>277</v>
      </c>
    </row>
    <row r="656" spans="8:10" x14ac:dyDescent="0.15">
      <c r="H656" s="27" t="s">
        <v>277</v>
      </c>
      <c r="I656" s="27" t="s">
        <v>277</v>
      </c>
      <c r="J656" s="27" t="s">
        <v>277</v>
      </c>
    </row>
    <row r="657" spans="8:10" x14ac:dyDescent="0.15">
      <c r="H657" s="27" t="s">
        <v>277</v>
      </c>
      <c r="I657" s="27" t="s">
        <v>277</v>
      </c>
      <c r="J657" s="27" t="s">
        <v>277</v>
      </c>
    </row>
    <row r="658" spans="8:10" x14ac:dyDescent="0.15">
      <c r="H658" s="27" t="s">
        <v>277</v>
      </c>
      <c r="I658" s="27" t="s">
        <v>277</v>
      </c>
      <c r="J658" s="27" t="s">
        <v>277</v>
      </c>
    </row>
    <row r="659" spans="8:10" x14ac:dyDescent="0.15">
      <c r="H659" s="27" t="s">
        <v>277</v>
      </c>
      <c r="I659" s="27" t="s">
        <v>277</v>
      </c>
      <c r="J659" s="27" t="s">
        <v>277</v>
      </c>
    </row>
    <row r="660" spans="8:10" x14ac:dyDescent="0.15">
      <c r="H660" s="27" t="s">
        <v>277</v>
      </c>
      <c r="I660" s="27" t="s">
        <v>277</v>
      </c>
      <c r="J660" s="27" t="s">
        <v>277</v>
      </c>
    </row>
    <row r="661" spans="8:10" x14ac:dyDescent="0.15">
      <c r="H661" s="27" t="s">
        <v>277</v>
      </c>
      <c r="I661" s="27" t="s">
        <v>277</v>
      </c>
      <c r="J661" s="27" t="s">
        <v>277</v>
      </c>
    </row>
    <row r="662" spans="8:10" x14ac:dyDescent="0.15">
      <c r="H662" s="27" t="s">
        <v>277</v>
      </c>
      <c r="I662" s="27" t="s">
        <v>277</v>
      </c>
      <c r="J662" s="27" t="s">
        <v>277</v>
      </c>
    </row>
    <row r="663" spans="8:10" x14ac:dyDescent="0.15">
      <c r="H663" s="27" t="s">
        <v>277</v>
      </c>
      <c r="I663" s="27" t="s">
        <v>277</v>
      </c>
      <c r="J663" s="27" t="s">
        <v>277</v>
      </c>
    </row>
    <row r="664" spans="8:10" x14ac:dyDescent="0.15">
      <c r="H664" s="27" t="s">
        <v>277</v>
      </c>
      <c r="I664" s="27" t="s">
        <v>277</v>
      </c>
      <c r="J664" s="27" t="s">
        <v>277</v>
      </c>
    </row>
    <row r="665" spans="8:10" x14ac:dyDescent="0.15">
      <c r="H665" s="27" t="s">
        <v>277</v>
      </c>
      <c r="I665" s="27" t="s">
        <v>277</v>
      </c>
      <c r="J665" s="27" t="s">
        <v>277</v>
      </c>
    </row>
    <row r="666" spans="8:10" x14ac:dyDescent="0.15">
      <c r="H666" s="27" t="s">
        <v>277</v>
      </c>
      <c r="I666" s="27" t="s">
        <v>277</v>
      </c>
      <c r="J666" s="27" t="s">
        <v>277</v>
      </c>
    </row>
    <row r="667" spans="8:10" x14ac:dyDescent="0.15">
      <c r="H667" s="27" t="s">
        <v>277</v>
      </c>
      <c r="I667" s="27" t="s">
        <v>277</v>
      </c>
      <c r="J667" s="27" t="s">
        <v>277</v>
      </c>
    </row>
    <row r="668" spans="8:10" x14ac:dyDescent="0.15">
      <c r="H668" s="27" t="s">
        <v>277</v>
      </c>
      <c r="I668" s="27" t="s">
        <v>277</v>
      </c>
      <c r="J668" s="27" t="s">
        <v>277</v>
      </c>
    </row>
    <row r="669" spans="8:10" x14ac:dyDescent="0.15">
      <c r="H669" s="27" t="s">
        <v>277</v>
      </c>
      <c r="I669" s="27" t="s">
        <v>277</v>
      </c>
      <c r="J669" s="27" t="s">
        <v>277</v>
      </c>
    </row>
    <row r="670" spans="8:10" x14ac:dyDescent="0.15">
      <c r="H670" s="27" t="s">
        <v>277</v>
      </c>
      <c r="I670" s="27" t="s">
        <v>277</v>
      </c>
      <c r="J670" s="27" t="s">
        <v>277</v>
      </c>
    </row>
    <row r="671" spans="8:10" x14ac:dyDescent="0.15">
      <c r="H671" s="27" t="s">
        <v>277</v>
      </c>
      <c r="I671" s="27" t="s">
        <v>277</v>
      </c>
      <c r="J671" s="27" t="s">
        <v>277</v>
      </c>
    </row>
    <row r="672" spans="8:10" x14ac:dyDescent="0.15">
      <c r="H672" s="27" t="s">
        <v>277</v>
      </c>
      <c r="I672" s="27" t="s">
        <v>277</v>
      </c>
      <c r="J672" s="27" t="s">
        <v>277</v>
      </c>
    </row>
    <row r="673" spans="8:10" x14ac:dyDescent="0.15">
      <c r="H673" s="27" t="s">
        <v>277</v>
      </c>
      <c r="I673" s="27" t="s">
        <v>277</v>
      </c>
      <c r="J673" s="27" t="s">
        <v>277</v>
      </c>
    </row>
    <row r="674" spans="8:10" x14ac:dyDescent="0.15">
      <c r="H674" s="27" t="s">
        <v>277</v>
      </c>
      <c r="I674" s="27" t="s">
        <v>277</v>
      </c>
      <c r="J674" s="27" t="s">
        <v>277</v>
      </c>
    </row>
    <row r="675" spans="8:10" x14ac:dyDescent="0.15">
      <c r="H675" s="27" t="s">
        <v>277</v>
      </c>
      <c r="I675" s="27" t="s">
        <v>277</v>
      </c>
      <c r="J675" s="27" t="s">
        <v>277</v>
      </c>
    </row>
    <row r="676" spans="8:10" x14ac:dyDescent="0.15">
      <c r="H676" s="27" t="s">
        <v>277</v>
      </c>
      <c r="I676" s="27" t="s">
        <v>277</v>
      </c>
      <c r="J676" s="27" t="s">
        <v>277</v>
      </c>
    </row>
    <row r="677" spans="8:10" x14ac:dyDescent="0.15">
      <c r="H677" s="27" t="s">
        <v>277</v>
      </c>
      <c r="I677" s="27" t="s">
        <v>277</v>
      </c>
      <c r="J677" s="27" t="s">
        <v>277</v>
      </c>
    </row>
    <row r="678" spans="8:10" x14ac:dyDescent="0.15">
      <c r="H678" s="27" t="s">
        <v>277</v>
      </c>
      <c r="I678" s="27" t="s">
        <v>277</v>
      </c>
      <c r="J678" s="27" t="s">
        <v>277</v>
      </c>
    </row>
    <row r="679" spans="8:10" x14ac:dyDescent="0.15">
      <c r="H679" s="27" t="s">
        <v>277</v>
      </c>
      <c r="I679" s="27" t="s">
        <v>277</v>
      </c>
      <c r="J679" s="27" t="s">
        <v>277</v>
      </c>
    </row>
    <row r="680" spans="8:10" x14ac:dyDescent="0.15">
      <c r="H680" s="27" t="s">
        <v>277</v>
      </c>
      <c r="I680" s="27" t="s">
        <v>277</v>
      </c>
      <c r="J680" s="27" t="s">
        <v>277</v>
      </c>
    </row>
    <row r="681" spans="8:10" x14ac:dyDescent="0.15">
      <c r="H681" s="27" t="s">
        <v>277</v>
      </c>
      <c r="I681" s="27" t="s">
        <v>277</v>
      </c>
      <c r="J681" s="27" t="s">
        <v>277</v>
      </c>
    </row>
    <row r="682" spans="8:10" x14ac:dyDescent="0.15">
      <c r="H682" s="27" t="s">
        <v>277</v>
      </c>
      <c r="I682" s="27" t="s">
        <v>277</v>
      </c>
      <c r="J682" s="27" t="s">
        <v>277</v>
      </c>
    </row>
    <row r="683" spans="8:10" x14ac:dyDescent="0.15">
      <c r="H683" s="27" t="s">
        <v>277</v>
      </c>
      <c r="I683" s="27" t="s">
        <v>277</v>
      </c>
      <c r="J683" s="27" t="s">
        <v>277</v>
      </c>
    </row>
    <row r="684" spans="8:10" x14ac:dyDescent="0.15">
      <c r="H684" s="27" t="s">
        <v>277</v>
      </c>
      <c r="I684" s="27" t="s">
        <v>277</v>
      </c>
      <c r="J684" s="27" t="s">
        <v>277</v>
      </c>
    </row>
    <row r="685" spans="8:10" x14ac:dyDescent="0.15">
      <c r="H685" s="27" t="s">
        <v>277</v>
      </c>
      <c r="I685" s="27" t="s">
        <v>277</v>
      </c>
      <c r="J685" s="27" t="s">
        <v>277</v>
      </c>
    </row>
    <row r="686" spans="8:10" x14ac:dyDescent="0.15">
      <c r="H686" s="27" t="s">
        <v>277</v>
      </c>
      <c r="I686" s="27" t="s">
        <v>277</v>
      </c>
      <c r="J686" s="27" t="s">
        <v>277</v>
      </c>
    </row>
    <row r="687" spans="8:10" x14ac:dyDescent="0.15">
      <c r="H687" s="27" t="s">
        <v>277</v>
      </c>
      <c r="I687" s="27" t="s">
        <v>277</v>
      </c>
      <c r="J687" s="27" t="s">
        <v>277</v>
      </c>
    </row>
    <row r="688" spans="8:10" x14ac:dyDescent="0.15">
      <c r="H688" s="27" t="s">
        <v>277</v>
      </c>
      <c r="I688" s="27" t="s">
        <v>277</v>
      </c>
      <c r="J688" s="27" t="s">
        <v>277</v>
      </c>
    </row>
    <row r="689" spans="8:10" x14ac:dyDescent="0.15">
      <c r="H689" s="27" t="s">
        <v>277</v>
      </c>
      <c r="I689" s="27" t="s">
        <v>277</v>
      </c>
      <c r="J689" s="27" t="s">
        <v>277</v>
      </c>
    </row>
    <row r="690" spans="8:10" x14ac:dyDescent="0.15">
      <c r="H690" s="27" t="s">
        <v>277</v>
      </c>
      <c r="I690" s="27" t="s">
        <v>277</v>
      </c>
      <c r="J690" s="27" t="s">
        <v>277</v>
      </c>
    </row>
    <row r="691" spans="8:10" x14ac:dyDescent="0.15">
      <c r="H691" s="27" t="s">
        <v>277</v>
      </c>
      <c r="I691" s="27" t="s">
        <v>277</v>
      </c>
      <c r="J691" s="27" t="s">
        <v>277</v>
      </c>
    </row>
    <row r="692" spans="8:10" x14ac:dyDescent="0.15">
      <c r="H692" s="27" t="s">
        <v>277</v>
      </c>
      <c r="I692" s="27" t="s">
        <v>277</v>
      </c>
      <c r="J692" s="27" t="s">
        <v>277</v>
      </c>
    </row>
    <row r="693" spans="8:10" x14ac:dyDescent="0.15">
      <c r="H693" s="27" t="s">
        <v>277</v>
      </c>
      <c r="I693" s="27" t="s">
        <v>277</v>
      </c>
      <c r="J693" s="27" t="s">
        <v>277</v>
      </c>
    </row>
    <row r="694" spans="8:10" x14ac:dyDescent="0.15">
      <c r="H694" s="27" t="s">
        <v>277</v>
      </c>
      <c r="I694" s="27" t="s">
        <v>277</v>
      </c>
      <c r="J694" s="27" t="s">
        <v>277</v>
      </c>
    </row>
    <row r="695" spans="8:10" x14ac:dyDescent="0.15">
      <c r="H695" s="27" t="s">
        <v>277</v>
      </c>
      <c r="I695" s="27" t="s">
        <v>277</v>
      </c>
      <c r="J695" s="27" t="s">
        <v>277</v>
      </c>
    </row>
    <row r="696" spans="8:10" x14ac:dyDescent="0.15">
      <c r="H696" s="27" t="s">
        <v>277</v>
      </c>
      <c r="I696" s="27" t="s">
        <v>277</v>
      </c>
      <c r="J696" s="27" t="s">
        <v>277</v>
      </c>
    </row>
    <row r="697" spans="8:10" x14ac:dyDescent="0.15">
      <c r="H697" s="27" t="s">
        <v>277</v>
      </c>
      <c r="I697" s="27" t="s">
        <v>277</v>
      </c>
      <c r="J697" s="27" t="s">
        <v>277</v>
      </c>
    </row>
    <row r="698" spans="8:10" x14ac:dyDescent="0.15">
      <c r="H698" s="27" t="s">
        <v>277</v>
      </c>
      <c r="I698" s="27" t="s">
        <v>277</v>
      </c>
      <c r="J698" s="27" t="s">
        <v>277</v>
      </c>
    </row>
    <row r="699" spans="8:10" x14ac:dyDescent="0.15">
      <c r="H699" s="27" t="s">
        <v>277</v>
      </c>
      <c r="I699" s="27" t="s">
        <v>277</v>
      </c>
      <c r="J699" s="27" t="s">
        <v>277</v>
      </c>
    </row>
    <row r="700" spans="8:10" x14ac:dyDescent="0.15">
      <c r="H700" s="27" t="s">
        <v>277</v>
      </c>
      <c r="I700" s="27" t="s">
        <v>277</v>
      </c>
      <c r="J700" s="27" t="s">
        <v>277</v>
      </c>
    </row>
    <row r="701" spans="8:10" x14ac:dyDescent="0.15">
      <c r="H701" s="27" t="s">
        <v>277</v>
      </c>
      <c r="I701" s="27" t="s">
        <v>277</v>
      </c>
      <c r="J701" s="27" t="s">
        <v>277</v>
      </c>
    </row>
    <row r="702" spans="8:10" x14ac:dyDescent="0.15">
      <c r="H702" s="27" t="s">
        <v>277</v>
      </c>
      <c r="I702" s="27" t="s">
        <v>277</v>
      </c>
      <c r="J702" s="27" t="s">
        <v>277</v>
      </c>
    </row>
    <row r="703" spans="8:10" x14ac:dyDescent="0.15">
      <c r="H703" s="27" t="s">
        <v>277</v>
      </c>
      <c r="I703" s="27" t="s">
        <v>277</v>
      </c>
      <c r="J703" s="27" t="s">
        <v>277</v>
      </c>
    </row>
    <row r="704" spans="8:10" x14ac:dyDescent="0.15">
      <c r="H704" s="27" t="s">
        <v>277</v>
      </c>
      <c r="I704" s="27" t="s">
        <v>277</v>
      </c>
      <c r="J704" s="27" t="s">
        <v>277</v>
      </c>
    </row>
    <row r="705" spans="8:10" x14ac:dyDescent="0.15">
      <c r="H705" s="27" t="s">
        <v>277</v>
      </c>
      <c r="I705" s="27" t="s">
        <v>277</v>
      </c>
      <c r="J705" s="27" t="s">
        <v>277</v>
      </c>
    </row>
    <row r="706" spans="8:10" x14ac:dyDescent="0.15">
      <c r="H706" s="27" t="s">
        <v>277</v>
      </c>
      <c r="I706" s="27" t="s">
        <v>277</v>
      </c>
      <c r="J706" s="27" t="s">
        <v>277</v>
      </c>
    </row>
    <row r="707" spans="8:10" x14ac:dyDescent="0.15">
      <c r="H707" s="27" t="s">
        <v>277</v>
      </c>
      <c r="I707" s="27" t="s">
        <v>277</v>
      </c>
      <c r="J707" s="27" t="s">
        <v>277</v>
      </c>
    </row>
    <row r="708" spans="8:10" x14ac:dyDescent="0.15">
      <c r="H708" s="27" t="s">
        <v>277</v>
      </c>
      <c r="I708" s="27" t="s">
        <v>277</v>
      </c>
      <c r="J708" s="27" t="s">
        <v>277</v>
      </c>
    </row>
    <row r="709" spans="8:10" x14ac:dyDescent="0.15">
      <c r="H709" s="27" t="s">
        <v>277</v>
      </c>
      <c r="I709" s="27" t="s">
        <v>277</v>
      </c>
      <c r="J709" s="27" t="s">
        <v>277</v>
      </c>
    </row>
    <row r="710" spans="8:10" x14ac:dyDescent="0.15">
      <c r="H710" s="27" t="s">
        <v>277</v>
      </c>
      <c r="I710" s="27" t="s">
        <v>277</v>
      </c>
      <c r="J710" s="27" t="s">
        <v>277</v>
      </c>
    </row>
    <row r="711" spans="8:10" x14ac:dyDescent="0.15">
      <c r="H711" s="27" t="s">
        <v>277</v>
      </c>
      <c r="I711" s="27" t="s">
        <v>277</v>
      </c>
      <c r="J711" s="27" t="s">
        <v>277</v>
      </c>
    </row>
    <row r="712" spans="8:10" x14ac:dyDescent="0.15">
      <c r="H712" s="27" t="s">
        <v>277</v>
      </c>
      <c r="I712" s="27" t="s">
        <v>277</v>
      </c>
      <c r="J712" s="27" t="s">
        <v>277</v>
      </c>
    </row>
    <row r="713" spans="8:10" x14ac:dyDescent="0.15">
      <c r="H713" s="27" t="s">
        <v>277</v>
      </c>
      <c r="I713" s="27" t="s">
        <v>277</v>
      </c>
      <c r="J713" s="27" t="s">
        <v>277</v>
      </c>
    </row>
    <row r="714" spans="8:10" x14ac:dyDescent="0.15">
      <c r="H714" s="27" t="s">
        <v>277</v>
      </c>
      <c r="I714" s="27" t="s">
        <v>277</v>
      </c>
      <c r="J714" s="27" t="s">
        <v>277</v>
      </c>
    </row>
    <row r="715" spans="8:10" x14ac:dyDescent="0.15">
      <c r="H715" s="27" t="s">
        <v>277</v>
      </c>
      <c r="I715" s="27" t="s">
        <v>277</v>
      </c>
      <c r="J715" s="27" t="s">
        <v>277</v>
      </c>
    </row>
    <row r="716" spans="8:10" x14ac:dyDescent="0.15">
      <c r="H716" s="27" t="s">
        <v>277</v>
      </c>
      <c r="I716" s="27" t="s">
        <v>277</v>
      </c>
      <c r="J716" s="27" t="s">
        <v>277</v>
      </c>
    </row>
    <row r="717" spans="8:10" x14ac:dyDescent="0.15">
      <c r="H717" s="27" t="s">
        <v>277</v>
      </c>
      <c r="I717" s="27" t="s">
        <v>277</v>
      </c>
      <c r="J717" s="27" t="s">
        <v>277</v>
      </c>
    </row>
    <row r="718" spans="8:10" x14ac:dyDescent="0.15">
      <c r="H718" s="27" t="s">
        <v>277</v>
      </c>
      <c r="I718" s="27" t="s">
        <v>277</v>
      </c>
      <c r="J718" s="27" t="s">
        <v>277</v>
      </c>
    </row>
    <row r="719" spans="8:10" x14ac:dyDescent="0.15">
      <c r="H719" s="27" t="s">
        <v>277</v>
      </c>
      <c r="I719" s="27" t="s">
        <v>277</v>
      </c>
      <c r="J719" s="27" t="s">
        <v>277</v>
      </c>
    </row>
    <row r="720" spans="8:10" x14ac:dyDescent="0.15">
      <c r="H720" s="27" t="s">
        <v>277</v>
      </c>
      <c r="I720" s="27" t="s">
        <v>277</v>
      </c>
      <c r="J720" s="27" t="s">
        <v>277</v>
      </c>
    </row>
    <row r="721" spans="8:10" x14ac:dyDescent="0.15">
      <c r="H721" s="27" t="s">
        <v>277</v>
      </c>
      <c r="I721" s="27" t="s">
        <v>277</v>
      </c>
      <c r="J721" s="27" t="s">
        <v>277</v>
      </c>
    </row>
    <row r="722" spans="8:10" x14ac:dyDescent="0.15">
      <c r="H722" s="27" t="s">
        <v>277</v>
      </c>
      <c r="I722" s="27" t="s">
        <v>277</v>
      </c>
      <c r="J722" s="27" t="s">
        <v>277</v>
      </c>
    </row>
    <row r="723" spans="8:10" x14ac:dyDescent="0.15">
      <c r="H723" s="27" t="s">
        <v>277</v>
      </c>
      <c r="I723" s="27" t="s">
        <v>277</v>
      </c>
      <c r="J723" s="27" t="s">
        <v>277</v>
      </c>
    </row>
    <row r="724" spans="8:10" x14ac:dyDescent="0.15">
      <c r="H724" s="27" t="s">
        <v>277</v>
      </c>
      <c r="I724" s="27" t="s">
        <v>277</v>
      </c>
      <c r="J724" s="27" t="s">
        <v>277</v>
      </c>
    </row>
    <row r="725" spans="8:10" x14ac:dyDescent="0.15">
      <c r="H725" s="27" t="s">
        <v>277</v>
      </c>
      <c r="I725" s="27" t="s">
        <v>277</v>
      </c>
      <c r="J725" s="27" t="s">
        <v>277</v>
      </c>
    </row>
    <row r="726" spans="8:10" x14ac:dyDescent="0.15">
      <c r="H726" s="27" t="s">
        <v>277</v>
      </c>
      <c r="I726" s="27" t="s">
        <v>277</v>
      </c>
      <c r="J726" s="27" t="s">
        <v>277</v>
      </c>
    </row>
    <row r="727" spans="8:10" x14ac:dyDescent="0.15">
      <c r="H727" s="27" t="s">
        <v>277</v>
      </c>
      <c r="I727" s="27" t="s">
        <v>277</v>
      </c>
      <c r="J727" s="27" t="s">
        <v>277</v>
      </c>
    </row>
    <row r="728" spans="8:10" x14ac:dyDescent="0.15">
      <c r="H728" s="27" t="s">
        <v>277</v>
      </c>
      <c r="I728" s="27" t="s">
        <v>277</v>
      </c>
      <c r="J728" s="27" t="s">
        <v>277</v>
      </c>
    </row>
    <row r="729" spans="8:10" x14ac:dyDescent="0.15">
      <c r="H729" s="27" t="s">
        <v>277</v>
      </c>
      <c r="I729" s="27" t="s">
        <v>277</v>
      </c>
      <c r="J729" s="27" t="s">
        <v>277</v>
      </c>
    </row>
    <row r="730" spans="8:10" x14ac:dyDescent="0.15">
      <c r="H730" s="27" t="s">
        <v>277</v>
      </c>
      <c r="I730" s="27" t="s">
        <v>277</v>
      </c>
      <c r="J730" s="27" t="s">
        <v>277</v>
      </c>
    </row>
    <row r="731" spans="8:10" x14ac:dyDescent="0.15">
      <c r="H731" s="27" t="s">
        <v>277</v>
      </c>
      <c r="I731" s="27" t="s">
        <v>277</v>
      </c>
      <c r="J731" s="27" t="s">
        <v>277</v>
      </c>
    </row>
    <row r="732" spans="8:10" x14ac:dyDescent="0.15">
      <c r="H732" s="27" t="s">
        <v>277</v>
      </c>
      <c r="I732" s="27" t="s">
        <v>277</v>
      </c>
      <c r="J732" s="27" t="s">
        <v>277</v>
      </c>
    </row>
    <row r="733" spans="8:10" x14ac:dyDescent="0.15">
      <c r="H733" s="27" t="s">
        <v>277</v>
      </c>
      <c r="I733" s="27" t="s">
        <v>277</v>
      </c>
      <c r="J733" s="27" t="s">
        <v>277</v>
      </c>
    </row>
    <row r="734" spans="8:10" x14ac:dyDescent="0.15">
      <c r="H734" s="27" t="s">
        <v>277</v>
      </c>
      <c r="I734" s="27" t="s">
        <v>277</v>
      </c>
      <c r="J734" s="27" t="s">
        <v>277</v>
      </c>
    </row>
    <row r="735" spans="8:10" x14ac:dyDescent="0.15">
      <c r="H735" s="27" t="s">
        <v>277</v>
      </c>
      <c r="I735" s="27" t="s">
        <v>277</v>
      </c>
      <c r="J735" s="27" t="s">
        <v>277</v>
      </c>
    </row>
    <row r="736" spans="8:10" x14ac:dyDescent="0.15">
      <c r="H736" s="27" t="s">
        <v>277</v>
      </c>
      <c r="I736" s="27" t="s">
        <v>277</v>
      </c>
      <c r="J736" s="27" t="s">
        <v>277</v>
      </c>
    </row>
    <row r="737" spans="8:10" x14ac:dyDescent="0.15">
      <c r="H737" s="27" t="s">
        <v>277</v>
      </c>
      <c r="I737" s="27" t="s">
        <v>277</v>
      </c>
      <c r="J737" s="27" t="s">
        <v>277</v>
      </c>
    </row>
    <row r="738" spans="8:10" x14ac:dyDescent="0.15">
      <c r="H738" s="27" t="s">
        <v>277</v>
      </c>
      <c r="I738" s="27" t="s">
        <v>277</v>
      </c>
      <c r="J738" s="27" t="s">
        <v>277</v>
      </c>
    </row>
    <row r="739" spans="8:10" x14ac:dyDescent="0.15">
      <c r="H739" s="27" t="s">
        <v>277</v>
      </c>
      <c r="I739" s="27" t="s">
        <v>277</v>
      </c>
      <c r="J739" s="27" t="s">
        <v>277</v>
      </c>
    </row>
    <row r="740" spans="8:10" x14ac:dyDescent="0.15">
      <c r="H740" s="27" t="s">
        <v>277</v>
      </c>
      <c r="I740" s="27" t="s">
        <v>277</v>
      </c>
      <c r="J740" s="27" t="s">
        <v>277</v>
      </c>
    </row>
    <row r="741" spans="8:10" x14ac:dyDescent="0.15">
      <c r="H741" s="27" t="s">
        <v>277</v>
      </c>
      <c r="I741" s="27" t="s">
        <v>277</v>
      </c>
      <c r="J741" s="27" t="s">
        <v>277</v>
      </c>
    </row>
    <row r="742" spans="8:10" x14ac:dyDescent="0.15">
      <c r="H742" s="27" t="s">
        <v>277</v>
      </c>
      <c r="I742" s="27" t="s">
        <v>277</v>
      </c>
      <c r="J742" s="27" t="s">
        <v>277</v>
      </c>
    </row>
    <row r="743" spans="8:10" x14ac:dyDescent="0.15">
      <c r="H743" s="27" t="s">
        <v>277</v>
      </c>
      <c r="I743" s="27" t="s">
        <v>277</v>
      </c>
      <c r="J743" s="27" t="s">
        <v>277</v>
      </c>
    </row>
    <row r="744" spans="8:10" x14ac:dyDescent="0.15">
      <c r="H744" s="27" t="s">
        <v>277</v>
      </c>
      <c r="I744" s="27" t="s">
        <v>277</v>
      </c>
      <c r="J744" s="27" t="s">
        <v>277</v>
      </c>
    </row>
    <row r="745" spans="8:10" x14ac:dyDescent="0.15">
      <c r="H745" s="27" t="s">
        <v>277</v>
      </c>
      <c r="I745" s="27" t="s">
        <v>277</v>
      </c>
      <c r="J745" s="27" t="s">
        <v>277</v>
      </c>
    </row>
    <row r="746" spans="8:10" x14ac:dyDescent="0.15">
      <c r="H746" s="27" t="s">
        <v>277</v>
      </c>
      <c r="I746" s="27" t="s">
        <v>277</v>
      </c>
      <c r="J746" s="27" t="s">
        <v>277</v>
      </c>
    </row>
    <row r="747" spans="8:10" x14ac:dyDescent="0.15">
      <c r="H747" s="27" t="s">
        <v>277</v>
      </c>
      <c r="I747" s="27" t="s">
        <v>277</v>
      </c>
      <c r="J747" s="27" t="s">
        <v>277</v>
      </c>
    </row>
    <row r="748" spans="8:10" x14ac:dyDescent="0.15">
      <c r="H748" s="27" t="s">
        <v>277</v>
      </c>
      <c r="I748" s="27" t="s">
        <v>277</v>
      </c>
      <c r="J748" s="27" t="s">
        <v>277</v>
      </c>
    </row>
    <row r="749" spans="8:10" x14ac:dyDescent="0.15">
      <c r="H749" s="27" t="s">
        <v>277</v>
      </c>
      <c r="I749" s="27" t="s">
        <v>277</v>
      </c>
      <c r="J749" s="27" t="s">
        <v>277</v>
      </c>
    </row>
    <row r="750" spans="8:10" x14ac:dyDescent="0.15">
      <c r="H750" s="27" t="s">
        <v>277</v>
      </c>
      <c r="I750" s="27" t="s">
        <v>277</v>
      </c>
      <c r="J750" s="27" t="s">
        <v>277</v>
      </c>
    </row>
    <row r="751" spans="8:10" x14ac:dyDescent="0.15">
      <c r="H751" s="27" t="s">
        <v>277</v>
      </c>
      <c r="I751" s="27" t="s">
        <v>277</v>
      </c>
      <c r="J751" s="27" t="s">
        <v>277</v>
      </c>
    </row>
    <row r="752" spans="8:10" x14ac:dyDescent="0.15">
      <c r="H752" s="27" t="s">
        <v>277</v>
      </c>
      <c r="I752" s="27" t="s">
        <v>277</v>
      </c>
      <c r="J752" s="27" t="s">
        <v>277</v>
      </c>
    </row>
    <row r="753" spans="8:10" x14ac:dyDescent="0.15">
      <c r="H753" s="27" t="s">
        <v>277</v>
      </c>
      <c r="I753" s="27" t="s">
        <v>277</v>
      </c>
      <c r="J753" s="27" t="s">
        <v>277</v>
      </c>
    </row>
    <row r="754" spans="8:10" x14ac:dyDescent="0.15">
      <c r="H754" s="27" t="s">
        <v>277</v>
      </c>
      <c r="I754" s="27" t="s">
        <v>277</v>
      </c>
      <c r="J754" s="27" t="s">
        <v>277</v>
      </c>
    </row>
    <row r="755" spans="8:10" x14ac:dyDescent="0.15">
      <c r="H755" s="27" t="s">
        <v>277</v>
      </c>
      <c r="I755" s="27" t="s">
        <v>277</v>
      </c>
      <c r="J755" s="27" t="s">
        <v>277</v>
      </c>
    </row>
    <row r="756" spans="8:10" x14ac:dyDescent="0.15">
      <c r="H756" s="27" t="s">
        <v>277</v>
      </c>
      <c r="I756" s="27" t="s">
        <v>277</v>
      </c>
      <c r="J756" s="27" t="s">
        <v>277</v>
      </c>
    </row>
    <row r="757" spans="8:10" x14ac:dyDescent="0.15">
      <c r="H757" s="27" t="s">
        <v>277</v>
      </c>
      <c r="I757" s="27" t="s">
        <v>277</v>
      </c>
      <c r="J757" s="27" t="s">
        <v>277</v>
      </c>
    </row>
    <row r="758" spans="8:10" x14ac:dyDescent="0.15">
      <c r="H758" s="27" t="s">
        <v>277</v>
      </c>
      <c r="I758" s="27" t="s">
        <v>277</v>
      </c>
      <c r="J758" s="27" t="s">
        <v>277</v>
      </c>
    </row>
    <row r="759" spans="8:10" x14ac:dyDescent="0.15">
      <c r="H759" s="27" t="s">
        <v>277</v>
      </c>
      <c r="I759" s="27" t="s">
        <v>277</v>
      </c>
      <c r="J759" s="27" t="s">
        <v>277</v>
      </c>
    </row>
    <row r="760" spans="8:10" x14ac:dyDescent="0.15">
      <c r="H760" s="27" t="s">
        <v>277</v>
      </c>
      <c r="I760" s="27" t="s">
        <v>277</v>
      </c>
      <c r="J760" s="27" t="s">
        <v>277</v>
      </c>
    </row>
    <row r="761" spans="8:10" x14ac:dyDescent="0.15">
      <c r="H761" s="27" t="s">
        <v>277</v>
      </c>
      <c r="I761" s="27" t="s">
        <v>277</v>
      </c>
      <c r="J761" s="27" t="s">
        <v>277</v>
      </c>
    </row>
    <row r="762" spans="8:10" x14ac:dyDescent="0.15">
      <c r="H762" s="27" t="s">
        <v>277</v>
      </c>
      <c r="I762" s="27" t="s">
        <v>277</v>
      </c>
      <c r="J762" s="27" t="s">
        <v>277</v>
      </c>
    </row>
    <row r="763" spans="8:10" x14ac:dyDescent="0.15">
      <c r="H763" s="27" t="s">
        <v>277</v>
      </c>
      <c r="I763" s="27" t="s">
        <v>277</v>
      </c>
      <c r="J763" s="27" t="s">
        <v>277</v>
      </c>
    </row>
    <row r="764" spans="8:10" x14ac:dyDescent="0.15">
      <c r="H764" s="27" t="s">
        <v>277</v>
      </c>
      <c r="I764" s="27" t="s">
        <v>277</v>
      </c>
      <c r="J764" s="27" t="s">
        <v>277</v>
      </c>
    </row>
    <row r="765" spans="8:10" x14ac:dyDescent="0.15">
      <c r="H765" s="27" t="s">
        <v>277</v>
      </c>
      <c r="I765" s="27" t="s">
        <v>277</v>
      </c>
      <c r="J765" s="27" t="s">
        <v>277</v>
      </c>
    </row>
    <row r="766" spans="8:10" x14ac:dyDescent="0.15">
      <c r="H766" s="27" t="s">
        <v>277</v>
      </c>
      <c r="I766" s="27" t="s">
        <v>277</v>
      </c>
      <c r="J766" s="27" t="s">
        <v>277</v>
      </c>
    </row>
    <row r="767" spans="8:10" x14ac:dyDescent="0.15">
      <c r="H767" s="27" t="s">
        <v>277</v>
      </c>
      <c r="I767" s="27" t="s">
        <v>277</v>
      </c>
      <c r="J767" s="27" t="s">
        <v>277</v>
      </c>
    </row>
    <row r="768" spans="8:10" x14ac:dyDescent="0.15">
      <c r="H768" s="27" t="s">
        <v>277</v>
      </c>
      <c r="I768" s="27" t="s">
        <v>277</v>
      </c>
      <c r="J768" s="27" t="s">
        <v>277</v>
      </c>
    </row>
    <row r="769" spans="8:10" x14ac:dyDescent="0.15">
      <c r="H769" s="27" t="s">
        <v>277</v>
      </c>
      <c r="I769" s="27" t="s">
        <v>277</v>
      </c>
      <c r="J769" s="27" t="s">
        <v>277</v>
      </c>
    </row>
    <row r="770" spans="8:10" x14ac:dyDescent="0.15">
      <c r="H770" s="27" t="s">
        <v>277</v>
      </c>
      <c r="I770" s="27" t="s">
        <v>277</v>
      </c>
      <c r="J770" s="27" t="s">
        <v>277</v>
      </c>
    </row>
    <row r="771" spans="8:10" x14ac:dyDescent="0.15">
      <c r="H771" s="27" t="s">
        <v>277</v>
      </c>
      <c r="I771" s="27" t="s">
        <v>277</v>
      </c>
      <c r="J771" s="27" t="s">
        <v>277</v>
      </c>
    </row>
    <row r="772" spans="8:10" x14ac:dyDescent="0.15">
      <c r="H772" s="27" t="s">
        <v>277</v>
      </c>
      <c r="I772" s="27" t="s">
        <v>277</v>
      </c>
      <c r="J772" s="27" t="s">
        <v>277</v>
      </c>
    </row>
    <row r="773" spans="8:10" x14ac:dyDescent="0.15">
      <c r="H773" s="27" t="s">
        <v>277</v>
      </c>
      <c r="I773" s="27" t="s">
        <v>277</v>
      </c>
      <c r="J773" s="27" t="s">
        <v>277</v>
      </c>
    </row>
    <row r="774" spans="8:10" x14ac:dyDescent="0.15">
      <c r="H774" s="27" t="s">
        <v>277</v>
      </c>
      <c r="I774" s="27" t="s">
        <v>277</v>
      </c>
      <c r="J774" s="27" t="s">
        <v>277</v>
      </c>
    </row>
    <row r="775" spans="8:10" x14ac:dyDescent="0.15">
      <c r="H775" s="27" t="s">
        <v>277</v>
      </c>
      <c r="I775" s="27" t="s">
        <v>277</v>
      </c>
      <c r="J775" s="27" t="s">
        <v>277</v>
      </c>
    </row>
    <row r="776" spans="8:10" x14ac:dyDescent="0.15">
      <c r="H776" s="27" t="s">
        <v>277</v>
      </c>
      <c r="I776" s="27" t="s">
        <v>277</v>
      </c>
      <c r="J776" s="27" t="s">
        <v>277</v>
      </c>
    </row>
    <row r="777" spans="8:10" x14ac:dyDescent="0.15">
      <c r="H777" s="27" t="s">
        <v>277</v>
      </c>
      <c r="I777" s="27" t="s">
        <v>277</v>
      </c>
      <c r="J777" s="27" t="s">
        <v>277</v>
      </c>
    </row>
    <row r="778" spans="8:10" x14ac:dyDescent="0.15">
      <c r="H778" s="27" t="s">
        <v>277</v>
      </c>
      <c r="I778" s="27" t="s">
        <v>277</v>
      </c>
      <c r="J778" s="27" t="s">
        <v>277</v>
      </c>
    </row>
    <row r="779" spans="8:10" x14ac:dyDescent="0.15">
      <c r="H779" s="27" t="s">
        <v>277</v>
      </c>
      <c r="I779" s="27" t="s">
        <v>277</v>
      </c>
      <c r="J779" s="27" t="s">
        <v>277</v>
      </c>
    </row>
    <row r="780" spans="8:10" x14ac:dyDescent="0.15">
      <c r="H780" s="27" t="s">
        <v>277</v>
      </c>
      <c r="I780" s="27" t="s">
        <v>277</v>
      </c>
      <c r="J780" s="27" t="s">
        <v>277</v>
      </c>
    </row>
    <row r="781" spans="8:10" x14ac:dyDescent="0.15">
      <c r="H781" s="27" t="s">
        <v>277</v>
      </c>
      <c r="I781" s="27" t="s">
        <v>277</v>
      </c>
      <c r="J781" s="27" t="s">
        <v>277</v>
      </c>
    </row>
    <row r="782" spans="8:10" x14ac:dyDescent="0.15">
      <c r="H782" s="27" t="s">
        <v>277</v>
      </c>
      <c r="I782" s="27" t="s">
        <v>277</v>
      </c>
      <c r="J782" s="27" t="s">
        <v>277</v>
      </c>
    </row>
    <row r="783" spans="8:10" x14ac:dyDescent="0.15">
      <c r="H783" s="27" t="s">
        <v>277</v>
      </c>
      <c r="I783" s="27" t="s">
        <v>277</v>
      </c>
      <c r="J783" s="27" t="s">
        <v>277</v>
      </c>
    </row>
    <row r="784" spans="8:10" x14ac:dyDescent="0.15">
      <c r="H784" s="27" t="s">
        <v>277</v>
      </c>
      <c r="I784" s="27" t="s">
        <v>277</v>
      </c>
      <c r="J784" s="27" t="s">
        <v>277</v>
      </c>
    </row>
    <row r="785" spans="8:10" x14ac:dyDescent="0.15">
      <c r="H785" s="27" t="s">
        <v>277</v>
      </c>
      <c r="I785" s="27" t="s">
        <v>277</v>
      </c>
      <c r="J785" s="27" t="s">
        <v>277</v>
      </c>
    </row>
    <row r="786" spans="8:10" x14ac:dyDescent="0.15">
      <c r="H786" s="27" t="s">
        <v>277</v>
      </c>
      <c r="I786" s="27" t="s">
        <v>277</v>
      </c>
      <c r="J786" s="27" t="s">
        <v>277</v>
      </c>
    </row>
    <row r="787" spans="8:10" x14ac:dyDescent="0.15">
      <c r="H787" s="27" t="s">
        <v>277</v>
      </c>
      <c r="I787" s="27" t="s">
        <v>277</v>
      </c>
      <c r="J787" s="27" t="s">
        <v>277</v>
      </c>
    </row>
    <row r="788" spans="8:10" x14ac:dyDescent="0.15">
      <c r="H788" s="27" t="s">
        <v>277</v>
      </c>
      <c r="I788" s="27" t="s">
        <v>277</v>
      </c>
      <c r="J788" s="27" t="s">
        <v>277</v>
      </c>
    </row>
    <row r="789" spans="8:10" x14ac:dyDescent="0.15">
      <c r="H789" s="27" t="s">
        <v>277</v>
      </c>
      <c r="I789" s="27" t="s">
        <v>277</v>
      </c>
      <c r="J789" s="27" t="s">
        <v>277</v>
      </c>
    </row>
    <row r="790" spans="8:10" x14ac:dyDescent="0.15">
      <c r="H790" s="27" t="s">
        <v>277</v>
      </c>
      <c r="I790" s="27" t="s">
        <v>277</v>
      </c>
      <c r="J790" s="27" t="s">
        <v>277</v>
      </c>
    </row>
    <row r="791" spans="8:10" x14ac:dyDescent="0.15">
      <c r="H791" s="27" t="s">
        <v>277</v>
      </c>
      <c r="I791" s="27" t="s">
        <v>277</v>
      </c>
      <c r="J791" s="27" t="s">
        <v>277</v>
      </c>
    </row>
    <row r="792" spans="8:10" x14ac:dyDescent="0.15">
      <c r="H792" s="27" t="s">
        <v>277</v>
      </c>
      <c r="I792" s="27" t="s">
        <v>277</v>
      </c>
      <c r="J792" s="27" t="s">
        <v>277</v>
      </c>
    </row>
    <row r="793" spans="8:10" x14ac:dyDescent="0.15">
      <c r="H793" s="27" t="s">
        <v>277</v>
      </c>
      <c r="I793" s="27" t="s">
        <v>277</v>
      </c>
      <c r="J793" s="27" t="s">
        <v>277</v>
      </c>
    </row>
    <row r="794" spans="8:10" x14ac:dyDescent="0.15">
      <c r="H794" s="27" t="s">
        <v>277</v>
      </c>
      <c r="I794" s="27" t="s">
        <v>277</v>
      </c>
      <c r="J794" s="27" t="s">
        <v>277</v>
      </c>
    </row>
    <row r="795" spans="8:10" x14ac:dyDescent="0.15">
      <c r="H795" s="27" t="s">
        <v>277</v>
      </c>
      <c r="I795" s="27" t="s">
        <v>277</v>
      </c>
      <c r="J795" s="27" t="s">
        <v>277</v>
      </c>
    </row>
    <row r="796" spans="8:10" x14ac:dyDescent="0.15">
      <c r="H796" s="27" t="s">
        <v>277</v>
      </c>
      <c r="I796" s="27" t="s">
        <v>277</v>
      </c>
      <c r="J796" s="27" t="s">
        <v>277</v>
      </c>
    </row>
    <row r="797" spans="8:10" x14ac:dyDescent="0.15">
      <c r="H797" s="27" t="s">
        <v>277</v>
      </c>
      <c r="I797" s="27" t="s">
        <v>277</v>
      </c>
      <c r="J797" s="27" t="s">
        <v>277</v>
      </c>
    </row>
    <row r="798" spans="8:10" x14ac:dyDescent="0.15">
      <c r="H798" s="27" t="s">
        <v>277</v>
      </c>
      <c r="I798" s="27" t="s">
        <v>277</v>
      </c>
      <c r="J798" s="27" t="s">
        <v>277</v>
      </c>
    </row>
    <row r="799" spans="8:10" x14ac:dyDescent="0.15">
      <c r="H799" s="27" t="s">
        <v>277</v>
      </c>
      <c r="I799" s="27" t="s">
        <v>277</v>
      </c>
      <c r="J799" s="27" t="s">
        <v>277</v>
      </c>
    </row>
    <row r="800" spans="8:10" x14ac:dyDescent="0.15">
      <c r="H800" s="27" t="s">
        <v>277</v>
      </c>
      <c r="I800" s="27" t="s">
        <v>277</v>
      </c>
      <c r="J800" s="27" t="s">
        <v>277</v>
      </c>
    </row>
    <row r="801" spans="8:10" x14ac:dyDescent="0.15">
      <c r="H801" s="27" t="s">
        <v>277</v>
      </c>
      <c r="I801" s="27" t="s">
        <v>277</v>
      </c>
      <c r="J801" s="27" t="s">
        <v>277</v>
      </c>
    </row>
    <row r="802" spans="8:10" x14ac:dyDescent="0.15">
      <c r="H802" s="27" t="s">
        <v>277</v>
      </c>
      <c r="I802" s="27" t="s">
        <v>277</v>
      </c>
      <c r="J802" s="27" t="s">
        <v>277</v>
      </c>
    </row>
    <row r="803" spans="8:10" x14ac:dyDescent="0.15">
      <c r="H803" s="27" t="s">
        <v>277</v>
      </c>
      <c r="I803" s="27" t="s">
        <v>277</v>
      </c>
      <c r="J803" s="27" t="s">
        <v>277</v>
      </c>
    </row>
    <row r="804" spans="8:10" x14ac:dyDescent="0.15">
      <c r="H804" s="27" t="s">
        <v>277</v>
      </c>
      <c r="I804" s="27" t="s">
        <v>277</v>
      </c>
      <c r="J804" s="27" t="s">
        <v>277</v>
      </c>
    </row>
    <row r="805" spans="8:10" x14ac:dyDescent="0.15">
      <c r="H805" s="27" t="s">
        <v>277</v>
      </c>
      <c r="I805" s="27" t="s">
        <v>277</v>
      </c>
      <c r="J805" s="27" t="s">
        <v>277</v>
      </c>
    </row>
    <row r="806" spans="8:10" x14ac:dyDescent="0.15">
      <c r="H806" s="27" t="s">
        <v>277</v>
      </c>
      <c r="I806" s="27" t="s">
        <v>277</v>
      </c>
      <c r="J806" s="27" t="s">
        <v>277</v>
      </c>
    </row>
    <row r="807" spans="8:10" x14ac:dyDescent="0.15">
      <c r="H807" s="27" t="s">
        <v>277</v>
      </c>
      <c r="I807" s="27" t="s">
        <v>277</v>
      </c>
      <c r="J807" s="27" t="s">
        <v>277</v>
      </c>
    </row>
    <row r="808" spans="8:10" x14ac:dyDescent="0.15">
      <c r="H808" s="27" t="s">
        <v>277</v>
      </c>
      <c r="I808" s="27" t="s">
        <v>277</v>
      </c>
      <c r="J808" s="27" t="s">
        <v>277</v>
      </c>
    </row>
    <row r="809" spans="8:10" x14ac:dyDescent="0.15">
      <c r="H809" s="27" t="s">
        <v>277</v>
      </c>
      <c r="I809" s="27" t="s">
        <v>277</v>
      </c>
      <c r="J809" s="27" t="s">
        <v>277</v>
      </c>
    </row>
    <row r="810" spans="8:10" x14ac:dyDescent="0.15">
      <c r="H810" s="27" t="s">
        <v>277</v>
      </c>
      <c r="I810" s="27" t="s">
        <v>277</v>
      </c>
      <c r="J810" s="27" t="s">
        <v>277</v>
      </c>
    </row>
    <row r="811" spans="8:10" x14ac:dyDescent="0.15">
      <c r="H811" s="27" t="s">
        <v>277</v>
      </c>
      <c r="I811" s="27" t="s">
        <v>277</v>
      </c>
      <c r="J811" s="27" t="s">
        <v>277</v>
      </c>
    </row>
    <row r="812" spans="8:10" x14ac:dyDescent="0.15">
      <c r="H812" s="27" t="s">
        <v>277</v>
      </c>
      <c r="I812" s="27" t="s">
        <v>277</v>
      </c>
      <c r="J812" s="27" t="s">
        <v>277</v>
      </c>
    </row>
    <row r="813" spans="8:10" x14ac:dyDescent="0.15">
      <c r="H813" s="27" t="s">
        <v>277</v>
      </c>
      <c r="I813" s="27" t="s">
        <v>277</v>
      </c>
      <c r="J813" s="27" t="s">
        <v>277</v>
      </c>
    </row>
    <row r="814" spans="8:10" x14ac:dyDescent="0.15">
      <c r="H814" s="27" t="s">
        <v>277</v>
      </c>
      <c r="I814" s="27" t="s">
        <v>277</v>
      </c>
      <c r="J814" s="27" t="s">
        <v>277</v>
      </c>
    </row>
    <row r="815" spans="8:10" x14ac:dyDescent="0.15">
      <c r="H815" s="27" t="s">
        <v>277</v>
      </c>
      <c r="I815" s="27" t="s">
        <v>277</v>
      </c>
      <c r="J815" s="27" t="s">
        <v>277</v>
      </c>
    </row>
    <row r="816" spans="8:10" x14ac:dyDescent="0.15">
      <c r="H816" s="27" t="s">
        <v>277</v>
      </c>
      <c r="I816" s="27" t="s">
        <v>277</v>
      </c>
      <c r="J816" s="27" t="s">
        <v>277</v>
      </c>
    </row>
    <row r="817" spans="8:10" x14ac:dyDescent="0.15">
      <c r="H817" s="27" t="s">
        <v>277</v>
      </c>
      <c r="I817" s="27" t="s">
        <v>277</v>
      </c>
      <c r="J817" s="27" t="s">
        <v>277</v>
      </c>
    </row>
    <row r="818" spans="8:10" x14ac:dyDescent="0.15">
      <c r="H818" s="27" t="s">
        <v>277</v>
      </c>
      <c r="I818" s="27" t="s">
        <v>277</v>
      </c>
      <c r="J818" s="27" t="s">
        <v>277</v>
      </c>
    </row>
    <row r="819" spans="8:10" x14ac:dyDescent="0.15">
      <c r="H819" s="27" t="s">
        <v>277</v>
      </c>
      <c r="I819" s="27" t="s">
        <v>277</v>
      </c>
      <c r="J819" s="27" t="s">
        <v>277</v>
      </c>
    </row>
    <row r="820" spans="8:10" x14ac:dyDescent="0.15">
      <c r="H820" s="27" t="s">
        <v>277</v>
      </c>
      <c r="I820" s="27" t="s">
        <v>277</v>
      </c>
      <c r="J820" s="27" t="s">
        <v>277</v>
      </c>
    </row>
    <row r="821" spans="8:10" x14ac:dyDescent="0.15">
      <c r="H821" s="27" t="s">
        <v>277</v>
      </c>
      <c r="I821" s="27" t="s">
        <v>277</v>
      </c>
      <c r="J821" s="27" t="s">
        <v>277</v>
      </c>
    </row>
    <row r="822" spans="8:10" x14ac:dyDescent="0.15">
      <c r="H822" s="27" t="s">
        <v>277</v>
      </c>
      <c r="I822" s="27" t="s">
        <v>277</v>
      </c>
      <c r="J822" s="27" t="s">
        <v>277</v>
      </c>
    </row>
    <row r="823" spans="8:10" x14ac:dyDescent="0.15">
      <c r="H823" s="27" t="s">
        <v>277</v>
      </c>
      <c r="I823" s="27" t="s">
        <v>277</v>
      </c>
      <c r="J823" s="27" t="s">
        <v>277</v>
      </c>
    </row>
    <row r="824" spans="8:10" x14ac:dyDescent="0.15">
      <c r="H824" s="27" t="s">
        <v>277</v>
      </c>
      <c r="I824" s="27" t="s">
        <v>277</v>
      </c>
      <c r="J824" s="27" t="s">
        <v>277</v>
      </c>
    </row>
    <row r="825" spans="8:10" x14ac:dyDescent="0.15">
      <c r="H825" s="27" t="s">
        <v>277</v>
      </c>
      <c r="I825" s="27" t="s">
        <v>277</v>
      </c>
      <c r="J825" s="27" t="s">
        <v>277</v>
      </c>
    </row>
    <row r="826" spans="8:10" x14ac:dyDescent="0.15">
      <c r="H826" s="27" t="s">
        <v>277</v>
      </c>
      <c r="I826" s="27" t="s">
        <v>277</v>
      </c>
      <c r="J826" s="27" t="s">
        <v>277</v>
      </c>
    </row>
    <row r="827" spans="8:10" x14ac:dyDescent="0.15">
      <c r="H827" s="27" t="s">
        <v>277</v>
      </c>
      <c r="I827" s="27" t="s">
        <v>277</v>
      </c>
      <c r="J827" s="27" t="s">
        <v>277</v>
      </c>
    </row>
    <row r="828" spans="8:10" x14ac:dyDescent="0.15">
      <c r="H828" s="27" t="s">
        <v>277</v>
      </c>
      <c r="I828" s="27" t="s">
        <v>277</v>
      </c>
      <c r="J828" s="27" t="s">
        <v>277</v>
      </c>
    </row>
    <row r="829" spans="8:10" x14ac:dyDescent="0.15">
      <c r="H829" s="27" t="s">
        <v>277</v>
      </c>
      <c r="I829" s="27" t="s">
        <v>277</v>
      </c>
      <c r="J829" s="27" t="s">
        <v>277</v>
      </c>
    </row>
    <row r="830" spans="8:10" x14ac:dyDescent="0.15">
      <c r="H830" s="27" t="s">
        <v>277</v>
      </c>
      <c r="I830" s="27" t="s">
        <v>277</v>
      </c>
      <c r="J830" s="27" t="s">
        <v>277</v>
      </c>
    </row>
    <row r="831" spans="8:10" x14ac:dyDescent="0.15">
      <c r="H831" s="27" t="s">
        <v>277</v>
      </c>
      <c r="I831" s="27" t="s">
        <v>277</v>
      </c>
      <c r="J831" s="27" t="s">
        <v>277</v>
      </c>
    </row>
    <row r="832" spans="8:10" x14ac:dyDescent="0.15">
      <c r="H832" s="27" t="s">
        <v>277</v>
      </c>
      <c r="I832" s="27" t="s">
        <v>277</v>
      </c>
      <c r="J832" s="27" t="s">
        <v>277</v>
      </c>
    </row>
    <row r="833" spans="8:10" x14ac:dyDescent="0.15">
      <c r="H833" s="27" t="s">
        <v>277</v>
      </c>
      <c r="I833" s="27" t="s">
        <v>277</v>
      </c>
      <c r="J833" s="27" t="s">
        <v>277</v>
      </c>
    </row>
    <row r="834" spans="8:10" x14ac:dyDescent="0.15">
      <c r="H834" s="27" t="s">
        <v>277</v>
      </c>
      <c r="I834" s="27" t="s">
        <v>277</v>
      </c>
      <c r="J834" s="27" t="s">
        <v>277</v>
      </c>
    </row>
    <row r="835" spans="8:10" x14ac:dyDescent="0.15">
      <c r="H835" s="27" t="s">
        <v>277</v>
      </c>
      <c r="I835" s="27" t="s">
        <v>277</v>
      </c>
      <c r="J835" s="27" t="s">
        <v>277</v>
      </c>
    </row>
    <row r="836" spans="8:10" x14ac:dyDescent="0.15">
      <c r="H836" s="27" t="s">
        <v>277</v>
      </c>
      <c r="I836" s="27" t="s">
        <v>277</v>
      </c>
      <c r="J836" s="27" t="s">
        <v>277</v>
      </c>
    </row>
    <row r="837" spans="8:10" x14ac:dyDescent="0.15">
      <c r="H837" s="27" t="s">
        <v>277</v>
      </c>
      <c r="I837" s="27" t="s">
        <v>277</v>
      </c>
      <c r="J837" s="27" t="s">
        <v>277</v>
      </c>
    </row>
    <row r="838" spans="8:10" x14ac:dyDescent="0.15">
      <c r="H838" s="27" t="s">
        <v>277</v>
      </c>
      <c r="I838" s="27" t="s">
        <v>277</v>
      </c>
      <c r="J838" s="27" t="s">
        <v>277</v>
      </c>
    </row>
    <row r="839" spans="8:10" x14ac:dyDescent="0.15">
      <c r="H839" s="27" t="s">
        <v>277</v>
      </c>
      <c r="I839" s="27" t="s">
        <v>277</v>
      </c>
      <c r="J839" s="27" t="s">
        <v>277</v>
      </c>
    </row>
    <row r="840" spans="8:10" x14ac:dyDescent="0.15">
      <c r="H840" s="27" t="s">
        <v>277</v>
      </c>
      <c r="I840" s="27" t="s">
        <v>277</v>
      </c>
      <c r="J840" s="27" t="s">
        <v>277</v>
      </c>
    </row>
    <row r="841" spans="8:10" x14ac:dyDescent="0.15">
      <c r="H841" s="27" t="s">
        <v>277</v>
      </c>
      <c r="I841" s="27" t="s">
        <v>277</v>
      </c>
      <c r="J841" s="27" t="s">
        <v>277</v>
      </c>
    </row>
    <row r="842" spans="8:10" x14ac:dyDescent="0.15">
      <c r="H842" s="27" t="s">
        <v>277</v>
      </c>
      <c r="I842" s="27" t="s">
        <v>277</v>
      </c>
      <c r="J842" s="27" t="s">
        <v>277</v>
      </c>
    </row>
    <row r="843" spans="8:10" x14ac:dyDescent="0.15">
      <c r="H843" s="27" t="s">
        <v>277</v>
      </c>
      <c r="I843" s="27" t="s">
        <v>277</v>
      </c>
      <c r="J843" s="27" t="s">
        <v>277</v>
      </c>
    </row>
    <row r="844" spans="8:10" x14ac:dyDescent="0.15">
      <c r="H844" s="27" t="s">
        <v>277</v>
      </c>
      <c r="I844" s="27" t="s">
        <v>277</v>
      </c>
      <c r="J844" s="27" t="s">
        <v>277</v>
      </c>
    </row>
    <row r="845" spans="8:10" x14ac:dyDescent="0.15">
      <c r="H845" s="27" t="s">
        <v>277</v>
      </c>
      <c r="I845" s="27" t="s">
        <v>277</v>
      </c>
      <c r="J845" s="27" t="s">
        <v>277</v>
      </c>
    </row>
    <row r="846" spans="8:10" x14ac:dyDescent="0.15">
      <c r="H846" s="27" t="s">
        <v>277</v>
      </c>
      <c r="I846" s="27" t="s">
        <v>277</v>
      </c>
      <c r="J846" s="27" t="s">
        <v>277</v>
      </c>
    </row>
    <row r="847" spans="8:10" x14ac:dyDescent="0.15">
      <c r="H847" s="27" t="s">
        <v>277</v>
      </c>
      <c r="I847" s="27" t="s">
        <v>277</v>
      </c>
      <c r="J847" s="27" t="s">
        <v>277</v>
      </c>
    </row>
    <row r="848" spans="8:10" x14ac:dyDescent="0.15">
      <c r="H848" s="27" t="s">
        <v>277</v>
      </c>
      <c r="I848" s="27" t="s">
        <v>277</v>
      </c>
      <c r="J848" s="27" t="s">
        <v>277</v>
      </c>
    </row>
    <row r="849" spans="8:10" x14ac:dyDescent="0.15">
      <c r="H849" s="27" t="s">
        <v>277</v>
      </c>
      <c r="I849" s="27" t="s">
        <v>277</v>
      </c>
      <c r="J849" s="27" t="s">
        <v>277</v>
      </c>
    </row>
    <row r="850" spans="8:10" x14ac:dyDescent="0.15">
      <c r="H850" s="27" t="s">
        <v>277</v>
      </c>
      <c r="I850" s="27" t="s">
        <v>277</v>
      </c>
      <c r="J850" s="27" t="s">
        <v>277</v>
      </c>
    </row>
    <row r="851" spans="8:10" x14ac:dyDescent="0.15">
      <c r="H851" s="27" t="s">
        <v>277</v>
      </c>
      <c r="I851" s="27" t="s">
        <v>277</v>
      </c>
      <c r="J851" s="27" t="s">
        <v>277</v>
      </c>
    </row>
    <row r="852" spans="8:10" x14ac:dyDescent="0.15">
      <c r="H852" s="27" t="s">
        <v>277</v>
      </c>
      <c r="I852" s="27" t="s">
        <v>277</v>
      </c>
      <c r="J852" s="27" t="s">
        <v>277</v>
      </c>
    </row>
    <row r="853" spans="8:10" x14ac:dyDescent="0.15">
      <c r="H853" s="27" t="s">
        <v>277</v>
      </c>
      <c r="I853" s="27" t="s">
        <v>277</v>
      </c>
      <c r="J853" s="27" t="s">
        <v>277</v>
      </c>
    </row>
    <row r="854" spans="8:10" x14ac:dyDescent="0.15">
      <c r="H854" s="27" t="s">
        <v>277</v>
      </c>
      <c r="I854" s="27" t="s">
        <v>277</v>
      </c>
      <c r="J854" s="27" t="s">
        <v>277</v>
      </c>
    </row>
    <row r="855" spans="8:10" x14ac:dyDescent="0.15">
      <c r="H855" s="27" t="s">
        <v>277</v>
      </c>
      <c r="I855" s="27" t="s">
        <v>277</v>
      </c>
      <c r="J855" s="27" t="s">
        <v>277</v>
      </c>
    </row>
    <row r="856" spans="8:10" x14ac:dyDescent="0.15">
      <c r="H856" s="27" t="s">
        <v>277</v>
      </c>
      <c r="I856" s="27" t="s">
        <v>277</v>
      </c>
      <c r="J856" s="27" t="s">
        <v>277</v>
      </c>
    </row>
    <row r="857" spans="8:10" x14ac:dyDescent="0.15">
      <c r="H857" s="27" t="s">
        <v>277</v>
      </c>
      <c r="I857" s="27" t="s">
        <v>277</v>
      </c>
      <c r="J857" s="27" t="s">
        <v>277</v>
      </c>
    </row>
    <row r="858" spans="8:10" x14ac:dyDescent="0.15">
      <c r="H858" s="27" t="s">
        <v>277</v>
      </c>
      <c r="I858" s="27" t="s">
        <v>277</v>
      </c>
      <c r="J858" s="27" t="s">
        <v>277</v>
      </c>
    </row>
    <row r="859" spans="8:10" x14ac:dyDescent="0.15">
      <c r="H859" s="27" t="s">
        <v>277</v>
      </c>
      <c r="I859" s="27" t="s">
        <v>277</v>
      </c>
      <c r="J859" s="27" t="s">
        <v>277</v>
      </c>
    </row>
    <row r="860" spans="8:10" x14ac:dyDescent="0.15">
      <c r="H860" s="27" t="s">
        <v>277</v>
      </c>
      <c r="I860" s="27" t="s">
        <v>277</v>
      </c>
      <c r="J860" s="27" t="s">
        <v>277</v>
      </c>
    </row>
    <row r="861" spans="8:10" x14ac:dyDescent="0.15">
      <c r="H861" s="27" t="s">
        <v>277</v>
      </c>
      <c r="I861" s="27" t="s">
        <v>277</v>
      </c>
      <c r="J861" s="27" t="s">
        <v>277</v>
      </c>
    </row>
    <row r="862" spans="8:10" x14ac:dyDescent="0.15">
      <c r="H862" s="27" t="s">
        <v>277</v>
      </c>
      <c r="I862" s="27" t="s">
        <v>277</v>
      </c>
      <c r="J862" s="27" t="s">
        <v>277</v>
      </c>
    </row>
    <row r="863" spans="8:10" x14ac:dyDescent="0.15">
      <c r="H863" s="27" t="s">
        <v>277</v>
      </c>
      <c r="I863" s="27" t="s">
        <v>277</v>
      </c>
      <c r="J863" s="27" t="s">
        <v>277</v>
      </c>
    </row>
    <row r="864" spans="8:10" x14ac:dyDescent="0.15">
      <c r="H864" s="27" t="s">
        <v>277</v>
      </c>
      <c r="I864" s="27" t="s">
        <v>277</v>
      </c>
      <c r="J864" s="27" t="s">
        <v>277</v>
      </c>
    </row>
    <row r="865" spans="8:10" x14ac:dyDescent="0.15">
      <c r="H865" s="27" t="s">
        <v>277</v>
      </c>
      <c r="I865" s="27" t="s">
        <v>277</v>
      </c>
      <c r="J865" s="27" t="s">
        <v>277</v>
      </c>
    </row>
    <row r="866" spans="8:10" x14ac:dyDescent="0.15">
      <c r="H866" s="27" t="s">
        <v>277</v>
      </c>
      <c r="I866" s="27" t="s">
        <v>277</v>
      </c>
      <c r="J866" s="27" t="s">
        <v>277</v>
      </c>
    </row>
    <row r="867" spans="8:10" x14ac:dyDescent="0.15">
      <c r="H867" s="27" t="s">
        <v>277</v>
      </c>
      <c r="I867" s="27" t="s">
        <v>277</v>
      </c>
      <c r="J867" s="27" t="s">
        <v>277</v>
      </c>
    </row>
    <row r="868" spans="8:10" x14ac:dyDescent="0.15">
      <c r="H868" s="27" t="s">
        <v>277</v>
      </c>
      <c r="I868" s="27" t="s">
        <v>277</v>
      </c>
      <c r="J868" s="27" t="s">
        <v>277</v>
      </c>
    </row>
    <row r="869" spans="8:10" x14ac:dyDescent="0.15">
      <c r="H869" s="27" t="s">
        <v>277</v>
      </c>
      <c r="I869" s="27" t="s">
        <v>277</v>
      </c>
      <c r="J869" s="27" t="s">
        <v>277</v>
      </c>
    </row>
    <row r="870" spans="8:10" x14ac:dyDescent="0.15">
      <c r="H870" s="27" t="s">
        <v>277</v>
      </c>
      <c r="I870" s="27" t="s">
        <v>277</v>
      </c>
      <c r="J870" s="27" t="s">
        <v>277</v>
      </c>
    </row>
    <row r="871" spans="8:10" x14ac:dyDescent="0.15">
      <c r="H871" s="27" t="s">
        <v>277</v>
      </c>
      <c r="I871" s="27" t="s">
        <v>277</v>
      </c>
      <c r="J871" s="27" t="s">
        <v>277</v>
      </c>
    </row>
    <row r="872" spans="8:10" x14ac:dyDescent="0.15">
      <c r="H872" s="27" t="s">
        <v>277</v>
      </c>
      <c r="I872" s="27" t="s">
        <v>277</v>
      </c>
      <c r="J872" s="27" t="s">
        <v>277</v>
      </c>
    </row>
  </sheetData>
  <sheetProtection algorithmName="SHA-512" hashValue="1UXUnQrg8hqHgW3Aylv7xGURVg67Tslz5k1x74A24b04/v6FpOCIwPYBNtn1oG6lu8VmoxoPN3/H/TZf8MocqQ==" saltValue="gxtSNeh439+3XTkSysJ0+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988"/>
  <sheetViews>
    <sheetView topLeftCell="B101" workbookViewId="0">
      <pane xSplit="1" topLeftCell="F1" activePane="topRight" state="frozen"/>
      <selection activeCell="D3" sqref="D3"/>
      <selection pane="topRight" activeCell="J162" sqref="J162"/>
    </sheetView>
  </sheetViews>
  <sheetFormatPr baseColWidth="10" defaultColWidth="14.5" defaultRowHeight="13" x14ac:dyDescent="0.15"/>
  <cols>
    <col min="1" max="1" width="4.5" hidden="1" customWidth="1"/>
    <col min="2" max="2" width="39" bestFit="1" customWidth="1"/>
    <col min="3" max="3" width="19.5" bestFit="1" customWidth="1"/>
    <col min="4" max="4" width="29.5" customWidth="1"/>
    <col min="5" max="5" width="24.5" bestFit="1" customWidth="1"/>
    <col min="6" max="6" width="25.5" bestFit="1" customWidth="1"/>
    <col min="7" max="7" width="24.1640625" bestFit="1" customWidth="1"/>
    <col min="8" max="9" width="19.5" bestFit="1" customWidth="1"/>
    <col min="11" max="11" width="21.5" customWidth="1"/>
  </cols>
  <sheetData>
    <row r="1" spans="1:9" x14ac:dyDescent="0.15">
      <c r="A1" s="19" t="s">
        <v>264</v>
      </c>
      <c r="B1" s="17" t="s">
        <v>11</v>
      </c>
      <c r="C1" s="17" t="s">
        <v>267</v>
      </c>
      <c r="D1" s="17" t="s">
        <v>1255</v>
      </c>
      <c r="E1" s="17" t="s">
        <v>1256</v>
      </c>
      <c r="F1" s="17" t="s">
        <v>1257</v>
      </c>
      <c r="G1" s="17" t="s">
        <v>1258</v>
      </c>
      <c r="H1" s="17" t="s">
        <v>266</v>
      </c>
    </row>
    <row r="2" spans="1:9" x14ac:dyDescent="0.15">
      <c r="A2" s="19">
        <v>1</v>
      </c>
      <c r="B2" t="s">
        <v>30</v>
      </c>
      <c r="C2" s="15">
        <v>2015</v>
      </c>
      <c r="D2" s="5" t="s">
        <v>1259</v>
      </c>
      <c r="E2" s="15"/>
      <c r="F2" s="5" t="s">
        <v>1260</v>
      </c>
      <c r="G2" s="5" t="s">
        <v>1261</v>
      </c>
      <c r="H2" s="5" t="s">
        <v>276</v>
      </c>
    </row>
    <row r="3" spans="1:9" x14ac:dyDescent="0.15">
      <c r="A3" s="19">
        <v>2</v>
      </c>
      <c r="B3" t="s">
        <v>31</v>
      </c>
      <c r="C3" s="15">
        <v>2015</v>
      </c>
      <c r="D3" s="5" t="s">
        <v>1262</v>
      </c>
      <c r="E3" s="15"/>
      <c r="F3" s="5" t="s">
        <v>1260</v>
      </c>
      <c r="G3" s="5" t="s">
        <v>1261</v>
      </c>
      <c r="H3" s="5" t="s">
        <v>276</v>
      </c>
    </row>
    <row r="4" spans="1:9" x14ac:dyDescent="0.15">
      <c r="A4" s="19">
        <v>3</v>
      </c>
      <c r="B4" t="s">
        <v>32</v>
      </c>
      <c r="C4" s="15">
        <v>2015</v>
      </c>
      <c r="D4" s="5" t="s">
        <v>1263</v>
      </c>
      <c r="E4" s="15"/>
      <c r="F4" s="5" t="s">
        <v>1264</v>
      </c>
      <c r="G4" s="5" t="s">
        <v>1265</v>
      </c>
      <c r="H4" s="5" t="s">
        <v>280</v>
      </c>
    </row>
    <row r="5" spans="1:9" x14ac:dyDescent="0.15">
      <c r="A5" s="19">
        <v>4</v>
      </c>
      <c r="B5" t="s">
        <v>33</v>
      </c>
      <c r="C5" s="15">
        <v>2015</v>
      </c>
      <c r="D5" s="5" t="s">
        <v>1266</v>
      </c>
      <c r="E5" s="15"/>
      <c r="F5" s="5" t="s">
        <v>1267</v>
      </c>
      <c r="G5" s="5" t="s">
        <v>1268</v>
      </c>
      <c r="H5" s="5" t="s">
        <v>333</v>
      </c>
    </row>
    <row r="6" spans="1:9" x14ac:dyDescent="0.15">
      <c r="A6" s="19">
        <v>5</v>
      </c>
      <c r="B6" t="s">
        <v>34</v>
      </c>
      <c r="C6" s="15">
        <v>2015</v>
      </c>
      <c r="D6" s="5" t="s">
        <v>1269</v>
      </c>
      <c r="E6" s="15"/>
      <c r="F6" s="5" t="s">
        <v>1264</v>
      </c>
      <c r="G6" s="5" t="s">
        <v>1265</v>
      </c>
      <c r="H6" s="5" t="s">
        <v>280</v>
      </c>
    </row>
    <row r="7" spans="1:9" x14ac:dyDescent="0.15">
      <c r="A7" s="19">
        <v>6</v>
      </c>
      <c r="B7" s="80" t="s">
        <v>35</v>
      </c>
      <c r="C7" s="81">
        <v>2015</v>
      </c>
      <c r="D7" s="82"/>
      <c r="E7" s="81"/>
      <c r="F7" s="82" t="s">
        <v>1264</v>
      </c>
      <c r="G7" s="82" t="s">
        <v>1265</v>
      </c>
      <c r="H7" s="82" t="s">
        <v>276</v>
      </c>
      <c r="I7" s="80" t="s">
        <v>1270</v>
      </c>
    </row>
    <row r="8" spans="1:9" x14ac:dyDescent="0.15">
      <c r="A8" s="19">
        <v>7</v>
      </c>
      <c r="B8" t="s">
        <v>36</v>
      </c>
      <c r="C8" s="15">
        <v>2015</v>
      </c>
      <c r="D8" s="5" t="s">
        <v>1271</v>
      </c>
      <c r="E8" s="15"/>
      <c r="F8" s="5" t="s">
        <v>1272</v>
      </c>
      <c r="G8" s="5" t="s">
        <v>1273</v>
      </c>
      <c r="H8" s="5" t="s">
        <v>280</v>
      </c>
    </row>
    <row r="9" spans="1:9" x14ac:dyDescent="0.15">
      <c r="A9" s="19">
        <v>8</v>
      </c>
      <c r="B9" t="s">
        <v>37</v>
      </c>
      <c r="C9" s="15">
        <v>2015</v>
      </c>
      <c r="D9" s="5" t="s">
        <v>1263</v>
      </c>
      <c r="E9" s="15"/>
      <c r="F9" s="5" t="s">
        <v>1264</v>
      </c>
      <c r="G9" s="5" t="s">
        <v>1265</v>
      </c>
      <c r="H9" s="5" t="s">
        <v>280</v>
      </c>
    </row>
    <row r="10" spans="1:9" x14ac:dyDescent="0.15">
      <c r="A10" s="19">
        <v>9</v>
      </c>
      <c r="B10" s="19" t="s">
        <v>38</v>
      </c>
      <c r="C10" s="15">
        <v>2015</v>
      </c>
      <c r="D10" s="5" t="s">
        <v>1274</v>
      </c>
      <c r="E10" s="15"/>
      <c r="F10" s="5" t="s">
        <v>1260</v>
      </c>
      <c r="G10" s="5" t="s">
        <v>1275</v>
      </c>
      <c r="H10" s="5" t="s">
        <v>280</v>
      </c>
    </row>
    <row r="11" spans="1:9" x14ac:dyDescent="0.15">
      <c r="A11" s="19">
        <v>10</v>
      </c>
      <c r="B11" t="s">
        <v>39</v>
      </c>
      <c r="C11" s="15">
        <v>2015</v>
      </c>
      <c r="D11" s="5" t="s">
        <v>1276</v>
      </c>
      <c r="E11" s="15"/>
      <c r="F11" s="5" t="s">
        <v>1277</v>
      </c>
      <c r="G11" s="5" t="s">
        <v>1265</v>
      </c>
      <c r="H11" s="5" t="s">
        <v>290</v>
      </c>
    </row>
    <row r="12" spans="1:9" x14ac:dyDescent="0.15">
      <c r="A12" s="19">
        <v>11</v>
      </c>
      <c r="B12" t="s">
        <v>40</v>
      </c>
      <c r="C12" s="15">
        <v>2015</v>
      </c>
      <c r="D12" s="5" t="s">
        <v>1278</v>
      </c>
      <c r="E12" s="15"/>
      <c r="F12" s="5" t="s">
        <v>1260</v>
      </c>
      <c r="G12" s="5" t="s">
        <v>1261</v>
      </c>
      <c r="H12" s="5" t="s">
        <v>276</v>
      </c>
    </row>
    <row r="13" spans="1:9" x14ac:dyDescent="0.15">
      <c r="A13" s="19">
        <v>12</v>
      </c>
      <c r="B13" t="s">
        <v>41</v>
      </c>
      <c r="C13" s="15">
        <v>2015</v>
      </c>
      <c r="D13" s="5" t="s">
        <v>1279</v>
      </c>
      <c r="E13" s="15"/>
      <c r="F13" s="5" t="s">
        <v>1277</v>
      </c>
      <c r="G13" s="5" t="s">
        <v>1261</v>
      </c>
      <c r="H13" s="5" t="s">
        <v>280</v>
      </c>
    </row>
    <row r="14" spans="1:9" x14ac:dyDescent="0.15">
      <c r="A14" s="19">
        <v>13</v>
      </c>
      <c r="B14" t="s">
        <v>1280</v>
      </c>
      <c r="C14" s="15">
        <v>2015</v>
      </c>
      <c r="D14" s="5" t="s">
        <v>1281</v>
      </c>
      <c r="E14" s="15"/>
      <c r="F14" s="5" t="s">
        <v>1267</v>
      </c>
      <c r="G14" s="5" t="s">
        <v>1268</v>
      </c>
      <c r="H14" s="5" t="s">
        <v>276</v>
      </c>
    </row>
    <row r="15" spans="1:9" x14ac:dyDescent="0.15">
      <c r="A15" s="19">
        <v>14</v>
      </c>
      <c r="B15" t="s">
        <v>43</v>
      </c>
      <c r="C15" s="15">
        <v>2015</v>
      </c>
      <c r="D15" s="5" t="s">
        <v>1282</v>
      </c>
      <c r="E15" s="15"/>
      <c r="F15" s="5" t="s">
        <v>1277</v>
      </c>
      <c r="G15" s="5" t="s">
        <v>1268</v>
      </c>
      <c r="H15" s="5" t="s">
        <v>276</v>
      </c>
    </row>
    <row r="16" spans="1:9" x14ac:dyDescent="0.15">
      <c r="A16" s="19">
        <v>15</v>
      </c>
      <c r="B16" t="s">
        <v>44</v>
      </c>
      <c r="C16" s="15">
        <v>2015</v>
      </c>
      <c r="D16" s="5" t="s">
        <v>1283</v>
      </c>
      <c r="E16" s="15"/>
      <c r="F16" s="5" t="s">
        <v>1267</v>
      </c>
      <c r="G16" s="5" t="s">
        <v>1265</v>
      </c>
      <c r="H16" s="5" t="s">
        <v>290</v>
      </c>
    </row>
    <row r="17" spans="1:8" x14ac:dyDescent="0.15">
      <c r="A17" s="19">
        <v>16</v>
      </c>
      <c r="B17" t="s">
        <v>45</v>
      </c>
      <c r="C17" s="15">
        <v>2015</v>
      </c>
      <c r="D17" s="5" t="s">
        <v>1284</v>
      </c>
      <c r="E17" s="15"/>
      <c r="F17" s="5" t="s">
        <v>1277</v>
      </c>
      <c r="G17" s="5" t="s">
        <v>1265</v>
      </c>
      <c r="H17" s="5" t="s">
        <v>276</v>
      </c>
    </row>
    <row r="18" spans="1:8" x14ac:dyDescent="0.15">
      <c r="A18" s="19">
        <v>17</v>
      </c>
      <c r="B18" t="s">
        <v>46</v>
      </c>
      <c r="C18" s="15">
        <v>2015</v>
      </c>
      <c r="D18" s="5" t="s">
        <v>1285</v>
      </c>
      <c r="E18" s="15"/>
      <c r="F18" s="5" t="s">
        <v>1267</v>
      </c>
      <c r="G18" s="5" t="s">
        <v>1268</v>
      </c>
      <c r="H18" s="5" t="s">
        <v>276</v>
      </c>
    </row>
    <row r="19" spans="1:8" x14ac:dyDescent="0.15">
      <c r="A19" s="19">
        <v>18</v>
      </c>
      <c r="B19" t="s">
        <v>47</v>
      </c>
      <c r="C19" s="15">
        <v>2015</v>
      </c>
      <c r="D19" s="5" t="s">
        <v>1286</v>
      </c>
      <c r="E19" s="15"/>
      <c r="F19" s="5" t="s">
        <v>1267</v>
      </c>
      <c r="G19" s="5" t="s">
        <v>1268</v>
      </c>
      <c r="H19" s="5" t="s">
        <v>280</v>
      </c>
    </row>
    <row r="20" spans="1:8" x14ac:dyDescent="0.15">
      <c r="A20" s="19">
        <v>19</v>
      </c>
      <c r="B20" t="s">
        <v>48</v>
      </c>
      <c r="C20" s="15">
        <v>2015</v>
      </c>
      <c r="D20" s="5" t="s">
        <v>1287</v>
      </c>
      <c r="E20" s="15"/>
      <c r="F20" s="5" t="s">
        <v>1260</v>
      </c>
      <c r="G20" s="5" t="s">
        <v>1261</v>
      </c>
      <c r="H20" s="5" t="s">
        <v>276</v>
      </c>
    </row>
    <row r="21" spans="1:8" x14ac:dyDescent="0.15">
      <c r="A21" s="19">
        <v>32</v>
      </c>
      <c r="B21" s="19" t="s">
        <v>61</v>
      </c>
      <c r="C21" s="15">
        <v>2015</v>
      </c>
      <c r="D21" s="5" t="s">
        <v>1288</v>
      </c>
      <c r="E21" s="15"/>
      <c r="F21" s="5" t="s">
        <v>1274</v>
      </c>
      <c r="G21" s="5" t="s">
        <v>1265</v>
      </c>
      <c r="H21" s="5" t="s">
        <v>1289</v>
      </c>
    </row>
    <row r="22" spans="1:8" x14ac:dyDescent="0.15">
      <c r="A22" s="19">
        <v>20</v>
      </c>
      <c r="B22" s="47" t="s">
        <v>49</v>
      </c>
      <c r="C22" s="48">
        <v>2016</v>
      </c>
      <c r="D22" s="5" t="s">
        <v>1290</v>
      </c>
      <c r="E22" s="15"/>
      <c r="F22" s="5" t="s">
        <v>251</v>
      </c>
      <c r="G22" s="5" t="s">
        <v>1291</v>
      </c>
      <c r="H22" s="5" t="s">
        <v>290</v>
      </c>
    </row>
    <row r="23" spans="1:8" x14ac:dyDescent="0.15">
      <c r="A23" s="19">
        <v>21</v>
      </c>
      <c r="B23" s="46" t="s">
        <v>50</v>
      </c>
      <c r="C23" s="48">
        <v>2016</v>
      </c>
      <c r="D23" s="5" t="s">
        <v>1292</v>
      </c>
      <c r="E23" s="15"/>
      <c r="F23" s="5" t="s">
        <v>1260</v>
      </c>
      <c r="G23" s="5" t="s">
        <v>1261</v>
      </c>
      <c r="H23" s="5" t="s">
        <v>333</v>
      </c>
    </row>
    <row r="24" spans="1:8" x14ac:dyDescent="0.15">
      <c r="A24" s="19">
        <v>22</v>
      </c>
      <c r="B24" s="46" t="s">
        <v>51</v>
      </c>
      <c r="C24" s="48">
        <v>2016</v>
      </c>
      <c r="D24" s="5" t="s">
        <v>1293</v>
      </c>
      <c r="E24" s="15"/>
      <c r="F24" s="5" t="s">
        <v>1260</v>
      </c>
      <c r="G24" s="5" t="s">
        <v>1261</v>
      </c>
      <c r="H24" s="5" t="s">
        <v>1294</v>
      </c>
    </row>
    <row r="25" spans="1:8" x14ac:dyDescent="0.15">
      <c r="A25" s="19">
        <v>23</v>
      </c>
      <c r="B25" s="46" t="s">
        <v>52</v>
      </c>
      <c r="C25" s="48">
        <v>2016</v>
      </c>
      <c r="D25" s="5" t="s">
        <v>1295</v>
      </c>
      <c r="E25" s="15"/>
      <c r="F25" s="5" t="s">
        <v>1296</v>
      </c>
      <c r="G25" s="5" t="s">
        <v>1273</v>
      </c>
      <c r="H25" s="5" t="s">
        <v>280</v>
      </c>
    </row>
    <row r="26" spans="1:8" x14ac:dyDescent="0.15">
      <c r="A26" s="19">
        <v>24</v>
      </c>
      <c r="B26" s="46" t="s">
        <v>53</v>
      </c>
      <c r="C26" s="48">
        <v>2016</v>
      </c>
      <c r="D26" s="5" t="s">
        <v>1263</v>
      </c>
      <c r="E26" s="15"/>
      <c r="F26" s="5" t="s">
        <v>1274</v>
      </c>
      <c r="G26" s="5" t="s">
        <v>1265</v>
      </c>
      <c r="H26" s="5" t="s">
        <v>276</v>
      </c>
    </row>
    <row r="27" spans="1:8" x14ac:dyDescent="0.15">
      <c r="A27" s="19">
        <v>25</v>
      </c>
      <c r="B27" s="46" t="s">
        <v>54</v>
      </c>
      <c r="C27" s="48">
        <v>2016</v>
      </c>
      <c r="D27" s="5" t="s">
        <v>1297</v>
      </c>
      <c r="E27" s="15"/>
      <c r="F27" s="5" t="s">
        <v>251</v>
      </c>
      <c r="G27" s="5" t="s">
        <v>1298</v>
      </c>
      <c r="H27" s="5" t="s">
        <v>280</v>
      </c>
    </row>
    <row r="28" spans="1:8" x14ac:dyDescent="0.15">
      <c r="A28" s="19">
        <v>26</v>
      </c>
      <c r="B28" s="46" t="s">
        <v>55</v>
      </c>
      <c r="C28" s="48">
        <v>2016</v>
      </c>
      <c r="D28" s="5" t="s">
        <v>1299</v>
      </c>
      <c r="E28" s="15"/>
      <c r="F28" s="5" t="s">
        <v>1296</v>
      </c>
      <c r="G28" s="5" t="s">
        <v>1273</v>
      </c>
      <c r="H28" s="5" t="s">
        <v>276</v>
      </c>
    </row>
    <row r="29" spans="1:8" x14ac:dyDescent="0.15">
      <c r="A29" s="19">
        <v>27</v>
      </c>
      <c r="B29" s="46" t="s">
        <v>56</v>
      </c>
      <c r="C29" s="48">
        <v>2016</v>
      </c>
      <c r="D29" s="5" t="s">
        <v>1300</v>
      </c>
      <c r="E29" s="15"/>
      <c r="F29" s="5" t="s">
        <v>1260</v>
      </c>
      <c r="G29" s="5" t="s">
        <v>331</v>
      </c>
      <c r="H29" s="5" t="s">
        <v>276</v>
      </c>
    </row>
    <row r="30" spans="1:8" x14ac:dyDescent="0.15">
      <c r="A30" s="19">
        <v>28</v>
      </c>
      <c r="B30" s="46" t="s">
        <v>57</v>
      </c>
      <c r="C30" s="48">
        <v>2016</v>
      </c>
      <c r="D30" s="5" t="s">
        <v>1301</v>
      </c>
      <c r="E30" s="15"/>
      <c r="F30" s="5" t="s">
        <v>251</v>
      </c>
      <c r="G30" s="5" t="s">
        <v>1268</v>
      </c>
      <c r="H30" s="5" t="s">
        <v>280</v>
      </c>
    </row>
    <row r="31" spans="1:8" x14ac:dyDescent="0.15">
      <c r="A31" s="19">
        <v>29</v>
      </c>
      <c r="B31" s="46" t="s">
        <v>58</v>
      </c>
      <c r="C31" s="48">
        <v>2016</v>
      </c>
      <c r="D31" s="5" t="s">
        <v>1302</v>
      </c>
      <c r="E31" s="15"/>
      <c r="F31" s="5" t="s">
        <v>1296</v>
      </c>
      <c r="G31" s="5" t="s">
        <v>1265</v>
      </c>
      <c r="H31" s="5" t="s">
        <v>276</v>
      </c>
    </row>
    <row r="32" spans="1:8" x14ac:dyDescent="0.15">
      <c r="A32" s="19">
        <v>30</v>
      </c>
      <c r="B32" s="46" t="s">
        <v>59</v>
      </c>
      <c r="C32" s="48">
        <v>2016</v>
      </c>
      <c r="D32" s="5" t="s">
        <v>1303</v>
      </c>
      <c r="E32" s="15"/>
      <c r="F32" s="5" t="s">
        <v>1296</v>
      </c>
      <c r="G32" s="5" t="s">
        <v>1265</v>
      </c>
      <c r="H32" s="5" t="s">
        <v>280</v>
      </c>
    </row>
    <row r="33" spans="1:8" x14ac:dyDescent="0.15">
      <c r="A33" s="19">
        <v>31</v>
      </c>
      <c r="B33" s="47" t="s">
        <v>60</v>
      </c>
      <c r="C33" s="48">
        <v>2016</v>
      </c>
      <c r="D33" s="5" t="s">
        <v>1304</v>
      </c>
      <c r="E33" s="15"/>
      <c r="F33" s="5" t="s">
        <v>1274</v>
      </c>
      <c r="G33" s="5" t="s">
        <v>1265</v>
      </c>
      <c r="H33" s="5" t="s">
        <v>290</v>
      </c>
    </row>
    <row r="34" spans="1:8" x14ac:dyDescent="0.15">
      <c r="A34" s="19">
        <v>33</v>
      </c>
      <c r="B34" s="46" t="s">
        <v>62</v>
      </c>
      <c r="C34" s="48">
        <v>2016</v>
      </c>
      <c r="D34" s="5" t="s">
        <v>1305</v>
      </c>
      <c r="E34" s="15"/>
      <c r="F34" s="5" t="s">
        <v>251</v>
      </c>
      <c r="G34" s="5" t="s">
        <v>1268</v>
      </c>
      <c r="H34" s="5" t="s">
        <v>280</v>
      </c>
    </row>
    <row r="35" spans="1:8" x14ac:dyDescent="0.15">
      <c r="A35" s="19">
        <v>34</v>
      </c>
      <c r="B35" t="s">
        <v>63</v>
      </c>
      <c r="C35" s="15">
        <v>2017</v>
      </c>
      <c r="D35" s="5" t="s">
        <v>1263</v>
      </c>
      <c r="E35" s="15"/>
      <c r="F35" s="5" t="s">
        <v>1306</v>
      </c>
      <c r="G35" s="5" t="s">
        <v>1265</v>
      </c>
      <c r="H35" s="5" t="s">
        <v>280</v>
      </c>
    </row>
    <row r="36" spans="1:8" x14ac:dyDescent="0.15">
      <c r="A36" s="19">
        <v>35</v>
      </c>
      <c r="B36" s="19" t="s">
        <v>64</v>
      </c>
      <c r="C36" s="15">
        <v>2017</v>
      </c>
      <c r="D36" s="5" t="s">
        <v>1307</v>
      </c>
      <c r="E36" s="15"/>
      <c r="F36" s="79" t="s">
        <v>1308</v>
      </c>
      <c r="G36" s="5" t="s">
        <v>1261</v>
      </c>
      <c r="H36" s="5" t="s">
        <v>290</v>
      </c>
    </row>
    <row r="37" spans="1:8" x14ac:dyDescent="0.15">
      <c r="A37" s="19">
        <v>36</v>
      </c>
      <c r="B37" s="19" t="s">
        <v>65</v>
      </c>
      <c r="C37" s="15">
        <v>2017</v>
      </c>
      <c r="D37" s="5" t="s">
        <v>1295</v>
      </c>
      <c r="E37" s="15"/>
      <c r="F37" s="5" t="s">
        <v>1309</v>
      </c>
      <c r="G37" s="5" t="s">
        <v>1265</v>
      </c>
      <c r="H37" s="5" t="s">
        <v>280</v>
      </c>
    </row>
    <row r="38" spans="1:8" x14ac:dyDescent="0.15">
      <c r="A38" s="19">
        <v>37</v>
      </c>
      <c r="B38" s="19" t="s">
        <v>66</v>
      </c>
      <c r="C38" s="15">
        <v>2017</v>
      </c>
      <c r="D38" s="5" t="s">
        <v>1310</v>
      </c>
      <c r="E38" s="15"/>
      <c r="F38" s="5" t="s">
        <v>1311</v>
      </c>
      <c r="G38" s="5" t="s">
        <v>1312</v>
      </c>
      <c r="H38" s="5" t="s">
        <v>290</v>
      </c>
    </row>
    <row r="39" spans="1:8" x14ac:dyDescent="0.15">
      <c r="A39" s="19">
        <v>38</v>
      </c>
      <c r="B39" s="19" t="s">
        <v>67</v>
      </c>
      <c r="C39" s="15">
        <v>2017</v>
      </c>
      <c r="D39" s="5" t="s">
        <v>1313</v>
      </c>
      <c r="E39" s="15"/>
      <c r="F39" s="5" t="s">
        <v>1314</v>
      </c>
      <c r="G39" s="5" t="s">
        <v>1265</v>
      </c>
      <c r="H39" s="5" t="s">
        <v>280</v>
      </c>
    </row>
    <row r="40" spans="1:8" x14ac:dyDescent="0.15">
      <c r="A40" s="19">
        <v>39</v>
      </c>
      <c r="B40" t="s">
        <v>68</v>
      </c>
      <c r="C40" s="15">
        <v>2017</v>
      </c>
      <c r="D40" s="5" t="s">
        <v>1263</v>
      </c>
      <c r="E40" s="15"/>
      <c r="F40" s="5" t="s">
        <v>1274</v>
      </c>
      <c r="G40" s="5" t="s">
        <v>1265</v>
      </c>
      <c r="H40" s="5" t="s">
        <v>280</v>
      </c>
    </row>
    <row r="41" spans="1:8" x14ac:dyDescent="0.15">
      <c r="A41" s="19">
        <v>40</v>
      </c>
      <c r="B41" s="83" t="s">
        <v>69</v>
      </c>
      <c r="C41" s="81">
        <v>2017</v>
      </c>
      <c r="D41" s="82" t="s">
        <v>1263</v>
      </c>
      <c r="E41" s="81"/>
      <c r="F41" s="84" t="s">
        <v>1308</v>
      </c>
      <c r="G41" s="82" t="s">
        <v>1265</v>
      </c>
      <c r="H41" s="82" t="s">
        <v>1315</v>
      </c>
    </row>
    <row r="42" spans="1:8" x14ac:dyDescent="0.15">
      <c r="A42" s="19">
        <v>41</v>
      </c>
      <c r="B42" t="s">
        <v>70</v>
      </c>
      <c r="C42" s="15">
        <v>2017</v>
      </c>
      <c r="D42" s="5" t="s">
        <v>1316</v>
      </c>
      <c r="E42" s="15"/>
      <c r="F42" s="5" t="s">
        <v>1274</v>
      </c>
      <c r="G42" s="5" t="s">
        <v>1261</v>
      </c>
      <c r="H42" s="5" t="s">
        <v>276</v>
      </c>
    </row>
    <row r="43" spans="1:8" x14ac:dyDescent="0.15">
      <c r="A43" s="19">
        <v>42</v>
      </c>
      <c r="B43" s="19" t="s">
        <v>71</v>
      </c>
      <c r="C43" s="15">
        <v>2017</v>
      </c>
      <c r="D43" s="5" t="s">
        <v>1263</v>
      </c>
      <c r="E43" s="15"/>
      <c r="F43" s="5" t="s">
        <v>1274</v>
      </c>
      <c r="G43" s="5" t="s">
        <v>1265</v>
      </c>
      <c r="H43" s="5" t="s">
        <v>280</v>
      </c>
    </row>
    <row r="44" spans="1:8" x14ac:dyDescent="0.15">
      <c r="A44" s="19">
        <v>43</v>
      </c>
      <c r="B44" t="s">
        <v>72</v>
      </c>
      <c r="C44" s="15">
        <v>2017</v>
      </c>
      <c r="D44" s="5" t="s">
        <v>1317</v>
      </c>
      <c r="E44" s="15"/>
      <c r="F44" s="5" t="s">
        <v>1309</v>
      </c>
      <c r="G44" s="5" t="s">
        <v>1261</v>
      </c>
      <c r="H44" s="5" t="s">
        <v>276</v>
      </c>
    </row>
    <row r="45" spans="1:8" x14ac:dyDescent="0.15">
      <c r="A45" s="19">
        <v>44</v>
      </c>
      <c r="B45" t="s">
        <v>73</v>
      </c>
      <c r="C45" s="15">
        <v>2017</v>
      </c>
      <c r="D45" s="5" t="s">
        <v>331</v>
      </c>
      <c r="E45" s="15"/>
      <c r="F45" s="5" t="s">
        <v>1318</v>
      </c>
      <c r="G45" s="5" t="s">
        <v>331</v>
      </c>
      <c r="H45" s="5" t="s">
        <v>314</v>
      </c>
    </row>
    <row r="46" spans="1:8" x14ac:dyDescent="0.15">
      <c r="A46" s="19">
        <v>45</v>
      </c>
      <c r="B46" t="s">
        <v>74</v>
      </c>
      <c r="C46" s="15">
        <v>2017</v>
      </c>
      <c r="D46" s="5" t="s">
        <v>1295</v>
      </c>
      <c r="E46" s="15"/>
      <c r="F46" s="5" t="s">
        <v>1274</v>
      </c>
      <c r="G46" s="5" t="s">
        <v>1265</v>
      </c>
      <c r="H46" s="5" t="s">
        <v>280</v>
      </c>
    </row>
    <row r="47" spans="1:8" x14ac:dyDescent="0.15">
      <c r="A47" s="19">
        <v>46</v>
      </c>
      <c r="B47" t="s">
        <v>75</v>
      </c>
      <c r="C47" s="15">
        <v>2017</v>
      </c>
      <c r="D47" s="5" t="s">
        <v>1295</v>
      </c>
      <c r="E47" s="15"/>
      <c r="F47" s="5" t="s">
        <v>1309</v>
      </c>
      <c r="G47" s="5" t="s">
        <v>1273</v>
      </c>
      <c r="H47" s="5" t="s">
        <v>276</v>
      </c>
    </row>
    <row r="48" spans="1:8" x14ac:dyDescent="0.15">
      <c r="A48" s="19">
        <v>47</v>
      </c>
      <c r="B48" t="s">
        <v>76</v>
      </c>
      <c r="C48" s="15">
        <v>2017</v>
      </c>
      <c r="D48" s="5" t="s">
        <v>1319</v>
      </c>
      <c r="E48" s="15"/>
      <c r="F48" s="5" t="s">
        <v>1309</v>
      </c>
      <c r="G48" s="5" t="s">
        <v>1261</v>
      </c>
      <c r="H48" s="5" t="s">
        <v>280</v>
      </c>
    </row>
    <row r="49" spans="1:8" x14ac:dyDescent="0.15">
      <c r="A49" s="19">
        <v>48</v>
      </c>
      <c r="B49" t="s">
        <v>78</v>
      </c>
      <c r="C49" s="15">
        <v>2017</v>
      </c>
      <c r="D49" s="5" t="s">
        <v>1320</v>
      </c>
      <c r="E49" s="15"/>
      <c r="F49" s="5" t="s">
        <v>1318</v>
      </c>
      <c r="G49" s="5" t="s">
        <v>1268</v>
      </c>
      <c r="H49" s="5" t="s">
        <v>276</v>
      </c>
    </row>
    <row r="50" spans="1:8" x14ac:dyDescent="0.15">
      <c r="A50" s="19">
        <v>49</v>
      </c>
      <c r="B50" s="19" t="s">
        <v>79</v>
      </c>
      <c r="C50" s="15">
        <v>2017</v>
      </c>
      <c r="D50" s="5" t="s">
        <v>1321</v>
      </c>
      <c r="E50" s="15"/>
      <c r="F50" s="5" t="s">
        <v>1308</v>
      </c>
      <c r="G50" s="5" t="s">
        <v>1268</v>
      </c>
      <c r="H50" s="5" t="s">
        <v>1289</v>
      </c>
    </row>
    <row r="51" spans="1:8" x14ac:dyDescent="0.15">
      <c r="A51" s="19">
        <v>50</v>
      </c>
      <c r="B51" t="s">
        <v>581</v>
      </c>
      <c r="C51" s="15">
        <v>2017</v>
      </c>
      <c r="D51" s="5" t="s">
        <v>1322</v>
      </c>
      <c r="E51" s="15"/>
      <c r="F51" s="5" t="s">
        <v>1318</v>
      </c>
      <c r="G51" s="5" t="s">
        <v>1268</v>
      </c>
      <c r="H51" s="5" t="s">
        <v>276</v>
      </c>
    </row>
    <row r="52" spans="1:8" x14ac:dyDescent="0.15">
      <c r="A52" s="19">
        <v>51</v>
      </c>
      <c r="B52" t="s">
        <v>319</v>
      </c>
      <c r="C52" s="15">
        <v>2017</v>
      </c>
      <c r="D52" s="5" t="s">
        <v>1323</v>
      </c>
      <c r="E52" s="15"/>
      <c r="F52" s="5" t="s">
        <v>1274</v>
      </c>
      <c r="G52" s="5" t="s">
        <v>1265</v>
      </c>
      <c r="H52" s="5" t="s">
        <v>280</v>
      </c>
    </row>
    <row r="53" spans="1:8" x14ac:dyDescent="0.15">
      <c r="A53" s="19">
        <v>52</v>
      </c>
      <c r="B53" s="19" t="s">
        <v>82</v>
      </c>
      <c r="C53" s="15">
        <v>2017</v>
      </c>
      <c r="D53" s="5" t="s">
        <v>1321</v>
      </c>
      <c r="E53" s="15"/>
      <c r="F53" s="5" t="s">
        <v>1318</v>
      </c>
      <c r="G53" s="5" t="s">
        <v>1268</v>
      </c>
      <c r="H53" s="5" t="s">
        <v>290</v>
      </c>
    </row>
    <row r="54" spans="1:8" x14ac:dyDescent="0.15">
      <c r="A54" s="19">
        <v>53</v>
      </c>
      <c r="B54" s="46" t="s">
        <v>83</v>
      </c>
      <c r="C54" s="48">
        <v>2018</v>
      </c>
      <c r="D54" s="5" t="s">
        <v>1295</v>
      </c>
      <c r="E54" s="5" t="s">
        <v>1324</v>
      </c>
      <c r="F54" s="5" t="s">
        <v>275</v>
      </c>
      <c r="G54" s="5" t="s">
        <v>1265</v>
      </c>
      <c r="H54" s="5" t="s">
        <v>280</v>
      </c>
    </row>
    <row r="55" spans="1:8" x14ac:dyDescent="0.15">
      <c r="A55" s="19">
        <v>54</v>
      </c>
      <c r="B55" s="46" t="s">
        <v>394</v>
      </c>
      <c r="C55" s="48">
        <v>2018</v>
      </c>
      <c r="D55" s="5" t="s">
        <v>1295</v>
      </c>
      <c r="E55" s="5" t="s">
        <v>1324</v>
      </c>
      <c r="F55" s="5" t="s">
        <v>1325</v>
      </c>
      <c r="G55" s="5" t="s">
        <v>1265</v>
      </c>
      <c r="H55" s="5" t="s">
        <v>276</v>
      </c>
    </row>
    <row r="56" spans="1:8" x14ac:dyDescent="0.15">
      <c r="A56" s="19">
        <v>55</v>
      </c>
      <c r="B56" s="46" t="s">
        <v>85</v>
      </c>
      <c r="C56" s="48">
        <v>2018</v>
      </c>
      <c r="D56" s="5" t="s">
        <v>278</v>
      </c>
      <c r="E56" s="5" t="s">
        <v>1326</v>
      </c>
      <c r="F56" s="5" t="s">
        <v>1327</v>
      </c>
      <c r="G56" s="5" t="s">
        <v>1298</v>
      </c>
      <c r="H56" s="5" t="s">
        <v>280</v>
      </c>
    </row>
    <row r="57" spans="1:8" x14ac:dyDescent="0.15">
      <c r="A57" s="19">
        <v>56</v>
      </c>
      <c r="B57" s="46" t="s">
        <v>86</v>
      </c>
      <c r="C57" s="48">
        <v>2018</v>
      </c>
      <c r="D57" s="5" t="s">
        <v>1268</v>
      </c>
      <c r="E57" s="5"/>
      <c r="F57" s="5" t="s">
        <v>1318</v>
      </c>
      <c r="G57" s="5" t="s">
        <v>1268</v>
      </c>
      <c r="H57" s="5" t="s">
        <v>280</v>
      </c>
    </row>
    <row r="58" spans="1:8" x14ac:dyDescent="0.15">
      <c r="A58" s="19">
        <v>57</v>
      </c>
      <c r="B58" s="46" t="s">
        <v>87</v>
      </c>
      <c r="C58" s="48">
        <v>2018</v>
      </c>
      <c r="D58" s="5" t="s">
        <v>1295</v>
      </c>
      <c r="E58" s="5" t="s">
        <v>1324</v>
      </c>
      <c r="F58" s="5" t="s">
        <v>1325</v>
      </c>
      <c r="G58" s="5" t="s">
        <v>1312</v>
      </c>
      <c r="H58" s="5" t="s">
        <v>280</v>
      </c>
    </row>
    <row r="59" spans="1:8" x14ac:dyDescent="0.15">
      <c r="A59" s="19">
        <v>58</v>
      </c>
      <c r="B59" s="46" t="s">
        <v>88</v>
      </c>
      <c r="C59" s="48">
        <v>2018</v>
      </c>
      <c r="D59" s="5" t="s">
        <v>1268</v>
      </c>
      <c r="E59" s="5"/>
      <c r="F59" s="5" t="s">
        <v>1318</v>
      </c>
      <c r="G59" s="5" t="s">
        <v>1268</v>
      </c>
      <c r="H59" s="5" t="s">
        <v>280</v>
      </c>
    </row>
    <row r="60" spans="1:8" x14ac:dyDescent="0.15">
      <c r="A60" s="19">
        <v>59</v>
      </c>
      <c r="B60" s="46" t="s">
        <v>89</v>
      </c>
      <c r="C60" s="48">
        <v>2018</v>
      </c>
      <c r="D60" s="5" t="s">
        <v>278</v>
      </c>
      <c r="E60" s="5" t="s">
        <v>1326</v>
      </c>
      <c r="F60" s="5" t="s">
        <v>1327</v>
      </c>
      <c r="G60" s="5" t="s">
        <v>1298</v>
      </c>
      <c r="H60" s="5" t="s">
        <v>290</v>
      </c>
    </row>
    <row r="61" spans="1:8" x14ac:dyDescent="0.15">
      <c r="A61" s="19">
        <v>60</v>
      </c>
      <c r="B61" s="46" t="s">
        <v>90</v>
      </c>
      <c r="C61" s="48">
        <v>2018</v>
      </c>
      <c r="D61" s="5" t="s">
        <v>1295</v>
      </c>
      <c r="E61" s="5" t="s">
        <v>1324</v>
      </c>
      <c r="F61" s="79" t="s">
        <v>1308</v>
      </c>
      <c r="G61" s="5" t="s">
        <v>1312</v>
      </c>
      <c r="H61" s="5" t="s">
        <v>290</v>
      </c>
    </row>
    <row r="62" spans="1:8" x14ac:dyDescent="0.15">
      <c r="A62" s="19">
        <v>61</v>
      </c>
      <c r="B62" s="46" t="s">
        <v>91</v>
      </c>
      <c r="C62" s="48">
        <v>2018</v>
      </c>
      <c r="D62" s="5" t="s">
        <v>1295</v>
      </c>
      <c r="E62" s="5" t="s">
        <v>1324</v>
      </c>
      <c r="F62" s="5" t="s">
        <v>275</v>
      </c>
      <c r="G62" s="5" t="s">
        <v>1265</v>
      </c>
      <c r="H62" s="5" t="s">
        <v>290</v>
      </c>
    </row>
    <row r="63" spans="1:8" x14ac:dyDescent="0.15">
      <c r="A63" s="19">
        <v>62</v>
      </c>
      <c r="B63" s="46" t="s">
        <v>92</v>
      </c>
      <c r="C63" s="48">
        <v>2018</v>
      </c>
      <c r="D63" s="5" t="s">
        <v>288</v>
      </c>
      <c r="E63" s="5"/>
      <c r="F63" s="5" t="s">
        <v>1327</v>
      </c>
      <c r="G63" s="5" t="s">
        <v>1261</v>
      </c>
      <c r="H63" s="5" t="s">
        <v>280</v>
      </c>
    </row>
    <row r="64" spans="1:8" x14ac:dyDescent="0.15">
      <c r="A64" s="19">
        <v>63</v>
      </c>
      <c r="B64" s="46" t="s">
        <v>93</v>
      </c>
      <c r="C64" s="48">
        <v>2018</v>
      </c>
      <c r="D64" s="5" t="s">
        <v>288</v>
      </c>
      <c r="E64" s="5"/>
      <c r="F64" s="5" t="s">
        <v>1327</v>
      </c>
      <c r="G64" s="5" t="s">
        <v>1275</v>
      </c>
      <c r="H64" s="5" t="s">
        <v>280</v>
      </c>
    </row>
    <row r="65" spans="1:8" x14ac:dyDescent="0.15">
      <c r="A65" s="19">
        <v>64</v>
      </c>
      <c r="B65" s="46" t="s">
        <v>94</v>
      </c>
      <c r="C65" s="48">
        <v>2018</v>
      </c>
      <c r="D65" s="5" t="s">
        <v>1295</v>
      </c>
      <c r="E65" s="5" t="s">
        <v>1324</v>
      </c>
      <c r="F65" s="5" t="s">
        <v>275</v>
      </c>
      <c r="G65" s="5" t="s">
        <v>1265</v>
      </c>
      <c r="H65" s="5" t="s">
        <v>280</v>
      </c>
    </row>
    <row r="66" spans="1:8" x14ac:dyDescent="0.15">
      <c r="A66" s="19">
        <v>65</v>
      </c>
      <c r="B66" s="46" t="s">
        <v>95</v>
      </c>
      <c r="C66" s="48">
        <v>2018</v>
      </c>
      <c r="D66" s="5" t="s">
        <v>1328</v>
      </c>
      <c r="E66" s="5"/>
      <c r="F66" s="5" t="s">
        <v>1325</v>
      </c>
      <c r="G66" s="5" t="s">
        <v>1291</v>
      </c>
      <c r="H66" s="5" t="s">
        <v>280</v>
      </c>
    </row>
    <row r="67" spans="1:8" x14ac:dyDescent="0.15">
      <c r="A67" s="19">
        <v>66</v>
      </c>
      <c r="B67" s="46" t="s">
        <v>96</v>
      </c>
      <c r="C67" s="48">
        <v>2018</v>
      </c>
      <c r="D67" s="5" t="s">
        <v>1268</v>
      </c>
      <c r="E67" s="5"/>
      <c r="F67" s="5" t="s">
        <v>1318</v>
      </c>
      <c r="G67" s="5" t="s">
        <v>1268</v>
      </c>
      <c r="H67" s="5" t="s">
        <v>276</v>
      </c>
    </row>
    <row r="68" spans="1:8" x14ac:dyDescent="0.15">
      <c r="A68" s="19">
        <v>67</v>
      </c>
      <c r="B68" s="46" t="s">
        <v>97</v>
      </c>
      <c r="C68" s="48">
        <v>2018</v>
      </c>
      <c r="D68" s="5" t="s">
        <v>1268</v>
      </c>
      <c r="E68" s="5"/>
      <c r="F68" s="5" t="s">
        <v>1318</v>
      </c>
      <c r="G68" s="5" t="s">
        <v>1268</v>
      </c>
      <c r="H68" s="5" t="s">
        <v>276</v>
      </c>
    </row>
    <row r="69" spans="1:8" x14ac:dyDescent="0.15">
      <c r="A69" s="19">
        <v>68</v>
      </c>
      <c r="B69" s="46" t="s">
        <v>98</v>
      </c>
      <c r="C69" s="48">
        <v>2018</v>
      </c>
      <c r="D69" s="5" t="s">
        <v>1295</v>
      </c>
      <c r="E69" s="15" t="s">
        <v>1324</v>
      </c>
      <c r="F69" s="79" t="s">
        <v>1308</v>
      </c>
      <c r="G69" s="5" t="s">
        <v>1273</v>
      </c>
      <c r="H69" s="5" t="s">
        <v>280</v>
      </c>
    </row>
    <row r="70" spans="1:8" x14ac:dyDescent="0.15">
      <c r="A70" s="19">
        <v>69</v>
      </c>
      <c r="B70" s="19" t="s">
        <v>99</v>
      </c>
      <c r="C70" s="15">
        <v>2019</v>
      </c>
      <c r="D70" s="5" t="s">
        <v>325</v>
      </c>
      <c r="E70" s="15"/>
      <c r="F70" s="5" t="s">
        <v>1318</v>
      </c>
      <c r="G70" s="5" t="s">
        <v>1291</v>
      </c>
      <c r="H70" s="5" t="s">
        <v>290</v>
      </c>
    </row>
    <row r="71" spans="1:8" x14ac:dyDescent="0.15">
      <c r="A71" s="19">
        <v>70</v>
      </c>
      <c r="B71" s="19" t="s">
        <v>100</v>
      </c>
      <c r="C71" s="15">
        <v>2019</v>
      </c>
      <c r="D71" s="90" t="s">
        <v>1295</v>
      </c>
      <c r="E71" s="90" t="s">
        <v>1324</v>
      </c>
      <c r="F71" s="79" t="s">
        <v>1308</v>
      </c>
      <c r="G71" s="5" t="s">
        <v>1265</v>
      </c>
      <c r="H71" s="5" t="s">
        <v>280</v>
      </c>
    </row>
    <row r="72" spans="1:8" x14ac:dyDescent="0.15">
      <c r="A72" s="19">
        <v>71</v>
      </c>
      <c r="B72" s="19" t="s">
        <v>101</v>
      </c>
      <c r="C72" s="15">
        <v>2019</v>
      </c>
      <c r="D72" s="5" t="s">
        <v>1268</v>
      </c>
      <c r="E72" s="5"/>
      <c r="F72" s="5" t="s">
        <v>1318</v>
      </c>
      <c r="G72" s="5" t="s">
        <v>1268</v>
      </c>
      <c r="H72" s="5" t="s">
        <v>280</v>
      </c>
    </row>
    <row r="73" spans="1:8" x14ac:dyDescent="0.15">
      <c r="A73" s="19">
        <v>72</v>
      </c>
      <c r="B73" s="19" t="s">
        <v>102</v>
      </c>
      <c r="C73" s="15">
        <v>2019</v>
      </c>
      <c r="D73" s="5" t="s">
        <v>1295</v>
      </c>
      <c r="E73" s="5" t="s">
        <v>1324</v>
      </c>
      <c r="F73" s="5" t="s">
        <v>279</v>
      </c>
      <c r="G73" s="5" t="s">
        <v>1265</v>
      </c>
      <c r="H73" s="5" t="s">
        <v>276</v>
      </c>
    </row>
    <row r="74" spans="1:8" x14ac:dyDescent="0.15">
      <c r="A74" s="19">
        <v>73</v>
      </c>
      <c r="B74" s="19" t="s">
        <v>103</v>
      </c>
      <c r="C74" s="15">
        <v>2019</v>
      </c>
      <c r="D74" s="5" t="s">
        <v>288</v>
      </c>
      <c r="E74" s="5"/>
      <c r="F74" s="5" t="s">
        <v>1329</v>
      </c>
      <c r="G74" s="5" t="s">
        <v>1273</v>
      </c>
      <c r="H74" s="5" t="s">
        <v>314</v>
      </c>
    </row>
    <row r="75" spans="1:8" x14ac:dyDescent="0.15">
      <c r="A75" s="19">
        <v>74</v>
      </c>
      <c r="B75" s="19" t="s">
        <v>104</v>
      </c>
      <c r="C75" s="15">
        <v>2019</v>
      </c>
      <c r="D75" s="5" t="s">
        <v>331</v>
      </c>
      <c r="E75" s="5"/>
      <c r="F75" s="5" t="s">
        <v>1329</v>
      </c>
      <c r="G75" s="5" t="s">
        <v>331</v>
      </c>
      <c r="H75" s="5" t="s">
        <v>290</v>
      </c>
    </row>
    <row r="76" spans="1:8" x14ac:dyDescent="0.15">
      <c r="A76" s="19">
        <v>75</v>
      </c>
      <c r="B76" s="19" t="s">
        <v>105</v>
      </c>
      <c r="C76" s="15">
        <v>2019</v>
      </c>
      <c r="D76" s="5" t="s">
        <v>288</v>
      </c>
      <c r="E76" s="5"/>
      <c r="F76" s="79" t="s">
        <v>1308</v>
      </c>
      <c r="G76" s="5" t="s">
        <v>1273</v>
      </c>
      <c r="H76" s="5" t="s">
        <v>280</v>
      </c>
    </row>
    <row r="77" spans="1:8" x14ac:dyDescent="0.15">
      <c r="A77" s="19">
        <v>76</v>
      </c>
      <c r="B77" s="19" t="s">
        <v>106</v>
      </c>
      <c r="C77" s="15">
        <v>2019</v>
      </c>
      <c r="D77" s="5" t="s">
        <v>1295</v>
      </c>
      <c r="E77" s="5" t="s">
        <v>1324</v>
      </c>
      <c r="F77" s="5" t="s">
        <v>275</v>
      </c>
      <c r="G77" s="5" t="s">
        <v>1265</v>
      </c>
      <c r="H77" s="5" t="s">
        <v>280</v>
      </c>
    </row>
    <row r="78" spans="1:8" x14ac:dyDescent="0.15">
      <c r="A78" s="19">
        <v>77</v>
      </c>
      <c r="B78" s="19" t="s">
        <v>107</v>
      </c>
      <c r="C78" s="15">
        <v>2019</v>
      </c>
      <c r="D78" s="5" t="s">
        <v>278</v>
      </c>
      <c r="E78" s="5" t="s">
        <v>1326</v>
      </c>
      <c r="F78" s="5" t="s">
        <v>1329</v>
      </c>
      <c r="G78" s="5" t="s">
        <v>1261</v>
      </c>
      <c r="H78" s="5" t="s">
        <v>333</v>
      </c>
    </row>
    <row r="79" spans="1:8" x14ac:dyDescent="0.15">
      <c r="A79" s="19">
        <v>78</v>
      </c>
      <c r="B79" s="19" t="s">
        <v>108</v>
      </c>
      <c r="C79" s="15">
        <v>2019</v>
      </c>
      <c r="D79" s="5" t="s">
        <v>1295</v>
      </c>
      <c r="E79" s="5" t="s">
        <v>1324</v>
      </c>
      <c r="F79" s="5" t="s">
        <v>1325</v>
      </c>
      <c r="G79" s="5" t="s">
        <v>1312</v>
      </c>
      <c r="H79" s="5" t="s">
        <v>280</v>
      </c>
    </row>
    <row r="80" spans="1:8" x14ac:dyDescent="0.15">
      <c r="A80" s="19">
        <v>79</v>
      </c>
      <c r="B80" s="19" t="s">
        <v>109</v>
      </c>
      <c r="C80" s="15">
        <v>2019</v>
      </c>
      <c r="D80" s="5" t="s">
        <v>1295</v>
      </c>
      <c r="E80" s="5" t="s">
        <v>1324</v>
      </c>
      <c r="F80" s="5" t="s">
        <v>283</v>
      </c>
      <c r="G80" s="5" t="s">
        <v>1312</v>
      </c>
      <c r="H80" s="5" t="s">
        <v>314</v>
      </c>
    </row>
    <row r="81" spans="1:15" x14ac:dyDescent="0.15">
      <c r="A81" s="19">
        <v>80</v>
      </c>
      <c r="B81" s="19" t="s">
        <v>110</v>
      </c>
      <c r="C81" s="15">
        <v>2019</v>
      </c>
      <c r="D81" s="5" t="s">
        <v>1295</v>
      </c>
      <c r="E81" s="5" t="s">
        <v>1324</v>
      </c>
      <c r="F81" s="5" t="s">
        <v>279</v>
      </c>
      <c r="G81" s="5" t="s">
        <v>1265</v>
      </c>
      <c r="H81" s="5" t="s">
        <v>280</v>
      </c>
    </row>
    <row r="82" spans="1:15" x14ac:dyDescent="0.15">
      <c r="A82" s="19">
        <v>81</v>
      </c>
      <c r="B82" s="19" t="s">
        <v>111</v>
      </c>
      <c r="C82" s="15">
        <v>2019</v>
      </c>
      <c r="D82" s="5" t="s">
        <v>1295</v>
      </c>
      <c r="E82" s="5" t="s">
        <v>1324</v>
      </c>
      <c r="F82" s="5" t="s">
        <v>275</v>
      </c>
      <c r="G82" s="5" t="s">
        <v>1265</v>
      </c>
      <c r="H82" s="5" t="s">
        <v>280</v>
      </c>
    </row>
    <row r="83" spans="1:15" x14ac:dyDescent="0.15">
      <c r="A83" s="19">
        <v>82</v>
      </c>
      <c r="B83" s="19" t="s">
        <v>112</v>
      </c>
      <c r="C83" s="15">
        <v>2019</v>
      </c>
      <c r="D83" s="5" t="s">
        <v>1268</v>
      </c>
      <c r="E83" s="5"/>
      <c r="F83" s="79" t="s">
        <v>1308</v>
      </c>
      <c r="G83" s="5" t="s">
        <v>1268</v>
      </c>
      <c r="H83" s="5" t="s">
        <v>280</v>
      </c>
    </row>
    <row r="84" spans="1:15" x14ac:dyDescent="0.15">
      <c r="A84" s="19">
        <v>83</v>
      </c>
      <c r="B84" s="19" t="s">
        <v>113</v>
      </c>
      <c r="C84" s="15">
        <v>2019</v>
      </c>
      <c r="D84" s="5" t="s">
        <v>331</v>
      </c>
      <c r="E84" s="5"/>
      <c r="F84" s="5" t="s">
        <v>1318</v>
      </c>
      <c r="G84" s="5" t="s">
        <v>331</v>
      </c>
      <c r="H84" s="5" t="s">
        <v>280</v>
      </c>
    </row>
    <row r="85" spans="1:15" x14ac:dyDescent="0.15">
      <c r="A85" s="19">
        <v>84</v>
      </c>
      <c r="B85" s="19" t="s">
        <v>114</v>
      </c>
      <c r="C85" s="15">
        <v>2019</v>
      </c>
      <c r="D85" s="5" t="s">
        <v>1268</v>
      </c>
      <c r="E85" s="5"/>
      <c r="F85" s="5" t="s">
        <v>1318</v>
      </c>
      <c r="G85" s="5" t="s">
        <v>1268</v>
      </c>
      <c r="H85" s="5" t="s">
        <v>276</v>
      </c>
    </row>
    <row r="86" spans="1:15" x14ac:dyDescent="0.15">
      <c r="A86" s="19">
        <v>85</v>
      </c>
      <c r="B86" s="19" t="s">
        <v>115</v>
      </c>
      <c r="C86" s="15">
        <v>2019</v>
      </c>
      <c r="D86" s="5" t="s">
        <v>1295</v>
      </c>
      <c r="E86" s="5" t="s">
        <v>1324</v>
      </c>
      <c r="F86" s="5" t="s">
        <v>1329</v>
      </c>
      <c r="G86" s="5" t="s">
        <v>1273</v>
      </c>
      <c r="H86" s="5" t="s">
        <v>276</v>
      </c>
    </row>
    <row r="87" spans="1:15" x14ac:dyDescent="0.15">
      <c r="A87" s="19">
        <v>86</v>
      </c>
      <c r="B87" s="44" t="s">
        <v>116</v>
      </c>
      <c r="C87" s="48">
        <v>2020</v>
      </c>
      <c r="D87" t="s">
        <v>331</v>
      </c>
      <c r="E87" s="15"/>
      <c r="F87" s="79" t="s">
        <v>1308</v>
      </c>
      <c r="G87" s="5" t="s">
        <v>1265</v>
      </c>
      <c r="H87" s="5" t="s">
        <v>314</v>
      </c>
    </row>
    <row r="88" spans="1:15" x14ac:dyDescent="0.15">
      <c r="A88" s="19">
        <v>87</v>
      </c>
      <c r="B88" s="44" t="s">
        <v>117</v>
      </c>
      <c r="C88" s="48">
        <v>2020</v>
      </c>
      <c r="D88" t="s">
        <v>1330</v>
      </c>
      <c r="E88" t="s">
        <v>275</v>
      </c>
      <c r="F88" s="5" t="s">
        <v>283</v>
      </c>
      <c r="G88" s="5" t="s">
        <v>1265</v>
      </c>
      <c r="H88" s="5" t="s">
        <v>280</v>
      </c>
    </row>
    <row r="89" spans="1:15" x14ac:dyDescent="0.15">
      <c r="A89" s="19">
        <v>88</v>
      </c>
      <c r="B89" s="44" t="s">
        <v>118</v>
      </c>
      <c r="C89" s="48">
        <v>2020</v>
      </c>
      <c r="D89" t="s">
        <v>1330</v>
      </c>
      <c r="E89" t="s">
        <v>275</v>
      </c>
      <c r="F89" s="5" t="s">
        <v>283</v>
      </c>
      <c r="G89" s="5" t="s">
        <v>1312</v>
      </c>
      <c r="H89" s="5" t="s">
        <v>333</v>
      </c>
    </row>
    <row r="90" spans="1:15" x14ac:dyDescent="0.15">
      <c r="A90" s="19">
        <v>89</v>
      </c>
      <c r="B90" s="44" t="s">
        <v>119</v>
      </c>
      <c r="C90" s="48">
        <v>2020</v>
      </c>
      <c r="D90" t="s">
        <v>1330</v>
      </c>
      <c r="E90" t="s">
        <v>1331</v>
      </c>
      <c r="F90" s="5" t="s">
        <v>283</v>
      </c>
      <c r="G90" s="5" t="s">
        <v>1275</v>
      </c>
      <c r="H90" s="5" t="s">
        <v>290</v>
      </c>
      <c r="K90" s="71" t="s">
        <v>281</v>
      </c>
      <c r="L90" s="72"/>
      <c r="M90" s="72"/>
      <c r="N90" s="72"/>
      <c r="O90" s="73"/>
    </row>
    <row r="91" spans="1:15" x14ac:dyDescent="0.15">
      <c r="A91" s="19">
        <v>90</v>
      </c>
      <c r="B91" s="44" t="s">
        <v>120</v>
      </c>
      <c r="C91" s="48">
        <v>2020</v>
      </c>
      <c r="D91" t="s">
        <v>278</v>
      </c>
      <c r="E91" s="15"/>
      <c r="F91" s="5" t="s">
        <v>1332</v>
      </c>
      <c r="G91" s="5" t="s">
        <v>1268</v>
      </c>
      <c r="H91" s="5" t="s">
        <v>290</v>
      </c>
      <c r="K91" s="74" t="s">
        <v>1333</v>
      </c>
      <c r="O91" s="75"/>
    </row>
    <row r="92" spans="1:15" x14ac:dyDescent="0.15">
      <c r="A92" s="19">
        <v>91</v>
      </c>
      <c r="B92" s="44" t="s">
        <v>121</v>
      </c>
      <c r="C92" s="48">
        <v>2020</v>
      </c>
      <c r="D92" t="s">
        <v>281</v>
      </c>
      <c r="E92" s="15"/>
      <c r="F92" s="5" t="s">
        <v>1318</v>
      </c>
      <c r="G92" s="5" t="s">
        <v>1298</v>
      </c>
      <c r="H92" s="5" t="s">
        <v>290</v>
      </c>
      <c r="K92" s="74" t="s">
        <v>1260</v>
      </c>
      <c r="L92" t="s">
        <v>1334</v>
      </c>
      <c r="M92" t="s">
        <v>1335</v>
      </c>
      <c r="N92" t="s">
        <v>1336</v>
      </c>
      <c r="O92" s="75" t="s">
        <v>288</v>
      </c>
    </row>
    <row r="93" spans="1:15" x14ac:dyDescent="0.15">
      <c r="A93" s="19">
        <v>92</v>
      </c>
      <c r="B93" s="45" t="s">
        <v>122</v>
      </c>
      <c r="C93" s="48">
        <v>2020</v>
      </c>
      <c r="D93" t="s">
        <v>278</v>
      </c>
      <c r="E93" s="15"/>
      <c r="F93" s="79" t="s">
        <v>1308</v>
      </c>
      <c r="G93" s="5" t="s">
        <v>1261</v>
      </c>
      <c r="H93" s="5" t="s">
        <v>333</v>
      </c>
      <c r="K93" s="74" t="s">
        <v>331</v>
      </c>
      <c r="O93" s="75"/>
    </row>
    <row r="94" spans="1:15" x14ac:dyDescent="0.15">
      <c r="A94" s="19">
        <v>93</v>
      </c>
      <c r="B94" s="44" t="s">
        <v>123</v>
      </c>
      <c r="C94" s="48">
        <v>2020</v>
      </c>
      <c r="D94" t="s">
        <v>278</v>
      </c>
      <c r="E94" s="15"/>
      <c r="F94" s="79" t="s">
        <v>1308</v>
      </c>
      <c r="G94" s="5" t="s">
        <v>1298</v>
      </c>
      <c r="H94" s="5" t="s">
        <v>333</v>
      </c>
      <c r="K94" s="74" t="s">
        <v>325</v>
      </c>
      <c r="O94" s="75"/>
    </row>
    <row r="95" spans="1:15" x14ac:dyDescent="0.15">
      <c r="A95" s="19">
        <v>94</v>
      </c>
      <c r="B95" s="44" t="s">
        <v>124</v>
      </c>
      <c r="C95" s="48">
        <v>2020</v>
      </c>
      <c r="D95" t="s">
        <v>1330</v>
      </c>
      <c r="E95" t="s">
        <v>275</v>
      </c>
      <c r="F95" s="79" t="s">
        <v>1308</v>
      </c>
      <c r="G95" s="5" t="s">
        <v>1265</v>
      </c>
      <c r="H95" s="5" t="s">
        <v>1294</v>
      </c>
      <c r="K95" s="74"/>
      <c r="O95" s="75"/>
    </row>
    <row r="96" spans="1:15" ht="28" x14ac:dyDescent="0.15">
      <c r="A96" s="19">
        <v>95</v>
      </c>
      <c r="B96" s="44" t="s">
        <v>125</v>
      </c>
      <c r="C96" s="48">
        <v>2020</v>
      </c>
      <c r="D96" s="70" t="s">
        <v>1337</v>
      </c>
      <c r="E96" s="15"/>
      <c r="F96" s="5" t="s">
        <v>1332</v>
      </c>
      <c r="G96" s="5" t="s">
        <v>1298</v>
      </c>
      <c r="H96" s="5" t="s">
        <v>290</v>
      </c>
      <c r="K96" s="74" t="s">
        <v>1330</v>
      </c>
      <c r="L96" t="s">
        <v>1338</v>
      </c>
      <c r="M96" t="s">
        <v>288</v>
      </c>
      <c r="N96" t="s">
        <v>1339</v>
      </c>
      <c r="O96" s="75"/>
    </row>
    <row r="97" spans="1:15" x14ac:dyDescent="0.15">
      <c r="A97" s="19">
        <v>96</v>
      </c>
      <c r="B97" s="44" t="s">
        <v>126</v>
      </c>
      <c r="C97" s="48">
        <v>2020</v>
      </c>
      <c r="D97" t="s">
        <v>294</v>
      </c>
      <c r="E97" s="15"/>
      <c r="F97" s="5" t="s">
        <v>1318</v>
      </c>
      <c r="G97" s="5" t="s">
        <v>1268</v>
      </c>
      <c r="H97" s="5" t="s">
        <v>280</v>
      </c>
      <c r="K97" s="76" t="s">
        <v>251</v>
      </c>
      <c r="L97" s="77" t="s">
        <v>1340</v>
      </c>
      <c r="M97" s="77"/>
      <c r="N97" s="77"/>
      <c r="O97" s="78"/>
    </row>
    <row r="98" spans="1:15" x14ac:dyDescent="0.15">
      <c r="A98" s="19">
        <v>97</v>
      </c>
      <c r="B98" s="44" t="s">
        <v>127</v>
      </c>
      <c r="C98" s="48">
        <v>2020</v>
      </c>
      <c r="D98" t="s">
        <v>1330</v>
      </c>
      <c r="E98" t="s">
        <v>275</v>
      </c>
      <c r="F98" s="5" t="s">
        <v>279</v>
      </c>
      <c r="G98" s="5" t="s">
        <v>1265</v>
      </c>
      <c r="H98" s="5" t="s">
        <v>314</v>
      </c>
    </row>
    <row r="99" spans="1:15" x14ac:dyDescent="0.15">
      <c r="A99" s="19">
        <v>98</v>
      </c>
      <c r="B99" s="44" t="s">
        <v>128</v>
      </c>
      <c r="C99" s="48">
        <v>2020</v>
      </c>
      <c r="D99" t="s">
        <v>278</v>
      </c>
      <c r="E99" s="15"/>
      <c r="F99" s="79" t="s">
        <v>1308</v>
      </c>
      <c r="G99" s="5" t="s">
        <v>1261</v>
      </c>
      <c r="H99" s="5" t="s">
        <v>276</v>
      </c>
    </row>
    <row r="100" spans="1:15" x14ac:dyDescent="0.15">
      <c r="A100" s="19">
        <v>99</v>
      </c>
      <c r="B100" s="44" t="s">
        <v>129</v>
      </c>
      <c r="C100" s="48">
        <v>2020</v>
      </c>
      <c r="D100" t="s">
        <v>1330</v>
      </c>
      <c r="E100" t="s">
        <v>275</v>
      </c>
      <c r="F100" s="5" t="s">
        <v>279</v>
      </c>
      <c r="G100" s="5" t="s">
        <v>1265</v>
      </c>
      <c r="H100" s="5" t="s">
        <v>290</v>
      </c>
    </row>
    <row r="101" spans="1:15" x14ac:dyDescent="0.15">
      <c r="A101" s="19">
        <v>100</v>
      </c>
      <c r="B101" s="44" t="s">
        <v>130</v>
      </c>
      <c r="C101" s="48">
        <v>2020</v>
      </c>
      <c r="D101" t="s">
        <v>281</v>
      </c>
      <c r="E101" s="15"/>
      <c r="F101" s="5" t="s">
        <v>1318</v>
      </c>
      <c r="G101" s="5" t="s">
        <v>1268</v>
      </c>
      <c r="H101" s="5" t="s">
        <v>276</v>
      </c>
    </row>
    <row r="102" spans="1:15" x14ac:dyDescent="0.15">
      <c r="A102" s="19">
        <v>101</v>
      </c>
      <c r="B102" s="44" t="s">
        <v>131</v>
      </c>
      <c r="C102" s="48">
        <v>2020</v>
      </c>
      <c r="D102" t="s">
        <v>1330</v>
      </c>
      <c r="E102" t="s">
        <v>288</v>
      </c>
      <c r="F102" s="79" t="s">
        <v>1308</v>
      </c>
      <c r="G102" s="5" t="s">
        <v>1273</v>
      </c>
      <c r="H102" s="5" t="s">
        <v>280</v>
      </c>
    </row>
    <row r="103" spans="1:15" x14ac:dyDescent="0.15">
      <c r="A103" s="19">
        <v>102</v>
      </c>
      <c r="B103" s="44" t="s">
        <v>132</v>
      </c>
      <c r="C103" s="48">
        <v>2020</v>
      </c>
      <c r="D103" t="s">
        <v>1330</v>
      </c>
      <c r="E103" t="s">
        <v>1341</v>
      </c>
      <c r="F103" s="79" t="s">
        <v>1308</v>
      </c>
      <c r="G103" s="5" t="s">
        <v>1265</v>
      </c>
      <c r="H103" s="5" t="s">
        <v>314</v>
      </c>
    </row>
    <row r="104" spans="1:15" x14ac:dyDescent="0.15">
      <c r="A104" s="19">
        <v>103</v>
      </c>
      <c r="B104" s="44" t="s">
        <v>133</v>
      </c>
      <c r="C104" s="48">
        <v>2020</v>
      </c>
      <c r="D104" t="s">
        <v>1342</v>
      </c>
      <c r="E104" s="15"/>
      <c r="F104" s="5" t="s">
        <v>1332</v>
      </c>
      <c r="G104" s="5" t="s">
        <v>1298</v>
      </c>
      <c r="H104" s="5" t="s">
        <v>276</v>
      </c>
    </row>
    <row r="105" spans="1:15" ht="28" x14ac:dyDescent="0.15">
      <c r="B105" s="115" t="s">
        <v>1343</v>
      </c>
      <c r="C105" s="15">
        <v>2021</v>
      </c>
      <c r="D105" s="115" t="s">
        <v>275</v>
      </c>
      <c r="E105" s="15"/>
      <c r="F105" s="15"/>
      <c r="G105" s="15" t="s">
        <v>1344</v>
      </c>
      <c r="H105" s="116" t="s">
        <v>314</v>
      </c>
    </row>
    <row r="106" spans="1:15" ht="14" x14ac:dyDescent="0.15">
      <c r="B106" s="115" t="s">
        <v>1345</v>
      </c>
      <c r="C106" s="15">
        <v>2021</v>
      </c>
      <c r="D106" s="115" t="s">
        <v>278</v>
      </c>
      <c r="E106" s="15"/>
      <c r="G106" t="s">
        <v>1261</v>
      </c>
      <c r="H106" s="117" t="s">
        <v>280</v>
      </c>
    </row>
    <row r="107" spans="1:15" ht="14" x14ac:dyDescent="0.15">
      <c r="B107" s="115" t="s">
        <v>138</v>
      </c>
      <c r="C107" s="15">
        <v>2021</v>
      </c>
      <c r="D107" s="115" t="s">
        <v>343</v>
      </c>
      <c r="E107" s="15"/>
      <c r="G107" t="s">
        <v>1291</v>
      </c>
      <c r="H107" s="117" t="s">
        <v>280</v>
      </c>
    </row>
    <row r="108" spans="1:15" ht="14" x14ac:dyDescent="0.15">
      <c r="B108" s="115" t="s">
        <v>140</v>
      </c>
      <c r="C108" s="15">
        <v>2021</v>
      </c>
      <c r="D108" s="115" t="s">
        <v>347</v>
      </c>
      <c r="E108" s="15"/>
      <c r="G108" t="s">
        <v>1265</v>
      </c>
      <c r="H108" s="117" t="s">
        <v>276</v>
      </c>
    </row>
    <row r="109" spans="1:15" ht="14" x14ac:dyDescent="0.15">
      <c r="B109" s="115" t="s">
        <v>1346</v>
      </c>
      <c r="C109" s="15">
        <v>2021</v>
      </c>
      <c r="D109" s="115" t="s">
        <v>278</v>
      </c>
      <c r="E109" s="15"/>
      <c r="G109" t="s">
        <v>1261</v>
      </c>
      <c r="H109" s="117" t="s">
        <v>290</v>
      </c>
    </row>
    <row r="110" spans="1:15" ht="14" x14ac:dyDescent="0.15">
      <c r="B110" s="115" t="s">
        <v>106</v>
      </c>
      <c r="C110" s="15">
        <v>2021</v>
      </c>
      <c r="D110" s="115" t="s">
        <v>275</v>
      </c>
      <c r="E110" s="15"/>
      <c r="G110" t="s">
        <v>1265</v>
      </c>
      <c r="H110" s="117" t="s">
        <v>280</v>
      </c>
    </row>
    <row r="111" spans="1:15" ht="14" x14ac:dyDescent="0.15">
      <c r="B111" s="115" t="s">
        <v>1347</v>
      </c>
      <c r="C111" s="15">
        <v>2021</v>
      </c>
      <c r="D111" s="115" t="s">
        <v>278</v>
      </c>
      <c r="E111" s="15"/>
      <c r="G111" t="s">
        <v>1261</v>
      </c>
      <c r="H111" s="117" t="s">
        <v>280</v>
      </c>
    </row>
    <row r="112" spans="1:15" ht="14" x14ac:dyDescent="0.15">
      <c r="B112" s="115" t="s">
        <v>143</v>
      </c>
      <c r="C112" s="15">
        <v>2021</v>
      </c>
      <c r="D112" s="115" t="s">
        <v>288</v>
      </c>
      <c r="E112" s="15"/>
      <c r="G112" t="s">
        <v>1273</v>
      </c>
      <c r="H112" s="117" t="s">
        <v>280</v>
      </c>
    </row>
    <row r="113" spans="2:8" ht="14" x14ac:dyDescent="0.15">
      <c r="B113" s="115" t="s">
        <v>144</v>
      </c>
      <c r="C113" s="15">
        <v>2021</v>
      </c>
      <c r="D113" s="115" t="s">
        <v>294</v>
      </c>
      <c r="E113" s="15"/>
      <c r="G113" t="s">
        <v>1268</v>
      </c>
      <c r="H113" s="117" t="s">
        <v>333</v>
      </c>
    </row>
    <row r="114" spans="2:8" ht="14" x14ac:dyDescent="0.15">
      <c r="B114" s="115" t="s">
        <v>1348</v>
      </c>
      <c r="C114" s="15">
        <v>2021</v>
      </c>
      <c r="D114" s="115" t="s">
        <v>281</v>
      </c>
      <c r="E114" s="15"/>
      <c r="G114" t="s">
        <v>1268</v>
      </c>
      <c r="H114" s="117" t="s">
        <v>280</v>
      </c>
    </row>
    <row r="115" spans="2:8" ht="14" x14ac:dyDescent="0.15">
      <c r="B115" s="115" t="s">
        <v>1349</v>
      </c>
      <c r="C115" s="15">
        <v>2021</v>
      </c>
      <c r="D115" s="115" t="s">
        <v>283</v>
      </c>
      <c r="E115" s="15"/>
      <c r="G115" t="s">
        <v>1312</v>
      </c>
      <c r="H115" s="117" t="s">
        <v>314</v>
      </c>
    </row>
    <row r="116" spans="2:8" ht="14" x14ac:dyDescent="0.15">
      <c r="B116" s="115" t="s">
        <v>1350</v>
      </c>
      <c r="C116" s="15">
        <v>2021</v>
      </c>
      <c r="D116" s="115" t="s">
        <v>343</v>
      </c>
      <c r="E116" s="15"/>
      <c r="G116" t="s">
        <v>1291</v>
      </c>
      <c r="H116" s="117" t="s">
        <v>276</v>
      </c>
    </row>
    <row r="117" spans="2:8" ht="14" x14ac:dyDescent="0.15">
      <c r="B117" s="115" t="s">
        <v>149</v>
      </c>
      <c r="C117" s="15">
        <v>2021</v>
      </c>
      <c r="D117" s="115" t="s">
        <v>347</v>
      </c>
      <c r="E117" s="15"/>
      <c r="G117" t="s">
        <v>1265</v>
      </c>
      <c r="H117" s="117" t="s">
        <v>280</v>
      </c>
    </row>
    <row r="118" spans="2:8" ht="14" x14ac:dyDescent="0.15">
      <c r="B118" s="115" t="s">
        <v>150</v>
      </c>
      <c r="C118" s="15">
        <v>2021</v>
      </c>
      <c r="D118" s="115" t="s">
        <v>283</v>
      </c>
      <c r="E118" s="15"/>
      <c r="F118" s="15"/>
      <c r="G118" s="15" t="s">
        <v>1312</v>
      </c>
      <c r="H118" s="117" t="s">
        <v>276</v>
      </c>
    </row>
    <row r="119" spans="2:8" ht="14" x14ac:dyDescent="0.15">
      <c r="B119" s="115" t="s">
        <v>1351</v>
      </c>
      <c r="C119" s="15">
        <v>2021</v>
      </c>
      <c r="D119" s="115" t="s">
        <v>283</v>
      </c>
      <c r="E119" s="15"/>
      <c r="F119" s="15"/>
      <c r="G119" s="15" t="s">
        <v>1312</v>
      </c>
      <c r="H119" s="117" t="s">
        <v>280</v>
      </c>
    </row>
    <row r="120" spans="2:8" ht="14" x14ac:dyDescent="0.15">
      <c r="B120" s="115" t="s">
        <v>152</v>
      </c>
      <c r="C120" s="15">
        <v>2021</v>
      </c>
      <c r="D120" s="115" t="s">
        <v>283</v>
      </c>
      <c r="E120" s="15"/>
      <c r="F120" s="15"/>
      <c r="G120" s="15" t="s">
        <v>1312</v>
      </c>
      <c r="H120" s="117" t="s">
        <v>314</v>
      </c>
    </row>
    <row r="121" spans="2:8" ht="14" x14ac:dyDescent="0.15">
      <c r="B121" s="115" t="s">
        <v>1352</v>
      </c>
      <c r="C121" s="15">
        <v>2021</v>
      </c>
      <c r="D121" s="115" t="s">
        <v>283</v>
      </c>
      <c r="E121" s="15"/>
      <c r="F121" s="15"/>
      <c r="G121" s="15" t="s">
        <v>1312</v>
      </c>
      <c r="H121" s="117" t="s">
        <v>290</v>
      </c>
    </row>
    <row r="122" spans="2:8" ht="14" x14ac:dyDescent="0.15">
      <c r="B122" s="115" t="s">
        <v>1353</v>
      </c>
      <c r="C122" s="15">
        <v>2021</v>
      </c>
      <c r="D122" s="115" t="s">
        <v>347</v>
      </c>
      <c r="E122" s="15"/>
      <c r="F122" s="15"/>
      <c r="G122" s="15" t="s">
        <v>1265</v>
      </c>
      <c r="H122" s="117" t="s">
        <v>290</v>
      </c>
    </row>
    <row r="123" spans="2:8" ht="14" x14ac:dyDescent="0.15">
      <c r="B123" s="115" t="s">
        <v>148</v>
      </c>
      <c r="C123" s="15">
        <v>2021</v>
      </c>
      <c r="D123" s="115" t="s">
        <v>275</v>
      </c>
      <c r="E123" s="15"/>
      <c r="F123" s="15"/>
      <c r="G123" s="15" t="s">
        <v>1265</v>
      </c>
      <c r="H123" s="117" t="s">
        <v>290</v>
      </c>
    </row>
    <row r="124" spans="2:8" ht="14" x14ac:dyDescent="0.15">
      <c r="B124" s="115" t="s">
        <v>165</v>
      </c>
      <c r="C124" s="15">
        <v>2021</v>
      </c>
      <c r="D124" s="115" t="s">
        <v>275</v>
      </c>
      <c r="E124" s="15"/>
      <c r="F124" s="15"/>
      <c r="G124" s="15" t="s">
        <v>1265</v>
      </c>
      <c r="H124" s="117" t="s">
        <v>276</v>
      </c>
    </row>
    <row r="125" spans="2:8" ht="14" x14ac:dyDescent="0.15">
      <c r="B125" s="115" t="s">
        <v>137</v>
      </c>
      <c r="C125" s="15">
        <v>2021</v>
      </c>
      <c r="D125" s="115" t="s">
        <v>281</v>
      </c>
      <c r="E125" s="15"/>
      <c r="F125" s="15"/>
      <c r="G125" s="15" t="s">
        <v>1268</v>
      </c>
      <c r="H125" s="117" t="s">
        <v>280</v>
      </c>
    </row>
    <row r="126" spans="2:8" ht="14" x14ac:dyDescent="0.15">
      <c r="B126" s="115" t="s">
        <v>1354</v>
      </c>
      <c r="C126" s="15">
        <v>2021</v>
      </c>
      <c r="D126" s="139" t="s">
        <v>331</v>
      </c>
      <c r="E126" s="15"/>
      <c r="F126" s="15"/>
      <c r="G126" s="15" t="s">
        <v>331</v>
      </c>
      <c r="H126" s="118" t="s">
        <v>314</v>
      </c>
    </row>
    <row r="127" spans="2:8" x14ac:dyDescent="0.15">
      <c r="B127" t="s">
        <v>153</v>
      </c>
      <c r="C127" s="15">
        <v>2022</v>
      </c>
      <c r="D127" s="140" t="s">
        <v>279</v>
      </c>
      <c r="E127" s="15"/>
      <c r="F127" s="15"/>
      <c r="G127" s="15" t="s">
        <v>1265</v>
      </c>
      <c r="H127" s="51" t="s">
        <v>314</v>
      </c>
    </row>
    <row r="128" spans="2:8" x14ac:dyDescent="0.15">
      <c r="B128" t="s">
        <v>356</v>
      </c>
      <c r="C128" s="15">
        <v>2022</v>
      </c>
      <c r="D128" s="140" t="s">
        <v>317</v>
      </c>
      <c r="G128" s="15" t="s">
        <v>1261</v>
      </c>
      <c r="H128" s="51" t="s">
        <v>290</v>
      </c>
    </row>
    <row r="129" spans="2:8" x14ac:dyDescent="0.15">
      <c r="B129" t="s">
        <v>155</v>
      </c>
      <c r="C129" s="15">
        <v>2022</v>
      </c>
      <c r="D129" s="140" t="s">
        <v>281</v>
      </c>
      <c r="G129" s="15" t="s">
        <v>1268</v>
      </c>
      <c r="H129" s="51" t="s">
        <v>280</v>
      </c>
    </row>
    <row r="130" spans="2:8" x14ac:dyDescent="0.15">
      <c r="B130" t="s">
        <v>156</v>
      </c>
      <c r="C130" s="15">
        <v>2022</v>
      </c>
      <c r="D130" s="140" t="s">
        <v>317</v>
      </c>
      <c r="G130" s="15" t="s">
        <v>1261</v>
      </c>
      <c r="H130" s="51" t="s">
        <v>280</v>
      </c>
    </row>
    <row r="131" spans="2:8" x14ac:dyDescent="0.15">
      <c r="B131" t="s">
        <v>157</v>
      </c>
      <c r="C131" s="15">
        <v>2022</v>
      </c>
      <c r="D131" s="140" t="s">
        <v>288</v>
      </c>
      <c r="G131" s="15" t="s">
        <v>1273</v>
      </c>
      <c r="H131" s="51" t="s">
        <v>276</v>
      </c>
    </row>
    <row r="132" spans="2:8" x14ac:dyDescent="0.15">
      <c r="B132" t="s">
        <v>159</v>
      </c>
      <c r="C132" s="15">
        <v>2022</v>
      </c>
      <c r="D132" s="140" t="s">
        <v>317</v>
      </c>
      <c r="G132" s="15" t="s">
        <v>1298</v>
      </c>
      <c r="H132" s="51" t="s">
        <v>290</v>
      </c>
    </row>
    <row r="133" spans="2:8" x14ac:dyDescent="0.15">
      <c r="B133" t="s">
        <v>160</v>
      </c>
      <c r="C133" s="15">
        <v>2022</v>
      </c>
      <c r="D133" s="140" t="s">
        <v>1333</v>
      </c>
      <c r="G133" s="15" t="s">
        <v>1268</v>
      </c>
      <c r="H133" s="51" t="s">
        <v>290</v>
      </c>
    </row>
    <row r="134" spans="2:8" x14ac:dyDescent="0.15">
      <c r="B134" t="s">
        <v>161</v>
      </c>
      <c r="C134" s="15">
        <v>2022</v>
      </c>
      <c r="D134" s="140" t="s">
        <v>281</v>
      </c>
      <c r="G134" s="15" t="s">
        <v>1268</v>
      </c>
      <c r="H134" s="51" t="s">
        <v>276</v>
      </c>
    </row>
    <row r="135" spans="2:8" x14ac:dyDescent="0.15">
      <c r="B135" t="s">
        <v>162</v>
      </c>
      <c r="C135" s="15">
        <v>2022</v>
      </c>
      <c r="D135" s="140" t="s">
        <v>281</v>
      </c>
      <c r="G135" s="15" t="s">
        <v>1268</v>
      </c>
      <c r="H135" s="51" t="s">
        <v>280</v>
      </c>
    </row>
    <row r="136" spans="2:8" x14ac:dyDescent="0.15">
      <c r="B136" t="s">
        <v>163</v>
      </c>
      <c r="C136" s="15">
        <v>2022</v>
      </c>
      <c r="D136" s="140" t="s">
        <v>325</v>
      </c>
      <c r="G136" s="15" t="s">
        <v>1291</v>
      </c>
      <c r="H136" s="51" t="s">
        <v>282</v>
      </c>
    </row>
    <row r="137" spans="2:8" x14ac:dyDescent="0.15">
      <c r="B137" t="s">
        <v>164</v>
      </c>
      <c r="C137" s="15">
        <v>2022</v>
      </c>
      <c r="D137" s="140" t="s">
        <v>325</v>
      </c>
      <c r="G137" s="15" t="s">
        <v>1291</v>
      </c>
      <c r="H137" s="51" t="s">
        <v>290</v>
      </c>
    </row>
    <row r="138" spans="2:8" x14ac:dyDescent="0.15">
      <c r="B138" t="s">
        <v>165</v>
      </c>
      <c r="C138" s="15">
        <v>2022</v>
      </c>
      <c r="D138" s="140" t="s">
        <v>279</v>
      </c>
      <c r="E138" s="93"/>
      <c r="F138" s="15"/>
      <c r="G138" s="15" t="s">
        <v>1265</v>
      </c>
      <c r="H138" s="51" t="s">
        <v>276</v>
      </c>
    </row>
    <row r="139" spans="2:8" x14ac:dyDescent="0.15">
      <c r="B139" t="s">
        <v>166</v>
      </c>
      <c r="C139" s="15">
        <v>2022</v>
      </c>
      <c r="D139" s="140" t="s">
        <v>279</v>
      </c>
      <c r="E139" s="93"/>
      <c r="F139" s="15"/>
      <c r="G139" s="15" t="s">
        <v>1265</v>
      </c>
      <c r="H139" s="51" t="s">
        <v>280</v>
      </c>
    </row>
    <row r="140" spans="2:8" x14ac:dyDescent="0.15">
      <c r="B140" t="s">
        <v>167</v>
      </c>
      <c r="C140" s="15">
        <v>2022</v>
      </c>
      <c r="D140" s="140" t="s">
        <v>325</v>
      </c>
      <c r="E140" s="15"/>
      <c r="F140" s="15"/>
      <c r="G140" s="15" t="s">
        <v>1291</v>
      </c>
      <c r="H140" s="51" t="s">
        <v>358</v>
      </c>
    </row>
    <row r="141" spans="2:8" x14ac:dyDescent="0.15">
      <c r="B141" t="s">
        <v>168</v>
      </c>
      <c r="C141" s="15">
        <v>2022</v>
      </c>
      <c r="D141" s="140" t="s">
        <v>279</v>
      </c>
      <c r="E141" s="15"/>
      <c r="F141" s="15"/>
      <c r="G141" s="15" t="s">
        <v>1265</v>
      </c>
      <c r="H141" s="51" t="s">
        <v>282</v>
      </c>
    </row>
    <row r="142" spans="2:8" x14ac:dyDescent="0.15">
      <c r="B142" t="s">
        <v>169</v>
      </c>
      <c r="C142" s="15">
        <v>2022</v>
      </c>
      <c r="D142" s="140" t="s">
        <v>279</v>
      </c>
      <c r="E142" s="15"/>
      <c r="F142" s="15"/>
      <c r="G142" s="15" t="s">
        <v>1265</v>
      </c>
      <c r="H142" s="51" t="s">
        <v>276</v>
      </c>
    </row>
    <row r="143" spans="2:8" x14ac:dyDescent="0.15">
      <c r="B143" t="s">
        <v>187</v>
      </c>
      <c r="C143" s="15">
        <v>2023</v>
      </c>
      <c r="D143" s="5" t="s">
        <v>283</v>
      </c>
      <c r="E143" s="15"/>
      <c r="F143" s="15"/>
      <c r="G143" s="15" t="s">
        <v>1312</v>
      </c>
      <c r="H143" s="15" t="s">
        <v>280</v>
      </c>
    </row>
    <row r="144" spans="2:8" x14ac:dyDescent="0.15">
      <c r="B144" t="s">
        <v>170</v>
      </c>
      <c r="C144" s="15">
        <v>2023</v>
      </c>
      <c r="D144" s="5" t="s">
        <v>279</v>
      </c>
      <c r="E144" s="15"/>
      <c r="F144" s="15"/>
      <c r="G144" s="15" t="s">
        <v>1265</v>
      </c>
      <c r="H144" s="15" t="s">
        <v>280</v>
      </c>
    </row>
    <row r="145" spans="2:8" x14ac:dyDescent="0.15">
      <c r="B145" t="s">
        <v>172</v>
      </c>
      <c r="C145" s="15">
        <v>2023</v>
      </c>
      <c r="D145" s="5" t="s">
        <v>294</v>
      </c>
      <c r="E145" s="15"/>
      <c r="F145" s="15"/>
      <c r="G145" s="15" t="s">
        <v>1268</v>
      </c>
      <c r="H145" s="15" t="s">
        <v>280</v>
      </c>
    </row>
    <row r="146" spans="2:8" x14ac:dyDescent="0.15">
      <c r="B146" t="s">
        <v>175</v>
      </c>
      <c r="C146" s="15">
        <v>2023</v>
      </c>
      <c r="D146" s="5" t="s">
        <v>331</v>
      </c>
      <c r="E146" s="15"/>
      <c r="F146" s="15"/>
      <c r="G146" s="15" t="s">
        <v>331</v>
      </c>
      <c r="H146" s="15" t="s">
        <v>290</v>
      </c>
    </row>
    <row r="147" spans="2:8" x14ac:dyDescent="0.15">
      <c r="B147" t="s">
        <v>177</v>
      </c>
      <c r="C147" s="15">
        <v>2023</v>
      </c>
      <c r="D147" s="19" t="s">
        <v>278</v>
      </c>
      <c r="E147" s="15"/>
      <c r="F147" s="15"/>
      <c r="G147" s="15" t="s">
        <v>1261</v>
      </c>
      <c r="H147" s="15" t="s">
        <v>333</v>
      </c>
    </row>
    <row r="148" spans="2:8" x14ac:dyDescent="0.15">
      <c r="B148" t="s">
        <v>750</v>
      </c>
      <c r="C148" s="15">
        <v>2023</v>
      </c>
      <c r="D148" s="5" t="s">
        <v>279</v>
      </c>
      <c r="E148" s="15"/>
      <c r="F148" s="15"/>
      <c r="G148" s="15" t="s">
        <v>1265</v>
      </c>
      <c r="H148" s="15" t="s">
        <v>280</v>
      </c>
    </row>
    <row r="149" spans="2:8" x14ac:dyDescent="0.15">
      <c r="B149" t="s">
        <v>179</v>
      </c>
      <c r="C149" s="15">
        <v>2023</v>
      </c>
      <c r="D149" s="5" t="s">
        <v>283</v>
      </c>
      <c r="E149" s="15"/>
      <c r="F149" s="15"/>
      <c r="G149" s="15" t="s">
        <v>1312</v>
      </c>
      <c r="H149" s="15" t="s">
        <v>280</v>
      </c>
    </row>
    <row r="150" spans="2:8" x14ac:dyDescent="0.15">
      <c r="B150" t="s">
        <v>733</v>
      </c>
      <c r="C150" s="15">
        <v>2023</v>
      </c>
      <c r="D150" s="5" t="s">
        <v>281</v>
      </c>
      <c r="E150" s="15"/>
      <c r="F150" s="15"/>
      <c r="G150" s="15" t="s">
        <v>1268</v>
      </c>
      <c r="H150" s="15" t="s">
        <v>290</v>
      </c>
    </row>
    <row r="151" spans="2:8" x14ac:dyDescent="0.15">
      <c r="B151" t="s">
        <v>182</v>
      </c>
      <c r="C151" s="15">
        <v>2023</v>
      </c>
      <c r="D151" s="5" t="s">
        <v>283</v>
      </c>
      <c r="E151" s="15"/>
      <c r="F151" s="15"/>
      <c r="G151" s="15" t="s">
        <v>1312</v>
      </c>
      <c r="H151" s="15" t="s">
        <v>290</v>
      </c>
    </row>
    <row r="152" spans="2:8" x14ac:dyDescent="0.15">
      <c r="B152" t="s">
        <v>183</v>
      </c>
      <c r="C152" s="15">
        <v>2023</v>
      </c>
      <c r="D152" s="5" t="s">
        <v>279</v>
      </c>
      <c r="E152" s="15"/>
      <c r="F152" s="15"/>
      <c r="G152" s="15" t="s">
        <v>1265</v>
      </c>
      <c r="H152" s="15" t="s">
        <v>280</v>
      </c>
    </row>
    <row r="153" spans="2:8" x14ac:dyDescent="0.15">
      <c r="B153" t="s">
        <v>184</v>
      </c>
      <c r="C153" s="15">
        <v>2023</v>
      </c>
      <c r="D153" s="5" t="s">
        <v>279</v>
      </c>
      <c r="E153" s="15"/>
      <c r="F153" s="15"/>
      <c r="G153" s="15" t="s">
        <v>1265</v>
      </c>
      <c r="H153" s="15" t="s">
        <v>280</v>
      </c>
    </row>
    <row r="154" spans="2:8" ht="14" thickBot="1" x14ac:dyDescent="0.2">
      <c r="B154" t="s">
        <v>742</v>
      </c>
      <c r="C154" s="15">
        <v>2023</v>
      </c>
      <c r="D154" s="5" t="s">
        <v>278</v>
      </c>
      <c r="E154" s="15"/>
      <c r="F154" s="15"/>
      <c r="G154" s="15" t="s">
        <v>1261</v>
      </c>
      <c r="H154" s="15" t="s">
        <v>276</v>
      </c>
    </row>
    <row r="155" spans="2:8" x14ac:dyDescent="0.15">
      <c r="B155" t="s">
        <v>181</v>
      </c>
      <c r="C155" s="15">
        <v>2023</v>
      </c>
      <c r="D155" s="5" t="s">
        <v>281</v>
      </c>
      <c r="E155" s="15"/>
      <c r="F155" s="15"/>
      <c r="G155" s="15" t="s">
        <v>1268</v>
      </c>
      <c r="H155" s="15" t="s">
        <v>280</v>
      </c>
    </row>
    <row r="156" spans="2:8" x14ac:dyDescent="0.15">
      <c r="B156" t="s">
        <v>188</v>
      </c>
      <c r="C156" s="15">
        <v>2023</v>
      </c>
      <c r="D156" s="5" t="s">
        <v>331</v>
      </c>
      <c r="E156" s="15"/>
      <c r="F156" s="15"/>
      <c r="G156" s="15" t="s">
        <v>331</v>
      </c>
      <c r="H156" s="15" t="s">
        <v>251</v>
      </c>
    </row>
    <row r="157" spans="2:8" x14ac:dyDescent="0.15">
      <c r="B157" t="s">
        <v>174</v>
      </c>
      <c r="C157" s="15">
        <v>2023</v>
      </c>
      <c r="D157" s="5" t="s">
        <v>279</v>
      </c>
      <c r="E157" s="15"/>
      <c r="F157" s="15"/>
      <c r="G157" s="15" t="s">
        <v>1265</v>
      </c>
      <c r="H157" s="15" t="s">
        <v>280</v>
      </c>
    </row>
    <row r="158" spans="2:8" x14ac:dyDescent="0.15">
      <c r="C158" s="15"/>
      <c r="D158" s="15"/>
      <c r="E158" s="15"/>
      <c r="F158" s="15"/>
      <c r="G158" s="15"/>
      <c r="H158" s="15"/>
    </row>
    <row r="159" spans="2:8" x14ac:dyDescent="0.15">
      <c r="C159" s="15"/>
      <c r="D159" s="15"/>
      <c r="E159" s="15"/>
      <c r="F159" s="15"/>
      <c r="G159" s="15"/>
      <c r="H159" s="15"/>
    </row>
    <row r="160" spans="2:8" x14ac:dyDescent="0.15">
      <c r="C160" s="15"/>
      <c r="D160" s="15"/>
      <c r="E160" s="15"/>
      <c r="F160" s="15"/>
      <c r="G160" s="15"/>
      <c r="H160" s="15"/>
    </row>
    <row r="161" spans="3:9" x14ac:dyDescent="0.15">
      <c r="C161" s="15"/>
      <c r="D161" s="15"/>
      <c r="E161" s="85"/>
      <c r="F161" s="86" t="s">
        <v>1355</v>
      </c>
      <c r="G161" s="15"/>
      <c r="H161" s="128"/>
      <c r="I161" s="129" t="s">
        <v>1356</v>
      </c>
    </row>
    <row r="162" spans="3:9" x14ac:dyDescent="0.15">
      <c r="C162" s="15"/>
      <c r="D162" s="15"/>
      <c r="E162" s="87" t="s">
        <v>1265</v>
      </c>
      <c r="F162" s="88">
        <f>COUNTIF(G2:G157, "Healthcare - Device")</f>
        <v>51</v>
      </c>
      <c r="G162" s="15"/>
      <c r="H162" s="130" t="s">
        <v>280</v>
      </c>
      <c r="I162" s="131">
        <f>COUNTIF(H1:H157, "Houston")</f>
        <v>64</v>
      </c>
    </row>
    <row r="163" spans="3:9" x14ac:dyDescent="0.15">
      <c r="C163" s="15"/>
      <c r="D163" s="15"/>
      <c r="E163" s="87" t="s">
        <v>1268</v>
      </c>
      <c r="F163" s="88">
        <f>COUNTIF(G1:G157,"Energy/Cleantech")</f>
        <v>31</v>
      </c>
      <c r="G163" s="15"/>
      <c r="H163" s="130" t="s">
        <v>276</v>
      </c>
      <c r="I163" s="131">
        <f>COUNTIF(H1:H157, "Austin")</f>
        <v>36</v>
      </c>
    </row>
    <row r="164" spans="3:9" x14ac:dyDescent="0.15">
      <c r="C164" s="15"/>
      <c r="D164" s="15"/>
      <c r="E164" s="87" t="s">
        <v>1261</v>
      </c>
      <c r="F164" s="88">
        <f>COUNTIF(G1:G157, "IT - Software")</f>
        <v>22</v>
      </c>
      <c r="G164" s="15"/>
      <c r="H164" s="130" t="s">
        <v>290</v>
      </c>
      <c r="I164" s="131">
        <f>COUNTIF(H1:H157, "Bryan/College Station")</f>
        <v>28</v>
      </c>
    </row>
    <row r="165" spans="3:9" x14ac:dyDescent="0.15">
      <c r="C165" s="15"/>
      <c r="D165" s="15"/>
      <c r="E165" s="87" t="s">
        <v>1273</v>
      </c>
      <c r="F165" s="88">
        <f>COUNTIF(G4:G157, "Healthcare - Digital Health")</f>
        <v>11</v>
      </c>
      <c r="G165" s="15"/>
      <c r="H165" s="130" t="s">
        <v>333</v>
      </c>
      <c r="I165" s="131">
        <f>COUNTIF(H5:H157, "North Texas" )</f>
        <v>8</v>
      </c>
    </row>
    <row r="166" spans="3:9" x14ac:dyDescent="0.15">
      <c r="C166" s="15"/>
      <c r="D166" s="15"/>
      <c r="E166" s="87" t="s">
        <v>1298</v>
      </c>
      <c r="F166" s="88">
        <f>COUNTIF(G3:G157, "IT - Hardware")</f>
        <v>8</v>
      </c>
      <c r="G166" s="15"/>
      <c r="H166" s="130" t="s">
        <v>314</v>
      </c>
      <c r="I166" s="131">
        <f>COUNTIF(H2:H157, "San Antonio")</f>
        <v>11</v>
      </c>
    </row>
    <row r="167" spans="3:9" x14ac:dyDescent="0.15">
      <c r="C167" s="15"/>
      <c r="D167" s="15"/>
      <c r="E167" s="87" t="s">
        <v>1312</v>
      </c>
      <c r="F167" s="88">
        <f>COUNTIF(G5:G157, "Healthcare - Rx/Therapeutics")</f>
        <v>14</v>
      </c>
      <c r="G167" s="15"/>
      <c r="H167" s="130" t="s">
        <v>1294</v>
      </c>
      <c r="I167" s="131">
        <f>COUNTIF(H6:H157, "South Texas")</f>
        <v>2</v>
      </c>
    </row>
    <row r="168" spans="3:9" x14ac:dyDescent="0.15">
      <c r="C168" s="15"/>
      <c r="D168" s="15"/>
      <c r="E168" s="87" t="s">
        <v>1357</v>
      </c>
      <c r="F168" s="88">
        <f>COUNTIF(G1:G157, "Transportation")</f>
        <v>7</v>
      </c>
      <c r="G168" s="15"/>
      <c r="H168" s="130" t="s">
        <v>1289</v>
      </c>
      <c r="I168" s="131">
        <f>COUNTIF(H1:H157, "East Texas, Other")</f>
        <v>2</v>
      </c>
    </row>
    <row r="169" spans="3:9" x14ac:dyDescent="0.15">
      <c r="C169" s="15"/>
      <c r="D169" s="15"/>
      <c r="E169" s="87" t="s">
        <v>1275</v>
      </c>
      <c r="F169" s="88">
        <f>COUNTIF(G3:G157, "IT - Digital Health")</f>
        <v>3</v>
      </c>
      <c r="G169" s="15"/>
      <c r="H169" s="130" t="s">
        <v>1358</v>
      </c>
      <c r="I169" s="131">
        <f>COUNTIF(H1:H157, "West Texas")</f>
        <v>1</v>
      </c>
    </row>
    <row r="170" spans="3:9" ht="14" thickBot="1" x14ac:dyDescent="0.2">
      <c r="C170" s="15"/>
      <c r="D170" s="15"/>
      <c r="E170" s="114" t="s">
        <v>1291</v>
      </c>
      <c r="F170" s="89">
        <f>COUNTIF(G1:G157, "Agriculture, Sensors, Other")</f>
        <v>8</v>
      </c>
      <c r="G170" s="15"/>
      <c r="H170" s="130" t="s">
        <v>1359</v>
      </c>
      <c r="I170" s="131">
        <f>COUNTIF(H1:H157, "Panhandle")</f>
        <v>0</v>
      </c>
    </row>
    <row r="171" spans="3:9" ht="14" thickBot="1" x14ac:dyDescent="0.2">
      <c r="C171" s="15"/>
      <c r="D171" s="15"/>
      <c r="E171" s="15"/>
      <c r="F171" s="15"/>
      <c r="G171" s="15"/>
      <c r="H171" s="133" t="s">
        <v>1360</v>
      </c>
      <c r="I171" s="132">
        <f>COUNTIF(H1:H157, "East Texas")</f>
        <v>0</v>
      </c>
    </row>
    <row r="172" spans="3:9" x14ac:dyDescent="0.15">
      <c r="C172" s="15"/>
      <c r="D172" s="15"/>
      <c r="E172" s="15"/>
      <c r="F172" s="15"/>
      <c r="G172" s="15"/>
      <c r="H172" s="15"/>
    </row>
    <row r="173" spans="3:9" x14ac:dyDescent="0.15">
      <c r="C173" s="15"/>
      <c r="D173" s="15"/>
      <c r="E173" s="15"/>
      <c r="F173" s="15"/>
      <c r="G173" s="15"/>
      <c r="H173" s="15"/>
    </row>
    <row r="174" spans="3:9" x14ac:dyDescent="0.15">
      <c r="C174" s="15"/>
      <c r="D174" s="15"/>
      <c r="E174" s="15"/>
      <c r="F174" s="15"/>
      <c r="G174" s="15"/>
      <c r="H174" s="15"/>
    </row>
    <row r="175" spans="3:9" x14ac:dyDescent="0.15">
      <c r="C175" s="15"/>
      <c r="D175" s="15"/>
      <c r="E175" s="15"/>
      <c r="F175" s="15"/>
      <c r="G175" s="15"/>
      <c r="H175" s="15"/>
    </row>
    <row r="176" spans="3:9" x14ac:dyDescent="0.15">
      <c r="C176" s="15"/>
      <c r="D176" s="15"/>
      <c r="E176" s="15"/>
      <c r="F176" s="15"/>
      <c r="G176" s="15"/>
      <c r="H176" s="15"/>
    </row>
    <row r="177" spans="3:8" x14ac:dyDescent="0.15">
      <c r="C177" s="15"/>
      <c r="D177" s="15"/>
      <c r="E177" s="15"/>
      <c r="F177" s="15"/>
      <c r="G177" s="15"/>
      <c r="H177" s="15"/>
    </row>
    <row r="178" spans="3:8" x14ac:dyDescent="0.15">
      <c r="C178" s="15"/>
      <c r="D178" s="15"/>
      <c r="E178" s="15"/>
      <c r="F178" s="15"/>
      <c r="G178" s="15"/>
      <c r="H178" s="15"/>
    </row>
    <row r="179" spans="3:8" x14ac:dyDescent="0.15">
      <c r="C179" s="15"/>
      <c r="D179" s="15"/>
      <c r="E179" s="15"/>
      <c r="F179" s="15"/>
      <c r="G179" s="15"/>
      <c r="H179" s="15"/>
    </row>
    <row r="180" spans="3:8" x14ac:dyDescent="0.15">
      <c r="C180" s="15"/>
      <c r="D180" s="15"/>
      <c r="E180" s="15"/>
      <c r="F180" s="15"/>
      <c r="G180" s="15"/>
      <c r="H180" s="15"/>
    </row>
    <row r="181" spans="3:8" x14ac:dyDescent="0.15">
      <c r="C181" s="15"/>
      <c r="D181" s="15"/>
      <c r="E181" s="15"/>
      <c r="F181" s="15"/>
      <c r="G181" s="15"/>
      <c r="H181" s="15"/>
    </row>
    <row r="182" spans="3:8" x14ac:dyDescent="0.15">
      <c r="C182" s="15"/>
      <c r="D182" s="15"/>
      <c r="E182" s="15"/>
      <c r="F182" s="15"/>
      <c r="G182" s="15"/>
      <c r="H182" s="15"/>
    </row>
    <row r="183" spans="3:8" x14ac:dyDescent="0.15">
      <c r="C183" s="15"/>
      <c r="D183" s="15"/>
      <c r="E183" s="15"/>
      <c r="F183" s="15"/>
      <c r="G183" s="15"/>
      <c r="H183" s="15"/>
    </row>
    <row r="184" spans="3:8" x14ac:dyDescent="0.15">
      <c r="C184" s="15"/>
      <c r="D184" s="15"/>
      <c r="E184" s="15"/>
      <c r="F184" s="15"/>
      <c r="G184" s="15"/>
      <c r="H184" s="15"/>
    </row>
    <row r="185" spans="3:8" x14ac:dyDescent="0.15">
      <c r="C185" s="15"/>
      <c r="D185" s="15"/>
      <c r="E185" s="15"/>
      <c r="F185" s="15"/>
      <c r="G185" s="15"/>
      <c r="H185" s="15"/>
    </row>
    <row r="186" spans="3:8" x14ac:dyDescent="0.15">
      <c r="C186" s="15"/>
      <c r="D186" s="15"/>
      <c r="E186" s="15"/>
      <c r="F186" s="15"/>
      <c r="G186" s="15"/>
      <c r="H186" s="15"/>
    </row>
    <row r="187" spans="3:8" x14ac:dyDescent="0.15">
      <c r="C187" s="15"/>
      <c r="D187" s="15"/>
      <c r="E187" s="15"/>
      <c r="F187" s="15"/>
      <c r="G187" s="15"/>
      <c r="H187" s="15"/>
    </row>
    <row r="188" spans="3:8" x14ac:dyDescent="0.15">
      <c r="C188" s="15"/>
      <c r="D188" s="15"/>
      <c r="E188" s="15"/>
      <c r="F188" s="15"/>
      <c r="G188" s="15"/>
      <c r="H188" s="15"/>
    </row>
    <row r="189" spans="3:8" x14ac:dyDescent="0.15">
      <c r="C189" s="15"/>
      <c r="D189" s="15"/>
      <c r="E189" s="15"/>
      <c r="F189" s="15"/>
      <c r="G189" s="15"/>
      <c r="H189" s="15"/>
    </row>
    <row r="190" spans="3:8" x14ac:dyDescent="0.15">
      <c r="C190" s="15"/>
      <c r="D190" s="15"/>
      <c r="E190" s="15"/>
      <c r="F190" s="15"/>
      <c r="G190" s="15"/>
      <c r="H190" s="15"/>
    </row>
    <row r="191" spans="3:8" x14ac:dyDescent="0.15">
      <c r="C191" s="15"/>
      <c r="D191" s="15"/>
      <c r="E191" s="15"/>
      <c r="F191" s="15"/>
      <c r="G191" s="15"/>
      <c r="H191" s="15"/>
    </row>
    <row r="192" spans="3:8" x14ac:dyDescent="0.15">
      <c r="C192" s="15"/>
      <c r="D192" s="15"/>
      <c r="E192" s="15"/>
      <c r="F192" s="15"/>
      <c r="G192" s="15"/>
      <c r="H192" s="15"/>
    </row>
    <row r="193" spans="3:8" x14ac:dyDescent="0.15">
      <c r="C193" s="15"/>
      <c r="D193" s="15"/>
      <c r="E193" s="15"/>
      <c r="F193" s="15"/>
      <c r="G193" s="15"/>
      <c r="H193" s="15"/>
    </row>
    <row r="194" spans="3:8" x14ac:dyDescent="0.15">
      <c r="C194" s="15"/>
      <c r="D194" s="15"/>
      <c r="E194" s="15"/>
      <c r="F194" s="15"/>
      <c r="G194" s="15"/>
      <c r="H194" s="15"/>
    </row>
    <row r="195" spans="3:8" x14ac:dyDescent="0.15">
      <c r="C195" s="15"/>
      <c r="D195" s="15"/>
      <c r="E195" s="15"/>
      <c r="F195" s="15"/>
      <c r="G195" s="15"/>
      <c r="H195" s="15"/>
    </row>
    <row r="196" spans="3:8" x14ac:dyDescent="0.15">
      <c r="C196" s="15"/>
      <c r="D196" s="15"/>
      <c r="E196" s="15"/>
      <c r="F196" s="15"/>
      <c r="G196" s="15"/>
      <c r="H196" s="15"/>
    </row>
    <row r="197" spans="3:8" x14ac:dyDescent="0.15">
      <c r="C197" s="15"/>
      <c r="D197" s="15"/>
      <c r="E197" s="15"/>
      <c r="F197" s="15"/>
      <c r="G197" s="15"/>
      <c r="H197" s="15"/>
    </row>
    <row r="198" spans="3:8" x14ac:dyDescent="0.15">
      <c r="C198" s="15"/>
      <c r="D198" s="15"/>
      <c r="E198" s="15"/>
      <c r="F198" s="15"/>
      <c r="G198" s="15"/>
      <c r="H198" s="15"/>
    </row>
    <row r="199" spans="3:8" x14ac:dyDescent="0.15">
      <c r="C199" s="15"/>
      <c r="D199" s="15"/>
      <c r="E199" s="15"/>
      <c r="F199" s="15"/>
      <c r="G199" s="15"/>
      <c r="H199" s="15"/>
    </row>
    <row r="200" spans="3:8" x14ac:dyDescent="0.15">
      <c r="C200" s="15"/>
      <c r="D200" s="15"/>
      <c r="E200" s="15"/>
      <c r="F200" s="15"/>
      <c r="G200" s="15"/>
      <c r="H200" s="15"/>
    </row>
    <row r="201" spans="3:8" x14ac:dyDescent="0.15">
      <c r="C201" s="15"/>
      <c r="D201" s="15"/>
      <c r="E201" s="15"/>
      <c r="F201" s="15"/>
      <c r="G201" s="15"/>
      <c r="H201" s="15"/>
    </row>
    <row r="202" spans="3:8" x14ac:dyDescent="0.15">
      <c r="C202" s="15"/>
      <c r="D202" s="15"/>
      <c r="E202" s="15"/>
      <c r="F202" s="15"/>
      <c r="G202" s="15"/>
      <c r="H202" s="15"/>
    </row>
    <row r="203" spans="3:8" x14ac:dyDescent="0.15">
      <c r="C203" s="15"/>
      <c r="D203" s="15"/>
      <c r="E203" s="15"/>
      <c r="F203" s="15"/>
      <c r="G203" s="15"/>
      <c r="H203" s="15"/>
    </row>
    <row r="204" spans="3:8" x14ac:dyDescent="0.15">
      <c r="C204" s="15"/>
      <c r="D204" s="15"/>
      <c r="E204" s="15"/>
      <c r="F204" s="15"/>
      <c r="G204" s="15"/>
      <c r="H204" s="15"/>
    </row>
    <row r="205" spans="3:8" x14ac:dyDescent="0.15">
      <c r="C205" s="15"/>
      <c r="D205" s="15"/>
      <c r="E205" s="15"/>
      <c r="F205" s="15"/>
      <c r="G205" s="15"/>
      <c r="H205" s="15"/>
    </row>
    <row r="206" spans="3:8" x14ac:dyDescent="0.15">
      <c r="C206" s="15"/>
      <c r="D206" s="15"/>
      <c r="E206" s="15"/>
      <c r="F206" s="15"/>
      <c r="G206" s="15"/>
      <c r="H206" s="15"/>
    </row>
    <row r="207" spans="3:8" x14ac:dyDescent="0.15">
      <c r="C207" s="15"/>
      <c r="D207" s="15"/>
      <c r="E207" s="15"/>
      <c r="F207" s="15"/>
      <c r="G207" s="15"/>
      <c r="H207" s="15"/>
    </row>
    <row r="208" spans="3:8" x14ac:dyDescent="0.15">
      <c r="C208" s="15"/>
      <c r="D208" s="15"/>
      <c r="E208" s="15"/>
      <c r="F208" s="15"/>
      <c r="G208" s="15"/>
      <c r="H208" s="15"/>
    </row>
    <row r="209" spans="3:8" x14ac:dyDescent="0.15">
      <c r="C209" s="15"/>
      <c r="D209" s="15"/>
      <c r="E209" s="15"/>
      <c r="F209" s="15"/>
      <c r="G209" s="15"/>
      <c r="H209" s="15"/>
    </row>
    <row r="210" spans="3:8" x14ac:dyDescent="0.15">
      <c r="C210" s="15"/>
      <c r="D210" s="15"/>
      <c r="E210" s="15"/>
      <c r="F210" s="15"/>
      <c r="G210" s="15"/>
      <c r="H210" s="15"/>
    </row>
    <row r="211" spans="3:8" x14ac:dyDescent="0.15">
      <c r="C211" s="15"/>
      <c r="D211" s="15"/>
      <c r="E211" s="15"/>
      <c r="F211" s="15"/>
      <c r="G211" s="15"/>
      <c r="H211" s="15"/>
    </row>
    <row r="212" spans="3:8" x14ac:dyDescent="0.15">
      <c r="C212" s="15"/>
      <c r="D212" s="15"/>
      <c r="E212" s="15"/>
      <c r="F212" s="15"/>
      <c r="G212" s="15"/>
      <c r="H212" s="15"/>
    </row>
    <row r="213" spans="3:8" x14ac:dyDescent="0.15">
      <c r="C213" s="15"/>
      <c r="D213" s="15"/>
      <c r="E213" s="15"/>
      <c r="F213" s="15"/>
      <c r="G213" s="15"/>
      <c r="H213" s="15"/>
    </row>
    <row r="214" spans="3:8" x14ac:dyDescent="0.15">
      <c r="C214" s="15"/>
      <c r="D214" s="15"/>
      <c r="E214" s="15"/>
      <c r="F214" s="15"/>
      <c r="G214" s="15"/>
      <c r="H214" s="15"/>
    </row>
    <row r="215" spans="3:8" x14ac:dyDescent="0.15">
      <c r="C215" s="15"/>
      <c r="D215" s="15"/>
      <c r="E215" s="15"/>
      <c r="F215" s="15"/>
      <c r="G215" s="15"/>
      <c r="H215" s="15"/>
    </row>
    <row r="216" spans="3:8" x14ac:dyDescent="0.15">
      <c r="C216" s="15"/>
      <c r="D216" s="15"/>
      <c r="E216" s="15"/>
      <c r="F216" s="15"/>
      <c r="G216" s="15"/>
      <c r="H216" s="15"/>
    </row>
    <row r="217" spans="3:8" x14ac:dyDescent="0.15">
      <c r="C217" s="15"/>
      <c r="D217" s="15"/>
      <c r="E217" s="15"/>
      <c r="F217" s="15"/>
      <c r="G217" s="15"/>
      <c r="H217" s="15"/>
    </row>
    <row r="218" spans="3:8" x14ac:dyDescent="0.15">
      <c r="C218" s="15"/>
      <c r="D218" s="15"/>
      <c r="E218" s="15"/>
      <c r="F218" s="15"/>
      <c r="G218" s="15"/>
      <c r="H218" s="15"/>
    </row>
    <row r="219" spans="3:8" x14ac:dyDescent="0.15">
      <c r="C219" s="15"/>
      <c r="D219" s="15"/>
      <c r="E219" s="15"/>
      <c r="F219" s="15"/>
      <c r="G219" s="15"/>
      <c r="H219" s="15"/>
    </row>
    <row r="220" spans="3:8" x14ac:dyDescent="0.15">
      <c r="C220" s="15"/>
      <c r="D220" s="15"/>
      <c r="E220" s="15"/>
      <c r="F220" s="15"/>
      <c r="G220" s="15"/>
      <c r="H220" s="15"/>
    </row>
    <row r="221" spans="3:8" x14ac:dyDescent="0.15">
      <c r="C221" s="15"/>
      <c r="D221" s="15"/>
      <c r="E221" s="15"/>
      <c r="F221" s="15"/>
      <c r="G221" s="15"/>
      <c r="H221" s="15"/>
    </row>
    <row r="222" spans="3:8" x14ac:dyDescent="0.15">
      <c r="C222" s="15"/>
      <c r="D222" s="15"/>
      <c r="E222" s="15"/>
      <c r="F222" s="15"/>
      <c r="G222" s="15"/>
      <c r="H222" s="15"/>
    </row>
    <row r="223" spans="3:8" x14ac:dyDescent="0.15">
      <c r="C223" s="15"/>
      <c r="D223" s="15"/>
      <c r="E223" s="15"/>
      <c r="F223" s="15"/>
      <c r="G223" s="15"/>
      <c r="H223" s="15"/>
    </row>
    <row r="224" spans="3:8" x14ac:dyDescent="0.15">
      <c r="C224" s="15"/>
      <c r="D224" s="15"/>
      <c r="E224" s="15"/>
      <c r="F224" s="15"/>
      <c r="G224" s="15"/>
      <c r="H224" s="15"/>
    </row>
    <row r="225" spans="3:8" x14ac:dyDescent="0.15">
      <c r="C225" s="15"/>
      <c r="D225" s="15"/>
      <c r="E225" s="15"/>
      <c r="F225" s="15"/>
      <c r="G225" s="15"/>
      <c r="H225" s="15"/>
    </row>
    <row r="226" spans="3:8" x14ac:dyDescent="0.15">
      <c r="C226" s="15"/>
      <c r="D226" s="15"/>
      <c r="E226" s="15"/>
      <c r="F226" s="15"/>
      <c r="G226" s="15"/>
      <c r="H226" s="15"/>
    </row>
    <row r="227" spans="3:8" x14ac:dyDescent="0.15">
      <c r="C227" s="15"/>
      <c r="D227" s="15"/>
      <c r="E227" s="15"/>
      <c r="F227" s="15"/>
      <c r="G227" s="15"/>
      <c r="H227" s="15"/>
    </row>
    <row r="228" spans="3:8" x14ac:dyDescent="0.15">
      <c r="C228" s="15"/>
      <c r="D228" s="15"/>
      <c r="E228" s="15"/>
      <c r="F228" s="15"/>
      <c r="G228" s="15"/>
      <c r="H228" s="15"/>
    </row>
    <row r="229" spans="3:8" x14ac:dyDescent="0.15">
      <c r="C229" s="15"/>
      <c r="D229" s="15"/>
      <c r="E229" s="15"/>
      <c r="F229" s="15"/>
      <c r="G229" s="15"/>
      <c r="H229" s="15"/>
    </row>
    <row r="230" spans="3:8" x14ac:dyDescent="0.15">
      <c r="C230" s="15"/>
      <c r="D230" s="15"/>
      <c r="E230" s="15"/>
      <c r="F230" s="15"/>
      <c r="G230" s="15"/>
      <c r="H230" s="15"/>
    </row>
    <row r="231" spans="3:8" x14ac:dyDescent="0.15">
      <c r="C231" s="15"/>
      <c r="D231" s="15"/>
      <c r="E231" s="15"/>
      <c r="F231" s="15"/>
      <c r="G231" s="15"/>
      <c r="H231" s="15"/>
    </row>
    <row r="232" spans="3:8" x14ac:dyDescent="0.15">
      <c r="C232" s="15"/>
      <c r="D232" s="15"/>
      <c r="E232" s="15"/>
      <c r="F232" s="15"/>
      <c r="G232" s="15"/>
      <c r="H232" s="15"/>
    </row>
    <row r="233" spans="3:8" x14ac:dyDescent="0.15">
      <c r="C233" s="15"/>
      <c r="D233" s="15"/>
      <c r="E233" s="15"/>
      <c r="F233" s="15"/>
      <c r="G233" s="15"/>
      <c r="H233" s="15"/>
    </row>
    <row r="234" spans="3:8" x14ac:dyDescent="0.15">
      <c r="C234" s="15"/>
      <c r="D234" s="15"/>
      <c r="E234" s="15"/>
      <c r="F234" s="15"/>
      <c r="G234" s="15"/>
      <c r="H234" s="15"/>
    </row>
    <row r="235" spans="3:8" x14ac:dyDescent="0.15">
      <c r="C235" s="15"/>
      <c r="D235" s="15"/>
      <c r="E235" s="15"/>
      <c r="F235" s="15"/>
      <c r="G235" s="15"/>
      <c r="H235" s="15"/>
    </row>
    <row r="236" spans="3:8" x14ac:dyDescent="0.15">
      <c r="C236" s="15"/>
      <c r="D236" s="15"/>
      <c r="E236" s="15"/>
      <c r="F236" s="15"/>
      <c r="G236" s="15"/>
      <c r="H236" s="15"/>
    </row>
    <row r="237" spans="3:8" x14ac:dyDescent="0.15">
      <c r="C237" s="15"/>
      <c r="D237" s="15"/>
      <c r="E237" s="15"/>
      <c r="F237" s="15"/>
      <c r="G237" s="15"/>
      <c r="H237" s="15"/>
    </row>
    <row r="238" spans="3:8" x14ac:dyDescent="0.15">
      <c r="C238" s="15"/>
      <c r="D238" s="15"/>
      <c r="E238" s="15"/>
      <c r="F238" s="15"/>
      <c r="G238" s="15"/>
      <c r="H238" s="15"/>
    </row>
    <row r="239" spans="3:8" x14ac:dyDescent="0.15">
      <c r="C239" s="15"/>
      <c r="D239" s="15"/>
      <c r="E239" s="15"/>
      <c r="F239" s="15"/>
      <c r="G239" s="15"/>
      <c r="H239" s="15"/>
    </row>
    <row r="240" spans="3:8" x14ac:dyDescent="0.15">
      <c r="C240" s="15"/>
      <c r="D240" s="15"/>
      <c r="E240" s="15"/>
      <c r="F240" s="15"/>
      <c r="G240" s="15"/>
      <c r="H240" s="15"/>
    </row>
    <row r="241" spans="3:8" x14ac:dyDescent="0.15">
      <c r="C241" s="15"/>
      <c r="D241" s="15"/>
      <c r="E241" s="15"/>
      <c r="F241" s="15"/>
      <c r="G241" s="15"/>
      <c r="H241" s="15"/>
    </row>
    <row r="242" spans="3:8" x14ac:dyDescent="0.15">
      <c r="C242" s="15"/>
      <c r="D242" s="15"/>
      <c r="E242" s="15"/>
      <c r="F242" s="15"/>
      <c r="G242" s="15"/>
      <c r="H242" s="15"/>
    </row>
    <row r="243" spans="3:8" x14ac:dyDescent="0.15">
      <c r="C243" s="15"/>
      <c r="D243" s="15"/>
      <c r="E243" s="15"/>
      <c r="F243" s="15"/>
      <c r="G243" s="15"/>
      <c r="H243" s="15"/>
    </row>
    <row r="244" spans="3:8" x14ac:dyDescent="0.15">
      <c r="C244" s="15"/>
      <c r="D244" s="15"/>
      <c r="E244" s="15"/>
      <c r="F244" s="15"/>
      <c r="G244" s="15"/>
      <c r="H244" s="15"/>
    </row>
    <row r="245" spans="3:8" x14ac:dyDescent="0.15">
      <c r="C245" s="15"/>
      <c r="D245" s="15"/>
      <c r="E245" s="15"/>
      <c r="F245" s="15"/>
      <c r="G245" s="15"/>
      <c r="H245" s="15"/>
    </row>
    <row r="246" spans="3:8" x14ac:dyDescent="0.15">
      <c r="C246" s="15"/>
      <c r="D246" s="15"/>
      <c r="E246" s="15"/>
      <c r="F246" s="15"/>
      <c r="G246" s="15"/>
      <c r="H246" s="15"/>
    </row>
    <row r="247" spans="3:8" x14ac:dyDescent="0.15">
      <c r="C247" s="15"/>
      <c r="D247" s="15"/>
      <c r="E247" s="15"/>
      <c r="F247" s="15"/>
      <c r="G247" s="15"/>
      <c r="H247" s="15"/>
    </row>
    <row r="248" spans="3:8" x14ac:dyDescent="0.15">
      <c r="C248" s="15"/>
      <c r="D248" s="15"/>
      <c r="E248" s="15"/>
      <c r="F248" s="15"/>
      <c r="G248" s="15"/>
      <c r="H248" s="15"/>
    </row>
    <row r="249" spans="3:8" x14ac:dyDescent="0.15">
      <c r="C249" s="15"/>
      <c r="D249" s="15"/>
      <c r="E249" s="15"/>
      <c r="F249" s="15"/>
      <c r="G249" s="15"/>
      <c r="H249" s="15"/>
    </row>
    <row r="250" spans="3:8" x14ac:dyDescent="0.15">
      <c r="C250" s="15"/>
      <c r="D250" s="15"/>
      <c r="E250" s="15"/>
      <c r="F250" s="15"/>
      <c r="G250" s="15"/>
      <c r="H250" s="15"/>
    </row>
    <row r="251" spans="3:8" x14ac:dyDescent="0.15">
      <c r="C251" s="15"/>
      <c r="D251" s="15"/>
      <c r="E251" s="15"/>
      <c r="F251" s="15"/>
      <c r="G251" s="15"/>
      <c r="H251" s="15"/>
    </row>
    <row r="252" spans="3:8" x14ac:dyDescent="0.15">
      <c r="C252" s="15"/>
      <c r="D252" s="15"/>
      <c r="E252" s="15"/>
      <c r="F252" s="15"/>
      <c r="G252" s="15"/>
      <c r="H252" s="15"/>
    </row>
    <row r="253" spans="3:8" x14ac:dyDescent="0.15">
      <c r="C253" s="15"/>
      <c r="D253" s="15"/>
      <c r="E253" s="15"/>
      <c r="F253" s="15"/>
      <c r="G253" s="15"/>
      <c r="H253" s="15"/>
    </row>
    <row r="254" spans="3:8" x14ac:dyDescent="0.15">
      <c r="C254" s="15"/>
      <c r="D254" s="15"/>
      <c r="E254" s="15"/>
      <c r="F254" s="15"/>
      <c r="G254" s="15"/>
      <c r="H254" s="15"/>
    </row>
    <row r="255" spans="3:8" x14ac:dyDescent="0.15">
      <c r="C255" s="15"/>
      <c r="D255" s="15"/>
      <c r="E255" s="15"/>
      <c r="F255" s="15"/>
      <c r="G255" s="15"/>
      <c r="H255" s="15"/>
    </row>
    <row r="256" spans="3:8" x14ac:dyDescent="0.15">
      <c r="C256" s="15"/>
      <c r="D256" s="15"/>
      <c r="E256" s="15"/>
      <c r="F256" s="15"/>
      <c r="G256" s="15"/>
      <c r="H256" s="15"/>
    </row>
    <row r="257" spans="3:8" x14ac:dyDescent="0.15">
      <c r="C257" s="15"/>
      <c r="D257" s="15"/>
      <c r="E257" s="15"/>
      <c r="F257" s="15"/>
      <c r="G257" s="15"/>
      <c r="H257" s="15"/>
    </row>
    <row r="258" spans="3:8" x14ac:dyDescent="0.15">
      <c r="C258" s="15"/>
      <c r="D258" s="15"/>
      <c r="E258" s="15"/>
      <c r="F258" s="15"/>
      <c r="G258" s="15"/>
      <c r="H258" s="15"/>
    </row>
    <row r="259" spans="3:8" x14ac:dyDescent="0.15">
      <c r="C259" s="15"/>
      <c r="D259" s="15"/>
      <c r="E259" s="15"/>
      <c r="F259" s="15"/>
      <c r="G259" s="15"/>
      <c r="H259" s="15"/>
    </row>
    <row r="260" spans="3:8" x14ac:dyDescent="0.15">
      <c r="C260" s="15"/>
      <c r="D260" s="15"/>
      <c r="E260" s="15"/>
      <c r="F260" s="15"/>
      <c r="G260" s="15"/>
      <c r="H260" s="15"/>
    </row>
    <row r="261" spans="3:8" x14ac:dyDescent="0.15">
      <c r="C261" s="15"/>
      <c r="D261" s="15"/>
      <c r="E261" s="15"/>
      <c r="F261" s="15"/>
      <c r="G261" s="15"/>
      <c r="H261" s="15"/>
    </row>
    <row r="262" spans="3:8" x14ac:dyDescent="0.15">
      <c r="C262" s="15"/>
      <c r="D262" s="15"/>
      <c r="E262" s="15"/>
      <c r="F262" s="15"/>
      <c r="G262" s="15"/>
      <c r="H262" s="15"/>
    </row>
    <row r="263" spans="3:8" x14ac:dyDescent="0.15">
      <c r="C263" s="15"/>
      <c r="D263" s="15"/>
      <c r="E263" s="15"/>
      <c r="F263" s="15"/>
      <c r="G263" s="15"/>
      <c r="H263" s="15"/>
    </row>
    <row r="264" spans="3:8" x14ac:dyDescent="0.15">
      <c r="C264" s="15"/>
      <c r="D264" s="15"/>
      <c r="E264" s="15"/>
      <c r="F264" s="15"/>
      <c r="G264" s="15"/>
      <c r="H264" s="15"/>
    </row>
    <row r="265" spans="3:8" x14ac:dyDescent="0.15">
      <c r="C265" s="15"/>
      <c r="D265" s="15"/>
      <c r="E265" s="15"/>
      <c r="F265" s="15"/>
      <c r="G265" s="15"/>
      <c r="H265" s="15"/>
    </row>
    <row r="266" spans="3:8" x14ac:dyDescent="0.15">
      <c r="C266" s="15"/>
      <c r="D266" s="15"/>
      <c r="E266" s="15"/>
      <c r="F266" s="15"/>
      <c r="G266" s="15"/>
      <c r="H266" s="15"/>
    </row>
    <row r="267" spans="3:8" x14ac:dyDescent="0.15">
      <c r="C267" s="15"/>
      <c r="D267" s="15"/>
      <c r="E267" s="15"/>
      <c r="F267" s="15"/>
      <c r="G267" s="15"/>
      <c r="H267" s="15"/>
    </row>
    <row r="268" spans="3:8" x14ac:dyDescent="0.15">
      <c r="C268" s="15"/>
      <c r="D268" s="15"/>
      <c r="E268" s="15"/>
      <c r="F268" s="15"/>
      <c r="G268" s="15"/>
      <c r="H268" s="15"/>
    </row>
    <row r="269" spans="3:8" x14ac:dyDescent="0.15">
      <c r="C269" s="15"/>
      <c r="D269" s="15"/>
      <c r="E269" s="15"/>
      <c r="F269" s="15"/>
      <c r="G269" s="15"/>
      <c r="H269" s="15"/>
    </row>
    <row r="270" spans="3:8" x14ac:dyDescent="0.15">
      <c r="C270" s="15"/>
      <c r="D270" s="15"/>
      <c r="E270" s="15"/>
      <c r="F270" s="15"/>
      <c r="G270" s="15"/>
      <c r="H270" s="15"/>
    </row>
    <row r="271" spans="3:8" x14ac:dyDescent="0.15">
      <c r="C271" s="15"/>
      <c r="D271" s="15"/>
      <c r="E271" s="15"/>
      <c r="F271" s="15"/>
      <c r="G271" s="15"/>
      <c r="H271" s="15"/>
    </row>
    <row r="272" spans="3:8" x14ac:dyDescent="0.15">
      <c r="C272" s="15"/>
      <c r="D272" s="15"/>
      <c r="E272" s="15"/>
      <c r="F272" s="15"/>
      <c r="G272" s="15"/>
      <c r="H272" s="15"/>
    </row>
    <row r="273" spans="3:8" x14ac:dyDescent="0.15">
      <c r="C273" s="15"/>
      <c r="D273" s="15"/>
      <c r="E273" s="15"/>
      <c r="F273" s="15"/>
      <c r="G273" s="15"/>
      <c r="H273" s="15"/>
    </row>
    <row r="274" spans="3:8" x14ac:dyDescent="0.15">
      <c r="C274" s="15"/>
      <c r="D274" s="15"/>
      <c r="E274" s="15"/>
      <c r="F274" s="15"/>
      <c r="G274" s="15"/>
      <c r="H274" s="15"/>
    </row>
    <row r="275" spans="3:8" x14ac:dyDescent="0.15">
      <c r="C275" s="15"/>
      <c r="D275" s="15"/>
      <c r="E275" s="15"/>
      <c r="F275" s="15"/>
      <c r="G275" s="15"/>
      <c r="H275" s="15"/>
    </row>
    <row r="276" spans="3:8" x14ac:dyDescent="0.15">
      <c r="C276" s="15"/>
      <c r="D276" s="15"/>
      <c r="E276" s="15"/>
      <c r="F276" s="15"/>
      <c r="G276" s="15"/>
      <c r="H276" s="15"/>
    </row>
    <row r="277" spans="3:8" x14ac:dyDescent="0.15">
      <c r="C277" s="15"/>
      <c r="D277" s="15"/>
      <c r="E277" s="15"/>
      <c r="F277" s="15"/>
      <c r="G277" s="15"/>
      <c r="H277" s="15"/>
    </row>
    <row r="278" spans="3:8" x14ac:dyDescent="0.15">
      <c r="C278" s="15"/>
      <c r="D278" s="15"/>
      <c r="E278" s="15"/>
      <c r="F278" s="15"/>
      <c r="G278" s="15"/>
      <c r="H278" s="15"/>
    </row>
    <row r="279" spans="3:8" x14ac:dyDescent="0.15">
      <c r="C279" s="15"/>
      <c r="D279" s="15"/>
      <c r="E279" s="15"/>
      <c r="F279" s="15"/>
      <c r="G279" s="15"/>
      <c r="H279" s="15"/>
    </row>
    <row r="280" spans="3:8" x14ac:dyDescent="0.15">
      <c r="C280" s="15"/>
      <c r="D280" s="15"/>
      <c r="E280" s="15"/>
      <c r="F280" s="15"/>
      <c r="G280" s="15"/>
      <c r="H280" s="15"/>
    </row>
    <row r="281" spans="3:8" x14ac:dyDescent="0.15">
      <c r="C281" s="15"/>
      <c r="D281" s="15"/>
      <c r="E281" s="15"/>
      <c r="F281" s="15"/>
      <c r="G281" s="15"/>
      <c r="H281" s="15"/>
    </row>
    <row r="282" spans="3:8" x14ac:dyDescent="0.15">
      <c r="C282" s="15"/>
      <c r="D282" s="15"/>
      <c r="E282" s="15"/>
      <c r="F282" s="15"/>
      <c r="G282" s="15"/>
      <c r="H282" s="15"/>
    </row>
    <row r="283" spans="3:8" x14ac:dyDescent="0.15">
      <c r="C283" s="15"/>
      <c r="D283" s="15"/>
      <c r="E283" s="15"/>
      <c r="F283" s="15"/>
      <c r="G283" s="15"/>
      <c r="H283" s="15"/>
    </row>
    <row r="284" spans="3:8" x14ac:dyDescent="0.15">
      <c r="C284" s="15"/>
      <c r="D284" s="15"/>
      <c r="E284" s="15"/>
      <c r="F284" s="15"/>
      <c r="G284" s="15"/>
      <c r="H284" s="15"/>
    </row>
    <row r="285" spans="3:8" x14ac:dyDescent="0.15">
      <c r="C285" s="15"/>
      <c r="D285" s="15"/>
      <c r="E285" s="15"/>
      <c r="F285" s="15"/>
      <c r="G285" s="15"/>
      <c r="H285" s="15"/>
    </row>
    <row r="286" spans="3:8" x14ac:dyDescent="0.15">
      <c r="C286" s="15"/>
      <c r="D286" s="15"/>
      <c r="E286" s="15"/>
      <c r="F286" s="15"/>
      <c r="G286" s="15"/>
      <c r="H286" s="15"/>
    </row>
    <row r="287" spans="3:8" x14ac:dyDescent="0.15">
      <c r="C287" s="15"/>
      <c r="D287" s="15"/>
      <c r="E287" s="15"/>
      <c r="F287" s="15"/>
      <c r="G287" s="15"/>
      <c r="H287" s="15"/>
    </row>
    <row r="288" spans="3:8" x14ac:dyDescent="0.15">
      <c r="C288" s="15"/>
      <c r="D288" s="15"/>
      <c r="E288" s="15"/>
      <c r="F288" s="15"/>
      <c r="G288" s="15"/>
      <c r="H288" s="15"/>
    </row>
    <row r="289" spans="3:8" x14ac:dyDescent="0.15">
      <c r="C289" s="15"/>
      <c r="D289" s="15"/>
      <c r="E289" s="15"/>
      <c r="F289" s="15"/>
      <c r="G289" s="15"/>
      <c r="H289" s="15"/>
    </row>
    <row r="290" spans="3:8" x14ac:dyDescent="0.15">
      <c r="C290" s="15"/>
      <c r="D290" s="15"/>
      <c r="E290" s="15"/>
      <c r="F290" s="15"/>
      <c r="G290" s="15"/>
      <c r="H290" s="15"/>
    </row>
    <row r="291" spans="3:8" x14ac:dyDescent="0.15">
      <c r="C291" s="15"/>
      <c r="D291" s="15"/>
      <c r="E291" s="15"/>
      <c r="F291" s="15"/>
      <c r="G291" s="15"/>
      <c r="H291" s="15"/>
    </row>
    <row r="292" spans="3:8" x14ac:dyDescent="0.15">
      <c r="C292" s="15"/>
      <c r="D292" s="15"/>
      <c r="E292" s="15"/>
      <c r="F292" s="15"/>
      <c r="G292" s="15"/>
      <c r="H292" s="15"/>
    </row>
    <row r="293" spans="3:8" x14ac:dyDescent="0.15">
      <c r="C293" s="15"/>
      <c r="D293" s="15"/>
      <c r="E293" s="15"/>
      <c r="F293" s="15"/>
      <c r="G293" s="15"/>
      <c r="H293" s="15"/>
    </row>
    <row r="294" spans="3:8" x14ac:dyDescent="0.15">
      <c r="C294" s="15"/>
      <c r="D294" s="15"/>
      <c r="E294" s="15"/>
      <c r="F294" s="15"/>
      <c r="G294" s="15"/>
      <c r="H294" s="15"/>
    </row>
    <row r="295" spans="3:8" x14ac:dyDescent="0.15">
      <c r="C295" s="15"/>
      <c r="D295" s="15"/>
      <c r="E295" s="15"/>
      <c r="F295" s="15"/>
      <c r="G295" s="15"/>
      <c r="H295" s="15"/>
    </row>
    <row r="296" spans="3:8" x14ac:dyDescent="0.15">
      <c r="C296" s="15"/>
      <c r="D296" s="15"/>
      <c r="E296" s="15"/>
      <c r="F296" s="15"/>
      <c r="G296" s="15"/>
      <c r="H296" s="15"/>
    </row>
    <row r="297" spans="3:8" x14ac:dyDescent="0.15">
      <c r="C297" s="15"/>
      <c r="D297" s="15"/>
      <c r="E297" s="15"/>
      <c r="F297" s="15"/>
      <c r="G297" s="15"/>
      <c r="H297" s="15"/>
    </row>
    <row r="298" spans="3:8" x14ac:dyDescent="0.15">
      <c r="C298" s="15"/>
      <c r="D298" s="15"/>
      <c r="E298" s="15"/>
      <c r="F298" s="15"/>
      <c r="G298" s="15"/>
      <c r="H298" s="15"/>
    </row>
    <row r="299" spans="3:8" x14ac:dyDescent="0.15">
      <c r="C299" s="15"/>
      <c r="D299" s="15"/>
      <c r="E299" s="15"/>
      <c r="F299" s="15"/>
      <c r="G299" s="15"/>
      <c r="H299" s="15"/>
    </row>
    <row r="300" spans="3:8" x14ac:dyDescent="0.15">
      <c r="C300" s="15"/>
      <c r="D300" s="15"/>
      <c r="E300" s="15"/>
      <c r="F300" s="15"/>
      <c r="G300" s="15"/>
      <c r="H300" s="15"/>
    </row>
    <row r="301" spans="3:8" x14ac:dyDescent="0.15">
      <c r="C301" s="15"/>
      <c r="D301" s="15"/>
      <c r="E301" s="15"/>
      <c r="F301" s="15"/>
      <c r="G301" s="15"/>
      <c r="H301" s="15"/>
    </row>
    <row r="302" spans="3:8" x14ac:dyDescent="0.15">
      <c r="C302" s="15"/>
      <c r="D302" s="15"/>
      <c r="E302" s="15"/>
      <c r="F302" s="15"/>
      <c r="G302" s="15"/>
      <c r="H302" s="15"/>
    </row>
    <row r="303" spans="3:8" x14ac:dyDescent="0.15">
      <c r="C303" s="15"/>
      <c r="D303" s="15"/>
      <c r="E303" s="15"/>
      <c r="F303" s="15"/>
      <c r="G303" s="15"/>
      <c r="H303" s="15"/>
    </row>
    <row r="304" spans="3:8" x14ac:dyDescent="0.15">
      <c r="C304" s="15"/>
      <c r="D304" s="15"/>
      <c r="E304" s="15"/>
      <c r="F304" s="15"/>
      <c r="G304" s="15"/>
      <c r="H304" s="15"/>
    </row>
    <row r="305" spans="3:8" x14ac:dyDescent="0.15">
      <c r="C305" s="15"/>
      <c r="D305" s="15"/>
      <c r="E305" s="15"/>
      <c r="F305" s="15"/>
      <c r="G305" s="15"/>
      <c r="H305" s="15"/>
    </row>
    <row r="306" spans="3:8" x14ac:dyDescent="0.15">
      <c r="C306" s="15"/>
      <c r="D306" s="15"/>
      <c r="E306" s="15"/>
      <c r="F306" s="15"/>
      <c r="G306" s="15"/>
      <c r="H306" s="15"/>
    </row>
    <row r="307" spans="3:8" x14ac:dyDescent="0.15">
      <c r="C307" s="15"/>
      <c r="D307" s="15"/>
      <c r="E307" s="15"/>
      <c r="F307" s="15"/>
      <c r="G307" s="15"/>
      <c r="H307" s="15"/>
    </row>
    <row r="308" spans="3:8" x14ac:dyDescent="0.15">
      <c r="C308" s="15"/>
      <c r="D308" s="15"/>
      <c r="E308" s="15"/>
      <c r="F308" s="15"/>
      <c r="G308" s="15"/>
      <c r="H308" s="15"/>
    </row>
    <row r="309" spans="3:8" x14ac:dyDescent="0.15">
      <c r="C309" s="15"/>
      <c r="D309" s="15"/>
      <c r="E309" s="15"/>
      <c r="F309" s="15"/>
      <c r="G309" s="15"/>
      <c r="H309" s="15"/>
    </row>
    <row r="310" spans="3:8" x14ac:dyDescent="0.15">
      <c r="C310" s="15"/>
      <c r="D310" s="15"/>
      <c r="E310" s="15"/>
      <c r="F310" s="15"/>
      <c r="G310" s="15"/>
      <c r="H310" s="15"/>
    </row>
    <row r="311" spans="3:8" x14ac:dyDescent="0.15">
      <c r="C311" s="15"/>
      <c r="D311" s="15"/>
      <c r="E311" s="15"/>
      <c r="F311" s="15"/>
      <c r="G311" s="15"/>
      <c r="H311" s="15"/>
    </row>
    <row r="312" spans="3:8" x14ac:dyDescent="0.15">
      <c r="C312" s="15"/>
      <c r="D312" s="15"/>
      <c r="E312" s="15"/>
      <c r="F312" s="15"/>
      <c r="G312" s="15"/>
      <c r="H312" s="15"/>
    </row>
    <row r="313" spans="3:8" x14ac:dyDescent="0.15">
      <c r="C313" s="15"/>
      <c r="D313" s="15"/>
      <c r="E313" s="15"/>
      <c r="F313" s="15"/>
      <c r="G313" s="15"/>
      <c r="H313" s="15"/>
    </row>
    <row r="314" spans="3:8" x14ac:dyDescent="0.15">
      <c r="C314" s="15"/>
      <c r="D314" s="15"/>
      <c r="E314" s="15"/>
      <c r="F314" s="15"/>
      <c r="G314" s="15"/>
      <c r="H314" s="15"/>
    </row>
    <row r="315" spans="3:8" x14ac:dyDescent="0.15">
      <c r="C315" s="15"/>
      <c r="D315" s="15"/>
      <c r="E315" s="15"/>
      <c r="F315" s="15"/>
      <c r="G315" s="15"/>
      <c r="H315" s="15"/>
    </row>
    <row r="316" spans="3:8" x14ac:dyDescent="0.15">
      <c r="C316" s="15"/>
      <c r="D316" s="15"/>
      <c r="E316" s="15"/>
      <c r="F316" s="15"/>
      <c r="G316" s="15"/>
      <c r="H316" s="15"/>
    </row>
    <row r="317" spans="3:8" x14ac:dyDescent="0.15">
      <c r="C317" s="15"/>
      <c r="D317" s="15"/>
      <c r="E317" s="15"/>
      <c r="F317" s="15"/>
      <c r="G317" s="15"/>
      <c r="H317" s="15"/>
    </row>
    <row r="318" spans="3:8" x14ac:dyDescent="0.15">
      <c r="C318" s="15"/>
      <c r="D318" s="15"/>
      <c r="E318" s="15"/>
      <c r="F318" s="15"/>
      <c r="G318" s="15"/>
      <c r="H318" s="15"/>
    </row>
    <row r="319" spans="3:8" x14ac:dyDescent="0.15">
      <c r="C319" s="15"/>
      <c r="D319" s="15"/>
      <c r="E319" s="15"/>
      <c r="F319" s="15"/>
      <c r="G319" s="15"/>
      <c r="H319" s="15"/>
    </row>
    <row r="320" spans="3:8" x14ac:dyDescent="0.15">
      <c r="C320" s="15"/>
      <c r="D320" s="15"/>
      <c r="E320" s="15"/>
      <c r="F320" s="15"/>
      <c r="G320" s="15"/>
      <c r="H320" s="15"/>
    </row>
    <row r="321" spans="3:8" x14ac:dyDescent="0.15">
      <c r="C321" s="15"/>
      <c r="D321" s="15"/>
      <c r="E321" s="15"/>
      <c r="F321" s="15"/>
      <c r="G321" s="15"/>
      <c r="H321" s="15"/>
    </row>
    <row r="322" spans="3:8" x14ac:dyDescent="0.15">
      <c r="C322" s="15"/>
      <c r="D322" s="15"/>
      <c r="E322" s="15"/>
      <c r="F322" s="15"/>
      <c r="G322" s="15"/>
      <c r="H322" s="15"/>
    </row>
    <row r="323" spans="3:8" x14ac:dyDescent="0.15">
      <c r="C323" s="15"/>
      <c r="D323" s="15"/>
      <c r="E323" s="15"/>
      <c r="F323" s="15"/>
      <c r="G323" s="15"/>
      <c r="H323" s="15"/>
    </row>
    <row r="324" spans="3:8" x14ac:dyDescent="0.15">
      <c r="C324" s="15"/>
      <c r="D324" s="15"/>
      <c r="E324" s="15"/>
      <c r="F324" s="15"/>
      <c r="G324" s="15"/>
      <c r="H324" s="15"/>
    </row>
    <row r="325" spans="3:8" x14ac:dyDescent="0.15">
      <c r="C325" s="15"/>
      <c r="D325" s="15"/>
      <c r="E325" s="15"/>
      <c r="F325" s="15"/>
      <c r="G325" s="15"/>
      <c r="H325" s="15"/>
    </row>
    <row r="326" spans="3:8" x14ac:dyDescent="0.15">
      <c r="C326" s="15"/>
      <c r="D326" s="15"/>
      <c r="E326" s="15"/>
      <c r="F326" s="15"/>
      <c r="G326" s="15"/>
      <c r="H326" s="15"/>
    </row>
    <row r="327" spans="3:8" x14ac:dyDescent="0.15">
      <c r="C327" s="15"/>
      <c r="D327" s="15"/>
      <c r="E327" s="15"/>
      <c r="F327" s="15"/>
      <c r="G327" s="15"/>
      <c r="H327" s="15"/>
    </row>
    <row r="328" spans="3:8" x14ac:dyDescent="0.15">
      <c r="C328" s="15"/>
      <c r="D328" s="15"/>
      <c r="E328" s="15"/>
      <c r="F328" s="15"/>
      <c r="G328" s="15"/>
      <c r="H328" s="15"/>
    </row>
    <row r="329" spans="3:8" x14ac:dyDescent="0.15">
      <c r="C329" s="15"/>
      <c r="D329" s="15"/>
      <c r="E329" s="15"/>
      <c r="F329" s="15"/>
      <c r="G329" s="15"/>
      <c r="H329" s="15"/>
    </row>
    <row r="330" spans="3:8" x14ac:dyDescent="0.15">
      <c r="C330" s="15"/>
      <c r="D330" s="15"/>
      <c r="E330" s="15"/>
      <c r="F330" s="15"/>
      <c r="G330" s="15"/>
      <c r="H330" s="15"/>
    </row>
    <row r="331" spans="3:8" x14ac:dyDescent="0.15">
      <c r="C331" s="15"/>
      <c r="D331" s="15"/>
      <c r="E331" s="15"/>
      <c r="F331" s="15"/>
      <c r="G331" s="15"/>
      <c r="H331" s="15"/>
    </row>
    <row r="332" spans="3:8" x14ac:dyDescent="0.15">
      <c r="C332" s="15"/>
      <c r="D332" s="15"/>
      <c r="E332" s="15"/>
      <c r="F332" s="15"/>
      <c r="G332" s="15"/>
      <c r="H332" s="15"/>
    </row>
    <row r="333" spans="3:8" x14ac:dyDescent="0.15">
      <c r="C333" s="15"/>
      <c r="D333" s="15"/>
      <c r="E333" s="15"/>
      <c r="F333" s="15"/>
      <c r="G333" s="15"/>
      <c r="H333" s="15"/>
    </row>
    <row r="334" spans="3:8" x14ac:dyDescent="0.15">
      <c r="C334" s="15"/>
      <c r="D334" s="15"/>
      <c r="E334" s="15"/>
      <c r="F334" s="15"/>
      <c r="G334" s="15"/>
      <c r="H334" s="15"/>
    </row>
    <row r="335" spans="3:8" x14ac:dyDescent="0.15">
      <c r="C335" s="15"/>
      <c r="D335" s="15"/>
      <c r="E335" s="15"/>
      <c r="F335" s="15"/>
      <c r="G335" s="15"/>
      <c r="H335" s="15"/>
    </row>
    <row r="336" spans="3:8" x14ac:dyDescent="0.15">
      <c r="C336" s="15"/>
      <c r="D336" s="15"/>
      <c r="E336" s="15"/>
      <c r="F336" s="15"/>
      <c r="G336" s="15"/>
      <c r="H336" s="15"/>
    </row>
    <row r="337" spans="3:8" x14ac:dyDescent="0.15">
      <c r="C337" s="15"/>
      <c r="D337" s="15"/>
      <c r="E337" s="15"/>
      <c r="F337" s="15"/>
      <c r="G337" s="15"/>
      <c r="H337" s="15"/>
    </row>
    <row r="338" spans="3:8" x14ac:dyDescent="0.15">
      <c r="C338" s="15"/>
      <c r="D338" s="15"/>
      <c r="E338" s="15"/>
      <c r="F338" s="15"/>
      <c r="G338" s="15"/>
      <c r="H338" s="15"/>
    </row>
    <row r="339" spans="3:8" x14ac:dyDescent="0.15">
      <c r="C339" s="15"/>
      <c r="D339" s="15"/>
      <c r="E339" s="15"/>
      <c r="F339" s="15"/>
      <c r="G339" s="15"/>
      <c r="H339" s="15"/>
    </row>
    <row r="340" spans="3:8" x14ac:dyDescent="0.15">
      <c r="C340" s="15"/>
      <c r="D340" s="15"/>
      <c r="E340" s="15"/>
      <c r="F340" s="15"/>
      <c r="G340" s="15"/>
      <c r="H340" s="15"/>
    </row>
    <row r="341" spans="3:8" x14ac:dyDescent="0.15">
      <c r="C341" s="15"/>
      <c r="D341" s="15"/>
      <c r="E341" s="15"/>
      <c r="F341" s="15"/>
      <c r="G341" s="15"/>
      <c r="H341" s="15"/>
    </row>
    <row r="342" spans="3:8" x14ac:dyDescent="0.15">
      <c r="C342" s="15"/>
      <c r="D342" s="15"/>
      <c r="E342" s="15"/>
      <c r="F342" s="15"/>
      <c r="G342" s="15"/>
      <c r="H342" s="15"/>
    </row>
    <row r="343" spans="3:8" x14ac:dyDescent="0.15">
      <c r="C343" s="15"/>
      <c r="D343" s="15"/>
      <c r="E343" s="15"/>
      <c r="F343" s="15"/>
      <c r="G343" s="15"/>
      <c r="H343" s="15"/>
    </row>
    <row r="344" spans="3:8" x14ac:dyDescent="0.15">
      <c r="C344" s="15"/>
      <c r="D344" s="15"/>
      <c r="E344" s="15"/>
      <c r="F344" s="15"/>
      <c r="G344" s="15"/>
      <c r="H344" s="15"/>
    </row>
    <row r="345" spans="3:8" x14ac:dyDescent="0.15">
      <c r="C345" s="15"/>
      <c r="D345" s="15"/>
      <c r="E345" s="15"/>
      <c r="F345" s="15"/>
      <c r="G345" s="15"/>
      <c r="H345" s="15"/>
    </row>
    <row r="346" spans="3:8" x14ac:dyDescent="0.15">
      <c r="C346" s="15"/>
      <c r="D346" s="15"/>
      <c r="E346" s="15"/>
      <c r="F346" s="15"/>
      <c r="G346" s="15"/>
      <c r="H346" s="15"/>
    </row>
    <row r="347" spans="3:8" x14ac:dyDescent="0.15">
      <c r="C347" s="15"/>
      <c r="D347" s="15"/>
      <c r="E347" s="15"/>
      <c r="F347" s="15"/>
      <c r="G347" s="15"/>
      <c r="H347" s="15"/>
    </row>
    <row r="348" spans="3:8" x14ac:dyDescent="0.15">
      <c r="C348" s="15"/>
      <c r="D348" s="15"/>
      <c r="E348" s="15"/>
      <c r="F348" s="15"/>
      <c r="G348" s="15"/>
      <c r="H348" s="15"/>
    </row>
    <row r="349" spans="3:8" x14ac:dyDescent="0.15">
      <c r="C349" s="15"/>
      <c r="D349" s="15"/>
      <c r="E349" s="15"/>
      <c r="F349" s="15"/>
      <c r="G349" s="15"/>
      <c r="H349" s="15"/>
    </row>
    <row r="350" spans="3:8" x14ac:dyDescent="0.15">
      <c r="C350" s="15"/>
      <c r="D350" s="15"/>
      <c r="E350" s="15"/>
      <c r="F350" s="15"/>
      <c r="G350" s="15"/>
      <c r="H350" s="15"/>
    </row>
    <row r="351" spans="3:8" x14ac:dyDescent="0.15">
      <c r="C351" s="15"/>
      <c r="D351" s="15"/>
      <c r="E351" s="15"/>
      <c r="F351" s="15"/>
      <c r="G351" s="15"/>
      <c r="H351" s="15"/>
    </row>
    <row r="352" spans="3:8" x14ac:dyDescent="0.15">
      <c r="C352" s="15"/>
      <c r="D352" s="15"/>
      <c r="E352" s="15"/>
      <c r="F352" s="15"/>
      <c r="G352" s="15"/>
      <c r="H352" s="15"/>
    </row>
    <row r="353" spans="3:8" x14ac:dyDescent="0.15">
      <c r="C353" s="15"/>
      <c r="D353" s="15"/>
      <c r="E353" s="15"/>
      <c r="F353" s="15"/>
      <c r="G353" s="15"/>
      <c r="H353" s="15"/>
    </row>
    <row r="354" spans="3:8" x14ac:dyDescent="0.15">
      <c r="C354" s="15"/>
      <c r="D354" s="15"/>
      <c r="E354" s="15"/>
      <c r="F354" s="15"/>
      <c r="G354" s="15"/>
      <c r="H354" s="15"/>
    </row>
    <row r="355" spans="3:8" x14ac:dyDescent="0.15">
      <c r="C355" s="15"/>
      <c r="D355" s="15"/>
      <c r="E355" s="15"/>
      <c r="F355" s="15"/>
      <c r="G355" s="15"/>
      <c r="H355" s="15"/>
    </row>
    <row r="356" spans="3:8" x14ac:dyDescent="0.15">
      <c r="C356" s="15"/>
      <c r="D356" s="15"/>
      <c r="E356" s="15"/>
      <c r="F356" s="15"/>
      <c r="G356" s="15"/>
      <c r="H356" s="15"/>
    </row>
    <row r="357" spans="3:8" x14ac:dyDescent="0.15">
      <c r="C357" s="15"/>
      <c r="D357" s="15"/>
      <c r="E357" s="15"/>
      <c r="F357" s="15"/>
      <c r="G357" s="15"/>
      <c r="H357" s="15"/>
    </row>
    <row r="358" spans="3:8" x14ac:dyDescent="0.15">
      <c r="C358" s="15"/>
      <c r="D358" s="15"/>
      <c r="E358" s="15"/>
      <c r="F358" s="15"/>
      <c r="G358" s="15"/>
      <c r="H358" s="15"/>
    </row>
    <row r="359" spans="3:8" x14ac:dyDescent="0.15">
      <c r="C359" s="15"/>
      <c r="D359" s="15"/>
      <c r="E359" s="15"/>
      <c r="F359" s="15"/>
      <c r="G359" s="15"/>
      <c r="H359" s="15"/>
    </row>
    <row r="360" spans="3:8" x14ac:dyDescent="0.15">
      <c r="C360" s="15"/>
      <c r="D360" s="15"/>
      <c r="E360" s="15"/>
      <c r="F360" s="15"/>
      <c r="G360" s="15"/>
      <c r="H360" s="15"/>
    </row>
    <row r="361" spans="3:8" x14ac:dyDescent="0.15">
      <c r="C361" s="15"/>
      <c r="D361" s="15"/>
      <c r="E361" s="15"/>
      <c r="F361" s="15"/>
      <c r="G361" s="15"/>
      <c r="H361" s="15"/>
    </row>
    <row r="362" spans="3:8" x14ac:dyDescent="0.15">
      <c r="C362" s="15"/>
      <c r="D362" s="15"/>
      <c r="E362" s="15"/>
      <c r="F362" s="15"/>
      <c r="G362" s="15"/>
      <c r="H362" s="15"/>
    </row>
    <row r="363" spans="3:8" x14ac:dyDescent="0.15">
      <c r="C363" s="15"/>
      <c r="D363" s="15"/>
      <c r="E363" s="15"/>
      <c r="F363" s="15"/>
      <c r="G363" s="15"/>
      <c r="H363" s="15"/>
    </row>
    <row r="364" spans="3:8" x14ac:dyDescent="0.15">
      <c r="C364" s="15"/>
      <c r="D364" s="15"/>
      <c r="E364" s="15"/>
      <c r="F364" s="15"/>
      <c r="G364" s="15"/>
      <c r="H364" s="15"/>
    </row>
    <row r="365" spans="3:8" x14ac:dyDescent="0.15">
      <c r="C365" s="15"/>
      <c r="D365" s="15"/>
      <c r="E365" s="15"/>
      <c r="F365" s="15"/>
      <c r="G365" s="15"/>
      <c r="H365" s="15"/>
    </row>
    <row r="366" spans="3:8" x14ac:dyDescent="0.15">
      <c r="C366" s="15"/>
      <c r="D366" s="15"/>
      <c r="E366" s="15"/>
      <c r="F366" s="15"/>
      <c r="G366" s="15"/>
      <c r="H366" s="15"/>
    </row>
    <row r="367" spans="3:8" x14ac:dyDescent="0.15">
      <c r="C367" s="15"/>
      <c r="D367" s="15"/>
      <c r="E367" s="15"/>
      <c r="F367" s="15"/>
      <c r="G367" s="15"/>
      <c r="H367" s="15"/>
    </row>
    <row r="368" spans="3:8" x14ac:dyDescent="0.15">
      <c r="C368" s="15"/>
      <c r="D368" s="15"/>
      <c r="E368" s="15"/>
      <c r="F368" s="15"/>
      <c r="G368" s="15"/>
      <c r="H368" s="15"/>
    </row>
    <row r="369" spans="3:8" x14ac:dyDescent="0.15">
      <c r="C369" s="15"/>
      <c r="D369" s="15"/>
      <c r="E369" s="15"/>
      <c r="F369" s="15"/>
      <c r="G369" s="15"/>
      <c r="H369" s="15"/>
    </row>
    <row r="370" spans="3:8" x14ac:dyDescent="0.15">
      <c r="C370" s="15"/>
      <c r="D370" s="15"/>
      <c r="E370" s="15"/>
      <c r="F370" s="15"/>
      <c r="G370" s="15"/>
      <c r="H370" s="15"/>
    </row>
    <row r="371" spans="3:8" x14ac:dyDescent="0.15">
      <c r="C371" s="15"/>
      <c r="D371" s="15"/>
      <c r="E371" s="15"/>
      <c r="F371" s="15"/>
      <c r="G371" s="15"/>
      <c r="H371" s="15"/>
    </row>
    <row r="372" spans="3:8" x14ac:dyDescent="0.15">
      <c r="C372" s="15"/>
      <c r="D372" s="15"/>
      <c r="E372" s="15"/>
      <c r="F372" s="15"/>
      <c r="G372" s="15"/>
      <c r="H372" s="15"/>
    </row>
    <row r="373" spans="3:8" x14ac:dyDescent="0.15">
      <c r="C373" s="15"/>
      <c r="D373" s="15"/>
      <c r="E373" s="15"/>
      <c r="F373" s="15"/>
      <c r="G373" s="15"/>
      <c r="H373" s="15"/>
    </row>
    <row r="374" spans="3:8" x14ac:dyDescent="0.15">
      <c r="C374" s="15"/>
      <c r="D374" s="15"/>
      <c r="E374" s="15"/>
      <c r="F374" s="15"/>
      <c r="G374" s="15"/>
      <c r="H374" s="15"/>
    </row>
    <row r="375" spans="3:8" x14ac:dyDescent="0.15">
      <c r="C375" s="15"/>
      <c r="D375" s="15"/>
      <c r="E375" s="15"/>
      <c r="F375" s="15"/>
      <c r="G375" s="15"/>
      <c r="H375" s="15"/>
    </row>
    <row r="376" spans="3:8" x14ac:dyDescent="0.15">
      <c r="C376" s="15"/>
      <c r="D376" s="15"/>
      <c r="E376" s="15"/>
      <c r="F376" s="15"/>
      <c r="G376" s="15"/>
      <c r="H376" s="15"/>
    </row>
    <row r="377" spans="3:8" x14ac:dyDescent="0.15">
      <c r="C377" s="15"/>
      <c r="D377" s="15"/>
      <c r="E377" s="15"/>
      <c r="F377" s="15"/>
      <c r="G377" s="15"/>
      <c r="H377" s="15"/>
    </row>
    <row r="378" spans="3:8" x14ac:dyDescent="0.15">
      <c r="C378" s="15"/>
      <c r="D378" s="15"/>
      <c r="E378" s="15"/>
      <c r="F378" s="15"/>
      <c r="G378" s="15"/>
      <c r="H378" s="15"/>
    </row>
    <row r="379" spans="3:8" x14ac:dyDescent="0.15">
      <c r="C379" s="15"/>
      <c r="D379" s="15"/>
      <c r="E379" s="15"/>
      <c r="F379" s="15"/>
      <c r="G379" s="15"/>
      <c r="H379" s="15"/>
    </row>
    <row r="380" spans="3:8" x14ac:dyDescent="0.15">
      <c r="C380" s="15"/>
      <c r="D380" s="15"/>
      <c r="E380" s="15"/>
      <c r="F380" s="15"/>
      <c r="G380" s="15"/>
      <c r="H380" s="15"/>
    </row>
    <row r="381" spans="3:8" x14ac:dyDescent="0.15">
      <c r="C381" s="15"/>
      <c r="D381" s="15"/>
      <c r="E381" s="15"/>
      <c r="F381" s="15"/>
      <c r="G381" s="15"/>
      <c r="H381" s="15"/>
    </row>
    <row r="382" spans="3:8" x14ac:dyDescent="0.15">
      <c r="C382" s="15"/>
      <c r="D382" s="15"/>
      <c r="E382" s="15"/>
      <c r="F382" s="15"/>
      <c r="G382" s="15"/>
      <c r="H382" s="15"/>
    </row>
    <row r="383" spans="3:8" x14ac:dyDescent="0.15">
      <c r="C383" s="15"/>
      <c r="D383" s="15"/>
      <c r="E383" s="15"/>
      <c r="F383" s="15"/>
      <c r="G383" s="15"/>
      <c r="H383" s="15"/>
    </row>
    <row r="384" spans="3:8" x14ac:dyDescent="0.15">
      <c r="C384" s="15"/>
      <c r="D384" s="15"/>
      <c r="E384" s="15"/>
      <c r="F384" s="15"/>
      <c r="G384" s="15"/>
      <c r="H384" s="15"/>
    </row>
    <row r="385" spans="3:8" x14ac:dyDescent="0.15">
      <c r="C385" s="15"/>
      <c r="D385" s="15"/>
      <c r="E385" s="15"/>
      <c r="F385" s="15"/>
      <c r="G385" s="15"/>
      <c r="H385" s="15"/>
    </row>
    <row r="386" spans="3:8" x14ac:dyDescent="0.15">
      <c r="C386" s="15"/>
      <c r="D386" s="15"/>
      <c r="E386" s="15"/>
      <c r="F386" s="15"/>
      <c r="G386" s="15"/>
      <c r="H386" s="15"/>
    </row>
    <row r="387" spans="3:8" x14ac:dyDescent="0.15">
      <c r="C387" s="15"/>
      <c r="D387" s="15"/>
      <c r="E387" s="15"/>
      <c r="F387" s="15"/>
      <c r="G387" s="15"/>
      <c r="H387" s="15"/>
    </row>
    <row r="388" spans="3:8" x14ac:dyDescent="0.15">
      <c r="C388" s="15"/>
      <c r="D388" s="15"/>
      <c r="E388" s="15"/>
      <c r="F388" s="15"/>
      <c r="G388" s="15"/>
      <c r="H388" s="15"/>
    </row>
    <row r="389" spans="3:8" x14ac:dyDescent="0.15">
      <c r="C389" s="15"/>
      <c r="D389" s="15"/>
      <c r="E389" s="15"/>
      <c r="F389" s="15"/>
      <c r="G389" s="15"/>
      <c r="H389" s="15"/>
    </row>
    <row r="390" spans="3:8" x14ac:dyDescent="0.15">
      <c r="C390" s="15"/>
      <c r="D390" s="15"/>
      <c r="E390" s="15"/>
      <c r="F390" s="15"/>
      <c r="G390" s="15"/>
      <c r="H390" s="15"/>
    </row>
    <row r="391" spans="3:8" x14ac:dyDescent="0.15">
      <c r="C391" s="15"/>
      <c r="D391" s="15"/>
      <c r="E391" s="15"/>
      <c r="F391" s="15"/>
      <c r="G391" s="15"/>
      <c r="H391" s="15"/>
    </row>
    <row r="392" spans="3:8" x14ac:dyDescent="0.15">
      <c r="C392" s="15"/>
      <c r="D392" s="15"/>
      <c r="E392" s="15"/>
      <c r="F392" s="15"/>
      <c r="G392" s="15"/>
      <c r="H392" s="15"/>
    </row>
    <row r="393" spans="3:8" x14ac:dyDescent="0.15">
      <c r="C393" s="15"/>
      <c r="D393" s="15"/>
      <c r="E393" s="15"/>
      <c r="F393" s="15"/>
      <c r="G393" s="15"/>
      <c r="H393" s="15"/>
    </row>
    <row r="394" spans="3:8" x14ac:dyDescent="0.15">
      <c r="C394" s="15"/>
      <c r="D394" s="15"/>
      <c r="E394" s="15"/>
      <c r="F394" s="15"/>
      <c r="G394" s="15"/>
      <c r="H394" s="15"/>
    </row>
    <row r="395" spans="3:8" x14ac:dyDescent="0.15">
      <c r="C395" s="15"/>
      <c r="D395" s="15"/>
      <c r="E395" s="15"/>
      <c r="F395" s="15"/>
      <c r="G395" s="15"/>
      <c r="H395" s="15"/>
    </row>
    <row r="396" spans="3:8" x14ac:dyDescent="0.15">
      <c r="C396" s="15"/>
      <c r="D396" s="15"/>
      <c r="E396" s="15"/>
      <c r="F396" s="15"/>
      <c r="G396" s="15"/>
      <c r="H396" s="15"/>
    </row>
    <row r="397" spans="3:8" x14ac:dyDescent="0.15">
      <c r="C397" s="15"/>
      <c r="D397" s="15"/>
      <c r="E397" s="15"/>
      <c r="F397" s="15"/>
      <c r="G397" s="15"/>
      <c r="H397" s="15"/>
    </row>
    <row r="398" spans="3:8" x14ac:dyDescent="0.15">
      <c r="C398" s="15"/>
      <c r="D398" s="15"/>
      <c r="E398" s="15"/>
      <c r="F398" s="15"/>
      <c r="G398" s="15"/>
      <c r="H398" s="15"/>
    </row>
    <row r="399" spans="3:8" x14ac:dyDescent="0.15">
      <c r="C399" s="15"/>
      <c r="D399" s="15"/>
      <c r="E399" s="15"/>
      <c r="F399" s="15"/>
      <c r="G399" s="15"/>
      <c r="H399" s="15"/>
    </row>
    <row r="400" spans="3:8" x14ac:dyDescent="0.15">
      <c r="C400" s="15"/>
      <c r="D400" s="15"/>
      <c r="E400" s="15"/>
      <c r="F400" s="15"/>
      <c r="G400" s="15"/>
      <c r="H400" s="15"/>
    </row>
    <row r="401" spans="3:8" x14ac:dyDescent="0.15">
      <c r="C401" s="15"/>
      <c r="D401" s="15"/>
      <c r="E401" s="15"/>
      <c r="F401" s="15"/>
      <c r="G401" s="15"/>
      <c r="H401" s="15"/>
    </row>
    <row r="402" spans="3:8" x14ac:dyDescent="0.15">
      <c r="C402" s="15"/>
      <c r="D402" s="15"/>
      <c r="E402" s="15"/>
      <c r="F402" s="15"/>
      <c r="G402" s="15"/>
      <c r="H402" s="15"/>
    </row>
    <row r="403" spans="3:8" x14ac:dyDescent="0.15">
      <c r="C403" s="15"/>
      <c r="D403" s="15"/>
      <c r="E403" s="15"/>
      <c r="F403" s="15"/>
      <c r="G403" s="15"/>
      <c r="H403" s="15"/>
    </row>
    <row r="404" spans="3:8" x14ac:dyDescent="0.15">
      <c r="C404" s="15"/>
      <c r="D404" s="15"/>
      <c r="E404" s="15"/>
      <c r="F404" s="15"/>
      <c r="G404" s="15"/>
      <c r="H404" s="15"/>
    </row>
    <row r="405" spans="3:8" x14ac:dyDescent="0.15">
      <c r="C405" s="15"/>
      <c r="D405" s="15"/>
      <c r="E405" s="15"/>
      <c r="F405" s="15"/>
      <c r="G405" s="15"/>
      <c r="H405" s="15"/>
    </row>
    <row r="406" spans="3:8" x14ac:dyDescent="0.15">
      <c r="C406" s="15"/>
      <c r="D406" s="15"/>
      <c r="E406" s="15"/>
      <c r="F406" s="15"/>
      <c r="G406" s="15"/>
      <c r="H406" s="15"/>
    </row>
    <row r="407" spans="3:8" x14ac:dyDescent="0.15">
      <c r="C407" s="15"/>
      <c r="D407" s="15"/>
      <c r="E407" s="15"/>
      <c r="F407" s="15"/>
      <c r="G407" s="15"/>
      <c r="H407" s="15"/>
    </row>
    <row r="408" spans="3:8" x14ac:dyDescent="0.15">
      <c r="C408" s="15"/>
      <c r="D408" s="15"/>
      <c r="E408" s="15"/>
      <c r="F408" s="15"/>
      <c r="G408" s="15"/>
      <c r="H408" s="15"/>
    </row>
    <row r="409" spans="3:8" x14ac:dyDescent="0.15">
      <c r="C409" s="15"/>
      <c r="D409" s="15"/>
      <c r="E409" s="15"/>
      <c r="F409" s="15"/>
      <c r="G409" s="15"/>
      <c r="H409" s="15"/>
    </row>
    <row r="410" spans="3:8" x14ac:dyDescent="0.15">
      <c r="C410" s="15"/>
      <c r="D410" s="15"/>
      <c r="E410" s="15"/>
      <c r="F410" s="15"/>
      <c r="G410" s="15"/>
      <c r="H410" s="15"/>
    </row>
    <row r="411" spans="3:8" x14ac:dyDescent="0.15">
      <c r="C411" s="15"/>
      <c r="D411" s="15"/>
      <c r="E411" s="15"/>
      <c r="F411" s="15"/>
      <c r="G411" s="15"/>
      <c r="H411" s="15"/>
    </row>
    <row r="412" spans="3:8" x14ac:dyDescent="0.15">
      <c r="C412" s="15"/>
      <c r="D412" s="15"/>
      <c r="E412" s="15"/>
      <c r="F412" s="15"/>
      <c r="G412" s="15"/>
      <c r="H412" s="15"/>
    </row>
    <row r="413" spans="3:8" x14ac:dyDescent="0.15">
      <c r="C413" s="15"/>
      <c r="D413" s="15"/>
      <c r="E413" s="15"/>
      <c r="F413" s="15"/>
      <c r="G413" s="15"/>
      <c r="H413" s="15"/>
    </row>
    <row r="414" spans="3:8" x14ac:dyDescent="0.15">
      <c r="C414" s="15"/>
      <c r="D414" s="15"/>
      <c r="E414" s="15"/>
      <c r="F414" s="15"/>
      <c r="G414" s="15"/>
      <c r="H414" s="15"/>
    </row>
    <row r="415" spans="3:8" x14ac:dyDescent="0.15">
      <c r="C415" s="15"/>
      <c r="D415" s="15"/>
      <c r="E415" s="15"/>
      <c r="F415" s="15"/>
      <c r="G415" s="15"/>
      <c r="H415" s="15"/>
    </row>
    <row r="416" spans="3:8" x14ac:dyDescent="0.15">
      <c r="C416" s="15"/>
      <c r="D416" s="15"/>
      <c r="E416" s="15"/>
      <c r="F416" s="15"/>
      <c r="G416" s="15"/>
      <c r="H416" s="15"/>
    </row>
    <row r="417" spans="3:8" x14ac:dyDescent="0.15">
      <c r="C417" s="15"/>
      <c r="D417" s="15"/>
      <c r="E417" s="15"/>
      <c r="F417" s="15"/>
      <c r="G417" s="15"/>
      <c r="H417" s="15"/>
    </row>
    <row r="418" spans="3:8" x14ac:dyDescent="0.15">
      <c r="C418" s="15"/>
      <c r="D418" s="15"/>
      <c r="E418" s="15"/>
      <c r="F418" s="15"/>
      <c r="G418" s="15"/>
      <c r="H418" s="15"/>
    </row>
    <row r="419" spans="3:8" x14ac:dyDescent="0.15">
      <c r="C419" s="15"/>
      <c r="D419" s="15"/>
      <c r="E419" s="15"/>
      <c r="F419" s="15"/>
      <c r="G419" s="15"/>
      <c r="H419" s="15"/>
    </row>
    <row r="420" spans="3:8" x14ac:dyDescent="0.15">
      <c r="C420" s="15"/>
      <c r="D420" s="15"/>
      <c r="E420" s="15"/>
      <c r="F420" s="15"/>
      <c r="G420" s="15"/>
      <c r="H420" s="15"/>
    </row>
    <row r="421" spans="3:8" x14ac:dyDescent="0.15">
      <c r="C421" s="15"/>
      <c r="D421" s="15"/>
      <c r="E421" s="15"/>
      <c r="F421" s="15"/>
      <c r="G421" s="15"/>
      <c r="H421" s="15"/>
    </row>
    <row r="422" spans="3:8" x14ac:dyDescent="0.15">
      <c r="C422" s="15"/>
      <c r="D422" s="15"/>
      <c r="E422" s="15"/>
      <c r="F422" s="15"/>
      <c r="G422" s="15"/>
      <c r="H422" s="15"/>
    </row>
    <row r="423" spans="3:8" x14ac:dyDescent="0.15">
      <c r="C423" s="15"/>
      <c r="D423" s="15"/>
      <c r="E423" s="15"/>
      <c r="F423" s="15"/>
      <c r="G423" s="15"/>
      <c r="H423" s="15"/>
    </row>
    <row r="424" spans="3:8" x14ac:dyDescent="0.15">
      <c r="C424" s="15"/>
      <c r="D424" s="15"/>
      <c r="E424" s="15"/>
      <c r="F424" s="15"/>
      <c r="G424" s="15"/>
      <c r="H424" s="15"/>
    </row>
    <row r="425" spans="3:8" x14ac:dyDescent="0.15">
      <c r="C425" s="15"/>
      <c r="D425" s="15"/>
      <c r="E425" s="15"/>
      <c r="F425" s="15"/>
      <c r="G425" s="15"/>
      <c r="H425" s="15"/>
    </row>
    <row r="426" spans="3:8" x14ac:dyDescent="0.15">
      <c r="C426" s="15"/>
      <c r="D426" s="15"/>
      <c r="E426" s="15"/>
      <c r="F426" s="15"/>
      <c r="G426" s="15"/>
      <c r="H426" s="15"/>
    </row>
    <row r="427" spans="3:8" x14ac:dyDescent="0.15">
      <c r="C427" s="15"/>
      <c r="D427" s="15"/>
      <c r="E427" s="15"/>
      <c r="F427" s="15"/>
      <c r="G427" s="15"/>
      <c r="H427" s="15"/>
    </row>
    <row r="428" spans="3:8" x14ac:dyDescent="0.15">
      <c r="C428" s="15"/>
      <c r="D428" s="15"/>
      <c r="E428" s="15"/>
      <c r="F428" s="15"/>
      <c r="G428" s="15"/>
      <c r="H428" s="15"/>
    </row>
    <row r="429" spans="3:8" x14ac:dyDescent="0.15">
      <c r="C429" s="15"/>
      <c r="D429" s="15"/>
      <c r="E429" s="15"/>
      <c r="F429" s="15"/>
      <c r="G429" s="15"/>
      <c r="H429" s="15"/>
    </row>
    <row r="430" spans="3:8" x14ac:dyDescent="0.15">
      <c r="C430" s="15"/>
      <c r="D430" s="15"/>
      <c r="E430" s="15"/>
      <c r="F430" s="15"/>
      <c r="G430" s="15"/>
      <c r="H430" s="15"/>
    </row>
    <row r="431" spans="3:8" x14ac:dyDescent="0.15">
      <c r="C431" s="15"/>
      <c r="D431" s="15"/>
      <c r="E431" s="15"/>
      <c r="F431" s="15"/>
      <c r="G431" s="15"/>
      <c r="H431" s="15"/>
    </row>
    <row r="432" spans="3:8" x14ac:dyDescent="0.15">
      <c r="C432" s="15"/>
      <c r="D432" s="15"/>
      <c r="E432" s="15"/>
      <c r="F432" s="15"/>
      <c r="G432" s="15"/>
      <c r="H432" s="15"/>
    </row>
    <row r="433" spans="3:8" x14ac:dyDescent="0.15">
      <c r="C433" s="15"/>
      <c r="D433" s="15"/>
      <c r="E433" s="15"/>
      <c r="F433" s="15"/>
      <c r="G433" s="15"/>
      <c r="H433" s="15"/>
    </row>
    <row r="434" spans="3:8" x14ac:dyDescent="0.15">
      <c r="C434" s="15"/>
      <c r="D434" s="15"/>
      <c r="E434" s="15"/>
      <c r="F434" s="15"/>
      <c r="G434" s="15"/>
      <c r="H434" s="15"/>
    </row>
    <row r="435" spans="3:8" x14ac:dyDescent="0.15">
      <c r="C435" s="15"/>
      <c r="D435" s="15"/>
      <c r="E435" s="15"/>
      <c r="F435" s="15"/>
      <c r="G435" s="15"/>
      <c r="H435" s="15"/>
    </row>
    <row r="436" spans="3:8" x14ac:dyDescent="0.15">
      <c r="C436" s="15"/>
      <c r="D436" s="15"/>
      <c r="E436" s="15"/>
      <c r="F436" s="15"/>
      <c r="G436" s="15"/>
      <c r="H436" s="15"/>
    </row>
    <row r="437" spans="3:8" x14ac:dyDescent="0.15">
      <c r="C437" s="15"/>
      <c r="D437" s="15"/>
      <c r="E437" s="15"/>
      <c r="F437" s="15"/>
      <c r="G437" s="15"/>
      <c r="H437" s="15"/>
    </row>
    <row r="438" spans="3:8" x14ac:dyDescent="0.15">
      <c r="C438" s="15"/>
      <c r="D438" s="15"/>
      <c r="E438" s="15"/>
      <c r="F438" s="15"/>
      <c r="G438" s="15"/>
      <c r="H438" s="15"/>
    </row>
    <row r="439" spans="3:8" x14ac:dyDescent="0.15">
      <c r="C439" s="15"/>
      <c r="D439" s="15"/>
      <c r="E439" s="15"/>
      <c r="F439" s="15"/>
      <c r="G439" s="15"/>
      <c r="H439" s="15"/>
    </row>
    <row r="440" spans="3:8" x14ac:dyDescent="0.15">
      <c r="C440" s="15"/>
      <c r="D440" s="15"/>
      <c r="E440" s="15"/>
      <c r="F440" s="15"/>
      <c r="G440" s="15"/>
      <c r="H440" s="15"/>
    </row>
    <row r="441" spans="3:8" x14ac:dyDescent="0.15">
      <c r="C441" s="15"/>
      <c r="D441" s="15"/>
      <c r="E441" s="15"/>
      <c r="F441" s="15"/>
      <c r="G441" s="15"/>
      <c r="H441" s="15"/>
    </row>
    <row r="442" spans="3:8" x14ac:dyDescent="0.15">
      <c r="C442" s="15"/>
      <c r="D442" s="15"/>
      <c r="E442" s="15"/>
      <c r="F442" s="15"/>
      <c r="G442" s="15"/>
      <c r="H442" s="15"/>
    </row>
    <row r="443" spans="3:8" x14ac:dyDescent="0.15">
      <c r="C443" s="15"/>
      <c r="D443" s="15"/>
      <c r="E443" s="15"/>
      <c r="F443" s="15"/>
      <c r="G443" s="15"/>
      <c r="H443" s="15"/>
    </row>
    <row r="444" spans="3:8" x14ac:dyDescent="0.15">
      <c r="C444" s="15"/>
      <c r="D444" s="15"/>
      <c r="E444" s="15"/>
      <c r="F444" s="15"/>
      <c r="G444" s="15"/>
      <c r="H444" s="15"/>
    </row>
    <row r="445" spans="3:8" x14ac:dyDescent="0.15">
      <c r="C445" s="15"/>
      <c r="D445" s="15"/>
      <c r="E445" s="15"/>
      <c r="F445" s="15"/>
      <c r="G445" s="15"/>
      <c r="H445" s="15"/>
    </row>
    <row r="446" spans="3:8" x14ac:dyDescent="0.15">
      <c r="C446" s="15"/>
      <c r="D446" s="15"/>
      <c r="E446" s="15"/>
      <c r="F446" s="15"/>
      <c r="G446" s="15"/>
      <c r="H446" s="15"/>
    </row>
    <row r="447" spans="3:8" x14ac:dyDescent="0.15">
      <c r="C447" s="15"/>
      <c r="D447" s="15"/>
      <c r="E447" s="15"/>
      <c r="F447" s="15"/>
      <c r="G447" s="15"/>
      <c r="H447" s="15"/>
    </row>
    <row r="448" spans="3:8" x14ac:dyDescent="0.15">
      <c r="C448" s="15"/>
      <c r="D448" s="15"/>
      <c r="E448" s="15"/>
      <c r="F448" s="15"/>
      <c r="G448" s="15"/>
      <c r="H448" s="15"/>
    </row>
    <row r="449" spans="3:8" x14ac:dyDescent="0.15">
      <c r="C449" s="15"/>
      <c r="D449" s="15"/>
      <c r="E449" s="15"/>
      <c r="F449" s="15"/>
      <c r="G449" s="15"/>
      <c r="H449" s="15"/>
    </row>
    <row r="450" spans="3:8" x14ac:dyDescent="0.15">
      <c r="C450" s="15"/>
      <c r="D450" s="15"/>
      <c r="E450" s="15"/>
      <c r="F450" s="15"/>
      <c r="G450" s="15"/>
      <c r="H450" s="15"/>
    </row>
    <row r="451" spans="3:8" x14ac:dyDescent="0.15">
      <c r="C451" s="15"/>
      <c r="D451" s="15"/>
      <c r="E451" s="15"/>
      <c r="F451" s="15"/>
      <c r="G451" s="15"/>
      <c r="H451" s="15"/>
    </row>
    <row r="452" spans="3:8" x14ac:dyDescent="0.15">
      <c r="C452" s="15"/>
      <c r="D452" s="15"/>
      <c r="E452" s="15"/>
      <c r="F452" s="15"/>
      <c r="G452" s="15"/>
      <c r="H452" s="15"/>
    </row>
    <row r="453" spans="3:8" x14ac:dyDescent="0.15">
      <c r="C453" s="15"/>
      <c r="D453" s="15"/>
      <c r="E453" s="15"/>
      <c r="F453" s="15"/>
      <c r="G453" s="15"/>
      <c r="H453" s="15"/>
    </row>
    <row r="454" spans="3:8" x14ac:dyDescent="0.15">
      <c r="C454" s="15"/>
      <c r="D454" s="15"/>
      <c r="E454" s="15"/>
      <c r="F454" s="15"/>
      <c r="G454" s="15"/>
      <c r="H454" s="15"/>
    </row>
    <row r="455" spans="3:8" x14ac:dyDescent="0.15">
      <c r="C455" s="15"/>
      <c r="D455" s="15"/>
      <c r="E455" s="15"/>
      <c r="F455" s="15"/>
      <c r="G455" s="15"/>
      <c r="H455" s="15"/>
    </row>
    <row r="456" spans="3:8" x14ac:dyDescent="0.15">
      <c r="C456" s="15"/>
      <c r="D456" s="15"/>
      <c r="E456" s="15"/>
      <c r="F456" s="15"/>
      <c r="G456" s="15"/>
      <c r="H456" s="15"/>
    </row>
    <row r="457" spans="3:8" x14ac:dyDescent="0.15">
      <c r="C457" s="15"/>
      <c r="D457" s="15"/>
      <c r="E457" s="15"/>
      <c r="F457" s="15"/>
      <c r="G457" s="15"/>
      <c r="H457" s="15"/>
    </row>
    <row r="458" spans="3:8" x14ac:dyDescent="0.15">
      <c r="C458" s="15"/>
      <c r="D458" s="15"/>
      <c r="E458" s="15"/>
      <c r="F458" s="15"/>
      <c r="G458" s="15"/>
      <c r="H458" s="15"/>
    </row>
    <row r="459" spans="3:8" x14ac:dyDescent="0.15">
      <c r="C459" s="15"/>
      <c r="D459" s="15"/>
      <c r="E459" s="15"/>
      <c r="F459" s="15"/>
      <c r="G459" s="15"/>
      <c r="H459" s="15"/>
    </row>
    <row r="460" spans="3:8" x14ac:dyDescent="0.15">
      <c r="C460" s="15"/>
      <c r="D460" s="15"/>
      <c r="E460" s="15"/>
      <c r="F460" s="15"/>
      <c r="G460" s="15"/>
      <c r="H460" s="15"/>
    </row>
    <row r="461" spans="3:8" x14ac:dyDescent="0.15">
      <c r="C461" s="15"/>
      <c r="D461" s="15"/>
      <c r="E461" s="15"/>
      <c r="F461" s="15"/>
      <c r="G461" s="15"/>
      <c r="H461" s="15"/>
    </row>
    <row r="462" spans="3:8" x14ac:dyDescent="0.15">
      <c r="C462" s="15"/>
      <c r="D462" s="15"/>
      <c r="E462" s="15"/>
      <c r="F462" s="15"/>
      <c r="G462" s="15"/>
      <c r="H462" s="15"/>
    </row>
    <row r="463" spans="3:8" x14ac:dyDescent="0.15">
      <c r="C463" s="15"/>
      <c r="D463" s="15"/>
      <c r="E463" s="15"/>
      <c r="F463" s="15"/>
      <c r="G463" s="15"/>
      <c r="H463" s="15"/>
    </row>
    <row r="464" spans="3:8" x14ac:dyDescent="0.15">
      <c r="C464" s="15"/>
      <c r="D464" s="15"/>
      <c r="E464" s="15"/>
      <c r="F464" s="15"/>
      <c r="G464" s="15"/>
      <c r="H464" s="15"/>
    </row>
    <row r="465" spans="3:8" x14ac:dyDescent="0.15">
      <c r="C465" s="15"/>
      <c r="D465" s="15"/>
      <c r="E465" s="15"/>
      <c r="F465" s="15"/>
      <c r="G465" s="15"/>
      <c r="H465" s="15"/>
    </row>
    <row r="466" spans="3:8" x14ac:dyDescent="0.15">
      <c r="C466" s="15"/>
      <c r="D466" s="15"/>
      <c r="E466" s="15"/>
      <c r="F466" s="15"/>
      <c r="G466" s="15"/>
      <c r="H466" s="15"/>
    </row>
    <row r="467" spans="3:8" x14ac:dyDescent="0.15">
      <c r="C467" s="15"/>
      <c r="D467" s="15"/>
      <c r="E467" s="15"/>
      <c r="F467" s="15"/>
      <c r="G467" s="15"/>
      <c r="H467" s="15"/>
    </row>
    <row r="468" spans="3:8" x14ac:dyDescent="0.15">
      <c r="C468" s="15"/>
      <c r="D468" s="15"/>
      <c r="E468" s="15"/>
      <c r="F468" s="15"/>
      <c r="G468" s="15"/>
      <c r="H468" s="15"/>
    </row>
    <row r="469" spans="3:8" x14ac:dyDescent="0.15">
      <c r="C469" s="15"/>
      <c r="D469" s="15"/>
      <c r="E469" s="15"/>
      <c r="F469" s="15"/>
      <c r="G469" s="15"/>
      <c r="H469" s="15"/>
    </row>
    <row r="470" spans="3:8" x14ac:dyDescent="0.15">
      <c r="C470" s="15"/>
      <c r="D470" s="15"/>
      <c r="E470" s="15"/>
      <c r="F470" s="15"/>
      <c r="G470" s="15"/>
      <c r="H470" s="15"/>
    </row>
    <row r="471" spans="3:8" x14ac:dyDescent="0.15">
      <c r="C471" s="15"/>
      <c r="D471" s="15"/>
      <c r="E471" s="15"/>
      <c r="F471" s="15"/>
      <c r="G471" s="15"/>
      <c r="H471" s="15"/>
    </row>
    <row r="472" spans="3:8" x14ac:dyDescent="0.15">
      <c r="C472" s="15"/>
      <c r="D472" s="15"/>
      <c r="E472" s="15"/>
      <c r="F472" s="15"/>
      <c r="G472" s="15"/>
      <c r="H472" s="15"/>
    </row>
    <row r="473" spans="3:8" x14ac:dyDescent="0.15">
      <c r="C473" s="15"/>
      <c r="D473" s="15"/>
      <c r="E473" s="15"/>
      <c r="F473" s="15"/>
      <c r="G473" s="15"/>
      <c r="H473" s="15"/>
    </row>
    <row r="474" spans="3:8" x14ac:dyDescent="0.15">
      <c r="C474" s="15"/>
      <c r="D474" s="15"/>
      <c r="E474" s="15"/>
      <c r="F474" s="15"/>
      <c r="G474" s="15"/>
      <c r="H474" s="15"/>
    </row>
    <row r="475" spans="3:8" x14ac:dyDescent="0.15">
      <c r="C475" s="15"/>
      <c r="D475" s="15"/>
      <c r="E475" s="15"/>
      <c r="F475" s="15"/>
      <c r="G475" s="15"/>
      <c r="H475" s="15"/>
    </row>
    <row r="476" spans="3:8" x14ac:dyDescent="0.15">
      <c r="C476" s="15"/>
      <c r="D476" s="15"/>
      <c r="E476" s="15"/>
      <c r="F476" s="15"/>
      <c r="G476" s="15"/>
      <c r="H476" s="15"/>
    </row>
    <row r="477" spans="3:8" x14ac:dyDescent="0.15">
      <c r="C477" s="15"/>
      <c r="D477" s="15"/>
      <c r="E477" s="15"/>
      <c r="F477" s="15"/>
      <c r="G477" s="15"/>
      <c r="H477" s="15"/>
    </row>
    <row r="478" spans="3:8" x14ac:dyDescent="0.15">
      <c r="C478" s="15"/>
      <c r="D478" s="15"/>
      <c r="E478" s="15"/>
      <c r="F478" s="15"/>
      <c r="G478" s="15"/>
      <c r="H478" s="15"/>
    </row>
    <row r="479" spans="3:8" x14ac:dyDescent="0.15">
      <c r="C479" s="15"/>
      <c r="D479" s="15"/>
      <c r="E479" s="15"/>
      <c r="F479" s="15"/>
      <c r="G479" s="15"/>
      <c r="H479" s="15"/>
    </row>
    <row r="480" spans="3:8" x14ac:dyDescent="0.15">
      <c r="C480" s="15"/>
      <c r="D480" s="15"/>
      <c r="E480" s="15"/>
      <c r="F480" s="15"/>
      <c r="G480" s="15"/>
      <c r="H480" s="15"/>
    </row>
    <row r="481" spans="3:8" x14ac:dyDescent="0.15">
      <c r="C481" s="15"/>
      <c r="D481" s="15"/>
      <c r="E481" s="15"/>
      <c r="F481" s="15"/>
      <c r="G481" s="15"/>
      <c r="H481" s="15"/>
    </row>
    <row r="482" spans="3:8" x14ac:dyDescent="0.15">
      <c r="C482" s="15"/>
      <c r="D482" s="15"/>
      <c r="E482" s="15"/>
      <c r="F482" s="15"/>
      <c r="G482" s="15"/>
      <c r="H482" s="15"/>
    </row>
    <row r="483" spans="3:8" x14ac:dyDescent="0.15">
      <c r="C483" s="15"/>
      <c r="D483" s="15"/>
      <c r="E483" s="15"/>
      <c r="F483" s="15"/>
      <c r="G483" s="15"/>
      <c r="H483" s="15"/>
    </row>
    <row r="484" spans="3:8" x14ac:dyDescent="0.15">
      <c r="C484" s="15"/>
      <c r="D484" s="15"/>
      <c r="E484" s="15"/>
      <c r="F484" s="15"/>
      <c r="G484" s="15"/>
      <c r="H484" s="15"/>
    </row>
    <row r="485" spans="3:8" x14ac:dyDescent="0.15">
      <c r="C485" s="15"/>
      <c r="D485" s="15"/>
      <c r="E485" s="15"/>
      <c r="F485" s="15"/>
      <c r="G485" s="15"/>
      <c r="H485" s="15"/>
    </row>
    <row r="486" spans="3:8" x14ac:dyDescent="0.15">
      <c r="C486" s="15"/>
      <c r="D486" s="15"/>
      <c r="E486" s="15"/>
      <c r="F486" s="15"/>
      <c r="G486" s="15"/>
      <c r="H486" s="15"/>
    </row>
    <row r="487" spans="3:8" x14ac:dyDescent="0.15">
      <c r="C487" s="15"/>
      <c r="D487" s="15"/>
      <c r="E487" s="15"/>
      <c r="F487" s="15"/>
      <c r="G487" s="15"/>
      <c r="H487" s="15"/>
    </row>
    <row r="488" spans="3:8" x14ac:dyDescent="0.15">
      <c r="C488" s="15"/>
      <c r="D488" s="15"/>
      <c r="E488" s="15"/>
      <c r="F488" s="15"/>
      <c r="G488" s="15"/>
      <c r="H488" s="15"/>
    </row>
    <row r="489" spans="3:8" x14ac:dyDescent="0.15">
      <c r="C489" s="15"/>
      <c r="D489" s="15"/>
      <c r="E489" s="15"/>
      <c r="F489" s="15"/>
      <c r="G489" s="15"/>
      <c r="H489" s="15"/>
    </row>
    <row r="490" spans="3:8" x14ac:dyDescent="0.15">
      <c r="C490" s="15"/>
      <c r="D490" s="15"/>
      <c r="E490" s="15"/>
      <c r="F490" s="15"/>
      <c r="G490" s="15"/>
      <c r="H490" s="15"/>
    </row>
    <row r="491" spans="3:8" x14ac:dyDescent="0.15">
      <c r="C491" s="15"/>
      <c r="D491" s="15"/>
      <c r="E491" s="15"/>
      <c r="F491" s="15"/>
      <c r="G491" s="15"/>
      <c r="H491" s="15"/>
    </row>
    <row r="492" spans="3:8" x14ac:dyDescent="0.15">
      <c r="C492" s="15"/>
      <c r="D492" s="15"/>
      <c r="E492" s="15"/>
      <c r="F492" s="15"/>
      <c r="G492" s="15"/>
      <c r="H492" s="15"/>
    </row>
    <row r="493" spans="3:8" x14ac:dyDescent="0.15">
      <c r="C493" s="15"/>
      <c r="D493" s="15"/>
      <c r="E493" s="15"/>
      <c r="F493" s="15"/>
      <c r="G493" s="15"/>
      <c r="H493" s="15"/>
    </row>
    <row r="494" spans="3:8" x14ac:dyDescent="0.15">
      <c r="C494" s="15"/>
      <c r="D494" s="15"/>
      <c r="E494" s="15"/>
      <c r="F494" s="15"/>
      <c r="G494" s="15"/>
      <c r="H494" s="15"/>
    </row>
    <row r="495" spans="3:8" x14ac:dyDescent="0.15">
      <c r="C495" s="15"/>
      <c r="D495" s="15"/>
      <c r="E495" s="15"/>
      <c r="F495" s="15"/>
      <c r="G495" s="15"/>
      <c r="H495" s="15"/>
    </row>
    <row r="496" spans="3:8" x14ac:dyDescent="0.15">
      <c r="C496" s="15"/>
      <c r="D496" s="15"/>
      <c r="E496" s="15"/>
      <c r="F496" s="15"/>
      <c r="G496" s="15"/>
      <c r="H496" s="15"/>
    </row>
    <row r="497" spans="3:8" x14ac:dyDescent="0.15">
      <c r="C497" s="15"/>
      <c r="D497" s="15"/>
      <c r="E497" s="15"/>
      <c r="F497" s="15"/>
      <c r="G497" s="15"/>
      <c r="H497" s="15"/>
    </row>
    <row r="498" spans="3:8" x14ac:dyDescent="0.15">
      <c r="C498" s="15"/>
      <c r="D498" s="15"/>
      <c r="E498" s="15"/>
      <c r="F498" s="15"/>
      <c r="G498" s="15"/>
      <c r="H498" s="15"/>
    </row>
    <row r="499" spans="3:8" x14ac:dyDescent="0.15">
      <c r="C499" s="15"/>
      <c r="D499" s="15"/>
      <c r="E499" s="15"/>
      <c r="F499" s="15"/>
      <c r="G499" s="15"/>
      <c r="H499" s="15"/>
    </row>
    <row r="500" spans="3:8" x14ac:dyDescent="0.15">
      <c r="C500" s="15"/>
      <c r="D500" s="15"/>
      <c r="E500" s="15"/>
      <c r="F500" s="15"/>
      <c r="G500" s="15"/>
      <c r="H500" s="15"/>
    </row>
    <row r="501" spans="3:8" x14ac:dyDescent="0.15">
      <c r="C501" s="15"/>
      <c r="D501" s="15"/>
      <c r="E501" s="15"/>
      <c r="F501" s="15"/>
      <c r="G501" s="15"/>
      <c r="H501" s="15"/>
    </row>
    <row r="502" spans="3:8" x14ac:dyDescent="0.15">
      <c r="C502" s="15"/>
      <c r="D502" s="15"/>
      <c r="E502" s="15"/>
      <c r="F502" s="15"/>
      <c r="G502" s="15"/>
      <c r="H502" s="15"/>
    </row>
    <row r="503" spans="3:8" x14ac:dyDescent="0.15">
      <c r="C503" s="15"/>
      <c r="D503" s="15"/>
      <c r="E503" s="15"/>
      <c r="F503" s="15"/>
      <c r="G503" s="15"/>
      <c r="H503" s="15"/>
    </row>
    <row r="504" spans="3:8" x14ac:dyDescent="0.15">
      <c r="C504" s="15"/>
      <c r="D504" s="15"/>
      <c r="E504" s="15"/>
      <c r="F504" s="15"/>
      <c r="G504" s="15"/>
      <c r="H504" s="15"/>
    </row>
    <row r="505" spans="3:8" x14ac:dyDescent="0.15">
      <c r="C505" s="15"/>
      <c r="D505" s="15"/>
      <c r="E505" s="15"/>
      <c r="F505" s="15"/>
      <c r="G505" s="15"/>
      <c r="H505" s="15"/>
    </row>
    <row r="506" spans="3:8" x14ac:dyDescent="0.15">
      <c r="C506" s="15"/>
      <c r="D506" s="15"/>
      <c r="E506" s="15"/>
      <c r="F506" s="15"/>
      <c r="G506" s="15"/>
      <c r="H506" s="15"/>
    </row>
    <row r="507" spans="3:8" x14ac:dyDescent="0.15">
      <c r="C507" s="15"/>
      <c r="D507" s="15"/>
      <c r="E507" s="15"/>
      <c r="F507" s="15"/>
      <c r="G507" s="15"/>
      <c r="H507" s="15"/>
    </row>
    <row r="508" spans="3:8" x14ac:dyDescent="0.15">
      <c r="C508" s="15"/>
      <c r="D508" s="15"/>
      <c r="E508" s="15"/>
      <c r="F508" s="15"/>
      <c r="G508" s="15"/>
      <c r="H508" s="15"/>
    </row>
    <row r="509" spans="3:8" x14ac:dyDescent="0.15">
      <c r="C509" s="15"/>
      <c r="D509" s="15"/>
      <c r="E509" s="15"/>
      <c r="F509" s="15"/>
      <c r="G509" s="15"/>
      <c r="H509" s="15"/>
    </row>
    <row r="510" spans="3:8" x14ac:dyDescent="0.15">
      <c r="C510" s="15"/>
      <c r="D510" s="15"/>
      <c r="E510" s="15"/>
      <c r="F510" s="15"/>
      <c r="G510" s="15"/>
      <c r="H510" s="15"/>
    </row>
    <row r="511" spans="3:8" x14ac:dyDescent="0.15">
      <c r="C511" s="15"/>
      <c r="D511" s="15"/>
      <c r="E511" s="15"/>
      <c r="F511" s="15"/>
      <c r="G511" s="15"/>
      <c r="H511" s="15"/>
    </row>
    <row r="512" spans="3:8" x14ac:dyDescent="0.15">
      <c r="C512" s="15"/>
      <c r="D512" s="15"/>
      <c r="E512" s="15"/>
      <c r="F512" s="15"/>
      <c r="G512" s="15"/>
      <c r="H512" s="15"/>
    </row>
    <row r="513" spans="3:8" x14ac:dyDescent="0.15">
      <c r="C513" s="15"/>
      <c r="D513" s="15"/>
      <c r="E513" s="15"/>
      <c r="F513" s="15"/>
      <c r="G513" s="15"/>
      <c r="H513" s="15"/>
    </row>
    <row r="514" spans="3:8" x14ac:dyDescent="0.15">
      <c r="C514" s="15"/>
      <c r="D514" s="15"/>
      <c r="E514" s="15"/>
      <c r="F514" s="15"/>
      <c r="G514" s="15"/>
      <c r="H514" s="15"/>
    </row>
    <row r="515" spans="3:8" x14ac:dyDescent="0.15">
      <c r="C515" s="15"/>
      <c r="D515" s="15"/>
      <c r="E515" s="15"/>
      <c r="F515" s="15"/>
      <c r="G515" s="15"/>
      <c r="H515" s="15"/>
    </row>
    <row r="516" spans="3:8" x14ac:dyDescent="0.15">
      <c r="C516" s="15"/>
      <c r="D516" s="15"/>
      <c r="E516" s="15"/>
      <c r="F516" s="15"/>
      <c r="G516" s="15"/>
      <c r="H516" s="15"/>
    </row>
    <row r="517" spans="3:8" x14ac:dyDescent="0.15">
      <c r="C517" s="15"/>
      <c r="D517" s="15"/>
      <c r="E517" s="15"/>
      <c r="F517" s="15"/>
      <c r="G517" s="15"/>
      <c r="H517" s="15"/>
    </row>
    <row r="518" spans="3:8" x14ac:dyDescent="0.15">
      <c r="C518" s="15"/>
      <c r="D518" s="15"/>
      <c r="E518" s="15"/>
      <c r="F518" s="15"/>
      <c r="G518" s="15"/>
      <c r="H518" s="15"/>
    </row>
    <row r="519" spans="3:8" x14ac:dyDescent="0.15">
      <c r="C519" s="15"/>
      <c r="D519" s="15"/>
      <c r="E519" s="15"/>
      <c r="F519" s="15"/>
      <c r="G519" s="15"/>
      <c r="H519" s="15"/>
    </row>
    <row r="520" spans="3:8" x14ac:dyDescent="0.15">
      <c r="C520" s="15"/>
      <c r="D520" s="15"/>
      <c r="E520" s="15"/>
      <c r="F520" s="15"/>
      <c r="G520" s="15"/>
      <c r="H520" s="15"/>
    </row>
    <row r="521" spans="3:8" x14ac:dyDescent="0.15">
      <c r="C521" s="15"/>
      <c r="D521" s="15"/>
      <c r="E521" s="15"/>
      <c r="F521" s="15"/>
      <c r="G521" s="15"/>
      <c r="H521" s="15"/>
    </row>
    <row r="522" spans="3:8" x14ac:dyDescent="0.15">
      <c r="C522" s="15"/>
      <c r="D522" s="15"/>
      <c r="E522" s="15"/>
      <c r="F522" s="15"/>
      <c r="G522" s="15"/>
      <c r="H522" s="15"/>
    </row>
    <row r="523" spans="3:8" x14ac:dyDescent="0.15">
      <c r="C523" s="15"/>
      <c r="D523" s="15"/>
      <c r="E523" s="15"/>
      <c r="F523" s="15"/>
      <c r="G523" s="15"/>
      <c r="H523" s="15"/>
    </row>
    <row r="524" spans="3:8" x14ac:dyDescent="0.15">
      <c r="C524" s="15"/>
      <c r="D524" s="15"/>
      <c r="E524" s="15"/>
      <c r="F524" s="15"/>
      <c r="G524" s="15"/>
      <c r="H524" s="15"/>
    </row>
    <row r="525" spans="3:8" x14ac:dyDescent="0.15">
      <c r="C525" s="15"/>
      <c r="D525" s="15"/>
      <c r="E525" s="15"/>
      <c r="F525" s="15"/>
      <c r="G525" s="15"/>
      <c r="H525" s="15"/>
    </row>
    <row r="526" spans="3:8" x14ac:dyDescent="0.15">
      <c r="C526" s="15"/>
      <c r="D526" s="15"/>
      <c r="E526" s="15"/>
      <c r="F526" s="15"/>
      <c r="G526" s="15"/>
      <c r="H526" s="15"/>
    </row>
    <row r="527" spans="3:8" x14ac:dyDescent="0.15">
      <c r="C527" s="15"/>
      <c r="D527" s="15"/>
      <c r="E527" s="15"/>
      <c r="F527" s="15"/>
      <c r="G527" s="15"/>
      <c r="H527" s="15"/>
    </row>
    <row r="528" spans="3:8" x14ac:dyDescent="0.15">
      <c r="C528" s="15"/>
      <c r="D528" s="15"/>
      <c r="E528" s="15"/>
      <c r="F528" s="15"/>
      <c r="G528" s="15"/>
      <c r="H528" s="15"/>
    </row>
    <row r="529" spans="3:8" x14ac:dyDescent="0.15">
      <c r="C529" s="15"/>
      <c r="D529" s="15"/>
      <c r="E529" s="15"/>
      <c r="F529" s="15"/>
      <c r="G529" s="15"/>
      <c r="H529" s="15"/>
    </row>
    <row r="530" spans="3:8" x14ac:dyDescent="0.15">
      <c r="C530" s="15"/>
      <c r="D530" s="15"/>
      <c r="E530" s="15"/>
      <c r="F530" s="15"/>
      <c r="G530" s="15"/>
      <c r="H530" s="15"/>
    </row>
    <row r="531" spans="3:8" x14ac:dyDescent="0.15">
      <c r="C531" s="15"/>
      <c r="D531" s="15"/>
      <c r="E531" s="15"/>
      <c r="F531" s="15"/>
      <c r="G531" s="15"/>
      <c r="H531" s="15"/>
    </row>
    <row r="532" spans="3:8" x14ac:dyDescent="0.15">
      <c r="C532" s="15"/>
      <c r="D532" s="15"/>
      <c r="E532" s="15"/>
      <c r="F532" s="15"/>
      <c r="G532" s="15"/>
      <c r="H532" s="15"/>
    </row>
    <row r="533" spans="3:8" x14ac:dyDescent="0.15">
      <c r="C533" s="15"/>
      <c r="D533" s="15"/>
      <c r="E533" s="15"/>
      <c r="F533" s="15"/>
      <c r="G533" s="15"/>
      <c r="H533" s="15"/>
    </row>
    <row r="534" spans="3:8" x14ac:dyDescent="0.15">
      <c r="C534" s="15"/>
      <c r="D534" s="15"/>
      <c r="E534" s="15"/>
      <c r="F534" s="15"/>
      <c r="G534" s="15"/>
      <c r="H534" s="15"/>
    </row>
    <row r="535" spans="3:8" x14ac:dyDescent="0.15">
      <c r="C535" s="15"/>
      <c r="D535" s="15"/>
      <c r="E535" s="15"/>
      <c r="F535" s="15"/>
      <c r="G535" s="15"/>
      <c r="H535" s="15"/>
    </row>
    <row r="536" spans="3:8" x14ac:dyDescent="0.15">
      <c r="C536" s="15"/>
      <c r="D536" s="15"/>
      <c r="E536" s="15"/>
      <c r="F536" s="15"/>
      <c r="G536" s="15"/>
      <c r="H536" s="15"/>
    </row>
    <row r="537" spans="3:8" x14ac:dyDescent="0.15">
      <c r="C537" s="15"/>
      <c r="D537" s="15"/>
      <c r="E537" s="15"/>
      <c r="F537" s="15"/>
      <c r="G537" s="15"/>
      <c r="H537" s="15"/>
    </row>
    <row r="538" spans="3:8" x14ac:dyDescent="0.15">
      <c r="C538" s="15"/>
      <c r="D538" s="15"/>
      <c r="E538" s="15"/>
      <c r="F538" s="15"/>
      <c r="G538" s="15"/>
      <c r="H538" s="15"/>
    </row>
    <row r="539" spans="3:8" x14ac:dyDescent="0.15">
      <c r="C539" s="15"/>
      <c r="D539" s="15"/>
      <c r="E539" s="15"/>
      <c r="F539" s="15"/>
      <c r="G539" s="15"/>
      <c r="H539" s="15"/>
    </row>
    <row r="540" spans="3:8" x14ac:dyDescent="0.15">
      <c r="C540" s="15"/>
      <c r="D540" s="15"/>
      <c r="E540" s="15"/>
      <c r="F540" s="15"/>
      <c r="G540" s="15"/>
      <c r="H540" s="15"/>
    </row>
    <row r="541" spans="3:8" x14ac:dyDescent="0.15">
      <c r="C541" s="15"/>
      <c r="D541" s="15"/>
      <c r="E541" s="15"/>
      <c r="F541" s="15"/>
      <c r="G541" s="15"/>
      <c r="H541" s="15"/>
    </row>
    <row r="542" spans="3:8" x14ac:dyDescent="0.15">
      <c r="C542" s="15"/>
      <c r="D542" s="15"/>
      <c r="E542" s="15"/>
      <c r="F542" s="15"/>
      <c r="G542" s="15"/>
      <c r="H542" s="15"/>
    </row>
    <row r="543" spans="3:8" x14ac:dyDescent="0.15">
      <c r="C543" s="15"/>
      <c r="D543" s="15"/>
      <c r="E543" s="15"/>
      <c r="F543" s="15"/>
      <c r="G543" s="15"/>
      <c r="H543" s="15"/>
    </row>
    <row r="544" spans="3:8" x14ac:dyDescent="0.15">
      <c r="C544" s="15"/>
      <c r="D544" s="15"/>
      <c r="E544" s="15"/>
      <c r="F544" s="15"/>
      <c r="G544" s="15"/>
      <c r="H544" s="15"/>
    </row>
    <row r="545" spans="3:8" x14ac:dyDescent="0.15">
      <c r="C545" s="15"/>
      <c r="D545" s="15"/>
      <c r="E545" s="15"/>
      <c r="F545" s="15"/>
      <c r="G545" s="15"/>
      <c r="H545" s="15"/>
    </row>
    <row r="546" spans="3:8" x14ac:dyDescent="0.15">
      <c r="C546" s="15"/>
      <c r="D546" s="15"/>
      <c r="E546" s="15"/>
      <c r="F546" s="15"/>
      <c r="G546" s="15"/>
      <c r="H546" s="15"/>
    </row>
    <row r="547" spans="3:8" x14ac:dyDescent="0.15">
      <c r="C547" s="15"/>
      <c r="D547" s="15"/>
      <c r="E547" s="15"/>
      <c r="F547" s="15"/>
      <c r="G547" s="15"/>
      <c r="H547" s="15"/>
    </row>
    <row r="548" spans="3:8" x14ac:dyDescent="0.15">
      <c r="C548" s="15"/>
      <c r="D548" s="15"/>
      <c r="E548" s="15"/>
      <c r="F548" s="15"/>
      <c r="G548" s="15"/>
      <c r="H548" s="15"/>
    </row>
    <row r="549" spans="3:8" x14ac:dyDescent="0.15">
      <c r="C549" s="15"/>
      <c r="D549" s="15"/>
      <c r="E549" s="15"/>
      <c r="F549" s="15"/>
      <c r="G549" s="15"/>
      <c r="H549" s="15"/>
    </row>
    <row r="550" spans="3:8" x14ac:dyDescent="0.15">
      <c r="C550" s="15"/>
      <c r="D550" s="15"/>
      <c r="E550" s="15"/>
      <c r="F550" s="15"/>
      <c r="G550" s="15"/>
      <c r="H550" s="15"/>
    </row>
    <row r="551" spans="3:8" x14ac:dyDescent="0.15">
      <c r="C551" s="15"/>
      <c r="D551" s="15"/>
      <c r="E551" s="15"/>
      <c r="F551" s="15"/>
      <c r="G551" s="15"/>
      <c r="H551" s="15"/>
    </row>
    <row r="552" spans="3:8" x14ac:dyDescent="0.15">
      <c r="C552" s="15"/>
      <c r="D552" s="15"/>
      <c r="E552" s="15"/>
      <c r="F552" s="15"/>
      <c r="G552" s="15"/>
      <c r="H552" s="15"/>
    </row>
    <row r="553" spans="3:8" x14ac:dyDescent="0.15">
      <c r="C553" s="15"/>
      <c r="D553" s="15"/>
      <c r="E553" s="15"/>
      <c r="F553" s="15"/>
      <c r="G553" s="15"/>
      <c r="H553" s="15"/>
    </row>
    <row r="554" spans="3:8" x14ac:dyDescent="0.15">
      <c r="C554" s="15"/>
      <c r="D554" s="15"/>
      <c r="E554" s="15"/>
      <c r="F554" s="15"/>
      <c r="G554" s="15"/>
      <c r="H554" s="15"/>
    </row>
    <row r="555" spans="3:8" x14ac:dyDescent="0.15">
      <c r="C555" s="15"/>
      <c r="D555" s="15"/>
      <c r="E555" s="15"/>
      <c r="F555" s="15"/>
      <c r="G555" s="15"/>
      <c r="H555" s="15"/>
    </row>
    <row r="556" spans="3:8" x14ac:dyDescent="0.15">
      <c r="C556" s="15"/>
      <c r="D556" s="15"/>
      <c r="E556" s="15"/>
      <c r="F556" s="15"/>
      <c r="G556" s="15"/>
      <c r="H556" s="15"/>
    </row>
    <row r="557" spans="3:8" x14ac:dyDescent="0.15">
      <c r="C557" s="15"/>
      <c r="D557" s="15"/>
      <c r="E557" s="15"/>
      <c r="F557" s="15"/>
      <c r="G557" s="15"/>
      <c r="H557" s="15"/>
    </row>
    <row r="558" spans="3:8" x14ac:dyDescent="0.15">
      <c r="C558" s="15"/>
      <c r="D558" s="15"/>
      <c r="E558" s="15"/>
      <c r="F558" s="15"/>
      <c r="G558" s="15"/>
      <c r="H558" s="15"/>
    </row>
    <row r="559" spans="3:8" x14ac:dyDescent="0.15">
      <c r="C559" s="15"/>
      <c r="D559" s="15"/>
      <c r="E559" s="15"/>
      <c r="F559" s="15"/>
      <c r="G559" s="15"/>
      <c r="H559" s="15"/>
    </row>
    <row r="560" spans="3:8" x14ac:dyDescent="0.15">
      <c r="C560" s="15"/>
      <c r="D560" s="15"/>
      <c r="E560" s="15"/>
      <c r="F560" s="15"/>
      <c r="G560" s="15"/>
      <c r="H560" s="15"/>
    </row>
    <row r="561" spans="3:8" x14ac:dyDescent="0.15">
      <c r="C561" s="15"/>
      <c r="D561" s="15"/>
      <c r="E561" s="15"/>
      <c r="F561" s="15"/>
      <c r="G561" s="15"/>
      <c r="H561" s="15"/>
    </row>
    <row r="562" spans="3:8" x14ac:dyDescent="0.15">
      <c r="C562" s="15"/>
      <c r="D562" s="15"/>
      <c r="E562" s="15"/>
      <c r="F562" s="15"/>
      <c r="G562" s="15"/>
      <c r="H562" s="15"/>
    </row>
    <row r="563" spans="3:8" x14ac:dyDescent="0.15">
      <c r="C563" s="15"/>
      <c r="D563" s="15"/>
      <c r="E563" s="15"/>
      <c r="F563" s="15"/>
      <c r="G563" s="15"/>
      <c r="H563" s="15"/>
    </row>
    <row r="564" spans="3:8" x14ac:dyDescent="0.15">
      <c r="C564" s="15"/>
      <c r="D564" s="15"/>
      <c r="E564" s="15"/>
      <c r="F564" s="15"/>
      <c r="G564" s="15"/>
      <c r="H564" s="15"/>
    </row>
    <row r="565" spans="3:8" x14ac:dyDescent="0.15">
      <c r="C565" s="15"/>
      <c r="D565" s="15"/>
      <c r="E565" s="15"/>
      <c r="F565" s="15"/>
      <c r="G565" s="15"/>
      <c r="H565" s="15"/>
    </row>
    <row r="566" spans="3:8" x14ac:dyDescent="0.15">
      <c r="C566" s="15"/>
      <c r="D566" s="15"/>
      <c r="E566" s="15"/>
      <c r="F566" s="15"/>
      <c r="G566" s="15"/>
      <c r="H566" s="15"/>
    </row>
    <row r="567" spans="3:8" x14ac:dyDescent="0.15">
      <c r="C567" s="15"/>
      <c r="D567" s="15"/>
      <c r="E567" s="15"/>
      <c r="F567" s="15"/>
      <c r="G567" s="15"/>
      <c r="H567" s="15"/>
    </row>
    <row r="568" spans="3:8" x14ac:dyDescent="0.15">
      <c r="C568" s="15"/>
      <c r="D568" s="15"/>
      <c r="E568" s="15"/>
      <c r="F568" s="15"/>
      <c r="G568" s="15"/>
      <c r="H568" s="15"/>
    </row>
    <row r="569" spans="3:8" x14ac:dyDescent="0.15">
      <c r="C569" s="15"/>
      <c r="D569" s="15"/>
      <c r="E569" s="15"/>
      <c r="F569" s="15"/>
      <c r="G569" s="15"/>
      <c r="H569" s="15"/>
    </row>
    <row r="570" spans="3:8" x14ac:dyDescent="0.15">
      <c r="C570" s="15"/>
      <c r="D570" s="15"/>
      <c r="E570" s="15"/>
      <c r="F570" s="15"/>
      <c r="G570" s="15"/>
      <c r="H570" s="15"/>
    </row>
    <row r="571" spans="3:8" x14ac:dyDescent="0.15">
      <c r="C571" s="15"/>
      <c r="D571" s="15"/>
      <c r="E571" s="15"/>
      <c r="F571" s="15"/>
      <c r="G571" s="15"/>
      <c r="H571" s="15"/>
    </row>
    <row r="572" spans="3:8" x14ac:dyDescent="0.15">
      <c r="C572" s="15"/>
      <c r="D572" s="15"/>
      <c r="E572" s="15"/>
      <c r="F572" s="15"/>
      <c r="G572" s="15"/>
      <c r="H572" s="15"/>
    </row>
    <row r="573" spans="3:8" x14ac:dyDescent="0.15">
      <c r="C573" s="15"/>
      <c r="D573" s="15"/>
      <c r="E573" s="15"/>
      <c r="F573" s="15"/>
      <c r="G573" s="15"/>
      <c r="H573" s="15"/>
    </row>
    <row r="574" spans="3:8" x14ac:dyDescent="0.15">
      <c r="C574" s="15"/>
      <c r="D574" s="15"/>
      <c r="E574" s="15"/>
      <c r="F574" s="15"/>
      <c r="G574" s="15"/>
      <c r="H574" s="15"/>
    </row>
    <row r="575" spans="3:8" x14ac:dyDescent="0.15">
      <c r="C575" s="15"/>
      <c r="D575" s="15"/>
      <c r="E575" s="15"/>
      <c r="F575" s="15"/>
      <c r="G575" s="15"/>
      <c r="H575" s="15"/>
    </row>
    <row r="576" spans="3:8" x14ac:dyDescent="0.15">
      <c r="C576" s="15"/>
      <c r="D576" s="15"/>
      <c r="E576" s="15"/>
      <c r="F576" s="15"/>
      <c r="G576" s="15"/>
      <c r="H576" s="15"/>
    </row>
    <row r="577" spans="3:8" x14ac:dyDescent="0.15">
      <c r="C577" s="15"/>
      <c r="D577" s="15"/>
      <c r="E577" s="15"/>
      <c r="F577" s="15"/>
      <c r="G577" s="15"/>
      <c r="H577" s="15"/>
    </row>
    <row r="578" spans="3:8" x14ac:dyDescent="0.15">
      <c r="C578" s="15"/>
      <c r="D578" s="15"/>
      <c r="E578" s="15"/>
      <c r="F578" s="15"/>
      <c r="G578" s="15"/>
      <c r="H578" s="15"/>
    </row>
    <row r="579" spans="3:8" x14ac:dyDescent="0.15">
      <c r="C579" s="15"/>
      <c r="D579" s="15"/>
      <c r="E579" s="15"/>
      <c r="F579" s="15"/>
      <c r="G579" s="15"/>
      <c r="H579" s="15"/>
    </row>
    <row r="580" spans="3:8" x14ac:dyDescent="0.15">
      <c r="C580" s="15"/>
      <c r="D580" s="15"/>
      <c r="E580" s="15"/>
      <c r="F580" s="15"/>
      <c r="G580" s="15"/>
      <c r="H580" s="15"/>
    </row>
    <row r="581" spans="3:8" x14ac:dyDescent="0.15">
      <c r="C581" s="15"/>
      <c r="D581" s="15"/>
      <c r="E581" s="15"/>
      <c r="F581" s="15"/>
      <c r="G581" s="15"/>
      <c r="H581" s="15"/>
    </row>
    <row r="582" spans="3:8" x14ac:dyDescent="0.15">
      <c r="C582" s="15"/>
      <c r="D582" s="15"/>
      <c r="E582" s="15"/>
      <c r="F582" s="15"/>
      <c r="G582" s="15"/>
      <c r="H582" s="15"/>
    </row>
    <row r="583" spans="3:8" x14ac:dyDescent="0.15">
      <c r="C583" s="15"/>
      <c r="D583" s="15"/>
      <c r="E583" s="15"/>
      <c r="F583" s="15"/>
      <c r="G583" s="15"/>
      <c r="H583" s="15"/>
    </row>
    <row r="584" spans="3:8" x14ac:dyDescent="0.15">
      <c r="C584" s="15"/>
      <c r="D584" s="15"/>
      <c r="E584" s="15"/>
      <c r="F584" s="15"/>
      <c r="G584" s="15"/>
      <c r="H584" s="15"/>
    </row>
    <row r="585" spans="3:8" x14ac:dyDescent="0.15">
      <c r="C585" s="15"/>
      <c r="D585" s="15"/>
      <c r="E585" s="15"/>
      <c r="F585" s="15"/>
      <c r="G585" s="15"/>
      <c r="H585" s="15"/>
    </row>
    <row r="586" spans="3:8" x14ac:dyDescent="0.15">
      <c r="C586" s="15"/>
      <c r="D586" s="15"/>
      <c r="E586" s="15"/>
      <c r="F586" s="15"/>
      <c r="G586" s="15"/>
      <c r="H586" s="15"/>
    </row>
    <row r="587" spans="3:8" x14ac:dyDescent="0.15">
      <c r="C587" s="15"/>
      <c r="D587" s="15"/>
      <c r="E587" s="15"/>
      <c r="F587" s="15"/>
      <c r="G587" s="15"/>
      <c r="H587" s="15"/>
    </row>
    <row r="588" spans="3:8" x14ac:dyDescent="0.15">
      <c r="C588" s="15"/>
      <c r="D588" s="15"/>
      <c r="E588" s="15"/>
      <c r="F588" s="15"/>
      <c r="G588" s="15"/>
      <c r="H588" s="15"/>
    </row>
    <row r="589" spans="3:8" x14ac:dyDescent="0.15">
      <c r="C589" s="15"/>
      <c r="D589" s="15"/>
      <c r="E589" s="15"/>
      <c r="F589" s="15"/>
      <c r="G589" s="15"/>
      <c r="H589" s="15"/>
    </row>
    <row r="590" spans="3:8" x14ac:dyDescent="0.15">
      <c r="C590" s="15"/>
      <c r="D590" s="15"/>
      <c r="E590" s="15"/>
      <c r="F590" s="15"/>
      <c r="G590" s="15"/>
      <c r="H590" s="15"/>
    </row>
    <row r="591" spans="3:8" x14ac:dyDescent="0.15">
      <c r="C591" s="15"/>
      <c r="D591" s="15"/>
      <c r="E591" s="15"/>
      <c r="F591" s="15"/>
      <c r="G591" s="15"/>
      <c r="H591" s="15"/>
    </row>
    <row r="592" spans="3:8" x14ac:dyDescent="0.15">
      <c r="C592" s="15"/>
      <c r="D592" s="15"/>
      <c r="E592" s="15"/>
      <c r="F592" s="15"/>
      <c r="G592" s="15"/>
      <c r="H592" s="15"/>
    </row>
    <row r="593" spans="3:8" x14ac:dyDescent="0.15">
      <c r="C593" s="15"/>
      <c r="D593" s="15"/>
      <c r="E593" s="15"/>
      <c r="F593" s="15"/>
      <c r="G593" s="15"/>
      <c r="H593" s="15"/>
    </row>
    <row r="594" spans="3:8" x14ac:dyDescent="0.15">
      <c r="C594" s="15"/>
      <c r="D594" s="15"/>
      <c r="E594" s="15"/>
      <c r="F594" s="15"/>
      <c r="G594" s="15"/>
      <c r="H594" s="15"/>
    </row>
    <row r="595" spans="3:8" x14ac:dyDescent="0.15">
      <c r="C595" s="15"/>
      <c r="D595" s="15"/>
      <c r="E595" s="15"/>
      <c r="F595" s="15"/>
      <c r="G595" s="15"/>
      <c r="H595" s="15"/>
    </row>
    <row r="596" spans="3:8" x14ac:dyDescent="0.15">
      <c r="C596" s="15"/>
      <c r="D596" s="15"/>
      <c r="E596" s="15"/>
      <c r="F596" s="15"/>
      <c r="G596" s="15"/>
      <c r="H596" s="15"/>
    </row>
    <row r="597" spans="3:8" x14ac:dyDescent="0.15">
      <c r="C597" s="15"/>
      <c r="D597" s="15"/>
      <c r="E597" s="15"/>
      <c r="F597" s="15"/>
      <c r="G597" s="15"/>
      <c r="H597" s="15"/>
    </row>
    <row r="598" spans="3:8" x14ac:dyDescent="0.15">
      <c r="C598" s="15"/>
      <c r="D598" s="15"/>
      <c r="E598" s="15"/>
      <c r="F598" s="15"/>
      <c r="G598" s="15"/>
      <c r="H598" s="15"/>
    </row>
    <row r="599" spans="3:8" x14ac:dyDescent="0.15">
      <c r="C599" s="15"/>
      <c r="D599" s="15"/>
      <c r="E599" s="15"/>
      <c r="F599" s="15"/>
      <c r="G599" s="15"/>
      <c r="H599" s="15"/>
    </row>
    <row r="600" spans="3:8" x14ac:dyDescent="0.15">
      <c r="C600" s="15"/>
      <c r="D600" s="15"/>
      <c r="E600" s="15"/>
      <c r="F600" s="15"/>
      <c r="G600" s="15"/>
      <c r="H600" s="15"/>
    </row>
    <row r="601" spans="3:8" x14ac:dyDescent="0.15">
      <c r="C601" s="15"/>
      <c r="D601" s="15"/>
      <c r="E601" s="15"/>
      <c r="F601" s="15"/>
      <c r="G601" s="15"/>
      <c r="H601" s="15"/>
    </row>
    <row r="602" spans="3:8" x14ac:dyDescent="0.15">
      <c r="C602" s="15"/>
      <c r="D602" s="15"/>
      <c r="E602" s="15"/>
      <c r="F602" s="15"/>
      <c r="G602" s="15"/>
      <c r="H602" s="15"/>
    </row>
    <row r="603" spans="3:8" x14ac:dyDescent="0.15">
      <c r="C603" s="15"/>
      <c r="D603" s="15"/>
      <c r="E603" s="15"/>
      <c r="F603" s="15"/>
      <c r="G603" s="15"/>
      <c r="H603" s="15"/>
    </row>
    <row r="604" spans="3:8" x14ac:dyDescent="0.15">
      <c r="C604" s="15"/>
      <c r="D604" s="15"/>
      <c r="E604" s="15"/>
      <c r="F604" s="15"/>
      <c r="G604" s="15"/>
      <c r="H604" s="15"/>
    </row>
    <row r="605" spans="3:8" x14ac:dyDescent="0.15">
      <c r="C605" s="15"/>
      <c r="D605" s="15"/>
      <c r="E605" s="15"/>
      <c r="F605" s="15"/>
      <c r="G605" s="15"/>
      <c r="H605" s="15"/>
    </row>
    <row r="606" spans="3:8" x14ac:dyDescent="0.15">
      <c r="C606" s="15"/>
      <c r="D606" s="15"/>
      <c r="E606" s="15"/>
      <c r="F606" s="15"/>
      <c r="G606" s="15"/>
      <c r="H606" s="15"/>
    </row>
    <row r="607" spans="3:8" x14ac:dyDescent="0.15">
      <c r="C607" s="15"/>
      <c r="D607" s="15"/>
      <c r="E607" s="15"/>
      <c r="F607" s="15"/>
      <c r="G607" s="15"/>
      <c r="H607" s="15"/>
    </row>
    <row r="608" spans="3:8" x14ac:dyDescent="0.15">
      <c r="C608" s="15"/>
      <c r="D608" s="15"/>
      <c r="E608" s="15"/>
      <c r="F608" s="15"/>
      <c r="G608" s="15"/>
      <c r="H608" s="15"/>
    </row>
    <row r="609" spans="3:8" x14ac:dyDescent="0.15">
      <c r="C609" s="15"/>
      <c r="D609" s="15"/>
      <c r="E609" s="15"/>
      <c r="F609" s="15"/>
      <c r="G609" s="15"/>
      <c r="H609" s="15"/>
    </row>
    <row r="610" spans="3:8" x14ac:dyDescent="0.15">
      <c r="C610" s="15"/>
      <c r="D610" s="15"/>
      <c r="E610" s="15"/>
      <c r="F610" s="15"/>
      <c r="G610" s="15"/>
      <c r="H610" s="15"/>
    </row>
    <row r="611" spans="3:8" x14ac:dyDescent="0.15">
      <c r="C611" s="15"/>
      <c r="D611" s="15"/>
      <c r="E611" s="15"/>
      <c r="F611" s="15"/>
      <c r="G611" s="15"/>
      <c r="H611" s="15"/>
    </row>
    <row r="612" spans="3:8" x14ac:dyDescent="0.15">
      <c r="C612" s="15"/>
      <c r="D612" s="15"/>
      <c r="E612" s="15"/>
      <c r="F612" s="15"/>
      <c r="G612" s="15"/>
      <c r="H612" s="15"/>
    </row>
    <row r="613" spans="3:8" x14ac:dyDescent="0.15">
      <c r="C613" s="15"/>
      <c r="D613" s="15"/>
      <c r="E613" s="15"/>
      <c r="F613" s="15"/>
      <c r="G613" s="15"/>
      <c r="H613" s="15"/>
    </row>
    <row r="614" spans="3:8" x14ac:dyDescent="0.15">
      <c r="C614" s="15"/>
      <c r="D614" s="15"/>
      <c r="E614" s="15"/>
      <c r="F614" s="15"/>
      <c r="G614" s="15"/>
      <c r="H614" s="15"/>
    </row>
    <row r="615" spans="3:8" x14ac:dyDescent="0.15">
      <c r="C615" s="15"/>
      <c r="D615" s="15"/>
      <c r="E615" s="15"/>
      <c r="F615" s="15"/>
      <c r="G615" s="15"/>
      <c r="H615" s="15"/>
    </row>
    <row r="616" spans="3:8" x14ac:dyDescent="0.15">
      <c r="C616" s="15"/>
      <c r="D616" s="15"/>
      <c r="E616" s="15"/>
      <c r="F616" s="15"/>
      <c r="G616" s="15"/>
      <c r="H616" s="15"/>
    </row>
    <row r="617" spans="3:8" x14ac:dyDescent="0.15">
      <c r="C617" s="15"/>
      <c r="D617" s="15"/>
      <c r="E617" s="15"/>
      <c r="F617" s="15"/>
      <c r="G617" s="15"/>
      <c r="H617" s="15"/>
    </row>
    <row r="618" spans="3:8" x14ac:dyDescent="0.15">
      <c r="C618" s="15"/>
      <c r="D618" s="15"/>
      <c r="E618" s="15"/>
      <c r="F618" s="15"/>
      <c r="G618" s="15"/>
      <c r="H618" s="15"/>
    </row>
    <row r="619" spans="3:8" x14ac:dyDescent="0.15">
      <c r="C619" s="15"/>
      <c r="D619" s="15"/>
      <c r="E619" s="15"/>
      <c r="F619" s="15"/>
      <c r="G619" s="15"/>
      <c r="H619" s="15"/>
    </row>
    <row r="620" spans="3:8" x14ac:dyDescent="0.15">
      <c r="C620" s="15"/>
      <c r="D620" s="15"/>
      <c r="E620" s="15"/>
      <c r="F620" s="15"/>
      <c r="G620" s="15"/>
      <c r="H620" s="15"/>
    </row>
    <row r="621" spans="3:8" x14ac:dyDescent="0.15">
      <c r="C621" s="15"/>
      <c r="D621" s="15"/>
      <c r="E621" s="15"/>
      <c r="F621" s="15"/>
      <c r="G621" s="15"/>
      <c r="H621" s="15"/>
    </row>
    <row r="622" spans="3:8" x14ac:dyDescent="0.15">
      <c r="C622" s="15"/>
      <c r="D622" s="15"/>
      <c r="E622" s="15"/>
      <c r="F622" s="15"/>
      <c r="G622" s="15"/>
      <c r="H622" s="15"/>
    </row>
    <row r="623" spans="3:8" x14ac:dyDescent="0.15">
      <c r="C623" s="15"/>
      <c r="D623" s="15"/>
      <c r="E623" s="15"/>
      <c r="F623" s="15"/>
      <c r="G623" s="15"/>
      <c r="H623" s="15"/>
    </row>
    <row r="624" spans="3:8" x14ac:dyDescent="0.15">
      <c r="C624" s="15"/>
      <c r="D624" s="15"/>
      <c r="E624" s="15"/>
      <c r="F624" s="15"/>
      <c r="G624" s="15"/>
      <c r="H624" s="15"/>
    </row>
    <row r="625" spans="3:8" x14ac:dyDescent="0.15">
      <c r="C625" s="15"/>
      <c r="D625" s="15"/>
      <c r="E625" s="15"/>
      <c r="F625" s="15"/>
      <c r="G625" s="15"/>
      <c r="H625" s="15"/>
    </row>
    <row r="626" spans="3:8" x14ac:dyDescent="0.15">
      <c r="C626" s="15"/>
      <c r="D626" s="15"/>
      <c r="E626" s="15"/>
      <c r="F626" s="15"/>
      <c r="G626" s="15"/>
      <c r="H626" s="15"/>
    </row>
    <row r="627" spans="3:8" x14ac:dyDescent="0.15">
      <c r="C627" s="15"/>
      <c r="D627" s="15"/>
      <c r="E627" s="15"/>
      <c r="F627" s="15"/>
      <c r="G627" s="15"/>
      <c r="H627" s="15"/>
    </row>
    <row r="628" spans="3:8" x14ac:dyDescent="0.15">
      <c r="C628" s="15"/>
      <c r="D628" s="15"/>
      <c r="E628" s="15"/>
      <c r="F628" s="15"/>
      <c r="G628" s="15"/>
      <c r="H628" s="15"/>
    </row>
    <row r="629" spans="3:8" x14ac:dyDescent="0.15">
      <c r="C629" s="15"/>
      <c r="D629" s="15"/>
      <c r="E629" s="15"/>
      <c r="F629" s="15"/>
      <c r="G629" s="15"/>
      <c r="H629" s="15"/>
    </row>
    <row r="630" spans="3:8" x14ac:dyDescent="0.15">
      <c r="C630" s="15"/>
      <c r="D630" s="15"/>
      <c r="E630" s="15"/>
      <c r="F630" s="15"/>
      <c r="G630" s="15"/>
      <c r="H630" s="15"/>
    </row>
    <row r="631" spans="3:8" x14ac:dyDescent="0.15">
      <c r="C631" s="15"/>
      <c r="D631" s="15"/>
      <c r="E631" s="15"/>
      <c r="F631" s="15"/>
      <c r="G631" s="15"/>
      <c r="H631" s="15"/>
    </row>
    <row r="632" spans="3:8" x14ac:dyDescent="0.15">
      <c r="C632" s="15"/>
      <c r="D632" s="15"/>
      <c r="E632" s="15"/>
      <c r="F632" s="15"/>
      <c r="G632" s="15"/>
      <c r="H632" s="15"/>
    </row>
    <row r="633" spans="3:8" x14ac:dyDescent="0.15">
      <c r="C633" s="15"/>
      <c r="D633" s="15"/>
      <c r="E633" s="15"/>
      <c r="F633" s="15"/>
      <c r="G633" s="15"/>
      <c r="H633" s="15"/>
    </row>
    <row r="634" spans="3:8" x14ac:dyDescent="0.15">
      <c r="C634" s="15"/>
      <c r="D634" s="15"/>
      <c r="E634" s="15"/>
      <c r="F634" s="15"/>
      <c r="G634" s="15"/>
      <c r="H634" s="15"/>
    </row>
    <row r="635" spans="3:8" x14ac:dyDescent="0.15">
      <c r="C635" s="15"/>
      <c r="D635" s="15"/>
      <c r="E635" s="15"/>
      <c r="F635" s="15"/>
      <c r="G635" s="15"/>
      <c r="H635" s="15"/>
    </row>
    <row r="636" spans="3:8" x14ac:dyDescent="0.15">
      <c r="C636" s="15"/>
      <c r="D636" s="15"/>
      <c r="E636" s="15"/>
      <c r="F636" s="15"/>
      <c r="G636" s="15"/>
      <c r="H636" s="15"/>
    </row>
    <row r="637" spans="3:8" x14ac:dyDescent="0.15">
      <c r="C637" s="15"/>
      <c r="D637" s="15"/>
      <c r="E637" s="15"/>
      <c r="F637" s="15"/>
      <c r="G637" s="15"/>
      <c r="H637" s="15"/>
    </row>
    <row r="638" spans="3:8" x14ac:dyDescent="0.15">
      <c r="C638" s="15"/>
      <c r="D638" s="15"/>
      <c r="E638" s="15"/>
      <c r="F638" s="15"/>
      <c r="G638" s="15"/>
      <c r="H638" s="15"/>
    </row>
    <row r="639" spans="3:8" x14ac:dyDescent="0.15">
      <c r="C639" s="15"/>
      <c r="D639" s="15"/>
      <c r="E639" s="15"/>
      <c r="F639" s="15"/>
      <c r="G639" s="15"/>
      <c r="H639" s="15"/>
    </row>
    <row r="640" spans="3:8" x14ac:dyDescent="0.15">
      <c r="C640" s="15"/>
      <c r="D640" s="15"/>
      <c r="E640" s="15"/>
      <c r="F640" s="15"/>
      <c r="G640" s="15"/>
      <c r="H640" s="15"/>
    </row>
    <row r="641" spans="3:8" x14ac:dyDescent="0.15">
      <c r="C641" s="15"/>
      <c r="D641" s="15"/>
      <c r="E641" s="15"/>
      <c r="F641" s="15"/>
      <c r="G641" s="15"/>
      <c r="H641" s="15"/>
    </row>
    <row r="642" spans="3:8" x14ac:dyDescent="0.15">
      <c r="C642" s="15"/>
      <c r="D642" s="15"/>
      <c r="E642" s="15"/>
      <c r="F642" s="15"/>
      <c r="G642" s="15"/>
      <c r="H642" s="15"/>
    </row>
    <row r="643" spans="3:8" x14ac:dyDescent="0.15">
      <c r="C643" s="15"/>
      <c r="D643" s="15"/>
      <c r="E643" s="15"/>
      <c r="F643" s="15"/>
      <c r="G643" s="15"/>
      <c r="H643" s="15"/>
    </row>
    <row r="644" spans="3:8" x14ac:dyDescent="0.15">
      <c r="C644" s="15"/>
      <c r="D644" s="15"/>
      <c r="E644" s="15"/>
      <c r="F644" s="15"/>
      <c r="G644" s="15"/>
      <c r="H644" s="15"/>
    </row>
    <row r="645" spans="3:8" x14ac:dyDescent="0.15">
      <c r="C645" s="15"/>
      <c r="D645" s="15"/>
      <c r="E645" s="15"/>
      <c r="F645" s="15"/>
      <c r="G645" s="15"/>
      <c r="H645" s="15"/>
    </row>
    <row r="646" spans="3:8" x14ac:dyDescent="0.15">
      <c r="C646" s="15"/>
      <c r="D646" s="15"/>
      <c r="E646" s="15"/>
      <c r="F646" s="15"/>
      <c r="G646" s="15"/>
      <c r="H646" s="15"/>
    </row>
    <row r="647" spans="3:8" x14ac:dyDescent="0.15">
      <c r="C647" s="15"/>
      <c r="D647" s="15"/>
      <c r="E647" s="15"/>
      <c r="F647" s="15"/>
      <c r="G647" s="15"/>
      <c r="H647" s="15"/>
    </row>
    <row r="648" spans="3:8" x14ac:dyDescent="0.15">
      <c r="C648" s="15"/>
      <c r="D648" s="15"/>
      <c r="E648" s="15"/>
      <c r="F648" s="15"/>
      <c r="G648" s="15"/>
      <c r="H648" s="15"/>
    </row>
    <row r="649" spans="3:8" x14ac:dyDescent="0.15">
      <c r="C649" s="15"/>
      <c r="D649" s="15"/>
      <c r="E649" s="15"/>
      <c r="F649" s="15"/>
      <c r="G649" s="15"/>
      <c r="H649" s="15"/>
    </row>
    <row r="650" spans="3:8" x14ac:dyDescent="0.15">
      <c r="C650" s="15"/>
      <c r="D650" s="15"/>
      <c r="E650" s="15"/>
      <c r="F650" s="15"/>
      <c r="G650" s="15"/>
      <c r="H650" s="15"/>
    </row>
    <row r="651" spans="3:8" x14ac:dyDescent="0.15">
      <c r="C651" s="15"/>
      <c r="D651" s="15"/>
      <c r="E651" s="15"/>
      <c r="F651" s="15"/>
      <c r="G651" s="15"/>
      <c r="H651" s="15"/>
    </row>
    <row r="652" spans="3:8" x14ac:dyDescent="0.15">
      <c r="C652" s="15"/>
      <c r="D652" s="15"/>
      <c r="E652" s="15"/>
      <c r="F652" s="15"/>
      <c r="G652" s="15"/>
      <c r="H652" s="15"/>
    </row>
    <row r="653" spans="3:8" x14ac:dyDescent="0.15">
      <c r="C653" s="15"/>
      <c r="D653" s="15"/>
      <c r="E653" s="15"/>
      <c r="F653" s="15"/>
      <c r="G653" s="15"/>
      <c r="H653" s="15"/>
    </row>
    <row r="654" spans="3:8" x14ac:dyDescent="0.15">
      <c r="C654" s="15"/>
      <c r="D654" s="15"/>
      <c r="E654" s="15"/>
      <c r="F654" s="15"/>
      <c r="G654" s="15"/>
      <c r="H654" s="15"/>
    </row>
    <row r="655" spans="3:8" x14ac:dyDescent="0.15">
      <c r="C655" s="15"/>
      <c r="D655" s="15"/>
      <c r="E655" s="15"/>
      <c r="F655" s="15"/>
      <c r="G655" s="15"/>
      <c r="H655" s="15"/>
    </row>
    <row r="656" spans="3:8" x14ac:dyDescent="0.15">
      <c r="C656" s="15"/>
      <c r="D656" s="15"/>
      <c r="E656" s="15"/>
      <c r="F656" s="15"/>
      <c r="G656" s="15"/>
      <c r="H656" s="15"/>
    </row>
    <row r="657" spans="3:8" x14ac:dyDescent="0.15">
      <c r="C657" s="15"/>
      <c r="D657" s="15"/>
      <c r="E657" s="15"/>
      <c r="F657" s="15"/>
      <c r="G657" s="15"/>
      <c r="H657" s="15"/>
    </row>
    <row r="658" spans="3:8" x14ac:dyDescent="0.15">
      <c r="C658" s="15"/>
      <c r="D658" s="15"/>
      <c r="E658" s="15"/>
      <c r="F658" s="15"/>
      <c r="G658" s="15"/>
      <c r="H658" s="15"/>
    </row>
    <row r="659" spans="3:8" x14ac:dyDescent="0.15">
      <c r="C659" s="15"/>
      <c r="D659" s="15"/>
      <c r="E659" s="15"/>
      <c r="F659" s="15"/>
      <c r="G659" s="15"/>
      <c r="H659" s="15"/>
    </row>
    <row r="660" spans="3:8" x14ac:dyDescent="0.15">
      <c r="C660" s="15"/>
      <c r="D660" s="15"/>
      <c r="E660" s="15"/>
      <c r="F660" s="15"/>
      <c r="G660" s="15"/>
      <c r="H660" s="15"/>
    </row>
    <row r="661" spans="3:8" x14ac:dyDescent="0.15">
      <c r="C661" s="15"/>
      <c r="D661" s="15"/>
      <c r="E661" s="15"/>
      <c r="F661" s="15"/>
      <c r="G661" s="15"/>
      <c r="H661" s="15"/>
    </row>
    <row r="662" spans="3:8" x14ac:dyDescent="0.15">
      <c r="C662" s="15"/>
      <c r="D662" s="15"/>
      <c r="E662" s="15"/>
      <c r="F662" s="15"/>
      <c r="G662" s="15"/>
      <c r="H662" s="15"/>
    </row>
    <row r="663" spans="3:8" x14ac:dyDescent="0.15">
      <c r="C663" s="15"/>
      <c r="D663" s="15"/>
      <c r="E663" s="15"/>
      <c r="F663" s="15"/>
      <c r="G663" s="15"/>
      <c r="H663" s="15"/>
    </row>
    <row r="664" spans="3:8" x14ac:dyDescent="0.15">
      <c r="C664" s="15"/>
      <c r="D664" s="15"/>
      <c r="E664" s="15"/>
      <c r="F664" s="15"/>
      <c r="G664" s="15"/>
      <c r="H664" s="15"/>
    </row>
    <row r="665" spans="3:8" x14ac:dyDescent="0.15">
      <c r="C665" s="15"/>
      <c r="D665" s="15"/>
      <c r="E665" s="15"/>
      <c r="F665" s="15"/>
      <c r="G665" s="15"/>
      <c r="H665" s="15"/>
    </row>
    <row r="666" spans="3:8" x14ac:dyDescent="0.15">
      <c r="C666" s="15"/>
      <c r="D666" s="15"/>
      <c r="E666" s="15"/>
      <c r="F666" s="15"/>
      <c r="G666" s="15"/>
      <c r="H666" s="15"/>
    </row>
    <row r="667" spans="3:8" x14ac:dyDescent="0.15">
      <c r="C667" s="15"/>
      <c r="D667" s="15"/>
      <c r="E667" s="15"/>
      <c r="F667" s="15"/>
      <c r="G667" s="15"/>
      <c r="H667" s="15"/>
    </row>
    <row r="668" spans="3:8" x14ac:dyDescent="0.15">
      <c r="C668" s="15"/>
      <c r="D668" s="15"/>
      <c r="E668" s="15"/>
      <c r="F668" s="15"/>
      <c r="G668" s="15"/>
      <c r="H668" s="15"/>
    </row>
    <row r="669" spans="3:8" x14ac:dyDescent="0.15">
      <c r="C669" s="15"/>
      <c r="D669" s="15"/>
      <c r="E669" s="15"/>
      <c r="F669" s="15"/>
      <c r="G669" s="15"/>
      <c r="H669" s="15"/>
    </row>
    <row r="670" spans="3:8" x14ac:dyDescent="0.15">
      <c r="C670" s="15"/>
      <c r="D670" s="15"/>
      <c r="E670" s="15"/>
      <c r="F670" s="15"/>
      <c r="G670" s="15"/>
      <c r="H670" s="15"/>
    </row>
    <row r="671" spans="3:8" x14ac:dyDescent="0.15">
      <c r="C671" s="15"/>
      <c r="D671" s="15"/>
      <c r="E671" s="15"/>
      <c r="F671" s="15"/>
      <c r="G671" s="15"/>
      <c r="H671" s="15"/>
    </row>
    <row r="672" spans="3:8" x14ac:dyDescent="0.15">
      <c r="C672" s="15"/>
      <c r="D672" s="15"/>
      <c r="E672" s="15"/>
      <c r="F672" s="15"/>
      <c r="G672" s="15"/>
      <c r="H672" s="15"/>
    </row>
    <row r="673" spans="3:8" x14ac:dyDescent="0.15">
      <c r="C673" s="15"/>
      <c r="D673" s="15"/>
      <c r="E673" s="15"/>
      <c r="F673" s="15"/>
      <c r="G673" s="15"/>
      <c r="H673" s="15"/>
    </row>
    <row r="674" spans="3:8" x14ac:dyDescent="0.15">
      <c r="C674" s="15"/>
      <c r="D674" s="15"/>
      <c r="E674" s="15"/>
      <c r="F674" s="15"/>
      <c r="G674" s="15"/>
      <c r="H674" s="15"/>
    </row>
    <row r="675" spans="3:8" x14ac:dyDescent="0.15">
      <c r="C675" s="15"/>
      <c r="D675" s="15"/>
      <c r="E675" s="15"/>
      <c r="F675" s="15"/>
      <c r="G675" s="15"/>
      <c r="H675" s="15"/>
    </row>
    <row r="676" spans="3:8" x14ac:dyDescent="0.15">
      <c r="C676" s="15"/>
      <c r="D676" s="15"/>
      <c r="E676" s="15"/>
      <c r="F676" s="15"/>
      <c r="G676" s="15"/>
      <c r="H676" s="15"/>
    </row>
    <row r="677" spans="3:8" x14ac:dyDescent="0.15">
      <c r="C677" s="15"/>
      <c r="D677" s="15"/>
      <c r="E677" s="15"/>
      <c r="F677" s="15"/>
      <c r="G677" s="15"/>
      <c r="H677" s="15"/>
    </row>
    <row r="678" spans="3:8" x14ac:dyDescent="0.15">
      <c r="C678" s="15"/>
      <c r="D678" s="15"/>
      <c r="E678" s="15"/>
      <c r="F678" s="15"/>
      <c r="G678" s="15"/>
      <c r="H678" s="15"/>
    </row>
    <row r="679" spans="3:8" x14ac:dyDescent="0.15">
      <c r="C679" s="15"/>
      <c r="D679" s="15"/>
      <c r="E679" s="15"/>
      <c r="F679" s="15"/>
      <c r="G679" s="15"/>
      <c r="H679" s="15"/>
    </row>
    <row r="680" spans="3:8" x14ac:dyDescent="0.15">
      <c r="C680" s="15"/>
      <c r="D680" s="15"/>
      <c r="E680" s="15"/>
      <c r="F680" s="15"/>
      <c r="G680" s="15"/>
      <c r="H680" s="15"/>
    </row>
    <row r="681" spans="3:8" x14ac:dyDescent="0.15">
      <c r="C681" s="15"/>
      <c r="D681" s="15"/>
      <c r="E681" s="15"/>
      <c r="F681" s="15"/>
      <c r="G681" s="15"/>
      <c r="H681" s="15"/>
    </row>
    <row r="682" spans="3:8" x14ac:dyDescent="0.15">
      <c r="C682" s="15"/>
      <c r="D682" s="15"/>
      <c r="E682" s="15"/>
      <c r="F682" s="15"/>
      <c r="G682" s="15"/>
      <c r="H682" s="15"/>
    </row>
    <row r="683" spans="3:8" x14ac:dyDescent="0.15">
      <c r="C683" s="15"/>
      <c r="D683" s="15"/>
      <c r="E683" s="15"/>
      <c r="F683" s="15"/>
      <c r="G683" s="15"/>
      <c r="H683" s="15"/>
    </row>
    <row r="684" spans="3:8" x14ac:dyDescent="0.15">
      <c r="C684" s="15"/>
      <c r="D684" s="15"/>
      <c r="E684" s="15"/>
      <c r="F684" s="15"/>
      <c r="G684" s="15"/>
      <c r="H684" s="15"/>
    </row>
    <row r="685" spans="3:8" x14ac:dyDescent="0.15">
      <c r="C685" s="15"/>
      <c r="D685" s="15"/>
      <c r="E685" s="15"/>
      <c r="F685" s="15"/>
      <c r="G685" s="15"/>
      <c r="H685" s="15"/>
    </row>
    <row r="686" spans="3:8" x14ac:dyDescent="0.15">
      <c r="C686" s="15"/>
      <c r="D686" s="15"/>
      <c r="E686" s="15"/>
      <c r="F686" s="15"/>
      <c r="G686" s="15"/>
      <c r="H686" s="15"/>
    </row>
    <row r="687" spans="3:8" x14ac:dyDescent="0.15">
      <c r="C687" s="15"/>
      <c r="D687" s="15"/>
      <c r="E687" s="15"/>
      <c r="F687" s="15"/>
      <c r="G687" s="15"/>
      <c r="H687" s="15"/>
    </row>
    <row r="688" spans="3:8" x14ac:dyDescent="0.15">
      <c r="C688" s="15"/>
      <c r="D688" s="15"/>
      <c r="E688" s="15"/>
      <c r="F688" s="15"/>
      <c r="G688" s="15"/>
      <c r="H688" s="15"/>
    </row>
    <row r="689" spans="3:8" x14ac:dyDescent="0.15">
      <c r="C689" s="15"/>
      <c r="D689" s="15"/>
      <c r="E689" s="15"/>
      <c r="F689" s="15"/>
      <c r="G689" s="15"/>
      <c r="H689" s="15"/>
    </row>
    <row r="690" spans="3:8" x14ac:dyDescent="0.15">
      <c r="C690" s="15"/>
      <c r="D690" s="15"/>
      <c r="E690" s="15"/>
      <c r="F690" s="15"/>
      <c r="G690" s="15"/>
      <c r="H690" s="15"/>
    </row>
    <row r="691" spans="3:8" x14ac:dyDescent="0.15">
      <c r="C691" s="15"/>
      <c r="D691" s="15"/>
      <c r="E691" s="15"/>
      <c r="F691" s="15"/>
      <c r="G691" s="15"/>
      <c r="H691" s="15"/>
    </row>
    <row r="692" spans="3:8" x14ac:dyDescent="0.15">
      <c r="C692" s="15"/>
      <c r="D692" s="15"/>
      <c r="E692" s="15"/>
      <c r="F692" s="15"/>
      <c r="G692" s="15"/>
      <c r="H692" s="15"/>
    </row>
    <row r="693" spans="3:8" x14ac:dyDescent="0.15">
      <c r="C693" s="15"/>
      <c r="D693" s="15"/>
      <c r="E693" s="15"/>
      <c r="F693" s="15"/>
      <c r="G693" s="15"/>
      <c r="H693" s="15"/>
    </row>
    <row r="694" spans="3:8" x14ac:dyDescent="0.15">
      <c r="C694" s="15"/>
      <c r="D694" s="15"/>
      <c r="E694" s="15"/>
      <c r="F694" s="15"/>
      <c r="G694" s="15"/>
      <c r="H694" s="15"/>
    </row>
    <row r="695" spans="3:8" x14ac:dyDescent="0.15">
      <c r="C695" s="15"/>
      <c r="D695" s="15"/>
      <c r="E695" s="15"/>
      <c r="F695" s="15"/>
      <c r="G695" s="15"/>
      <c r="H695" s="15"/>
    </row>
    <row r="696" spans="3:8" x14ac:dyDescent="0.15">
      <c r="C696" s="15"/>
      <c r="D696" s="15"/>
      <c r="E696" s="15"/>
      <c r="F696" s="15"/>
      <c r="G696" s="15"/>
      <c r="H696" s="15"/>
    </row>
    <row r="697" spans="3:8" x14ac:dyDescent="0.15">
      <c r="C697" s="15"/>
      <c r="D697" s="15"/>
      <c r="E697" s="15"/>
      <c r="F697" s="15"/>
      <c r="G697" s="15"/>
      <c r="H697" s="15"/>
    </row>
    <row r="698" spans="3:8" x14ac:dyDescent="0.15">
      <c r="C698" s="15"/>
      <c r="D698" s="15"/>
      <c r="E698" s="15"/>
      <c r="F698" s="15"/>
      <c r="G698" s="15"/>
      <c r="H698" s="15"/>
    </row>
    <row r="699" spans="3:8" x14ac:dyDescent="0.15">
      <c r="C699" s="15"/>
      <c r="D699" s="15"/>
      <c r="E699" s="15"/>
      <c r="F699" s="15"/>
      <c r="G699" s="15"/>
      <c r="H699" s="15"/>
    </row>
    <row r="700" spans="3:8" x14ac:dyDescent="0.15">
      <c r="C700" s="15"/>
      <c r="D700" s="15"/>
      <c r="E700" s="15"/>
      <c r="F700" s="15"/>
      <c r="G700" s="15"/>
      <c r="H700" s="15"/>
    </row>
    <row r="701" spans="3:8" x14ac:dyDescent="0.15">
      <c r="C701" s="15"/>
      <c r="D701" s="15"/>
      <c r="E701" s="15"/>
      <c r="F701" s="15"/>
      <c r="G701" s="15"/>
      <c r="H701" s="15"/>
    </row>
    <row r="702" spans="3:8" x14ac:dyDescent="0.15">
      <c r="C702" s="15"/>
      <c r="D702" s="15"/>
      <c r="E702" s="15"/>
      <c r="F702" s="15"/>
      <c r="G702" s="15"/>
      <c r="H702" s="15"/>
    </row>
    <row r="703" spans="3:8" x14ac:dyDescent="0.15">
      <c r="C703" s="15"/>
      <c r="D703" s="15"/>
      <c r="E703" s="15"/>
      <c r="F703" s="15"/>
      <c r="G703" s="15"/>
      <c r="H703" s="15"/>
    </row>
    <row r="704" spans="3:8" x14ac:dyDescent="0.15">
      <c r="C704" s="15"/>
      <c r="D704" s="15"/>
      <c r="E704" s="15"/>
      <c r="F704" s="15"/>
      <c r="G704" s="15"/>
      <c r="H704" s="15"/>
    </row>
    <row r="705" spans="3:8" x14ac:dyDescent="0.15">
      <c r="C705" s="15"/>
      <c r="D705" s="15"/>
      <c r="E705" s="15"/>
      <c r="F705" s="15"/>
      <c r="G705" s="15"/>
      <c r="H705" s="15"/>
    </row>
    <row r="706" spans="3:8" x14ac:dyDescent="0.15">
      <c r="C706" s="15"/>
      <c r="D706" s="15"/>
      <c r="E706" s="15"/>
      <c r="F706" s="15"/>
      <c r="G706" s="15"/>
      <c r="H706" s="15"/>
    </row>
    <row r="707" spans="3:8" x14ac:dyDescent="0.15">
      <c r="C707" s="15"/>
      <c r="D707" s="15"/>
      <c r="E707" s="15"/>
      <c r="F707" s="15"/>
      <c r="G707" s="15"/>
      <c r="H707" s="15"/>
    </row>
    <row r="708" spans="3:8" x14ac:dyDescent="0.15">
      <c r="C708" s="15"/>
      <c r="D708" s="15"/>
      <c r="E708" s="15"/>
      <c r="F708" s="15"/>
      <c r="G708" s="15"/>
      <c r="H708" s="15"/>
    </row>
    <row r="709" spans="3:8" x14ac:dyDescent="0.15">
      <c r="C709" s="15"/>
      <c r="D709" s="15"/>
      <c r="E709" s="15"/>
      <c r="F709" s="15"/>
      <c r="G709" s="15"/>
      <c r="H709" s="15"/>
    </row>
    <row r="710" spans="3:8" x14ac:dyDescent="0.15">
      <c r="C710" s="15"/>
      <c r="D710" s="15"/>
      <c r="E710" s="15"/>
      <c r="F710" s="15"/>
      <c r="G710" s="15"/>
      <c r="H710" s="15"/>
    </row>
    <row r="711" spans="3:8" x14ac:dyDescent="0.15">
      <c r="C711" s="15"/>
      <c r="D711" s="15"/>
      <c r="E711" s="15"/>
      <c r="F711" s="15"/>
      <c r="G711" s="15"/>
      <c r="H711" s="15"/>
    </row>
    <row r="712" spans="3:8" x14ac:dyDescent="0.15">
      <c r="C712" s="15"/>
      <c r="D712" s="15"/>
      <c r="E712" s="15"/>
      <c r="F712" s="15"/>
      <c r="G712" s="15"/>
      <c r="H712" s="15"/>
    </row>
    <row r="713" spans="3:8" x14ac:dyDescent="0.15">
      <c r="C713" s="15"/>
      <c r="D713" s="15"/>
      <c r="E713" s="15"/>
      <c r="F713" s="15"/>
      <c r="G713" s="15"/>
      <c r="H713" s="15"/>
    </row>
    <row r="714" spans="3:8" x14ac:dyDescent="0.15">
      <c r="C714" s="15"/>
      <c r="D714" s="15"/>
      <c r="E714" s="15"/>
      <c r="F714" s="15"/>
      <c r="G714" s="15"/>
      <c r="H714" s="15"/>
    </row>
    <row r="715" spans="3:8" x14ac:dyDescent="0.15">
      <c r="C715" s="15"/>
      <c r="D715" s="15"/>
      <c r="E715" s="15"/>
      <c r="F715" s="15"/>
      <c r="G715" s="15"/>
      <c r="H715" s="15"/>
    </row>
    <row r="716" spans="3:8" x14ac:dyDescent="0.15">
      <c r="C716" s="15"/>
      <c r="D716" s="15"/>
      <c r="E716" s="15"/>
      <c r="F716" s="15"/>
      <c r="G716" s="15"/>
      <c r="H716" s="15"/>
    </row>
    <row r="717" spans="3:8" x14ac:dyDescent="0.15">
      <c r="C717" s="15"/>
      <c r="D717" s="15"/>
      <c r="E717" s="15"/>
      <c r="F717" s="15"/>
      <c r="G717" s="15"/>
      <c r="H717" s="15"/>
    </row>
    <row r="718" spans="3:8" x14ac:dyDescent="0.15">
      <c r="C718" s="15"/>
      <c r="D718" s="15"/>
      <c r="E718" s="15"/>
      <c r="F718" s="15"/>
      <c r="G718" s="15"/>
      <c r="H718" s="15"/>
    </row>
    <row r="719" spans="3:8" x14ac:dyDescent="0.15">
      <c r="C719" s="15"/>
      <c r="D719" s="15"/>
      <c r="E719" s="15"/>
      <c r="F719" s="15"/>
      <c r="G719" s="15"/>
      <c r="H719" s="15"/>
    </row>
    <row r="720" spans="3:8" x14ac:dyDescent="0.15">
      <c r="C720" s="15"/>
      <c r="D720" s="15"/>
      <c r="E720" s="15"/>
      <c r="F720" s="15"/>
      <c r="G720" s="15"/>
      <c r="H720" s="15"/>
    </row>
    <row r="721" spans="3:8" x14ac:dyDescent="0.15">
      <c r="C721" s="15"/>
      <c r="D721" s="15"/>
      <c r="E721" s="15"/>
      <c r="F721" s="15"/>
      <c r="G721" s="15"/>
      <c r="H721" s="15"/>
    </row>
    <row r="722" spans="3:8" x14ac:dyDescent="0.15">
      <c r="C722" s="15"/>
      <c r="D722" s="15"/>
      <c r="E722" s="15"/>
      <c r="F722" s="15"/>
      <c r="G722" s="15"/>
      <c r="H722" s="15"/>
    </row>
    <row r="723" spans="3:8" x14ac:dyDescent="0.15">
      <c r="C723" s="15"/>
      <c r="D723" s="15"/>
      <c r="E723" s="15"/>
      <c r="F723" s="15"/>
      <c r="G723" s="15"/>
      <c r="H723" s="15"/>
    </row>
    <row r="724" spans="3:8" x14ac:dyDescent="0.15">
      <c r="C724" s="15"/>
      <c r="D724" s="15"/>
      <c r="E724" s="15"/>
      <c r="F724" s="15"/>
      <c r="G724" s="15"/>
      <c r="H724" s="15"/>
    </row>
    <row r="725" spans="3:8" x14ac:dyDescent="0.15">
      <c r="C725" s="15"/>
      <c r="D725" s="15"/>
      <c r="E725" s="15"/>
      <c r="F725" s="15"/>
      <c r="G725" s="15"/>
      <c r="H725" s="15"/>
    </row>
    <row r="726" spans="3:8" x14ac:dyDescent="0.15">
      <c r="C726" s="15"/>
      <c r="D726" s="15"/>
      <c r="E726" s="15"/>
      <c r="F726" s="15"/>
      <c r="G726" s="15"/>
      <c r="H726" s="15"/>
    </row>
    <row r="727" spans="3:8" x14ac:dyDescent="0.15">
      <c r="C727" s="15"/>
      <c r="D727" s="15"/>
      <c r="E727" s="15"/>
      <c r="F727" s="15"/>
      <c r="G727" s="15"/>
      <c r="H727" s="15"/>
    </row>
    <row r="728" spans="3:8" x14ac:dyDescent="0.15">
      <c r="C728" s="15"/>
      <c r="D728" s="15"/>
      <c r="E728" s="15"/>
      <c r="F728" s="15"/>
      <c r="G728" s="15"/>
      <c r="H728" s="15"/>
    </row>
    <row r="729" spans="3:8" x14ac:dyDescent="0.15">
      <c r="C729" s="15"/>
      <c r="D729" s="15"/>
      <c r="E729" s="15"/>
      <c r="F729" s="15"/>
      <c r="G729" s="15"/>
      <c r="H729" s="15"/>
    </row>
    <row r="730" spans="3:8" x14ac:dyDescent="0.15">
      <c r="C730" s="15"/>
      <c r="D730" s="15"/>
      <c r="E730" s="15"/>
      <c r="F730" s="15"/>
      <c r="G730" s="15"/>
      <c r="H730" s="15"/>
    </row>
    <row r="731" spans="3:8" x14ac:dyDescent="0.15">
      <c r="C731" s="15"/>
      <c r="D731" s="15"/>
      <c r="E731" s="15"/>
      <c r="F731" s="15"/>
      <c r="G731" s="15"/>
      <c r="H731" s="15"/>
    </row>
    <row r="732" spans="3:8" x14ac:dyDescent="0.15">
      <c r="C732" s="15"/>
      <c r="D732" s="15"/>
      <c r="E732" s="15"/>
      <c r="F732" s="15"/>
      <c r="G732" s="15"/>
      <c r="H732" s="15"/>
    </row>
    <row r="733" spans="3:8" x14ac:dyDescent="0.15">
      <c r="C733" s="15"/>
      <c r="D733" s="15"/>
      <c r="E733" s="15"/>
      <c r="F733" s="15"/>
      <c r="G733" s="15"/>
      <c r="H733" s="15"/>
    </row>
    <row r="734" spans="3:8" x14ac:dyDescent="0.15">
      <c r="C734" s="15"/>
      <c r="D734" s="15"/>
      <c r="E734" s="15"/>
      <c r="F734" s="15"/>
      <c r="G734" s="15"/>
      <c r="H734" s="15"/>
    </row>
    <row r="735" spans="3:8" x14ac:dyDescent="0.15">
      <c r="C735" s="15"/>
      <c r="D735" s="15"/>
      <c r="E735" s="15"/>
      <c r="F735" s="15"/>
      <c r="G735" s="15"/>
      <c r="H735" s="15"/>
    </row>
    <row r="736" spans="3:8" x14ac:dyDescent="0.15">
      <c r="C736" s="15"/>
      <c r="D736" s="15"/>
      <c r="E736" s="15"/>
      <c r="F736" s="15"/>
      <c r="G736" s="15"/>
      <c r="H736" s="15"/>
    </row>
    <row r="737" spans="3:8" x14ac:dyDescent="0.15">
      <c r="C737" s="15"/>
      <c r="D737" s="15"/>
      <c r="E737" s="15"/>
      <c r="F737" s="15"/>
      <c r="G737" s="15"/>
      <c r="H737" s="15"/>
    </row>
    <row r="738" spans="3:8" x14ac:dyDescent="0.15">
      <c r="C738" s="15"/>
      <c r="D738" s="15"/>
      <c r="E738" s="15"/>
      <c r="F738" s="15"/>
      <c r="G738" s="15"/>
      <c r="H738" s="15"/>
    </row>
    <row r="739" spans="3:8" x14ac:dyDescent="0.15">
      <c r="C739" s="15"/>
      <c r="D739" s="15"/>
      <c r="E739" s="15"/>
      <c r="F739" s="15"/>
      <c r="G739" s="15"/>
      <c r="H739" s="15"/>
    </row>
    <row r="740" spans="3:8" x14ac:dyDescent="0.15">
      <c r="C740" s="15"/>
      <c r="D740" s="15"/>
      <c r="E740" s="15"/>
      <c r="F740" s="15"/>
      <c r="G740" s="15"/>
      <c r="H740" s="15"/>
    </row>
    <row r="741" spans="3:8" x14ac:dyDescent="0.15">
      <c r="C741" s="15"/>
      <c r="D741" s="15"/>
      <c r="E741" s="15"/>
      <c r="F741" s="15"/>
      <c r="G741" s="15"/>
      <c r="H741" s="15"/>
    </row>
    <row r="742" spans="3:8" x14ac:dyDescent="0.15">
      <c r="C742" s="15"/>
      <c r="D742" s="15"/>
      <c r="E742" s="15"/>
      <c r="F742" s="15"/>
      <c r="G742" s="15"/>
      <c r="H742" s="15"/>
    </row>
    <row r="743" spans="3:8" x14ac:dyDescent="0.15">
      <c r="C743" s="15"/>
      <c r="D743" s="15"/>
      <c r="E743" s="15"/>
      <c r="F743" s="15"/>
      <c r="G743" s="15"/>
      <c r="H743" s="15"/>
    </row>
    <row r="744" spans="3:8" x14ac:dyDescent="0.15">
      <c r="C744" s="15"/>
      <c r="D744" s="15"/>
      <c r="E744" s="15"/>
      <c r="F744" s="15"/>
      <c r="G744" s="15"/>
      <c r="H744" s="15"/>
    </row>
    <row r="745" spans="3:8" x14ac:dyDescent="0.15">
      <c r="C745" s="15"/>
      <c r="D745" s="15"/>
      <c r="E745" s="15"/>
      <c r="F745" s="15"/>
      <c r="G745" s="15"/>
      <c r="H745" s="15"/>
    </row>
    <row r="746" spans="3:8" x14ac:dyDescent="0.15">
      <c r="C746" s="15"/>
      <c r="D746" s="15"/>
      <c r="E746" s="15"/>
      <c r="F746" s="15"/>
      <c r="G746" s="15"/>
      <c r="H746" s="15"/>
    </row>
    <row r="747" spans="3:8" x14ac:dyDescent="0.15">
      <c r="C747" s="15"/>
      <c r="D747" s="15"/>
      <c r="E747" s="15"/>
      <c r="F747" s="15"/>
      <c r="G747" s="15"/>
      <c r="H747" s="15"/>
    </row>
    <row r="748" spans="3:8" x14ac:dyDescent="0.15">
      <c r="C748" s="15"/>
      <c r="D748" s="15"/>
      <c r="E748" s="15"/>
      <c r="F748" s="15"/>
      <c r="G748" s="15"/>
      <c r="H748" s="15"/>
    </row>
    <row r="749" spans="3:8" x14ac:dyDescent="0.15">
      <c r="C749" s="15"/>
      <c r="D749" s="15"/>
      <c r="E749" s="15"/>
      <c r="F749" s="15"/>
      <c r="G749" s="15"/>
      <c r="H749" s="15"/>
    </row>
    <row r="750" spans="3:8" x14ac:dyDescent="0.15">
      <c r="C750" s="15"/>
      <c r="D750" s="15"/>
      <c r="E750" s="15"/>
      <c r="F750" s="15"/>
      <c r="G750" s="15"/>
      <c r="H750" s="15"/>
    </row>
    <row r="751" spans="3:8" x14ac:dyDescent="0.15">
      <c r="C751" s="15"/>
      <c r="D751" s="15"/>
      <c r="E751" s="15"/>
      <c r="F751" s="15"/>
      <c r="G751" s="15"/>
      <c r="H751" s="15"/>
    </row>
    <row r="752" spans="3:8" x14ac:dyDescent="0.15">
      <c r="C752" s="15"/>
      <c r="D752" s="15"/>
      <c r="E752" s="15"/>
      <c r="F752" s="15"/>
      <c r="G752" s="15"/>
      <c r="H752" s="15"/>
    </row>
    <row r="753" spans="3:8" x14ac:dyDescent="0.15">
      <c r="C753" s="15"/>
      <c r="D753" s="15"/>
      <c r="E753" s="15"/>
      <c r="F753" s="15"/>
      <c r="G753" s="15"/>
      <c r="H753" s="15"/>
    </row>
    <row r="754" spans="3:8" x14ac:dyDescent="0.15">
      <c r="C754" s="15"/>
      <c r="D754" s="15"/>
      <c r="E754" s="15"/>
      <c r="F754" s="15"/>
      <c r="G754" s="15"/>
      <c r="H754" s="15"/>
    </row>
    <row r="755" spans="3:8" x14ac:dyDescent="0.15">
      <c r="C755" s="15"/>
      <c r="D755" s="15"/>
      <c r="E755" s="15"/>
      <c r="F755" s="15"/>
      <c r="G755" s="15"/>
      <c r="H755" s="15"/>
    </row>
    <row r="756" spans="3:8" x14ac:dyDescent="0.15">
      <c r="C756" s="15"/>
      <c r="D756" s="15"/>
      <c r="E756" s="15"/>
      <c r="F756" s="15"/>
      <c r="G756" s="15"/>
      <c r="H756" s="15"/>
    </row>
    <row r="757" spans="3:8" x14ac:dyDescent="0.15">
      <c r="C757" s="15"/>
      <c r="D757" s="15"/>
      <c r="E757" s="15"/>
      <c r="F757" s="15"/>
      <c r="G757" s="15"/>
      <c r="H757" s="15"/>
    </row>
    <row r="758" spans="3:8" x14ac:dyDescent="0.15">
      <c r="C758" s="15"/>
      <c r="D758" s="15"/>
      <c r="E758" s="15"/>
      <c r="F758" s="15"/>
      <c r="G758" s="15"/>
      <c r="H758" s="15"/>
    </row>
    <row r="759" spans="3:8" x14ac:dyDescent="0.15">
      <c r="C759" s="15"/>
      <c r="D759" s="15"/>
      <c r="E759" s="15"/>
      <c r="F759" s="15"/>
      <c r="G759" s="15"/>
      <c r="H759" s="15"/>
    </row>
    <row r="760" spans="3:8" x14ac:dyDescent="0.15">
      <c r="C760" s="15"/>
      <c r="D760" s="15"/>
      <c r="E760" s="15"/>
      <c r="F760" s="15"/>
      <c r="G760" s="15"/>
      <c r="H760" s="15"/>
    </row>
    <row r="761" spans="3:8" x14ac:dyDescent="0.15">
      <c r="C761" s="15"/>
      <c r="D761" s="15"/>
      <c r="E761" s="15"/>
      <c r="F761" s="15"/>
      <c r="G761" s="15"/>
      <c r="H761" s="15"/>
    </row>
    <row r="762" spans="3:8" x14ac:dyDescent="0.15">
      <c r="C762" s="15"/>
      <c r="D762" s="15"/>
      <c r="E762" s="15"/>
      <c r="F762" s="15"/>
      <c r="G762" s="15"/>
      <c r="H762" s="15"/>
    </row>
    <row r="763" spans="3:8" x14ac:dyDescent="0.15">
      <c r="C763" s="15"/>
      <c r="D763" s="15"/>
      <c r="E763" s="15"/>
      <c r="F763" s="15"/>
      <c r="G763" s="15"/>
      <c r="H763" s="15"/>
    </row>
    <row r="764" spans="3:8" x14ac:dyDescent="0.15">
      <c r="C764" s="15"/>
      <c r="D764" s="15"/>
      <c r="E764" s="15"/>
      <c r="F764" s="15"/>
      <c r="G764" s="15"/>
      <c r="H764" s="15"/>
    </row>
    <row r="765" spans="3:8" x14ac:dyDescent="0.15">
      <c r="C765" s="15"/>
      <c r="D765" s="15"/>
      <c r="E765" s="15"/>
      <c r="F765" s="15"/>
      <c r="G765" s="15"/>
      <c r="H765" s="15"/>
    </row>
    <row r="766" spans="3:8" x14ac:dyDescent="0.15">
      <c r="C766" s="15"/>
      <c r="D766" s="15"/>
      <c r="E766" s="15"/>
      <c r="F766" s="15"/>
      <c r="G766" s="15"/>
      <c r="H766" s="15"/>
    </row>
    <row r="767" spans="3:8" x14ac:dyDescent="0.15">
      <c r="C767" s="15"/>
      <c r="D767" s="15"/>
      <c r="E767" s="15"/>
      <c r="F767" s="15"/>
      <c r="G767" s="15"/>
      <c r="H767" s="15"/>
    </row>
    <row r="768" spans="3:8" x14ac:dyDescent="0.15">
      <c r="C768" s="15"/>
      <c r="D768" s="15"/>
      <c r="E768" s="15"/>
      <c r="F768" s="15"/>
      <c r="G768" s="15"/>
      <c r="H768" s="15"/>
    </row>
    <row r="769" spans="3:8" x14ac:dyDescent="0.15">
      <c r="C769" s="15"/>
      <c r="D769" s="15"/>
      <c r="E769" s="15"/>
      <c r="F769" s="15"/>
      <c r="G769" s="15"/>
      <c r="H769" s="15"/>
    </row>
    <row r="770" spans="3:8" x14ac:dyDescent="0.15">
      <c r="C770" s="15"/>
      <c r="D770" s="15"/>
      <c r="E770" s="15"/>
      <c r="F770" s="15"/>
      <c r="G770" s="15"/>
      <c r="H770" s="15"/>
    </row>
    <row r="771" spans="3:8" x14ac:dyDescent="0.15">
      <c r="C771" s="15"/>
      <c r="D771" s="15"/>
      <c r="E771" s="15"/>
      <c r="F771" s="15"/>
      <c r="G771" s="15"/>
      <c r="H771" s="15"/>
    </row>
    <row r="772" spans="3:8" x14ac:dyDescent="0.15">
      <c r="C772" s="15"/>
      <c r="D772" s="15"/>
      <c r="E772" s="15"/>
      <c r="F772" s="15"/>
      <c r="G772" s="15"/>
      <c r="H772" s="15"/>
    </row>
    <row r="773" spans="3:8" x14ac:dyDescent="0.15">
      <c r="C773" s="15"/>
      <c r="D773" s="15"/>
      <c r="E773" s="15"/>
      <c r="F773" s="15"/>
      <c r="G773" s="15"/>
      <c r="H773" s="15"/>
    </row>
    <row r="774" spans="3:8" x14ac:dyDescent="0.15">
      <c r="C774" s="15"/>
      <c r="D774" s="15"/>
      <c r="E774" s="15"/>
      <c r="F774" s="15"/>
      <c r="G774" s="15"/>
      <c r="H774" s="15"/>
    </row>
    <row r="775" spans="3:8" x14ac:dyDescent="0.15">
      <c r="C775" s="15"/>
      <c r="D775" s="15"/>
      <c r="E775" s="15"/>
      <c r="F775" s="15"/>
      <c r="G775" s="15"/>
      <c r="H775" s="15"/>
    </row>
    <row r="776" spans="3:8" x14ac:dyDescent="0.15">
      <c r="C776" s="15"/>
      <c r="D776" s="15"/>
      <c r="E776" s="15"/>
      <c r="F776" s="15"/>
      <c r="G776" s="15"/>
      <c r="H776" s="15"/>
    </row>
    <row r="777" spans="3:8" x14ac:dyDescent="0.15">
      <c r="C777" s="15"/>
      <c r="D777" s="15"/>
      <c r="E777" s="15"/>
      <c r="F777" s="15"/>
      <c r="G777" s="15"/>
      <c r="H777" s="15"/>
    </row>
    <row r="778" spans="3:8" x14ac:dyDescent="0.15">
      <c r="C778" s="15"/>
      <c r="D778" s="15"/>
      <c r="E778" s="15"/>
      <c r="F778" s="15"/>
      <c r="G778" s="15"/>
      <c r="H778" s="15"/>
    </row>
    <row r="779" spans="3:8" x14ac:dyDescent="0.15">
      <c r="C779" s="15"/>
      <c r="D779" s="15"/>
      <c r="E779" s="15"/>
      <c r="F779" s="15"/>
      <c r="G779" s="15"/>
      <c r="H779" s="15"/>
    </row>
    <row r="780" spans="3:8" x14ac:dyDescent="0.15">
      <c r="C780" s="15"/>
      <c r="D780" s="15"/>
      <c r="E780" s="15"/>
      <c r="F780" s="15"/>
      <c r="G780" s="15"/>
      <c r="H780" s="15"/>
    </row>
    <row r="781" spans="3:8" x14ac:dyDescent="0.15">
      <c r="C781" s="15"/>
      <c r="D781" s="15"/>
      <c r="E781" s="15"/>
      <c r="F781" s="15"/>
      <c r="G781" s="15"/>
      <c r="H781" s="15"/>
    </row>
    <row r="782" spans="3:8" x14ac:dyDescent="0.15">
      <c r="C782" s="15"/>
      <c r="D782" s="15"/>
      <c r="E782" s="15"/>
      <c r="F782" s="15"/>
      <c r="G782" s="15"/>
      <c r="H782" s="15"/>
    </row>
    <row r="783" spans="3:8" x14ac:dyDescent="0.15">
      <c r="C783" s="15"/>
      <c r="D783" s="15"/>
      <c r="E783" s="15"/>
      <c r="F783" s="15"/>
      <c r="G783" s="15"/>
      <c r="H783" s="15"/>
    </row>
    <row r="784" spans="3:8" x14ac:dyDescent="0.15">
      <c r="C784" s="15"/>
      <c r="D784" s="15"/>
      <c r="E784" s="15"/>
      <c r="F784" s="15"/>
      <c r="G784" s="15"/>
      <c r="H784" s="15"/>
    </row>
    <row r="785" spans="3:8" x14ac:dyDescent="0.15">
      <c r="C785" s="15"/>
      <c r="D785" s="15"/>
      <c r="E785" s="15"/>
      <c r="F785" s="15"/>
      <c r="G785" s="15"/>
      <c r="H785" s="15"/>
    </row>
    <row r="786" spans="3:8" x14ac:dyDescent="0.15">
      <c r="C786" s="15"/>
      <c r="D786" s="15"/>
      <c r="E786" s="15"/>
      <c r="F786" s="15"/>
      <c r="G786" s="15"/>
      <c r="H786" s="15"/>
    </row>
    <row r="787" spans="3:8" x14ac:dyDescent="0.15">
      <c r="C787" s="15"/>
      <c r="D787" s="15"/>
      <c r="E787" s="15"/>
      <c r="F787" s="15"/>
      <c r="G787" s="15"/>
      <c r="H787" s="15"/>
    </row>
    <row r="788" spans="3:8" x14ac:dyDescent="0.15">
      <c r="C788" s="15"/>
      <c r="D788" s="15"/>
      <c r="E788" s="15"/>
      <c r="F788" s="15"/>
      <c r="G788" s="15"/>
      <c r="H788" s="15"/>
    </row>
    <row r="789" spans="3:8" x14ac:dyDescent="0.15">
      <c r="C789" s="15"/>
      <c r="D789" s="15"/>
      <c r="E789" s="15"/>
      <c r="F789" s="15"/>
      <c r="G789" s="15"/>
      <c r="H789" s="15"/>
    </row>
    <row r="790" spans="3:8" x14ac:dyDescent="0.15">
      <c r="C790" s="15"/>
      <c r="D790" s="15"/>
      <c r="E790" s="15"/>
      <c r="F790" s="15"/>
      <c r="G790" s="15"/>
      <c r="H790" s="15"/>
    </row>
    <row r="791" spans="3:8" x14ac:dyDescent="0.15">
      <c r="C791" s="15"/>
      <c r="D791" s="15"/>
      <c r="E791" s="15"/>
      <c r="F791" s="15"/>
      <c r="G791" s="15"/>
      <c r="H791" s="15"/>
    </row>
    <row r="792" spans="3:8" x14ac:dyDescent="0.15">
      <c r="C792" s="15"/>
      <c r="D792" s="15"/>
      <c r="E792" s="15"/>
      <c r="F792" s="15"/>
      <c r="G792" s="15"/>
      <c r="H792" s="15"/>
    </row>
    <row r="793" spans="3:8" x14ac:dyDescent="0.15">
      <c r="C793" s="15"/>
      <c r="D793" s="15"/>
      <c r="E793" s="15"/>
      <c r="F793" s="15"/>
      <c r="G793" s="15"/>
      <c r="H793" s="15"/>
    </row>
    <row r="794" spans="3:8" x14ac:dyDescent="0.15">
      <c r="C794" s="15"/>
      <c r="D794" s="15"/>
      <c r="E794" s="15"/>
      <c r="F794" s="15"/>
      <c r="G794" s="15"/>
      <c r="H794" s="15"/>
    </row>
    <row r="795" spans="3:8" x14ac:dyDescent="0.15">
      <c r="C795" s="15"/>
      <c r="D795" s="15"/>
      <c r="E795" s="15"/>
      <c r="F795" s="15"/>
      <c r="G795" s="15"/>
      <c r="H795" s="15"/>
    </row>
    <row r="796" spans="3:8" x14ac:dyDescent="0.15">
      <c r="C796" s="15"/>
      <c r="D796" s="15"/>
      <c r="E796" s="15"/>
      <c r="F796" s="15"/>
      <c r="G796" s="15"/>
      <c r="H796" s="15"/>
    </row>
    <row r="797" spans="3:8" x14ac:dyDescent="0.15">
      <c r="C797" s="15"/>
      <c r="D797" s="15"/>
      <c r="E797" s="15"/>
      <c r="F797" s="15"/>
      <c r="G797" s="15"/>
      <c r="H797" s="15"/>
    </row>
    <row r="798" spans="3:8" x14ac:dyDescent="0.15">
      <c r="C798" s="15"/>
      <c r="D798" s="15"/>
      <c r="E798" s="15"/>
      <c r="F798" s="15"/>
      <c r="G798" s="15"/>
      <c r="H798" s="15"/>
    </row>
    <row r="799" spans="3:8" x14ac:dyDescent="0.15">
      <c r="C799" s="15"/>
      <c r="D799" s="15"/>
      <c r="E799" s="15"/>
      <c r="F799" s="15"/>
      <c r="G799" s="15"/>
      <c r="H799" s="15"/>
    </row>
    <row r="800" spans="3:8" x14ac:dyDescent="0.15">
      <c r="C800" s="15"/>
      <c r="D800" s="15"/>
      <c r="E800" s="15"/>
      <c r="F800" s="15"/>
      <c r="G800" s="15"/>
      <c r="H800" s="15"/>
    </row>
    <row r="801" spans="3:8" x14ac:dyDescent="0.15">
      <c r="C801" s="15"/>
      <c r="D801" s="15"/>
      <c r="E801" s="15"/>
      <c r="F801" s="15"/>
      <c r="G801" s="15"/>
      <c r="H801" s="15"/>
    </row>
    <row r="802" spans="3:8" x14ac:dyDescent="0.15">
      <c r="C802" s="15"/>
      <c r="D802" s="15"/>
      <c r="E802" s="15"/>
      <c r="F802" s="15"/>
      <c r="G802" s="15"/>
      <c r="H802" s="15"/>
    </row>
    <row r="803" spans="3:8" x14ac:dyDescent="0.15">
      <c r="C803" s="15"/>
      <c r="D803" s="15"/>
      <c r="E803" s="15"/>
      <c r="F803" s="15"/>
      <c r="G803" s="15"/>
      <c r="H803" s="15"/>
    </row>
    <row r="804" spans="3:8" x14ac:dyDescent="0.15">
      <c r="C804" s="15"/>
      <c r="D804" s="15"/>
      <c r="E804" s="15"/>
      <c r="F804" s="15"/>
      <c r="G804" s="15"/>
      <c r="H804" s="15"/>
    </row>
    <row r="805" spans="3:8" x14ac:dyDescent="0.15">
      <c r="C805" s="15"/>
      <c r="D805" s="15"/>
      <c r="E805" s="15"/>
      <c r="F805" s="15"/>
      <c r="G805" s="15"/>
      <c r="H805" s="15"/>
    </row>
    <row r="806" spans="3:8" x14ac:dyDescent="0.15">
      <c r="C806" s="15"/>
      <c r="D806" s="15"/>
      <c r="E806" s="15"/>
      <c r="F806" s="15"/>
      <c r="G806" s="15"/>
      <c r="H806" s="15"/>
    </row>
    <row r="807" spans="3:8" x14ac:dyDescent="0.15">
      <c r="C807" s="15"/>
      <c r="D807" s="15"/>
      <c r="E807" s="15"/>
      <c r="F807" s="15"/>
      <c r="G807" s="15"/>
      <c r="H807" s="15"/>
    </row>
    <row r="808" spans="3:8" x14ac:dyDescent="0.15">
      <c r="C808" s="15"/>
      <c r="D808" s="15"/>
      <c r="E808" s="15"/>
      <c r="F808" s="15"/>
      <c r="G808" s="15"/>
      <c r="H808" s="15"/>
    </row>
    <row r="809" spans="3:8" x14ac:dyDescent="0.15">
      <c r="C809" s="15"/>
      <c r="D809" s="15"/>
      <c r="E809" s="15"/>
      <c r="F809" s="15"/>
      <c r="G809" s="15"/>
      <c r="H809" s="15"/>
    </row>
    <row r="810" spans="3:8" x14ac:dyDescent="0.15">
      <c r="C810" s="15"/>
      <c r="D810" s="15"/>
      <c r="E810" s="15"/>
      <c r="F810" s="15"/>
      <c r="G810" s="15"/>
      <c r="H810" s="15"/>
    </row>
    <row r="811" spans="3:8" x14ac:dyDescent="0.15">
      <c r="C811" s="15"/>
      <c r="D811" s="15"/>
      <c r="E811" s="15"/>
      <c r="F811" s="15"/>
      <c r="G811" s="15"/>
      <c r="H811" s="15"/>
    </row>
    <row r="812" spans="3:8" x14ac:dyDescent="0.15">
      <c r="C812" s="15"/>
      <c r="D812" s="15"/>
      <c r="E812" s="15"/>
      <c r="F812" s="15"/>
      <c r="G812" s="15"/>
      <c r="H812" s="15"/>
    </row>
    <row r="813" spans="3:8" x14ac:dyDescent="0.15">
      <c r="C813" s="15"/>
      <c r="D813" s="15"/>
      <c r="E813" s="15"/>
      <c r="F813" s="15"/>
      <c r="G813" s="15"/>
      <c r="H813" s="15"/>
    </row>
    <row r="814" spans="3:8" x14ac:dyDescent="0.15">
      <c r="C814" s="15"/>
      <c r="D814" s="15"/>
      <c r="E814" s="15"/>
      <c r="F814" s="15"/>
      <c r="G814" s="15"/>
      <c r="H814" s="15"/>
    </row>
    <row r="815" spans="3:8" x14ac:dyDescent="0.15">
      <c r="C815" s="15"/>
      <c r="D815" s="15"/>
      <c r="E815" s="15"/>
      <c r="F815" s="15"/>
      <c r="G815" s="15"/>
      <c r="H815" s="15"/>
    </row>
    <row r="816" spans="3:8" x14ac:dyDescent="0.15">
      <c r="C816" s="15"/>
      <c r="D816" s="15"/>
      <c r="E816" s="15"/>
      <c r="F816" s="15"/>
      <c r="G816" s="15"/>
      <c r="H816" s="15"/>
    </row>
    <row r="817" spans="3:8" x14ac:dyDescent="0.15">
      <c r="C817" s="15"/>
      <c r="D817" s="15"/>
      <c r="E817" s="15"/>
      <c r="F817" s="15"/>
      <c r="G817" s="15"/>
      <c r="H817" s="15"/>
    </row>
    <row r="818" spans="3:8" x14ac:dyDescent="0.15">
      <c r="C818" s="15"/>
      <c r="D818" s="15"/>
      <c r="E818" s="15"/>
      <c r="F818" s="15"/>
      <c r="G818" s="15"/>
      <c r="H818" s="15"/>
    </row>
    <row r="819" spans="3:8" x14ac:dyDescent="0.15">
      <c r="C819" s="15"/>
      <c r="D819" s="15"/>
      <c r="E819" s="15"/>
      <c r="F819" s="15"/>
      <c r="G819" s="15"/>
      <c r="H819" s="15"/>
    </row>
    <row r="820" spans="3:8" x14ac:dyDescent="0.15">
      <c r="C820" s="15"/>
      <c r="D820" s="15"/>
      <c r="E820" s="15"/>
      <c r="F820" s="15"/>
      <c r="G820" s="15"/>
      <c r="H820" s="15"/>
    </row>
    <row r="821" spans="3:8" x14ac:dyDescent="0.15">
      <c r="C821" s="15"/>
      <c r="D821" s="15"/>
      <c r="E821" s="15"/>
      <c r="F821" s="15"/>
      <c r="G821" s="15"/>
      <c r="H821" s="15"/>
    </row>
    <row r="822" spans="3:8" x14ac:dyDescent="0.15">
      <c r="C822" s="15"/>
      <c r="D822" s="15"/>
      <c r="E822" s="15"/>
      <c r="F822" s="15"/>
      <c r="G822" s="15"/>
      <c r="H822" s="15"/>
    </row>
    <row r="823" spans="3:8" x14ac:dyDescent="0.15">
      <c r="C823" s="15"/>
      <c r="D823" s="15"/>
      <c r="E823" s="15"/>
      <c r="F823" s="15"/>
      <c r="G823" s="15"/>
      <c r="H823" s="15"/>
    </row>
    <row r="824" spans="3:8" x14ac:dyDescent="0.15">
      <c r="C824" s="15"/>
      <c r="D824" s="15"/>
      <c r="E824" s="15"/>
      <c r="F824" s="15"/>
      <c r="G824" s="15"/>
      <c r="H824" s="15"/>
    </row>
    <row r="825" spans="3:8" x14ac:dyDescent="0.15">
      <c r="C825" s="15"/>
      <c r="D825" s="15"/>
      <c r="E825" s="15"/>
      <c r="F825" s="15"/>
      <c r="G825" s="15"/>
      <c r="H825" s="15"/>
    </row>
    <row r="826" spans="3:8" x14ac:dyDescent="0.15">
      <c r="C826" s="15"/>
      <c r="D826" s="15"/>
      <c r="E826" s="15"/>
      <c r="F826" s="15"/>
      <c r="G826" s="15"/>
      <c r="H826" s="15"/>
    </row>
    <row r="827" spans="3:8" x14ac:dyDescent="0.15">
      <c r="C827" s="15"/>
      <c r="D827" s="15"/>
      <c r="E827" s="15"/>
      <c r="F827" s="15"/>
      <c r="G827" s="15"/>
      <c r="H827" s="15"/>
    </row>
    <row r="828" spans="3:8" x14ac:dyDescent="0.15">
      <c r="C828" s="15"/>
      <c r="D828" s="15"/>
      <c r="E828" s="15"/>
      <c r="F828" s="15"/>
      <c r="G828" s="15"/>
      <c r="H828" s="15"/>
    </row>
    <row r="829" spans="3:8" x14ac:dyDescent="0.15">
      <c r="C829" s="15"/>
      <c r="D829" s="15"/>
      <c r="E829" s="15"/>
      <c r="F829" s="15"/>
      <c r="G829" s="15"/>
      <c r="H829" s="15"/>
    </row>
    <row r="830" spans="3:8" x14ac:dyDescent="0.15">
      <c r="C830" s="15"/>
      <c r="D830" s="15"/>
      <c r="E830" s="15"/>
      <c r="F830" s="15"/>
      <c r="G830" s="15"/>
      <c r="H830" s="15"/>
    </row>
    <row r="831" spans="3:8" x14ac:dyDescent="0.15">
      <c r="C831" s="15"/>
      <c r="D831" s="15"/>
      <c r="E831" s="15"/>
      <c r="F831" s="15"/>
      <c r="G831" s="15"/>
      <c r="H831" s="15"/>
    </row>
    <row r="832" spans="3:8" x14ac:dyDescent="0.15">
      <c r="C832" s="15"/>
      <c r="D832" s="15"/>
      <c r="E832" s="15"/>
      <c r="F832" s="15"/>
      <c r="G832" s="15"/>
      <c r="H832" s="15"/>
    </row>
    <row r="833" spans="3:8" x14ac:dyDescent="0.15">
      <c r="C833" s="15"/>
      <c r="D833" s="15"/>
      <c r="E833" s="15"/>
      <c r="F833" s="15"/>
      <c r="G833" s="15"/>
      <c r="H833" s="15"/>
    </row>
    <row r="834" spans="3:8" x14ac:dyDescent="0.15">
      <c r="C834" s="15"/>
      <c r="D834" s="15"/>
      <c r="E834" s="15"/>
      <c r="F834" s="15"/>
      <c r="G834" s="15"/>
      <c r="H834" s="15"/>
    </row>
    <row r="835" spans="3:8" x14ac:dyDescent="0.15">
      <c r="C835" s="15"/>
      <c r="D835" s="15"/>
      <c r="E835" s="15"/>
      <c r="F835" s="15"/>
      <c r="G835" s="15"/>
      <c r="H835" s="15"/>
    </row>
    <row r="836" spans="3:8" x14ac:dyDescent="0.15">
      <c r="C836" s="15"/>
      <c r="D836" s="15"/>
      <c r="E836" s="15"/>
      <c r="F836" s="15"/>
      <c r="G836" s="15"/>
      <c r="H836" s="15"/>
    </row>
    <row r="837" spans="3:8" x14ac:dyDescent="0.15">
      <c r="C837" s="15"/>
      <c r="D837" s="15"/>
      <c r="E837" s="15"/>
      <c r="F837" s="15"/>
      <c r="G837" s="15"/>
      <c r="H837" s="15"/>
    </row>
    <row r="838" spans="3:8" x14ac:dyDescent="0.15">
      <c r="C838" s="15"/>
      <c r="D838" s="15"/>
      <c r="E838" s="15"/>
      <c r="F838" s="15"/>
      <c r="G838" s="15"/>
      <c r="H838" s="15"/>
    </row>
    <row r="839" spans="3:8" x14ac:dyDescent="0.15">
      <c r="C839" s="15"/>
      <c r="D839" s="15"/>
      <c r="E839" s="15"/>
      <c r="F839" s="15"/>
      <c r="G839" s="15"/>
      <c r="H839" s="15"/>
    </row>
    <row r="840" spans="3:8" x14ac:dyDescent="0.15">
      <c r="C840" s="15"/>
      <c r="D840" s="15"/>
      <c r="E840" s="15"/>
      <c r="F840" s="15"/>
      <c r="G840" s="15"/>
      <c r="H840" s="15"/>
    </row>
    <row r="841" spans="3:8" x14ac:dyDescent="0.15">
      <c r="C841" s="15"/>
      <c r="D841" s="15"/>
      <c r="E841" s="15"/>
      <c r="F841" s="15"/>
      <c r="G841" s="15"/>
      <c r="H841" s="15"/>
    </row>
    <row r="842" spans="3:8" x14ac:dyDescent="0.15">
      <c r="C842" s="15"/>
      <c r="D842" s="15"/>
      <c r="E842" s="15"/>
      <c r="F842" s="15"/>
      <c r="G842" s="15"/>
      <c r="H842" s="15"/>
    </row>
    <row r="843" spans="3:8" x14ac:dyDescent="0.15">
      <c r="C843" s="15"/>
      <c r="D843" s="15"/>
      <c r="E843" s="15"/>
      <c r="F843" s="15"/>
      <c r="G843" s="15"/>
      <c r="H843" s="15"/>
    </row>
    <row r="844" spans="3:8" x14ac:dyDescent="0.15">
      <c r="C844" s="15"/>
      <c r="D844" s="15"/>
      <c r="E844" s="15"/>
      <c r="F844" s="15"/>
      <c r="G844" s="15"/>
      <c r="H844" s="15"/>
    </row>
    <row r="845" spans="3:8" x14ac:dyDescent="0.15">
      <c r="C845" s="15"/>
      <c r="D845" s="15"/>
      <c r="E845" s="15"/>
      <c r="F845" s="15"/>
      <c r="G845" s="15"/>
      <c r="H845" s="15"/>
    </row>
    <row r="846" spans="3:8" x14ac:dyDescent="0.15">
      <c r="C846" s="15"/>
      <c r="D846" s="15"/>
      <c r="E846" s="15"/>
      <c r="F846" s="15"/>
      <c r="G846" s="15"/>
      <c r="H846" s="15"/>
    </row>
    <row r="847" spans="3:8" x14ac:dyDescent="0.15">
      <c r="C847" s="15"/>
      <c r="D847" s="15"/>
      <c r="E847" s="15"/>
      <c r="F847" s="15"/>
      <c r="G847" s="15"/>
      <c r="H847" s="15"/>
    </row>
    <row r="848" spans="3:8" x14ac:dyDescent="0.15">
      <c r="C848" s="15"/>
      <c r="D848" s="15"/>
      <c r="E848" s="15"/>
      <c r="F848" s="15"/>
      <c r="G848" s="15"/>
      <c r="H848" s="15"/>
    </row>
    <row r="849" spans="3:8" x14ac:dyDescent="0.15">
      <c r="C849" s="15"/>
      <c r="D849" s="15"/>
      <c r="E849" s="15"/>
      <c r="F849" s="15"/>
      <c r="G849" s="15"/>
      <c r="H849" s="15"/>
    </row>
    <row r="850" spans="3:8" x14ac:dyDescent="0.15">
      <c r="C850" s="15"/>
      <c r="D850" s="15"/>
      <c r="E850" s="15"/>
      <c r="F850" s="15"/>
      <c r="G850" s="15"/>
      <c r="H850" s="15"/>
    </row>
    <row r="851" spans="3:8" x14ac:dyDescent="0.15">
      <c r="C851" s="15"/>
      <c r="D851" s="15"/>
      <c r="E851" s="15"/>
      <c r="F851" s="15"/>
      <c r="G851" s="15"/>
      <c r="H851" s="15"/>
    </row>
    <row r="852" spans="3:8" x14ac:dyDescent="0.15">
      <c r="C852" s="15"/>
      <c r="D852" s="15"/>
      <c r="E852" s="15"/>
      <c r="F852" s="15"/>
      <c r="G852" s="15"/>
      <c r="H852" s="15"/>
    </row>
    <row r="853" spans="3:8" x14ac:dyDescent="0.15">
      <c r="C853" s="15"/>
      <c r="D853" s="15"/>
      <c r="E853" s="15"/>
      <c r="F853" s="15"/>
      <c r="G853" s="15"/>
      <c r="H853" s="15"/>
    </row>
    <row r="854" spans="3:8" x14ac:dyDescent="0.15">
      <c r="C854" s="15"/>
      <c r="D854" s="15"/>
      <c r="E854" s="15"/>
      <c r="F854" s="15"/>
      <c r="G854" s="15"/>
      <c r="H854" s="15"/>
    </row>
    <row r="855" spans="3:8" x14ac:dyDescent="0.15">
      <c r="C855" s="15"/>
      <c r="D855" s="15"/>
      <c r="E855" s="15"/>
      <c r="F855" s="15"/>
      <c r="G855" s="15"/>
      <c r="H855" s="15"/>
    </row>
    <row r="856" spans="3:8" x14ac:dyDescent="0.15">
      <c r="C856" s="15"/>
      <c r="D856" s="15"/>
      <c r="E856" s="15"/>
      <c r="F856" s="15"/>
      <c r="G856" s="15"/>
      <c r="H856" s="15"/>
    </row>
    <row r="857" spans="3:8" x14ac:dyDescent="0.15">
      <c r="C857" s="15"/>
      <c r="D857" s="15"/>
      <c r="E857" s="15"/>
      <c r="F857" s="15"/>
      <c r="G857" s="15"/>
      <c r="H857" s="15"/>
    </row>
    <row r="858" spans="3:8" x14ac:dyDescent="0.15">
      <c r="C858" s="15"/>
      <c r="D858" s="15"/>
      <c r="E858" s="15"/>
      <c r="F858" s="15"/>
      <c r="G858" s="15"/>
      <c r="H858" s="15"/>
    </row>
    <row r="859" spans="3:8" x14ac:dyDescent="0.15">
      <c r="C859" s="15"/>
      <c r="D859" s="15"/>
      <c r="E859" s="15"/>
      <c r="F859" s="15"/>
      <c r="G859" s="15"/>
      <c r="H859" s="15"/>
    </row>
    <row r="860" spans="3:8" x14ac:dyDescent="0.15">
      <c r="C860" s="15"/>
      <c r="D860" s="15"/>
      <c r="E860" s="15"/>
      <c r="F860" s="15"/>
      <c r="G860" s="15"/>
      <c r="H860" s="15"/>
    </row>
    <row r="861" spans="3:8" x14ac:dyDescent="0.15">
      <c r="C861" s="15"/>
      <c r="D861" s="15"/>
      <c r="E861" s="15"/>
      <c r="F861" s="15"/>
      <c r="G861" s="15"/>
      <c r="H861" s="15"/>
    </row>
    <row r="862" spans="3:8" x14ac:dyDescent="0.15">
      <c r="C862" s="15"/>
      <c r="D862" s="15"/>
      <c r="E862" s="15"/>
      <c r="F862" s="15"/>
      <c r="G862" s="15"/>
      <c r="H862" s="15"/>
    </row>
    <row r="863" spans="3:8" x14ac:dyDescent="0.15">
      <c r="C863" s="15"/>
      <c r="D863" s="15"/>
      <c r="E863" s="15"/>
      <c r="F863" s="15"/>
      <c r="G863" s="15"/>
      <c r="H863" s="15"/>
    </row>
    <row r="864" spans="3:8" x14ac:dyDescent="0.15">
      <c r="C864" s="15"/>
      <c r="D864" s="15"/>
      <c r="E864" s="15"/>
      <c r="F864" s="15"/>
      <c r="G864" s="15"/>
      <c r="H864" s="15"/>
    </row>
    <row r="865" spans="3:8" x14ac:dyDescent="0.15">
      <c r="C865" s="15"/>
      <c r="D865" s="15"/>
      <c r="E865" s="15"/>
      <c r="F865" s="15"/>
      <c r="G865" s="15"/>
      <c r="H865" s="15"/>
    </row>
    <row r="866" spans="3:8" x14ac:dyDescent="0.15">
      <c r="C866" s="15"/>
      <c r="D866" s="15"/>
      <c r="E866" s="15"/>
      <c r="F866" s="15"/>
      <c r="G866" s="15"/>
      <c r="H866" s="15"/>
    </row>
    <row r="867" spans="3:8" x14ac:dyDescent="0.15">
      <c r="C867" s="15"/>
      <c r="D867" s="15"/>
      <c r="E867" s="15"/>
      <c r="F867" s="15"/>
      <c r="G867" s="15"/>
      <c r="H867" s="15"/>
    </row>
    <row r="868" spans="3:8" x14ac:dyDescent="0.15">
      <c r="C868" s="15"/>
      <c r="D868" s="15"/>
      <c r="E868" s="15"/>
      <c r="F868" s="15"/>
      <c r="G868" s="15"/>
      <c r="H868" s="15"/>
    </row>
    <row r="869" spans="3:8" x14ac:dyDescent="0.15">
      <c r="C869" s="15"/>
      <c r="D869" s="15"/>
      <c r="E869" s="15"/>
      <c r="F869" s="15"/>
      <c r="G869" s="15"/>
      <c r="H869" s="15"/>
    </row>
    <row r="870" spans="3:8" x14ac:dyDescent="0.15">
      <c r="C870" s="15"/>
      <c r="D870" s="15"/>
      <c r="E870" s="15"/>
      <c r="F870" s="15"/>
      <c r="G870" s="15"/>
      <c r="H870" s="15"/>
    </row>
    <row r="871" spans="3:8" x14ac:dyDescent="0.15">
      <c r="C871" s="15"/>
      <c r="D871" s="15"/>
      <c r="E871" s="15"/>
      <c r="F871" s="15"/>
      <c r="G871" s="15"/>
      <c r="H871" s="15"/>
    </row>
    <row r="872" spans="3:8" x14ac:dyDescent="0.15">
      <c r="C872" s="15"/>
      <c r="D872" s="15"/>
      <c r="E872" s="15"/>
      <c r="F872" s="15"/>
      <c r="G872" s="15"/>
      <c r="H872" s="15"/>
    </row>
    <row r="873" spans="3:8" x14ac:dyDescent="0.15">
      <c r="C873" s="15"/>
      <c r="D873" s="15"/>
      <c r="E873" s="15"/>
      <c r="F873" s="15"/>
      <c r="G873" s="15"/>
      <c r="H873" s="15"/>
    </row>
    <row r="874" spans="3:8" x14ac:dyDescent="0.15">
      <c r="C874" s="15"/>
      <c r="D874" s="15"/>
      <c r="E874" s="15"/>
      <c r="F874" s="15"/>
      <c r="G874" s="15"/>
      <c r="H874" s="15"/>
    </row>
    <row r="875" spans="3:8" x14ac:dyDescent="0.15">
      <c r="C875" s="15"/>
      <c r="D875" s="15"/>
      <c r="E875" s="15"/>
      <c r="F875" s="15"/>
      <c r="G875" s="15"/>
      <c r="H875" s="15"/>
    </row>
    <row r="876" spans="3:8" x14ac:dyDescent="0.15">
      <c r="C876" s="15"/>
      <c r="D876" s="15"/>
      <c r="E876" s="15"/>
      <c r="F876" s="15"/>
      <c r="G876" s="15"/>
      <c r="H876" s="15"/>
    </row>
    <row r="877" spans="3:8" x14ac:dyDescent="0.15">
      <c r="C877" s="15"/>
      <c r="D877" s="15"/>
      <c r="E877" s="15"/>
      <c r="F877" s="15"/>
      <c r="G877" s="15"/>
      <c r="H877" s="15"/>
    </row>
    <row r="878" spans="3:8" x14ac:dyDescent="0.15">
      <c r="C878" s="15"/>
      <c r="D878" s="15"/>
      <c r="E878" s="15"/>
      <c r="F878" s="15"/>
      <c r="G878" s="15"/>
      <c r="H878" s="15"/>
    </row>
    <row r="879" spans="3:8" x14ac:dyDescent="0.15">
      <c r="C879" s="15"/>
      <c r="D879" s="15"/>
      <c r="E879" s="15"/>
      <c r="F879" s="15"/>
      <c r="G879" s="15"/>
      <c r="H879" s="15"/>
    </row>
    <row r="880" spans="3:8" x14ac:dyDescent="0.15">
      <c r="C880" s="15"/>
      <c r="D880" s="15"/>
      <c r="E880" s="15"/>
      <c r="F880" s="15"/>
      <c r="G880" s="15"/>
      <c r="H880" s="15"/>
    </row>
    <row r="881" spans="3:8" x14ac:dyDescent="0.15">
      <c r="C881" s="15"/>
      <c r="D881" s="15"/>
      <c r="E881" s="15"/>
      <c r="F881" s="15"/>
      <c r="G881" s="15"/>
      <c r="H881" s="15"/>
    </row>
    <row r="882" spans="3:8" x14ac:dyDescent="0.15">
      <c r="C882" s="15"/>
      <c r="D882" s="15"/>
      <c r="E882" s="15"/>
      <c r="F882" s="15"/>
      <c r="G882" s="15"/>
      <c r="H882" s="15"/>
    </row>
    <row r="883" spans="3:8" x14ac:dyDescent="0.15">
      <c r="C883" s="15"/>
      <c r="D883" s="15"/>
      <c r="E883" s="15"/>
      <c r="F883" s="15"/>
      <c r="G883" s="15"/>
      <c r="H883" s="15"/>
    </row>
    <row r="884" spans="3:8" x14ac:dyDescent="0.15">
      <c r="C884" s="15"/>
      <c r="D884" s="15"/>
      <c r="E884" s="15"/>
      <c r="F884" s="15"/>
      <c r="G884" s="15"/>
      <c r="H884" s="15"/>
    </row>
    <row r="885" spans="3:8" x14ac:dyDescent="0.15">
      <c r="C885" s="15"/>
      <c r="D885" s="15"/>
      <c r="E885" s="15"/>
      <c r="F885" s="15"/>
      <c r="G885" s="15"/>
      <c r="H885" s="15"/>
    </row>
    <row r="886" spans="3:8" x14ac:dyDescent="0.15">
      <c r="C886" s="15"/>
      <c r="D886" s="15"/>
      <c r="E886" s="15"/>
      <c r="F886" s="15"/>
      <c r="G886" s="15"/>
      <c r="H886" s="15"/>
    </row>
    <row r="887" spans="3:8" x14ac:dyDescent="0.15">
      <c r="C887" s="15"/>
      <c r="D887" s="15"/>
      <c r="E887" s="15"/>
      <c r="F887" s="15"/>
      <c r="G887" s="15"/>
      <c r="H887" s="15"/>
    </row>
    <row r="888" spans="3:8" x14ac:dyDescent="0.15">
      <c r="C888" s="15"/>
      <c r="D888" s="15"/>
      <c r="E888" s="15"/>
      <c r="F888" s="15"/>
      <c r="G888" s="15"/>
      <c r="H888" s="15"/>
    </row>
    <row r="889" spans="3:8" x14ac:dyDescent="0.15">
      <c r="C889" s="15"/>
      <c r="D889" s="15"/>
      <c r="E889" s="15"/>
      <c r="F889" s="15"/>
      <c r="G889" s="15"/>
      <c r="H889" s="15"/>
    </row>
    <row r="890" spans="3:8" x14ac:dyDescent="0.15">
      <c r="C890" s="15"/>
      <c r="D890" s="15"/>
      <c r="E890" s="15"/>
      <c r="F890" s="15"/>
      <c r="G890" s="15"/>
      <c r="H890" s="15"/>
    </row>
    <row r="891" spans="3:8" x14ac:dyDescent="0.15">
      <c r="C891" s="15"/>
      <c r="D891" s="15"/>
      <c r="E891" s="15"/>
      <c r="F891" s="15"/>
      <c r="G891" s="15"/>
      <c r="H891" s="15"/>
    </row>
    <row r="892" spans="3:8" x14ac:dyDescent="0.15">
      <c r="C892" s="15"/>
      <c r="D892" s="15"/>
      <c r="E892" s="15"/>
      <c r="F892" s="15"/>
      <c r="G892" s="15"/>
      <c r="H892" s="15"/>
    </row>
    <row r="893" spans="3:8" x14ac:dyDescent="0.15">
      <c r="C893" s="15"/>
      <c r="D893" s="15"/>
      <c r="E893" s="15"/>
      <c r="F893" s="15"/>
      <c r="G893" s="15"/>
      <c r="H893" s="15"/>
    </row>
    <row r="894" spans="3:8" x14ac:dyDescent="0.15">
      <c r="C894" s="15"/>
      <c r="D894" s="15"/>
      <c r="E894" s="15"/>
      <c r="F894" s="15"/>
      <c r="G894" s="15"/>
      <c r="H894" s="15"/>
    </row>
    <row r="895" spans="3:8" x14ac:dyDescent="0.15">
      <c r="C895" s="15"/>
      <c r="D895" s="15"/>
      <c r="E895" s="15"/>
      <c r="F895" s="15"/>
      <c r="G895" s="15"/>
      <c r="H895" s="15"/>
    </row>
    <row r="896" spans="3:8" x14ac:dyDescent="0.15">
      <c r="C896" s="15"/>
      <c r="D896" s="15"/>
      <c r="E896" s="15"/>
      <c r="F896" s="15"/>
      <c r="G896" s="15"/>
      <c r="H896" s="15"/>
    </row>
    <row r="897" spans="3:8" x14ac:dyDescent="0.15">
      <c r="C897" s="15"/>
      <c r="D897" s="15"/>
      <c r="E897" s="15"/>
      <c r="F897" s="15"/>
      <c r="G897" s="15"/>
      <c r="H897" s="15"/>
    </row>
    <row r="898" spans="3:8" x14ac:dyDescent="0.15">
      <c r="C898" s="15"/>
      <c r="D898" s="15"/>
      <c r="E898" s="15"/>
      <c r="F898" s="15"/>
      <c r="G898" s="15"/>
      <c r="H898" s="15"/>
    </row>
    <row r="899" spans="3:8" x14ac:dyDescent="0.15">
      <c r="C899" s="15"/>
      <c r="D899" s="15"/>
      <c r="E899" s="15"/>
      <c r="F899" s="15"/>
      <c r="G899" s="15"/>
      <c r="H899" s="15"/>
    </row>
    <row r="900" spans="3:8" x14ac:dyDescent="0.15">
      <c r="C900" s="15"/>
      <c r="D900" s="15"/>
      <c r="E900" s="15"/>
      <c r="F900" s="15"/>
      <c r="G900" s="15"/>
      <c r="H900" s="15"/>
    </row>
    <row r="901" spans="3:8" x14ac:dyDescent="0.15">
      <c r="C901" s="15"/>
      <c r="D901" s="15"/>
      <c r="E901" s="15"/>
      <c r="F901" s="15"/>
      <c r="G901" s="15"/>
      <c r="H901" s="15"/>
    </row>
    <row r="902" spans="3:8" x14ac:dyDescent="0.15">
      <c r="C902" s="15"/>
      <c r="D902" s="15"/>
      <c r="E902" s="15"/>
      <c r="F902" s="15"/>
      <c r="G902" s="15"/>
      <c r="H902" s="15"/>
    </row>
    <row r="903" spans="3:8" x14ac:dyDescent="0.15">
      <c r="C903" s="15"/>
      <c r="D903" s="15"/>
      <c r="E903" s="15"/>
      <c r="F903" s="15"/>
      <c r="G903" s="15"/>
      <c r="H903" s="15"/>
    </row>
    <row r="904" spans="3:8" x14ac:dyDescent="0.15">
      <c r="C904" s="15"/>
      <c r="D904" s="15"/>
      <c r="E904" s="15"/>
      <c r="F904" s="15"/>
      <c r="G904" s="15"/>
      <c r="H904" s="15"/>
    </row>
    <row r="905" spans="3:8" x14ac:dyDescent="0.15">
      <c r="C905" s="15"/>
      <c r="D905" s="15"/>
      <c r="E905" s="15"/>
      <c r="F905" s="15"/>
      <c r="G905" s="15"/>
      <c r="H905" s="15"/>
    </row>
    <row r="906" spans="3:8" x14ac:dyDescent="0.15">
      <c r="C906" s="15"/>
      <c r="D906" s="15"/>
      <c r="E906" s="15"/>
      <c r="F906" s="15"/>
      <c r="G906" s="15"/>
      <c r="H906" s="15"/>
    </row>
    <row r="907" spans="3:8" x14ac:dyDescent="0.15">
      <c r="C907" s="15"/>
      <c r="D907" s="15"/>
      <c r="E907" s="15"/>
      <c r="F907" s="15"/>
      <c r="G907" s="15"/>
      <c r="H907" s="15"/>
    </row>
    <row r="908" spans="3:8" x14ac:dyDescent="0.15">
      <c r="C908" s="15"/>
      <c r="D908" s="15"/>
      <c r="E908" s="15"/>
      <c r="F908" s="15"/>
      <c r="G908" s="15"/>
      <c r="H908" s="15"/>
    </row>
    <row r="909" spans="3:8" x14ac:dyDescent="0.15">
      <c r="C909" s="15"/>
      <c r="D909" s="15"/>
      <c r="E909" s="15"/>
      <c r="F909" s="15"/>
      <c r="G909" s="15"/>
      <c r="H909" s="15"/>
    </row>
    <row r="910" spans="3:8" x14ac:dyDescent="0.15">
      <c r="C910" s="15"/>
      <c r="D910" s="15"/>
      <c r="E910" s="15"/>
      <c r="F910" s="15"/>
      <c r="G910" s="15"/>
      <c r="H910" s="15"/>
    </row>
    <row r="911" spans="3:8" x14ac:dyDescent="0.15">
      <c r="C911" s="15"/>
      <c r="D911" s="15"/>
      <c r="E911" s="15"/>
      <c r="F911" s="15"/>
      <c r="G911" s="15"/>
      <c r="H911" s="15"/>
    </row>
    <row r="912" spans="3:8" x14ac:dyDescent="0.15">
      <c r="C912" s="15"/>
      <c r="D912" s="15"/>
      <c r="E912" s="15"/>
      <c r="F912" s="15"/>
      <c r="G912" s="15"/>
      <c r="H912" s="15"/>
    </row>
    <row r="913" spans="3:8" x14ac:dyDescent="0.15">
      <c r="C913" s="15"/>
      <c r="D913" s="15"/>
      <c r="E913" s="15"/>
      <c r="F913" s="15"/>
      <c r="G913" s="15"/>
      <c r="H913" s="15"/>
    </row>
    <row r="914" spans="3:8" x14ac:dyDescent="0.15">
      <c r="C914" s="15"/>
      <c r="D914" s="15"/>
      <c r="E914" s="15"/>
      <c r="F914" s="15"/>
      <c r="G914" s="15"/>
      <c r="H914" s="15"/>
    </row>
    <row r="915" spans="3:8" x14ac:dyDescent="0.15">
      <c r="C915" s="15"/>
      <c r="D915" s="15"/>
      <c r="E915" s="15"/>
      <c r="F915" s="15"/>
      <c r="G915" s="15"/>
      <c r="H915" s="15"/>
    </row>
    <row r="916" spans="3:8" x14ac:dyDescent="0.15">
      <c r="C916" s="15"/>
      <c r="D916" s="15"/>
      <c r="E916" s="15"/>
      <c r="F916" s="15"/>
      <c r="G916" s="15"/>
      <c r="H916" s="15"/>
    </row>
    <row r="917" spans="3:8" x14ac:dyDescent="0.15">
      <c r="C917" s="15"/>
      <c r="D917" s="15"/>
      <c r="E917" s="15"/>
      <c r="F917" s="15"/>
      <c r="G917" s="15"/>
      <c r="H917" s="15"/>
    </row>
    <row r="918" spans="3:8" x14ac:dyDescent="0.15">
      <c r="C918" s="15"/>
      <c r="D918" s="15"/>
      <c r="E918" s="15"/>
      <c r="F918" s="15"/>
      <c r="G918" s="15"/>
      <c r="H918" s="15"/>
    </row>
    <row r="919" spans="3:8" x14ac:dyDescent="0.15">
      <c r="C919" s="15"/>
      <c r="D919" s="15"/>
      <c r="E919" s="15"/>
      <c r="F919" s="15"/>
      <c r="G919" s="15"/>
      <c r="H919" s="15"/>
    </row>
    <row r="920" spans="3:8" x14ac:dyDescent="0.15">
      <c r="C920" s="15"/>
      <c r="D920" s="15"/>
      <c r="E920" s="15"/>
      <c r="F920" s="15"/>
      <c r="G920" s="15"/>
      <c r="H920" s="15"/>
    </row>
    <row r="921" spans="3:8" x14ac:dyDescent="0.15">
      <c r="C921" s="15"/>
      <c r="D921" s="15"/>
      <c r="E921" s="15"/>
      <c r="F921" s="15"/>
      <c r="G921" s="15"/>
      <c r="H921" s="15"/>
    </row>
    <row r="922" spans="3:8" x14ac:dyDescent="0.15">
      <c r="C922" s="15"/>
      <c r="D922" s="15"/>
      <c r="E922" s="15"/>
      <c r="F922" s="15"/>
      <c r="G922" s="15"/>
      <c r="H922" s="15"/>
    </row>
    <row r="923" spans="3:8" x14ac:dyDescent="0.15">
      <c r="C923" s="15"/>
      <c r="D923" s="15"/>
      <c r="E923" s="15"/>
      <c r="F923" s="15"/>
      <c r="G923" s="15"/>
      <c r="H923" s="15"/>
    </row>
    <row r="924" spans="3:8" x14ac:dyDescent="0.15">
      <c r="C924" s="15"/>
      <c r="D924" s="15"/>
      <c r="E924" s="15"/>
      <c r="F924" s="15"/>
      <c r="G924" s="15"/>
      <c r="H924" s="15"/>
    </row>
    <row r="925" spans="3:8" x14ac:dyDescent="0.15">
      <c r="C925" s="15"/>
      <c r="D925" s="15"/>
      <c r="E925" s="15"/>
      <c r="F925" s="15"/>
      <c r="G925" s="15"/>
      <c r="H925" s="15"/>
    </row>
    <row r="926" spans="3:8" x14ac:dyDescent="0.15">
      <c r="C926" s="15"/>
      <c r="D926" s="15"/>
      <c r="E926" s="15"/>
      <c r="F926" s="15"/>
      <c r="G926" s="15"/>
      <c r="H926" s="15"/>
    </row>
    <row r="927" spans="3:8" x14ac:dyDescent="0.15">
      <c r="C927" s="15"/>
      <c r="D927" s="15"/>
      <c r="E927" s="15"/>
      <c r="F927" s="15"/>
      <c r="G927" s="15"/>
      <c r="H927" s="15"/>
    </row>
    <row r="928" spans="3:8" x14ac:dyDescent="0.15">
      <c r="C928" s="15"/>
      <c r="D928" s="15"/>
      <c r="E928" s="15"/>
      <c r="F928" s="15"/>
      <c r="G928" s="15"/>
      <c r="H928" s="15"/>
    </row>
    <row r="929" spans="3:8" x14ac:dyDescent="0.15">
      <c r="C929" s="15"/>
      <c r="D929" s="15"/>
      <c r="E929" s="15"/>
      <c r="F929" s="15"/>
      <c r="G929" s="15"/>
      <c r="H929" s="15"/>
    </row>
    <row r="930" spans="3:8" x14ac:dyDescent="0.15">
      <c r="C930" s="15"/>
      <c r="D930" s="15"/>
      <c r="E930" s="15"/>
      <c r="F930" s="15"/>
      <c r="G930" s="15"/>
      <c r="H930" s="15"/>
    </row>
    <row r="931" spans="3:8" x14ac:dyDescent="0.15">
      <c r="C931" s="15"/>
      <c r="D931" s="15"/>
      <c r="E931" s="15"/>
      <c r="F931" s="15"/>
      <c r="G931" s="15"/>
      <c r="H931" s="15"/>
    </row>
    <row r="932" spans="3:8" x14ac:dyDescent="0.15">
      <c r="C932" s="15"/>
      <c r="D932" s="15"/>
      <c r="E932" s="15"/>
      <c r="F932" s="15"/>
      <c r="G932" s="15"/>
      <c r="H932" s="15"/>
    </row>
    <row r="933" spans="3:8" x14ac:dyDescent="0.15">
      <c r="C933" s="15"/>
      <c r="D933" s="15"/>
      <c r="E933" s="15"/>
      <c r="F933" s="15"/>
      <c r="G933" s="15"/>
      <c r="H933" s="15"/>
    </row>
    <row r="934" spans="3:8" x14ac:dyDescent="0.15">
      <c r="C934" s="15"/>
      <c r="D934" s="15"/>
      <c r="E934" s="15"/>
      <c r="F934" s="15"/>
      <c r="G934" s="15"/>
      <c r="H934" s="15"/>
    </row>
    <row r="935" spans="3:8" x14ac:dyDescent="0.15">
      <c r="C935" s="15"/>
      <c r="D935" s="15"/>
      <c r="E935" s="15"/>
      <c r="F935" s="15"/>
      <c r="G935" s="15"/>
      <c r="H935" s="15"/>
    </row>
    <row r="936" spans="3:8" x14ac:dyDescent="0.15">
      <c r="C936" s="15"/>
      <c r="D936" s="15"/>
      <c r="E936" s="15"/>
      <c r="F936" s="15"/>
      <c r="G936" s="15"/>
      <c r="H936" s="15"/>
    </row>
    <row r="937" spans="3:8" x14ac:dyDescent="0.15">
      <c r="C937" s="15"/>
      <c r="D937" s="15"/>
      <c r="E937" s="15"/>
      <c r="F937" s="15"/>
      <c r="G937" s="15"/>
      <c r="H937" s="15"/>
    </row>
    <row r="938" spans="3:8" x14ac:dyDescent="0.15">
      <c r="C938" s="15"/>
      <c r="D938" s="15"/>
      <c r="E938" s="15"/>
      <c r="F938" s="15"/>
      <c r="G938" s="15"/>
      <c r="H938" s="15"/>
    </row>
    <row r="939" spans="3:8" x14ac:dyDescent="0.15">
      <c r="C939" s="15"/>
      <c r="D939" s="15"/>
      <c r="E939" s="15"/>
      <c r="F939" s="15"/>
      <c r="G939" s="15"/>
      <c r="H939" s="15"/>
    </row>
    <row r="940" spans="3:8" x14ac:dyDescent="0.15">
      <c r="C940" s="15"/>
      <c r="D940" s="15"/>
      <c r="E940" s="15"/>
      <c r="F940" s="15"/>
      <c r="G940" s="15"/>
      <c r="H940" s="15"/>
    </row>
    <row r="941" spans="3:8" x14ac:dyDescent="0.15">
      <c r="C941" s="15"/>
      <c r="D941" s="15"/>
      <c r="E941" s="15"/>
      <c r="F941" s="15"/>
      <c r="G941" s="15"/>
      <c r="H941" s="15"/>
    </row>
    <row r="942" spans="3:8" x14ac:dyDescent="0.15">
      <c r="C942" s="15"/>
      <c r="D942" s="15"/>
      <c r="E942" s="15"/>
      <c r="F942" s="15"/>
      <c r="G942" s="15"/>
      <c r="H942" s="15"/>
    </row>
    <row r="943" spans="3:8" x14ac:dyDescent="0.15">
      <c r="C943" s="15"/>
      <c r="D943" s="15"/>
      <c r="E943" s="15"/>
      <c r="F943" s="15"/>
      <c r="G943" s="15"/>
      <c r="H943" s="15"/>
    </row>
    <row r="944" spans="3:8" x14ac:dyDescent="0.15">
      <c r="C944" s="15"/>
      <c r="D944" s="15"/>
      <c r="E944" s="15"/>
      <c r="F944" s="15"/>
      <c r="G944" s="15"/>
      <c r="H944" s="15"/>
    </row>
    <row r="945" spans="3:8" x14ac:dyDescent="0.15">
      <c r="C945" s="15"/>
      <c r="D945" s="15"/>
      <c r="E945" s="15"/>
      <c r="F945" s="15"/>
      <c r="G945" s="15"/>
      <c r="H945" s="15"/>
    </row>
    <row r="946" spans="3:8" x14ac:dyDescent="0.15">
      <c r="C946" s="15"/>
      <c r="D946" s="15"/>
      <c r="E946" s="15"/>
      <c r="F946" s="15"/>
      <c r="G946" s="15"/>
      <c r="H946" s="15"/>
    </row>
    <row r="947" spans="3:8" x14ac:dyDescent="0.15">
      <c r="C947" s="15"/>
      <c r="D947" s="15"/>
      <c r="E947" s="15"/>
      <c r="F947" s="15"/>
      <c r="G947" s="15"/>
      <c r="H947" s="15"/>
    </row>
    <row r="948" spans="3:8" x14ac:dyDescent="0.15">
      <c r="C948" s="15"/>
      <c r="D948" s="15"/>
      <c r="E948" s="15"/>
      <c r="F948" s="15"/>
      <c r="G948" s="15"/>
      <c r="H948" s="15"/>
    </row>
    <row r="949" spans="3:8" x14ac:dyDescent="0.15">
      <c r="C949" s="15"/>
      <c r="D949" s="15"/>
      <c r="E949" s="15"/>
      <c r="F949" s="15"/>
      <c r="G949" s="15"/>
      <c r="H949" s="15"/>
    </row>
    <row r="950" spans="3:8" x14ac:dyDescent="0.15">
      <c r="C950" s="15"/>
      <c r="D950" s="15"/>
      <c r="E950" s="15"/>
      <c r="F950" s="15"/>
      <c r="G950" s="15"/>
      <c r="H950" s="15"/>
    </row>
    <row r="951" spans="3:8" x14ac:dyDescent="0.15">
      <c r="C951" s="15"/>
      <c r="D951" s="15"/>
      <c r="E951" s="15"/>
      <c r="F951" s="15"/>
      <c r="G951" s="15"/>
      <c r="H951" s="15"/>
    </row>
    <row r="952" spans="3:8" x14ac:dyDescent="0.15">
      <c r="C952" s="15"/>
      <c r="D952" s="15"/>
      <c r="E952" s="15"/>
      <c r="F952" s="15"/>
      <c r="G952" s="15"/>
      <c r="H952" s="15"/>
    </row>
    <row r="953" spans="3:8" x14ac:dyDescent="0.15">
      <c r="C953" s="15"/>
      <c r="D953" s="15"/>
      <c r="E953" s="15"/>
      <c r="F953" s="15"/>
      <c r="G953" s="15"/>
      <c r="H953" s="15"/>
    </row>
    <row r="954" spans="3:8" x14ac:dyDescent="0.15">
      <c r="C954" s="15"/>
      <c r="D954" s="15"/>
      <c r="E954" s="15"/>
      <c r="F954" s="15"/>
      <c r="G954" s="15"/>
      <c r="H954" s="15"/>
    </row>
    <row r="955" spans="3:8" x14ac:dyDescent="0.15">
      <c r="C955" s="15"/>
      <c r="D955" s="15"/>
      <c r="E955" s="15"/>
      <c r="F955" s="15"/>
      <c r="G955" s="15"/>
      <c r="H955" s="15"/>
    </row>
    <row r="956" spans="3:8" x14ac:dyDescent="0.15">
      <c r="C956" s="15"/>
      <c r="D956" s="15"/>
      <c r="E956" s="15"/>
      <c r="F956" s="15"/>
      <c r="G956" s="15"/>
      <c r="H956" s="15"/>
    </row>
    <row r="957" spans="3:8" x14ac:dyDescent="0.15">
      <c r="C957" s="15"/>
      <c r="D957" s="15"/>
      <c r="E957" s="15"/>
      <c r="F957" s="15"/>
      <c r="G957" s="15"/>
      <c r="H957" s="15"/>
    </row>
    <row r="958" spans="3:8" x14ac:dyDescent="0.15">
      <c r="C958" s="15"/>
      <c r="D958" s="15"/>
      <c r="E958" s="15"/>
      <c r="F958" s="15"/>
      <c r="G958" s="15"/>
      <c r="H958" s="15"/>
    </row>
    <row r="959" spans="3:8" x14ac:dyDescent="0.15">
      <c r="C959" s="15"/>
      <c r="D959" s="15"/>
      <c r="E959" s="15"/>
      <c r="F959" s="15"/>
      <c r="G959" s="15"/>
      <c r="H959" s="15"/>
    </row>
    <row r="960" spans="3:8" x14ac:dyDescent="0.15">
      <c r="C960" s="15"/>
      <c r="D960" s="15"/>
      <c r="E960" s="15"/>
      <c r="F960" s="15"/>
      <c r="G960" s="15"/>
      <c r="H960" s="15"/>
    </row>
    <row r="961" spans="3:8" x14ac:dyDescent="0.15">
      <c r="C961" s="15"/>
      <c r="D961" s="15"/>
      <c r="E961" s="15"/>
      <c r="F961" s="15"/>
      <c r="G961" s="15"/>
      <c r="H961" s="15"/>
    </row>
    <row r="962" spans="3:8" x14ac:dyDescent="0.15">
      <c r="C962" s="15"/>
      <c r="D962" s="15"/>
      <c r="E962" s="15"/>
      <c r="F962" s="15"/>
      <c r="G962" s="15"/>
      <c r="H962" s="15"/>
    </row>
    <row r="963" spans="3:8" x14ac:dyDescent="0.15">
      <c r="C963" s="15"/>
      <c r="D963" s="15"/>
      <c r="E963" s="15"/>
      <c r="F963" s="15"/>
      <c r="G963" s="15"/>
      <c r="H963" s="15"/>
    </row>
    <row r="964" spans="3:8" x14ac:dyDescent="0.15">
      <c r="C964" s="15"/>
      <c r="D964" s="15"/>
      <c r="E964" s="15"/>
      <c r="F964" s="15"/>
      <c r="G964" s="15"/>
      <c r="H964" s="15"/>
    </row>
    <row r="965" spans="3:8" x14ac:dyDescent="0.15">
      <c r="C965" s="15"/>
      <c r="D965" s="15"/>
      <c r="E965" s="15"/>
      <c r="F965" s="15"/>
      <c r="G965" s="15"/>
      <c r="H965" s="15"/>
    </row>
    <row r="966" spans="3:8" x14ac:dyDescent="0.15">
      <c r="C966" s="15"/>
      <c r="D966" s="15"/>
      <c r="E966" s="15"/>
      <c r="F966" s="15"/>
      <c r="G966" s="15"/>
      <c r="H966" s="15"/>
    </row>
    <row r="967" spans="3:8" x14ac:dyDescent="0.15">
      <c r="C967" s="15"/>
      <c r="D967" s="15"/>
      <c r="E967" s="15"/>
      <c r="F967" s="15"/>
      <c r="G967" s="15"/>
      <c r="H967" s="15"/>
    </row>
    <row r="968" spans="3:8" x14ac:dyDescent="0.15">
      <c r="C968" s="15"/>
      <c r="D968" s="15"/>
      <c r="E968" s="15"/>
      <c r="F968" s="15"/>
      <c r="G968" s="15"/>
      <c r="H968" s="15"/>
    </row>
    <row r="969" spans="3:8" x14ac:dyDescent="0.15">
      <c r="C969" s="15"/>
      <c r="D969" s="15"/>
      <c r="E969" s="15"/>
      <c r="F969" s="15"/>
      <c r="G969" s="15"/>
      <c r="H969" s="15"/>
    </row>
    <row r="970" spans="3:8" x14ac:dyDescent="0.15">
      <c r="C970" s="15"/>
      <c r="D970" s="15"/>
      <c r="E970" s="15"/>
      <c r="F970" s="15"/>
      <c r="G970" s="15"/>
      <c r="H970" s="15"/>
    </row>
    <row r="971" spans="3:8" x14ac:dyDescent="0.15">
      <c r="C971" s="15"/>
      <c r="D971" s="15"/>
      <c r="E971" s="15"/>
      <c r="F971" s="15"/>
      <c r="G971" s="15"/>
      <c r="H971" s="15"/>
    </row>
    <row r="972" spans="3:8" x14ac:dyDescent="0.15">
      <c r="C972" s="15"/>
      <c r="D972" s="15"/>
      <c r="E972" s="15"/>
      <c r="F972" s="15"/>
      <c r="G972" s="15"/>
      <c r="H972" s="15"/>
    </row>
    <row r="973" spans="3:8" x14ac:dyDescent="0.15">
      <c r="C973" s="15"/>
      <c r="D973" s="15"/>
      <c r="E973" s="15"/>
      <c r="F973" s="15"/>
      <c r="G973" s="15"/>
      <c r="H973" s="15"/>
    </row>
    <row r="974" spans="3:8" x14ac:dyDescent="0.15">
      <c r="C974" s="15"/>
      <c r="D974" s="15"/>
      <c r="E974" s="15"/>
      <c r="F974" s="15"/>
      <c r="G974" s="15"/>
      <c r="H974" s="15"/>
    </row>
    <row r="975" spans="3:8" x14ac:dyDescent="0.15">
      <c r="C975" s="15"/>
      <c r="D975" s="15"/>
      <c r="E975" s="15"/>
      <c r="F975" s="15"/>
      <c r="G975" s="15"/>
      <c r="H975" s="15"/>
    </row>
    <row r="976" spans="3:8" x14ac:dyDescent="0.15">
      <c r="C976" s="15"/>
      <c r="D976" s="15"/>
      <c r="E976" s="15"/>
      <c r="F976" s="15"/>
      <c r="G976" s="15"/>
      <c r="H976" s="15"/>
    </row>
    <row r="977" spans="3:8" x14ac:dyDescent="0.15">
      <c r="C977" s="15"/>
      <c r="D977" s="15"/>
      <c r="E977" s="15"/>
      <c r="F977" s="15"/>
      <c r="G977" s="15"/>
      <c r="H977" s="15"/>
    </row>
    <row r="978" spans="3:8" x14ac:dyDescent="0.15">
      <c r="C978" s="15"/>
      <c r="D978" s="15"/>
      <c r="E978" s="15"/>
      <c r="F978" s="15"/>
      <c r="G978" s="15"/>
      <c r="H978" s="15"/>
    </row>
    <row r="979" spans="3:8" x14ac:dyDescent="0.15">
      <c r="C979" s="15"/>
      <c r="D979" s="15"/>
      <c r="E979" s="15"/>
      <c r="F979" s="15"/>
      <c r="G979" s="15"/>
      <c r="H979" s="15"/>
    </row>
    <row r="980" spans="3:8" x14ac:dyDescent="0.15">
      <c r="C980" s="15"/>
      <c r="D980" s="15"/>
      <c r="E980" s="15"/>
      <c r="F980" s="15"/>
      <c r="G980" s="15"/>
      <c r="H980" s="15"/>
    </row>
    <row r="981" spans="3:8" x14ac:dyDescent="0.15">
      <c r="C981" s="15"/>
      <c r="D981" s="15"/>
      <c r="E981" s="15"/>
      <c r="F981" s="15"/>
      <c r="G981" s="15"/>
      <c r="H981" s="15"/>
    </row>
    <row r="982" spans="3:8" x14ac:dyDescent="0.15">
      <c r="C982" s="15"/>
      <c r="D982" s="15"/>
      <c r="E982" s="15"/>
      <c r="F982" s="15"/>
      <c r="G982" s="15"/>
      <c r="H982" s="15"/>
    </row>
    <row r="983" spans="3:8" x14ac:dyDescent="0.15">
      <c r="C983" s="15"/>
      <c r="D983" s="15"/>
      <c r="E983" s="15"/>
      <c r="F983" s="15"/>
      <c r="G983" s="15"/>
      <c r="H983" s="15"/>
    </row>
    <row r="984" spans="3:8" x14ac:dyDescent="0.15">
      <c r="C984" s="15"/>
      <c r="D984" s="15"/>
      <c r="E984" s="15"/>
      <c r="F984" s="15"/>
      <c r="G984" s="15"/>
      <c r="H984" s="15"/>
    </row>
    <row r="985" spans="3:8" x14ac:dyDescent="0.15">
      <c r="C985" s="15"/>
      <c r="D985" s="15"/>
      <c r="E985" s="15"/>
      <c r="F985" s="15"/>
      <c r="G985" s="15"/>
      <c r="H985" s="15"/>
    </row>
    <row r="986" spans="3:8" x14ac:dyDescent="0.15">
      <c r="C986" s="15"/>
      <c r="D986" s="15"/>
      <c r="E986" s="15"/>
      <c r="F986" s="15"/>
      <c r="G986" s="15"/>
      <c r="H986" s="15"/>
    </row>
    <row r="987" spans="3:8" x14ac:dyDescent="0.15">
      <c r="C987" s="15"/>
      <c r="D987" s="15"/>
      <c r="E987" s="15"/>
      <c r="F987" s="15"/>
      <c r="G987" s="15"/>
    </row>
    <row r="988" spans="3:8" x14ac:dyDescent="0.15">
      <c r="C988" s="15"/>
      <c r="E988" s="15"/>
      <c r="F988" s="15"/>
      <c r="G988" s="15"/>
    </row>
  </sheetData>
  <sortState xmlns:xlrd2="http://schemas.microsoft.com/office/spreadsheetml/2017/richdata2" ref="E129:F139">
    <sortCondition descending="1" ref="F129:F139"/>
  </sortState>
  <dataValidations count="1">
    <dataValidation allowBlank="1" showInputMessage="1" showErrorMessage="1" sqref="E139 F138:F139 G1:G105 H1:H104 F161:F170 H143:H1048576 G118:G1048576" xr:uid="{00000000-0002-0000-0D00-000000000000}"/>
  </dataValidations>
  <hyperlinks>
    <hyperlink ref="B93" r:id="rId1" xr:uid="{00000000-0004-0000-0D00-000000000000}"/>
  </hyperlinks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B2:I157"/>
  <sheetViews>
    <sheetView workbookViewId="0">
      <selection activeCell="J54" sqref="J54"/>
    </sheetView>
  </sheetViews>
  <sheetFormatPr baseColWidth="10" defaultColWidth="14.5" defaultRowHeight="15.75" customHeight="1" x14ac:dyDescent="0.15"/>
  <sheetData>
    <row r="2" spans="2:9" ht="15.75" customHeight="1" x14ac:dyDescent="0.15">
      <c r="B2" s="24" t="s">
        <v>1243</v>
      </c>
      <c r="D2" s="24" t="s">
        <v>1244</v>
      </c>
      <c r="F2" s="24" t="s">
        <v>1245</v>
      </c>
      <c r="I2" s="24" t="s">
        <v>1246</v>
      </c>
    </row>
    <row r="3" spans="2:9" ht="15.75" customHeight="1" x14ac:dyDescent="0.15">
      <c r="B3" s="20" t="s">
        <v>371</v>
      </c>
      <c r="D3" s="20" t="s">
        <v>21</v>
      </c>
      <c r="F3" s="20" t="s">
        <v>173</v>
      </c>
      <c r="I3" t="str" cm="1">
        <f t="array" ref="I3:I157">_xlfn._xlws.SORT(_xlfn.UNIQUE(companies!B2:B995))</f>
        <v>Acoustic Shield</v>
      </c>
    </row>
    <row r="4" spans="2:9" ht="15.75" customHeight="1" x14ac:dyDescent="0.15">
      <c r="B4" s="20" t="s">
        <v>373</v>
      </c>
      <c r="D4" s="20" t="s">
        <v>22</v>
      </c>
      <c r="F4" s="20" t="s">
        <v>790</v>
      </c>
      <c r="I4" t="str">
        <v>Admetsys</v>
      </c>
    </row>
    <row r="5" spans="2:9" ht="15.75" customHeight="1" x14ac:dyDescent="0.15">
      <c r="B5" s="20" t="s">
        <v>377</v>
      </c>
      <c r="D5" s="20" t="s">
        <v>24</v>
      </c>
      <c r="F5" s="20" t="s">
        <v>788</v>
      </c>
      <c r="I5" t="str">
        <v>Advanced Scanners (VISIE)</v>
      </c>
    </row>
    <row r="6" spans="2:9" ht="15.75" customHeight="1" x14ac:dyDescent="0.15">
      <c r="B6" s="20" t="s">
        <v>385</v>
      </c>
      <c r="D6" s="20"/>
      <c r="F6" s="20" t="s">
        <v>787</v>
      </c>
      <c r="G6" s="25" t="s">
        <v>1247</v>
      </c>
      <c r="I6" t="str">
        <v>Alleviant Medical</v>
      </c>
    </row>
    <row r="7" spans="2:9" ht="15.75" customHeight="1" x14ac:dyDescent="0.15">
      <c r="B7" s="20" t="s">
        <v>389</v>
      </c>
      <c r="D7" s="20"/>
      <c r="F7" s="20"/>
      <c r="I7" t="str">
        <v>Allosense</v>
      </c>
    </row>
    <row r="8" spans="2:9" ht="15.75" customHeight="1" x14ac:dyDescent="0.15">
      <c r="B8" s="20"/>
      <c r="D8" s="20"/>
      <c r="F8" s="20"/>
      <c r="I8" t="str">
        <v>Allotrope Medical</v>
      </c>
    </row>
    <row r="9" spans="2:9" ht="15.75" customHeight="1" x14ac:dyDescent="0.15">
      <c r="B9" s="20"/>
      <c r="D9" s="20"/>
      <c r="F9" s="20"/>
      <c r="I9" t="str">
        <v>Alt-Bionics, Inc</v>
      </c>
    </row>
    <row r="10" spans="2:9" ht="15.75" customHeight="1" x14ac:dyDescent="0.15">
      <c r="I10" t="str">
        <v>Alula Learning</v>
      </c>
    </row>
    <row r="11" spans="2:9" ht="15.75" customHeight="1" x14ac:dyDescent="0.15">
      <c r="B11" s="24" t="s">
        <v>14</v>
      </c>
      <c r="I11" t="str">
        <v>Apotact</v>
      </c>
    </row>
    <row r="12" spans="2:9" ht="15.75" customHeight="1" x14ac:dyDescent="0.15">
      <c r="B12" s="20" t="s">
        <v>154</v>
      </c>
      <c r="I12" t="str">
        <v>Arovia</v>
      </c>
    </row>
    <row r="13" spans="2:9" ht="15.75" customHeight="1" x14ac:dyDescent="0.15">
      <c r="B13" s="20" t="s">
        <v>158</v>
      </c>
      <c r="I13" t="str">
        <v>Articulate Labs</v>
      </c>
    </row>
    <row r="14" spans="2:9" ht="15.75" customHeight="1" x14ac:dyDescent="0.15">
      <c r="B14" s="20" t="s">
        <v>1248</v>
      </c>
      <c r="I14" t="str">
        <v>ASR Systems</v>
      </c>
    </row>
    <row r="15" spans="2:9" ht="15.75" customHeight="1" x14ac:dyDescent="0.15">
      <c r="B15" s="20"/>
      <c r="I15" t="str">
        <v>Astrapi</v>
      </c>
    </row>
    <row r="16" spans="2:9" ht="15.75" customHeight="1" x14ac:dyDescent="0.15">
      <c r="B16" s="20"/>
      <c r="I16" t="str">
        <v>Atlas Sensor Technologies, Inc.</v>
      </c>
    </row>
    <row r="17" spans="2:9" ht="15.75" customHeight="1" x14ac:dyDescent="0.15">
      <c r="B17" s="20"/>
      <c r="I17" t="str">
        <v>AtmoSpark</v>
      </c>
    </row>
    <row r="18" spans="2:9" ht="15.75" customHeight="1" x14ac:dyDescent="0.15">
      <c r="B18" s="20"/>
      <c r="I18" t="str">
        <v>AVA Propulsion</v>
      </c>
    </row>
    <row r="19" spans="2:9" ht="15.75" customHeight="1" x14ac:dyDescent="0.15">
      <c r="I19" t="str">
        <v>BeehiveID</v>
      </c>
    </row>
    <row r="20" spans="2:9" ht="15.75" customHeight="1" x14ac:dyDescent="0.15">
      <c r="B20" s="157" t="s">
        <v>1249</v>
      </c>
      <c r="C20" s="157"/>
      <c r="I20" t="str">
        <v>Bezoar Laborartories</v>
      </c>
    </row>
    <row r="21" spans="2:9" ht="15.75" customHeight="1" x14ac:dyDescent="0.2">
      <c r="B21" s="119" t="s">
        <v>1250</v>
      </c>
      <c r="I21" t="str">
        <v>BioLum Sciences</v>
      </c>
    </row>
    <row r="22" spans="2:9" ht="15.75" customHeight="1" x14ac:dyDescent="0.2">
      <c r="B22" s="119" t="s">
        <v>1251</v>
      </c>
      <c r="I22" t="str">
        <v>Blue Sky Measurements, Inc</v>
      </c>
    </row>
    <row r="23" spans="2:9" ht="15.75" customHeight="1" x14ac:dyDescent="0.2">
      <c r="B23" s="119" t="s">
        <v>1252</v>
      </c>
      <c r="I23" t="str">
        <v>Bondwell Technologies</v>
      </c>
    </row>
    <row r="24" spans="2:9" ht="15.75" customHeight="1" x14ac:dyDescent="0.2">
      <c r="B24" s="119" t="s">
        <v>1253</v>
      </c>
      <c r="I24" t="str">
        <v>Brevitest Technologies</v>
      </c>
    </row>
    <row r="25" spans="2:9" ht="15.75" customHeight="1" x14ac:dyDescent="0.2">
      <c r="B25" s="119" t="s">
        <v>1254</v>
      </c>
      <c r="I25" t="str">
        <v>Carbonwire</v>
      </c>
    </row>
    <row r="26" spans="2:9" ht="15.75" customHeight="1" x14ac:dyDescent="0.15">
      <c r="I26" t="str">
        <v>Cartofusion Technologies</v>
      </c>
    </row>
    <row r="27" spans="2:9" ht="15.75" customHeight="1" x14ac:dyDescent="0.15">
      <c r="I27" t="str">
        <v>Cellula BioPharma, Inc.</v>
      </c>
    </row>
    <row r="28" spans="2:9" ht="15.75" customHeight="1" x14ac:dyDescent="0.15">
      <c r="I28" t="str">
        <v>Cirasys</v>
      </c>
    </row>
    <row r="29" spans="2:9" ht="15.75" customHeight="1" x14ac:dyDescent="0.15">
      <c r="I29" t="str">
        <v>Circle Concrete Tech, Inc.</v>
      </c>
    </row>
    <row r="30" spans="2:9" ht="15.75" customHeight="1" x14ac:dyDescent="0.15">
      <c r="I30" t="str">
        <v>Claridge-Culp</v>
      </c>
    </row>
    <row r="31" spans="2:9" ht="15.75" customHeight="1" x14ac:dyDescent="0.15">
      <c r="I31" t="str">
        <v>Clear River Enviro</v>
      </c>
    </row>
    <row r="32" spans="2:9" ht="15.75" customHeight="1" x14ac:dyDescent="0.15">
      <c r="I32" t="str">
        <v>Code Walker</v>
      </c>
    </row>
    <row r="33" spans="9:9" ht="15.75" customHeight="1" x14ac:dyDescent="0.15">
      <c r="I33" t="str">
        <v>Corveus Medical</v>
      </c>
    </row>
    <row r="34" spans="9:9" ht="15.75" customHeight="1" x14ac:dyDescent="0.15">
      <c r="I34" t="str">
        <v>CryoDesalination LLC</v>
      </c>
    </row>
    <row r="35" spans="9:9" ht="15.75" customHeight="1" x14ac:dyDescent="0.15">
      <c r="I35" t="str">
        <v>DeepCast.ai</v>
      </c>
    </row>
    <row r="36" spans="9:9" ht="15.75" customHeight="1" x14ac:dyDescent="0.15">
      <c r="I36" t="str">
        <v>Doc Response</v>
      </c>
    </row>
    <row r="37" spans="9:9" ht="15.75" customHeight="1" x14ac:dyDescent="0.15">
      <c r="I37" t="str">
        <v>DrillDocs</v>
      </c>
    </row>
    <row r="38" spans="9:9" ht="15.75" customHeight="1" x14ac:dyDescent="0.15">
      <c r="I38" t="str">
        <v>DrillDocs Company</v>
      </c>
    </row>
    <row r="39" spans="9:9" ht="15.75" customHeight="1" x14ac:dyDescent="0.15">
      <c r="I39" t="str">
        <v>Dynamic Light</v>
      </c>
    </row>
    <row r="40" spans="9:9" ht="15.75" customHeight="1" x14ac:dyDescent="0.15">
      <c r="I40" t="str">
        <v>ECM Technologies</v>
      </c>
    </row>
    <row r="41" spans="9:9" ht="15.75" customHeight="1" x14ac:dyDescent="0.15">
      <c r="I41" t="str">
        <v>EM Device Lab</v>
      </c>
    </row>
    <row r="42" spans="9:9" ht="15.75" customHeight="1" x14ac:dyDescent="0.15">
      <c r="I42" t="str">
        <v>Ember Sleep</v>
      </c>
    </row>
    <row r="43" spans="9:9" ht="15.75" customHeight="1" x14ac:dyDescent="0.15">
      <c r="I43" t="str">
        <v>EmGenisys</v>
      </c>
    </row>
    <row r="44" spans="9:9" ht="15.75" customHeight="1" x14ac:dyDescent="0.15">
      <c r="I44" t="str">
        <v>Endpoint Security</v>
      </c>
    </row>
    <row r="45" spans="9:9" ht="15.75" customHeight="1" x14ac:dyDescent="0.15">
      <c r="I45" t="str">
        <v>Endpoint Security Inc</v>
      </c>
    </row>
    <row r="46" spans="9:9" ht="15.75" customHeight="1" x14ac:dyDescent="0.15">
      <c r="I46" t="str">
        <v>Energy Bionics</v>
      </c>
    </row>
    <row r="47" spans="9:9" ht="15.75" customHeight="1" x14ac:dyDescent="0.15">
      <c r="I47" t="str">
        <v>ENTvantgage Diagnostics</v>
      </c>
    </row>
    <row r="48" spans="9:9" ht="15.75" customHeight="1" x14ac:dyDescent="0.15">
      <c r="I48" t="str">
        <v>FastVisa.us</v>
      </c>
    </row>
    <row r="49" spans="9:9" ht="15.75" customHeight="1" x14ac:dyDescent="0.15">
      <c r="I49" t="str">
        <v>Feel the Color</v>
      </c>
    </row>
    <row r="50" spans="9:9" ht="15.75" customHeight="1" x14ac:dyDescent="0.15">
      <c r="I50" t="str">
        <v>FluxWorks</v>
      </c>
    </row>
    <row r="51" spans="9:9" ht="15.75" customHeight="1" x14ac:dyDescent="0.15">
      <c r="I51" t="str">
        <v>Fortis Biosciences</v>
      </c>
    </row>
    <row r="52" spans="9:9" ht="15.75" customHeight="1" x14ac:dyDescent="0.15">
      <c r="I52" t="str">
        <v>GaitIQ</v>
      </c>
    </row>
    <row r="53" spans="9:9" ht="15.75" customHeight="1" x14ac:dyDescent="0.15">
      <c r="I53" t="str">
        <v>Guardian Sensors</v>
      </c>
    </row>
    <row r="54" spans="9:9" ht="15.75" customHeight="1" x14ac:dyDescent="0.15">
      <c r="I54" t="str">
        <v>GuidaBot</v>
      </c>
    </row>
    <row r="55" spans="9:9" ht="15.75" customHeight="1" x14ac:dyDescent="0.15">
      <c r="I55" t="str">
        <v>Harmony Aeronautics</v>
      </c>
    </row>
    <row r="56" spans="9:9" ht="15.75" customHeight="1" x14ac:dyDescent="0.15">
      <c r="I56" t="str">
        <v>Health Note</v>
      </c>
    </row>
    <row r="57" spans="9:9" ht="15.75" customHeight="1" x14ac:dyDescent="0.15">
      <c r="I57" t="str">
        <v>HelioWave Technologies</v>
      </c>
    </row>
    <row r="58" spans="9:9" ht="15.75" customHeight="1" x14ac:dyDescent="0.15">
      <c r="I58" t="str">
        <v>HERO Medical Technologies</v>
      </c>
    </row>
    <row r="59" spans="9:9" ht="15.75" customHeight="1" x14ac:dyDescent="0.15">
      <c r="I59" t="str">
        <v>HiPR Innovation</v>
      </c>
    </row>
    <row r="60" spans="9:9" ht="15.75" customHeight="1" x14ac:dyDescent="0.15">
      <c r="I60" t="str">
        <v>HPTechAi LLC</v>
      </c>
    </row>
    <row r="61" spans="9:9" ht="15.75" customHeight="1" x14ac:dyDescent="0.15">
      <c r="I61" t="str">
        <v>Icii Technologies</v>
      </c>
    </row>
    <row r="62" spans="9:9" ht="15.75" customHeight="1" x14ac:dyDescent="0.15">
      <c r="I62" t="str">
        <v>Ictero Medical</v>
      </c>
    </row>
    <row r="63" spans="9:9" ht="15.75" customHeight="1" x14ac:dyDescent="0.15">
      <c r="I63" t="str">
        <v>Immosis</v>
      </c>
    </row>
    <row r="64" spans="9:9" ht="15.75" customHeight="1" x14ac:dyDescent="0.15">
      <c r="I64" t="str">
        <v>Industrom Power</v>
      </c>
    </row>
    <row r="65" spans="9:9" ht="15.75" customHeight="1" x14ac:dyDescent="0.15">
      <c r="I65" t="str">
        <v>Intelligent Implants</v>
      </c>
    </row>
    <row r="66" spans="9:9" ht="15.75" customHeight="1" x14ac:dyDescent="0.15">
      <c r="I66" t="str">
        <v>Intelligent Nanofiber</v>
      </c>
    </row>
    <row r="67" spans="9:9" ht="15.75" customHeight="1" x14ac:dyDescent="0.15">
      <c r="I67" t="str">
        <v>IntuiTap Medical</v>
      </c>
    </row>
    <row r="68" spans="9:9" ht="15.75" customHeight="1" x14ac:dyDescent="0.15">
      <c r="I68" t="str">
        <v>Katz Water Technologies</v>
      </c>
    </row>
    <row r="69" spans="9:9" ht="15.75" customHeight="1" x14ac:dyDescent="0.15">
      <c r="I69" t="str">
        <v>Knocki</v>
      </c>
    </row>
    <row r="70" spans="9:9" ht="15.75" customHeight="1" x14ac:dyDescent="0.15">
      <c r="I70" t="str">
        <v>Koda Health</v>
      </c>
    </row>
    <row r="71" spans="9:9" ht="15.75" customHeight="1" x14ac:dyDescent="0.15">
      <c r="I71" t="str">
        <v>Life Motion Technologies</v>
      </c>
    </row>
    <row r="72" spans="9:9" ht="15.75" customHeight="1" x14ac:dyDescent="0.15">
      <c r="I72" t="str">
        <v>Longhorn Life Sciences</v>
      </c>
    </row>
    <row r="73" spans="9:9" ht="15.75" customHeight="1" x14ac:dyDescent="0.15">
      <c r="I73" t="str">
        <v>Luci</v>
      </c>
    </row>
    <row r="74" spans="9:9" ht="15.75" customHeight="1" x14ac:dyDescent="0.15">
      <c r="I74" t="str">
        <v>Luminostics</v>
      </c>
    </row>
    <row r="75" spans="9:9" ht="15.75" customHeight="1" x14ac:dyDescent="0.15">
      <c r="I75" t="str">
        <v>M&amp;S Biotics</v>
      </c>
    </row>
    <row r="76" spans="9:9" ht="15.75" customHeight="1" x14ac:dyDescent="0.15">
      <c r="I76" t="str">
        <v>Macromoltek</v>
      </c>
    </row>
    <row r="77" spans="9:9" ht="15.75" customHeight="1" x14ac:dyDescent="0.15">
      <c r="I77" t="str">
        <v>Max-IR Labs</v>
      </c>
    </row>
    <row r="78" spans="9:9" ht="15.75" customHeight="1" x14ac:dyDescent="0.15">
      <c r="I78" t="str">
        <v>MicroSilicon</v>
      </c>
    </row>
    <row r="79" spans="9:9" ht="15.75" customHeight="1" x14ac:dyDescent="0.15">
      <c r="I79" t="str">
        <v>NarrativeDx</v>
      </c>
    </row>
    <row r="80" spans="9:9" ht="15.75" customHeight="1" x14ac:dyDescent="0.15">
      <c r="I80" t="str">
        <v>NeuraStasis, Inc.</v>
      </c>
    </row>
    <row r="81" spans="9:9" ht="15.75" customHeight="1" x14ac:dyDescent="0.15">
      <c r="I81" t="str">
        <v>NHC</v>
      </c>
    </row>
    <row r="82" spans="9:9" ht="15.75" customHeight="1" x14ac:dyDescent="0.15">
      <c r="I82" t="str">
        <v>Noninvasix</v>
      </c>
    </row>
    <row r="83" spans="9:9" ht="15.75" customHeight="1" x14ac:dyDescent="0.15">
      <c r="I83" t="str">
        <v>NovoThelium</v>
      </c>
    </row>
    <row r="84" spans="9:9" ht="15.75" customHeight="1" x14ac:dyDescent="0.15">
      <c r="I84" t="str">
        <v>NuPark</v>
      </c>
    </row>
    <row r="85" spans="9:9" ht="15.75" customHeight="1" x14ac:dyDescent="0.15">
      <c r="I85" t="str">
        <v>Olifant Medical</v>
      </c>
    </row>
    <row r="86" spans="9:9" ht="15.75" customHeight="1" x14ac:dyDescent="0.15">
      <c r="I86" t="str">
        <v>Opsin Biotherapeutics, Inc.</v>
      </c>
    </row>
    <row r="87" spans="9:9" ht="15.75" customHeight="1" x14ac:dyDescent="0.15">
      <c r="I87" t="str">
        <v>Pike Robotics</v>
      </c>
    </row>
    <row r="88" spans="9:9" ht="15.75" customHeight="1" x14ac:dyDescent="0.15">
      <c r="I88" t="str">
        <v>PIRVision Lens</v>
      </c>
    </row>
    <row r="89" spans="9:9" ht="15.75" customHeight="1" x14ac:dyDescent="0.15">
      <c r="I89" t="str">
        <v>Polar Panel</v>
      </c>
    </row>
    <row r="90" spans="9:9" ht="15.75" customHeight="1" x14ac:dyDescent="0.15">
      <c r="I90" t="str">
        <v>PolyVascular</v>
      </c>
    </row>
    <row r="91" spans="9:9" ht="15.75" customHeight="1" x14ac:dyDescent="0.15">
      <c r="I91" t="str">
        <v>Predyct, Inc.</v>
      </c>
    </row>
    <row r="92" spans="9:9" ht="15.75" customHeight="1" x14ac:dyDescent="0.15">
      <c r="I92" t="str">
        <v>Prepflash</v>
      </c>
    </row>
    <row r="93" spans="9:9" ht="15.75" customHeight="1" x14ac:dyDescent="0.15">
      <c r="I93" t="str">
        <v>Prosia Therapeutics, Inc.</v>
      </c>
    </row>
    <row r="94" spans="9:9" ht="15.75" customHeight="1" x14ac:dyDescent="0.15">
      <c r="I94" t="str">
        <v>Quantum Industrial Development Corp</v>
      </c>
    </row>
    <row r="95" spans="9:9" ht="15.75" customHeight="1" x14ac:dyDescent="0.15">
      <c r="I95" t="str">
        <v>Rectify Inc.</v>
      </c>
    </row>
    <row r="96" spans="9:9" ht="15.75" customHeight="1" x14ac:dyDescent="0.15">
      <c r="I96" t="str">
        <v>REEcycle</v>
      </c>
    </row>
    <row r="97" spans="9:9" ht="15.75" customHeight="1" x14ac:dyDescent="0.15">
      <c r="I97" t="str">
        <v>Remind Trac (Remind Tech)</v>
      </c>
    </row>
    <row r="98" spans="9:9" ht="15.75" customHeight="1" x14ac:dyDescent="0.15">
      <c r="I98" t="str">
        <v>ResponderX</v>
      </c>
    </row>
    <row r="99" spans="9:9" ht="15.75" customHeight="1" x14ac:dyDescent="0.15">
      <c r="I99" t="str">
        <v>Resthetics</v>
      </c>
    </row>
    <row r="100" spans="9:9" ht="15.75" customHeight="1" x14ac:dyDescent="0.15">
      <c r="I100" t="str">
        <v>RevaTis</v>
      </c>
    </row>
    <row r="101" spans="9:9" ht="15.75" customHeight="1" x14ac:dyDescent="0.15">
      <c r="I101" t="str">
        <v>Revolution Turbine Technologies</v>
      </c>
    </row>
    <row r="102" spans="9:9" ht="15.75" customHeight="1" x14ac:dyDescent="0.15">
      <c r="I102" t="str">
        <v>RiverWalk Therapeutics</v>
      </c>
    </row>
    <row r="103" spans="9:9" ht="15.75" customHeight="1" x14ac:dyDescent="0.15">
      <c r="I103" t="str">
        <v>Rotex</v>
      </c>
    </row>
    <row r="104" spans="9:9" ht="15.75" customHeight="1" x14ac:dyDescent="0.15">
      <c r="I104" t="str">
        <v>SABER Corportation</v>
      </c>
    </row>
    <row r="105" spans="9:9" ht="15.75" customHeight="1" x14ac:dyDescent="0.15">
      <c r="I105" t="str">
        <v>SageSpectra, Inc.</v>
      </c>
    </row>
    <row r="106" spans="9:9" ht="15.75" customHeight="1" x14ac:dyDescent="0.15">
      <c r="I106" t="str">
        <v>Sano Chemicals</v>
      </c>
    </row>
    <row r="107" spans="9:9" ht="15.75" customHeight="1" x14ac:dyDescent="0.15">
      <c r="I107" t="str">
        <v>Scribesense</v>
      </c>
    </row>
    <row r="108" spans="9:9" ht="15.75" customHeight="1" x14ac:dyDescent="0.15">
      <c r="I108" t="str">
        <v>SemanticMD</v>
      </c>
    </row>
    <row r="109" spans="9:9" ht="15.75" customHeight="1" x14ac:dyDescent="0.15">
      <c r="I109" t="str">
        <v>Sensytec</v>
      </c>
    </row>
    <row r="110" spans="9:9" ht="15.75" customHeight="1" x14ac:dyDescent="0.15">
      <c r="I110" t="str">
        <v>Shower Stream</v>
      </c>
    </row>
    <row r="111" spans="9:9" ht="15.75" customHeight="1" x14ac:dyDescent="0.15">
      <c r="I111" t="str">
        <v>SIlexta</v>
      </c>
    </row>
    <row r="112" spans="9:9" ht="15.75" customHeight="1" x14ac:dyDescent="0.15">
      <c r="I112" t="str">
        <v>Siva Therapeutics</v>
      </c>
    </row>
    <row r="113" spans="9:9" ht="15.75" customHeight="1" x14ac:dyDescent="0.15">
      <c r="I113" t="str">
        <v>SKYPaws</v>
      </c>
    </row>
    <row r="114" spans="9:9" ht="15.75" customHeight="1" x14ac:dyDescent="0.15">
      <c r="I114" t="str">
        <v>Slipstream Wind</v>
      </c>
    </row>
    <row r="115" spans="9:9" ht="15.75" customHeight="1" x14ac:dyDescent="0.15">
      <c r="I115" t="str">
        <v>Smarter Sorting (Smarter X)</v>
      </c>
    </row>
    <row r="116" spans="9:9" ht="15.75" customHeight="1" x14ac:dyDescent="0.15">
      <c r="I116" t="str">
        <v>Solenic Medical</v>
      </c>
    </row>
    <row r="117" spans="9:9" ht="15.75" customHeight="1" x14ac:dyDescent="0.15">
      <c r="I117" t="str">
        <v>SolGro, Inc.</v>
      </c>
    </row>
    <row r="118" spans="9:9" ht="15.75" customHeight="1" x14ac:dyDescent="0.15">
      <c r="I118" t="str">
        <v>Spark Biomedical</v>
      </c>
    </row>
    <row r="119" spans="9:9" ht="15.75" customHeight="1" x14ac:dyDescent="0.15">
      <c r="I119" t="str">
        <v>SparkSigma</v>
      </c>
    </row>
    <row r="120" spans="9:9" ht="15.75" customHeight="1" x14ac:dyDescent="0.15">
      <c r="I120" t="str">
        <v>Starling Medical</v>
      </c>
    </row>
    <row r="121" spans="9:9" ht="15.75" customHeight="1" x14ac:dyDescent="0.15">
      <c r="I121" t="str">
        <v>Stem Cell Security</v>
      </c>
    </row>
    <row r="122" spans="9:9" ht="15.75" customHeight="1" x14ac:dyDescent="0.15">
      <c r="I122" t="str">
        <v>Stream Biomedical</v>
      </c>
    </row>
    <row r="123" spans="9:9" ht="15.75" customHeight="1" x14ac:dyDescent="0.15">
      <c r="I123" t="str">
        <v>SUHO Biotechnology LLC</v>
      </c>
    </row>
    <row r="124" spans="9:9" ht="15.75" customHeight="1" x14ac:dyDescent="0.15">
      <c r="I124" t="str">
        <v>Sun Co. Tracking</v>
      </c>
    </row>
    <row r="125" spans="9:9" ht="15.75" customHeight="1" x14ac:dyDescent="0.15">
      <c r="I125" t="str">
        <v>Sunrise Health</v>
      </c>
    </row>
    <row r="126" spans="9:9" ht="15.75" customHeight="1" x14ac:dyDescent="0.15">
      <c r="I126" t="str">
        <v>SurfEllent</v>
      </c>
    </row>
    <row r="127" spans="9:9" ht="15.75" customHeight="1" x14ac:dyDescent="0.15">
      <c r="I127" t="str">
        <v>Taurus Vascular</v>
      </c>
    </row>
    <row r="128" spans="9:9" ht="15.75" customHeight="1" x14ac:dyDescent="0.15">
      <c r="I128" t="str">
        <v>TeVido</v>
      </c>
    </row>
    <row r="129" spans="9:9" ht="15.75" customHeight="1" x14ac:dyDescent="0.15">
      <c r="I129" t="str">
        <v>TexPower</v>
      </c>
    </row>
    <row r="130" spans="9:9" ht="15.75" customHeight="1" x14ac:dyDescent="0.15">
      <c r="I130" t="str">
        <v>Teysha Technologies</v>
      </c>
    </row>
    <row r="131" spans="9:9" ht="15.75" customHeight="1" x14ac:dyDescent="0.15">
      <c r="I131" t="str">
        <v>TEZCAT Laboratories</v>
      </c>
    </row>
    <row r="132" spans="9:9" ht="15.75" customHeight="1" x14ac:dyDescent="0.15">
      <c r="I132" t="str">
        <v>Thermal Expansion Solutions (Allvar)</v>
      </c>
    </row>
    <row r="133" spans="9:9" ht="15.75" customHeight="1" x14ac:dyDescent="0.15">
      <c r="I133" t="str">
        <v>Thermascape Technologies</v>
      </c>
    </row>
    <row r="134" spans="9:9" ht="15.75" customHeight="1" x14ac:dyDescent="0.15">
      <c r="I134" t="str">
        <v>Toggle Health</v>
      </c>
    </row>
    <row r="135" spans="9:9" ht="15.75" customHeight="1" x14ac:dyDescent="0.15">
      <c r="I135" t="str">
        <v xml:space="preserve">Tremedics Medical Devices, Inc. </v>
      </c>
    </row>
    <row r="136" spans="9:9" ht="15.75" customHeight="1" x14ac:dyDescent="0.15">
      <c r="I136" t="str">
        <v>Trifusion/Essentium</v>
      </c>
    </row>
    <row r="137" spans="9:9" ht="15.75" customHeight="1" x14ac:dyDescent="0.15">
      <c r="I137" t="str">
        <v>TxESI</v>
      </c>
    </row>
    <row r="138" spans="9:9" ht="15.75" customHeight="1" x14ac:dyDescent="0.15">
      <c r="I138" t="str">
        <v>TYBR Health</v>
      </c>
    </row>
    <row r="139" spans="9:9" ht="15.75" customHeight="1" x14ac:dyDescent="0.15">
      <c r="I139" t="str">
        <v>U-Solution</v>
      </c>
    </row>
    <row r="140" spans="9:9" ht="15.75" customHeight="1" x14ac:dyDescent="0.15">
      <c r="I140" t="str">
        <v>Vaccine Systems, LLC</v>
      </c>
    </row>
    <row r="141" spans="9:9" ht="15.75" customHeight="1" x14ac:dyDescent="0.15">
      <c r="I141" t="str">
        <v>Valhalla Healthcare</v>
      </c>
    </row>
    <row r="142" spans="9:9" ht="15.75" customHeight="1" x14ac:dyDescent="0.15">
      <c r="I142" t="str">
        <v>VastBiome</v>
      </c>
    </row>
    <row r="143" spans="9:9" ht="15.75" customHeight="1" x14ac:dyDescent="0.15">
      <c r="I143" t="str">
        <v>VenoStent</v>
      </c>
    </row>
    <row r="144" spans="9:9" ht="15.75" customHeight="1" x14ac:dyDescent="0.15">
      <c r="I144" t="str">
        <v>VeraDermics Incorporated</v>
      </c>
    </row>
    <row r="145" spans="9:9" ht="15.75" customHeight="1" x14ac:dyDescent="0.15">
      <c r="I145" t="str">
        <v>Verdegen</v>
      </c>
    </row>
    <row r="146" spans="9:9" ht="15.75" customHeight="1" x14ac:dyDescent="0.15">
      <c r="I146" t="str">
        <v>Vitanova Biomedical</v>
      </c>
    </row>
    <row r="147" spans="9:9" ht="15.75" customHeight="1" x14ac:dyDescent="0.15">
      <c r="I147" t="str">
        <v>Vitls</v>
      </c>
    </row>
    <row r="148" spans="9:9" ht="15.75" customHeight="1" x14ac:dyDescent="0.15">
      <c r="I148" t="str">
        <v>Voyager Biomedical (Scepter Medical Devices)</v>
      </c>
    </row>
    <row r="149" spans="9:9" ht="15.75" customHeight="1" x14ac:dyDescent="0.15">
      <c r="I149" t="str">
        <v>WaaveStream</v>
      </c>
    </row>
    <row r="150" spans="9:9" ht="15.75" customHeight="1" x14ac:dyDescent="0.15">
      <c r="I150" t="str">
        <v xml:space="preserve">Waltech International, Inc. </v>
      </c>
    </row>
    <row r="151" spans="9:9" ht="15.75" customHeight="1" x14ac:dyDescent="0.15">
      <c r="I151" t="str">
        <v>WT Industries</v>
      </c>
    </row>
    <row r="152" spans="9:9" ht="15.75" customHeight="1" x14ac:dyDescent="0.15">
      <c r="I152" t="str">
        <v>Xebec</v>
      </c>
    </row>
    <row r="153" spans="9:9" ht="15.75" customHeight="1" x14ac:dyDescent="0.15">
      <c r="I153" t="str">
        <v>XN Health Inc</v>
      </c>
    </row>
    <row r="154" spans="9:9" ht="15.75" customHeight="1" x14ac:dyDescent="0.15">
      <c r="I154" t="str">
        <v>Xyber Technologies</v>
      </c>
    </row>
    <row r="155" spans="9:9" ht="15.75" customHeight="1" x14ac:dyDescent="0.15">
      <c r="I155" t="str">
        <v>Yotta Solar</v>
      </c>
    </row>
    <row r="156" spans="9:9" ht="15.75" customHeight="1" x14ac:dyDescent="0.15">
      <c r="I156" t="str">
        <v>YouRoam</v>
      </c>
    </row>
    <row r="157" spans="9:9" ht="15.75" customHeight="1" x14ac:dyDescent="0.15">
      <c r="I157">
        <v>0</v>
      </c>
    </row>
  </sheetData>
  <sheetProtection algorithmName="SHA-512" hashValue="dxjwTBT+UKkXt3MQKY4JTUaCsmD+ZAbj/AKSysmw8l8Z2E/fLE27sk273n4VISOq2/zB2ReYU3JA/lHjgj5v8A==" saltValue="ZUiki3yAsyjf7eai2g9ogQ==" spinCount="100000" sheet="1" objects="1" scenarios="1"/>
  <mergeCells count="1">
    <mergeCell ref="B20:C20"/>
  </mergeCells>
  <pageMargins left="0" right="0" top="0" bottom="0" header="0" footer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/>
    <outlinePr summaryBelow="0" summaryRight="0"/>
  </sheetPr>
  <dimension ref="A1:E1002"/>
  <sheetViews>
    <sheetView workbookViewId="0">
      <selection activeCell="J29" sqref="J29"/>
    </sheetView>
  </sheetViews>
  <sheetFormatPr baseColWidth="10" defaultColWidth="14.5" defaultRowHeight="15.75" customHeight="1" x14ac:dyDescent="0.15"/>
  <cols>
    <col min="2" max="2" width="29.5" customWidth="1"/>
    <col min="5" max="5" width="22.5" customWidth="1"/>
  </cols>
  <sheetData>
    <row r="1" spans="1:5" ht="15.75" customHeight="1" x14ac:dyDescent="0.15">
      <c r="A1" s="15" t="s">
        <v>189</v>
      </c>
      <c r="B1" s="15" t="s">
        <v>1361</v>
      </c>
      <c r="D1" s="29" t="s">
        <v>189</v>
      </c>
      <c r="E1" s="30" t="s">
        <v>1362</v>
      </c>
    </row>
    <row r="2" spans="1:5" ht="15.75" customHeight="1" x14ac:dyDescent="0.15">
      <c r="A2" s="15"/>
      <c r="B2" s="15"/>
      <c r="D2" s="134">
        <v>2022</v>
      </c>
      <c r="E2" s="135">
        <v>84</v>
      </c>
    </row>
    <row r="3" spans="1:5" ht="15.75" customHeight="1" x14ac:dyDescent="0.15">
      <c r="A3" s="15"/>
      <c r="B3" s="15"/>
      <c r="D3" s="134">
        <v>2021</v>
      </c>
      <c r="E3" s="135">
        <v>87</v>
      </c>
    </row>
    <row r="4" spans="1:5" ht="15.75" customHeight="1" x14ac:dyDescent="0.15">
      <c r="A4" s="15">
        <v>2015</v>
      </c>
      <c r="B4" s="15">
        <v>133</v>
      </c>
      <c r="D4" s="31">
        <v>2020</v>
      </c>
      <c r="E4" s="32">
        <v>83</v>
      </c>
    </row>
    <row r="5" spans="1:5" ht="15.75" customHeight="1" x14ac:dyDescent="0.15">
      <c r="A5" s="15">
        <v>2016</v>
      </c>
      <c r="B5" s="15">
        <v>68</v>
      </c>
      <c r="D5" s="31">
        <v>2019</v>
      </c>
      <c r="E5" s="32">
        <v>87</v>
      </c>
    </row>
    <row r="6" spans="1:5" ht="15.75" customHeight="1" x14ac:dyDescent="0.15">
      <c r="A6" s="15">
        <v>2017</v>
      </c>
      <c r="B6" s="15">
        <v>53</v>
      </c>
      <c r="D6" s="31">
        <v>2018</v>
      </c>
      <c r="E6" s="32">
        <v>57</v>
      </c>
    </row>
    <row r="7" spans="1:5" ht="15.75" customHeight="1" x14ac:dyDescent="0.15">
      <c r="A7" s="15">
        <v>2018</v>
      </c>
      <c r="B7" s="15">
        <v>60</v>
      </c>
      <c r="D7" s="31">
        <v>2017</v>
      </c>
      <c r="E7" s="32">
        <v>53</v>
      </c>
    </row>
    <row r="8" spans="1:5" ht="15.75" customHeight="1" x14ac:dyDescent="0.15">
      <c r="A8" s="15">
        <v>2019</v>
      </c>
      <c r="B8" s="15">
        <v>83</v>
      </c>
      <c r="D8" s="31">
        <v>2016</v>
      </c>
      <c r="E8" s="32">
        <v>69</v>
      </c>
    </row>
    <row r="9" spans="1:5" ht="15.75" customHeight="1" x14ac:dyDescent="0.15">
      <c r="A9" s="15">
        <v>2020</v>
      </c>
      <c r="B9" s="26">
        <v>82</v>
      </c>
      <c r="D9" s="31">
        <v>2015</v>
      </c>
      <c r="E9" s="32">
        <v>91</v>
      </c>
    </row>
    <row r="10" spans="1:5" ht="15.75" customHeight="1" x14ac:dyDescent="0.15">
      <c r="A10" s="15">
        <v>2021</v>
      </c>
      <c r="B10" s="15">
        <v>87</v>
      </c>
      <c r="D10" s="33"/>
      <c r="E10" s="34">
        <f>SUM(E2:E9)</f>
        <v>611</v>
      </c>
    </row>
    <row r="11" spans="1:5" ht="15.75" customHeight="1" x14ac:dyDescent="0.15">
      <c r="A11" s="15">
        <v>2022</v>
      </c>
      <c r="B11" s="15">
        <v>84</v>
      </c>
    </row>
    <row r="12" spans="1:5" ht="15.75" customHeight="1" x14ac:dyDescent="0.15">
      <c r="A12" s="15"/>
      <c r="B12" s="15"/>
    </row>
    <row r="13" spans="1:5" ht="15.75" customHeight="1" x14ac:dyDescent="0.15">
      <c r="A13" s="15"/>
      <c r="B13" s="15"/>
    </row>
    <row r="14" spans="1:5" ht="15.75" customHeight="1" x14ac:dyDescent="0.15">
      <c r="A14" s="15"/>
      <c r="B14" s="15"/>
    </row>
    <row r="15" spans="1:5" ht="15.75" customHeight="1" x14ac:dyDescent="0.15">
      <c r="A15" s="15"/>
      <c r="B15" s="15"/>
    </row>
    <row r="16" spans="1:5" ht="15.75" customHeight="1" x14ac:dyDescent="0.15">
      <c r="A16" s="15"/>
      <c r="B16" s="15"/>
    </row>
    <row r="17" spans="1:2" ht="15.75" customHeight="1" x14ac:dyDescent="0.15">
      <c r="A17" s="15"/>
      <c r="B17" s="15"/>
    </row>
    <row r="18" spans="1:2" ht="15.75" customHeight="1" x14ac:dyDescent="0.15">
      <c r="A18" s="15"/>
      <c r="B18" s="15"/>
    </row>
    <row r="19" spans="1:2" ht="15.75" customHeight="1" x14ac:dyDescent="0.15">
      <c r="A19" s="15"/>
      <c r="B19" s="15"/>
    </row>
    <row r="20" spans="1:2" ht="15.75" customHeight="1" x14ac:dyDescent="0.15">
      <c r="A20" s="15"/>
      <c r="B20" s="15"/>
    </row>
    <row r="21" spans="1:2" ht="15.75" customHeight="1" x14ac:dyDescent="0.15">
      <c r="A21" s="15"/>
      <c r="B21" s="15"/>
    </row>
    <row r="22" spans="1:2" ht="15.75" customHeight="1" x14ac:dyDescent="0.15">
      <c r="A22" s="15"/>
      <c r="B22" s="15"/>
    </row>
    <row r="23" spans="1:2" ht="15.75" customHeight="1" x14ac:dyDescent="0.15">
      <c r="A23" s="15"/>
      <c r="B23" s="15"/>
    </row>
    <row r="24" spans="1:2" ht="15.75" customHeight="1" x14ac:dyDescent="0.15">
      <c r="A24" s="15"/>
      <c r="B24" s="15"/>
    </row>
    <row r="25" spans="1:2" ht="15.75" customHeight="1" x14ac:dyDescent="0.15">
      <c r="A25" s="15"/>
      <c r="B25" s="15"/>
    </row>
    <row r="26" spans="1:2" ht="15.75" customHeight="1" x14ac:dyDescent="0.15">
      <c r="A26" s="15"/>
      <c r="B26" s="15"/>
    </row>
    <row r="27" spans="1:2" ht="15.75" customHeight="1" x14ac:dyDescent="0.15">
      <c r="A27" s="15"/>
      <c r="B27" s="15"/>
    </row>
    <row r="28" spans="1:2" ht="15.75" customHeight="1" x14ac:dyDescent="0.15">
      <c r="A28" s="15"/>
      <c r="B28" s="15"/>
    </row>
    <row r="29" spans="1:2" ht="15.75" customHeight="1" x14ac:dyDescent="0.15">
      <c r="A29" s="15"/>
      <c r="B29" s="15"/>
    </row>
    <row r="30" spans="1:2" ht="15.75" customHeight="1" x14ac:dyDescent="0.15">
      <c r="A30" s="15"/>
      <c r="B30" s="15"/>
    </row>
    <row r="31" spans="1:2" ht="15.75" customHeight="1" x14ac:dyDescent="0.15">
      <c r="A31" s="15"/>
      <c r="B31" s="15"/>
    </row>
    <row r="32" spans="1:2" ht="15.75" customHeight="1" x14ac:dyDescent="0.15">
      <c r="A32" s="15"/>
      <c r="B32" s="15"/>
    </row>
    <row r="33" spans="1:2" ht="15.75" customHeight="1" x14ac:dyDescent="0.15">
      <c r="A33" s="15"/>
      <c r="B33" s="15"/>
    </row>
    <row r="34" spans="1:2" ht="15.75" customHeight="1" x14ac:dyDescent="0.15">
      <c r="A34" s="15"/>
      <c r="B34" s="15"/>
    </row>
    <row r="35" spans="1:2" ht="15.75" customHeight="1" x14ac:dyDescent="0.15">
      <c r="A35" s="15"/>
      <c r="B35" s="15"/>
    </row>
    <row r="36" spans="1:2" ht="15.75" customHeight="1" x14ac:dyDescent="0.15">
      <c r="A36" s="15"/>
      <c r="B36" s="15"/>
    </row>
    <row r="37" spans="1:2" ht="15.75" customHeight="1" x14ac:dyDescent="0.15">
      <c r="A37" s="15"/>
      <c r="B37" s="15"/>
    </row>
    <row r="38" spans="1:2" ht="15.75" customHeight="1" x14ac:dyDescent="0.15">
      <c r="A38" s="15"/>
      <c r="B38" s="15"/>
    </row>
    <row r="39" spans="1:2" ht="15.75" customHeight="1" x14ac:dyDescent="0.15">
      <c r="A39" s="15"/>
      <c r="B39" s="15"/>
    </row>
    <row r="40" spans="1:2" ht="15.75" customHeight="1" x14ac:dyDescent="0.15">
      <c r="A40" s="15"/>
      <c r="B40" s="15"/>
    </row>
    <row r="41" spans="1:2" ht="15.75" customHeight="1" x14ac:dyDescent="0.15">
      <c r="A41" s="15"/>
      <c r="B41" s="15"/>
    </row>
    <row r="42" spans="1:2" ht="15.75" customHeight="1" x14ac:dyDescent="0.15">
      <c r="A42" s="15"/>
      <c r="B42" s="15"/>
    </row>
    <row r="43" spans="1:2" ht="15.75" customHeight="1" x14ac:dyDescent="0.15">
      <c r="A43" s="15"/>
      <c r="B43" s="15"/>
    </row>
    <row r="44" spans="1:2" ht="15.75" customHeight="1" x14ac:dyDescent="0.15">
      <c r="A44" s="15"/>
      <c r="B44" s="15"/>
    </row>
    <row r="45" spans="1:2" ht="15.75" customHeight="1" x14ac:dyDescent="0.15">
      <c r="A45" s="15"/>
      <c r="B45" s="15"/>
    </row>
    <row r="46" spans="1:2" ht="15.75" customHeight="1" x14ac:dyDescent="0.15">
      <c r="A46" s="15"/>
      <c r="B46" s="15"/>
    </row>
    <row r="47" spans="1:2" ht="15.75" customHeight="1" x14ac:dyDescent="0.15">
      <c r="A47" s="15"/>
      <c r="B47" s="15"/>
    </row>
    <row r="48" spans="1:2" ht="15.75" customHeight="1" x14ac:dyDescent="0.15">
      <c r="A48" s="15"/>
      <c r="B48" s="15"/>
    </row>
    <row r="49" spans="1:2" ht="15.75" customHeight="1" x14ac:dyDescent="0.15">
      <c r="A49" s="15"/>
      <c r="B49" s="15"/>
    </row>
    <row r="50" spans="1:2" ht="15.75" customHeight="1" x14ac:dyDescent="0.15">
      <c r="A50" s="15"/>
      <c r="B50" s="15"/>
    </row>
    <row r="51" spans="1:2" ht="15.75" customHeight="1" x14ac:dyDescent="0.15">
      <c r="A51" s="15"/>
      <c r="B51" s="15"/>
    </row>
    <row r="52" spans="1:2" ht="15.75" customHeight="1" x14ac:dyDescent="0.15">
      <c r="A52" s="15"/>
      <c r="B52" s="15"/>
    </row>
    <row r="53" spans="1:2" ht="15.75" customHeight="1" x14ac:dyDescent="0.15">
      <c r="A53" s="15"/>
      <c r="B53" s="15"/>
    </row>
    <row r="54" spans="1:2" ht="13" x14ac:dyDescent="0.15">
      <c r="A54" s="15"/>
      <c r="B54" s="15"/>
    </row>
    <row r="55" spans="1:2" ht="13" x14ac:dyDescent="0.15">
      <c r="A55" s="15"/>
      <c r="B55" s="15"/>
    </row>
    <row r="56" spans="1:2" ht="13" x14ac:dyDescent="0.15">
      <c r="A56" s="15"/>
      <c r="B56" s="15"/>
    </row>
    <row r="57" spans="1:2" ht="13" x14ac:dyDescent="0.15">
      <c r="A57" s="15"/>
      <c r="B57" s="15"/>
    </row>
    <row r="58" spans="1:2" ht="13" x14ac:dyDescent="0.15">
      <c r="A58" s="15"/>
      <c r="B58" s="15"/>
    </row>
    <row r="59" spans="1:2" ht="13" x14ac:dyDescent="0.15">
      <c r="A59" s="15"/>
      <c r="B59" s="15"/>
    </row>
    <row r="60" spans="1:2" ht="13" x14ac:dyDescent="0.15">
      <c r="A60" s="15"/>
      <c r="B60" s="15"/>
    </row>
    <row r="61" spans="1:2" ht="13" x14ac:dyDescent="0.15">
      <c r="A61" s="15"/>
      <c r="B61" s="15"/>
    </row>
    <row r="62" spans="1:2" ht="13" x14ac:dyDescent="0.15">
      <c r="A62" s="15"/>
      <c r="B62" s="15"/>
    </row>
    <row r="63" spans="1:2" ht="13" x14ac:dyDescent="0.15">
      <c r="A63" s="15"/>
      <c r="B63" s="15"/>
    </row>
    <row r="64" spans="1:2" ht="13" x14ac:dyDescent="0.15">
      <c r="A64" s="15"/>
      <c r="B64" s="15"/>
    </row>
    <row r="65" spans="1:2" ht="13" x14ac:dyDescent="0.15">
      <c r="A65" s="15"/>
      <c r="B65" s="15"/>
    </row>
    <row r="66" spans="1:2" ht="13" x14ac:dyDescent="0.15">
      <c r="A66" s="15"/>
      <c r="B66" s="15"/>
    </row>
    <row r="67" spans="1:2" ht="13" x14ac:dyDescent="0.15">
      <c r="A67" s="15"/>
      <c r="B67" s="15"/>
    </row>
    <row r="68" spans="1:2" ht="13" x14ac:dyDescent="0.15">
      <c r="A68" s="15"/>
      <c r="B68" s="15"/>
    </row>
    <row r="69" spans="1:2" ht="13" x14ac:dyDescent="0.15">
      <c r="A69" s="15"/>
      <c r="B69" s="15"/>
    </row>
    <row r="70" spans="1:2" ht="13" x14ac:dyDescent="0.15">
      <c r="A70" s="15"/>
      <c r="B70" s="15"/>
    </row>
    <row r="71" spans="1:2" ht="13" x14ac:dyDescent="0.15">
      <c r="A71" s="15"/>
      <c r="B71" s="15"/>
    </row>
    <row r="72" spans="1:2" ht="13" x14ac:dyDescent="0.15">
      <c r="A72" s="15"/>
      <c r="B72" s="15"/>
    </row>
    <row r="73" spans="1:2" ht="13" x14ac:dyDescent="0.15">
      <c r="A73" s="15"/>
      <c r="B73" s="15"/>
    </row>
    <row r="74" spans="1:2" ht="13" x14ac:dyDescent="0.15">
      <c r="A74" s="15"/>
      <c r="B74" s="15"/>
    </row>
    <row r="75" spans="1:2" ht="13" x14ac:dyDescent="0.15">
      <c r="A75" s="15"/>
      <c r="B75" s="15"/>
    </row>
    <row r="76" spans="1:2" ht="13" x14ac:dyDescent="0.15">
      <c r="A76" s="15"/>
      <c r="B76" s="15"/>
    </row>
    <row r="77" spans="1:2" ht="13" x14ac:dyDescent="0.15">
      <c r="A77" s="15"/>
      <c r="B77" s="15"/>
    </row>
    <row r="78" spans="1:2" ht="13" x14ac:dyDescent="0.15">
      <c r="A78" s="15"/>
      <c r="B78" s="15"/>
    </row>
    <row r="79" spans="1:2" ht="13" x14ac:dyDescent="0.15">
      <c r="A79" s="15"/>
      <c r="B79" s="15"/>
    </row>
    <row r="80" spans="1:2" ht="13" x14ac:dyDescent="0.15">
      <c r="A80" s="15"/>
      <c r="B80" s="15"/>
    </row>
    <row r="81" spans="1:2" ht="13" x14ac:dyDescent="0.15">
      <c r="A81" s="15"/>
      <c r="B81" s="15"/>
    </row>
    <row r="82" spans="1:2" ht="13" x14ac:dyDescent="0.15">
      <c r="A82" s="15"/>
      <c r="B82" s="15"/>
    </row>
    <row r="83" spans="1:2" ht="13" x14ac:dyDescent="0.15">
      <c r="A83" s="15"/>
      <c r="B83" s="15"/>
    </row>
    <row r="84" spans="1:2" ht="13" x14ac:dyDescent="0.15">
      <c r="A84" s="15"/>
      <c r="B84" s="15"/>
    </row>
    <row r="85" spans="1:2" ht="13" x14ac:dyDescent="0.15">
      <c r="A85" s="15"/>
      <c r="B85" s="15"/>
    </row>
    <row r="86" spans="1:2" ht="13" x14ac:dyDescent="0.15">
      <c r="A86" s="15"/>
      <c r="B86" s="15"/>
    </row>
    <row r="87" spans="1:2" ht="13" x14ac:dyDescent="0.15">
      <c r="A87" s="15"/>
      <c r="B87" s="15"/>
    </row>
    <row r="88" spans="1:2" ht="13" x14ac:dyDescent="0.15">
      <c r="A88" s="15"/>
      <c r="B88" s="15"/>
    </row>
    <row r="89" spans="1:2" ht="13" x14ac:dyDescent="0.15">
      <c r="A89" s="15"/>
      <c r="B89" s="15"/>
    </row>
    <row r="90" spans="1:2" ht="13" x14ac:dyDescent="0.15">
      <c r="A90" s="15"/>
      <c r="B90" s="15"/>
    </row>
    <row r="91" spans="1:2" ht="13" x14ac:dyDescent="0.15">
      <c r="A91" s="15"/>
      <c r="B91" s="15"/>
    </row>
    <row r="92" spans="1:2" ht="13" x14ac:dyDescent="0.15">
      <c r="A92" s="15"/>
      <c r="B92" s="15"/>
    </row>
    <row r="93" spans="1:2" ht="13" x14ac:dyDescent="0.15">
      <c r="A93" s="15"/>
      <c r="B93" s="15"/>
    </row>
    <row r="94" spans="1:2" ht="13" x14ac:dyDescent="0.15">
      <c r="A94" s="15"/>
      <c r="B94" s="15"/>
    </row>
    <row r="95" spans="1:2" ht="13" x14ac:dyDescent="0.15">
      <c r="A95" s="15"/>
      <c r="B95" s="15"/>
    </row>
    <row r="96" spans="1:2" ht="13" x14ac:dyDescent="0.15">
      <c r="A96" s="15"/>
      <c r="B96" s="15"/>
    </row>
    <row r="97" spans="1:2" ht="13" x14ac:dyDescent="0.15">
      <c r="A97" s="15"/>
      <c r="B97" s="15"/>
    </row>
    <row r="98" spans="1:2" ht="13" x14ac:dyDescent="0.15">
      <c r="A98" s="15"/>
      <c r="B98" s="15"/>
    </row>
    <row r="99" spans="1:2" ht="13" x14ac:dyDescent="0.15">
      <c r="A99" s="15"/>
      <c r="B99" s="15"/>
    </row>
    <row r="100" spans="1:2" ht="13" x14ac:dyDescent="0.15">
      <c r="A100" s="15"/>
      <c r="B100" s="15"/>
    </row>
    <row r="101" spans="1:2" ht="13" x14ac:dyDescent="0.15">
      <c r="A101" s="15"/>
      <c r="B101" s="15"/>
    </row>
    <row r="102" spans="1:2" ht="13" x14ac:dyDescent="0.15">
      <c r="A102" s="15"/>
      <c r="B102" s="15"/>
    </row>
    <row r="103" spans="1:2" ht="13" x14ac:dyDescent="0.15">
      <c r="A103" s="15"/>
      <c r="B103" s="15"/>
    </row>
    <row r="104" spans="1:2" ht="13" x14ac:dyDescent="0.15">
      <c r="A104" s="15"/>
      <c r="B104" s="15"/>
    </row>
    <row r="105" spans="1:2" ht="13" x14ac:dyDescent="0.15">
      <c r="A105" s="15"/>
      <c r="B105" s="15"/>
    </row>
    <row r="106" spans="1:2" ht="13" x14ac:dyDescent="0.15">
      <c r="A106" s="15"/>
      <c r="B106" s="15"/>
    </row>
    <row r="107" spans="1:2" ht="13" x14ac:dyDescent="0.15">
      <c r="A107" s="15"/>
      <c r="B107" s="15"/>
    </row>
    <row r="108" spans="1:2" ht="13" x14ac:dyDescent="0.15">
      <c r="A108" s="15"/>
      <c r="B108" s="15"/>
    </row>
    <row r="109" spans="1:2" ht="13" x14ac:dyDescent="0.15">
      <c r="A109" s="15"/>
      <c r="B109" s="15"/>
    </row>
    <row r="110" spans="1:2" ht="13" x14ac:dyDescent="0.15">
      <c r="A110" s="15"/>
      <c r="B110" s="15"/>
    </row>
    <row r="111" spans="1:2" ht="13" x14ac:dyDescent="0.15">
      <c r="A111" s="15"/>
      <c r="B111" s="15"/>
    </row>
    <row r="112" spans="1:2" ht="13" x14ac:dyDescent="0.15">
      <c r="A112" s="15"/>
      <c r="B112" s="15"/>
    </row>
    <row r="113" spans="1:2" ht="13" x14ac:dyDescent="0.15">
      <c r="A113" s="15"/>
      <c r="B113" s="15"/>
    </row>
    <row r="114" spans="1:2" ht="13" x14ac:dyDescent="0.15">
      <c r="A114" s="15"/>
      <c r="B114" s="15"/>
    </row>
    <row r="115" spans="1:2" ht="13" x14ac:dyDescent="0.15">
      <c r="A115" s="15"/>
      <c r="B115" s="15"/>
    </row>
    <row r="116" spans="1:2" ht="13" x14ac:dyDescent="0.15">
      <c r="A116" s="15"/>
      <c r="B116" s="15"/>
    </row>
    <row r="117" spans="1:2" ht="13" x14ac:dyDescent="0.15">
      <c r="A117" s="15"/>
      <c r="B117" s="15"/>
    </row>
    <row r="118" spans="1:2" ht="13" x14ac:dyDescent="0.15">
      <c r="A118" s="15"/>
      <c r="B118" s="15"/>
    </row>
    <row r="119" spans="1:2" ht="13" x14ac:dyDescent="0.15">
      <c r="A119" s="15"/>
      <c r="B119" s="15"/>
    </row>
    <row r="120" spans="1:2" ht="13" x14ac:dyDescent="0.15">
      <c r="A120" s="15"/>
      <c r="B120" s="15"/>
    </row>
    <row r="121" spans="1:2" ht="13" x14ac:dyDescent="0.15">
      <c r="A121" s="15"/>
      <c r="B121" s="15"/>
    </row>
    <row r="122" spans="1:2" ht="13" x14ac:dyDescent="0.15">
      <c r="A122" s="15"/>
      <c r="B122" s="15"/>
    </row>
    <row r="123" spans="1:2" ht="13" x14ac:dyDescent="0.15">
      <c r="A123" s="15"/>
      <c r="B123" s="15"/>
    </row>
    <row r="124" spans="1:2" ht="13" x14ac:dyDescent="0.15">
      <c r="A124" s="15"/>
      <c r="B124" s="15"/>
    </row>
    <row r="125" spans="1:2" ht="13" x14ac:dyDescent="0.15">
      <c r="A125" s="15"/>
      <c r="B125" s="15"/>
    </row>
    <row r="126" spans="1:2" ht="13" x14ac:dyDescent="0.15">
      <c r="A126" s="15"/>
      <c r="B126" s="15"/>
    </row>
    <row r="127" spans="1:2" ht="13" x14ac:dyDescent="0.15">
      <c r="A127" s="15"/>
      <c r="B127" s="15"/>
    </row>
    <row r="128" spans="1:2" ht="13" x14ac:dyDescent="0.15">
      <c r="A128" s="15"/>
      <c r="B128" s="15"/>
    </row>
    <row r="129" spans="1:2" ht="13" x14ac:dyDescent="0.15">
      <c r="A129" s="15"/>
      <c r="B129" s="15"/>
    </row>
    <row r="130" spans="1:2" ht="13" x14ac:dyDescent="0.15">
      <c r="A130" s="15"/>
      <c r="B130" s="15"/>
    </row>
    <row r="131" spans="1:2" ht="13" x14ac:dyDescent="0.15">
      <c r="A131" s="15"/>
      <c r="B131" s="15"/>
    </row>
    <row r="132" spans="1:2" ht="13" x14ac:dyDescent="0.15">
      <c r="A132" s="15"/>
      <c r="B132" s="15"/>
    </row>
    <row r="133" spans="1:2" ht="13" x14ac:dyDescent="0.15">
      <c r="A133" s="15"/>
      <c r="B133" s="15"/>
    </row>
    <row r="134" spans="1:2" ht="13" x14ac:dyDescent="0.15">
      <c r="A134" s="15"/>
      <c r="B134" s="15"/>
    </row>
    <row r="135" spans="1:2" ht="13" x14ac:dyDescent="0.15">
      <c r="A135" s="15"/>
      <c r="B135" s="15"/>
    </row>
    <row r="136" spans="1:2" ht="13" x14ac:dyDescent="0.15">
      <c r="A136" s="15"/>
      <c r="B136" s="15"/>
    </row>
    <row r="137" spans="1:2" ht="13" x14ac:dyDescent="0.15">
      <c r="A137" s="15"/>
      <c r="B137" s="15"/>
    </row>
    <row r="138" spans="1:2" ht="13" x14ac:dyDescent="0.15">
      <c r="A138" s="15"/>
      <c r="B138" s="15"/>
    </row>
    <row r="139" spans="1:2" ht="13" x14ac:dyDescent="0.15">
      <c r="A139" s="15"/>
      <c r="B139" s="15"/>
    </row>
    <row r="140" spans="1:2" ht="13" x14ac:dyDescent="0.15">
      <c r="A140" s="15"/>
      <c r="B140" s="15"/>
    </row>
    <row r="141" spans="1:2" ht="13" x14ac:dyDescent="0.15">
      <c r="A141" s="15"/>
      <c r="B141" s="15"/>
    </row>
    <row r="142" spans="1:2" ht="13" x14ac:dyDescent="0.15">
      <c r="A142" s="15"/>
      <c r="B142" s="15"/>
    </row>
    <row r="143" spans="1:2" ht="13" x14ac:dyDescent="0.15">
      <c r="A143" s="15"/>
      <c r="B143" s="15"/>
    </row>
    <row r="144" spans="1:2" ht="13" x14ac:dyDescent="0.15">
      <c r="A144" s="15"/>
      <c r="B144" s="15"/>
    </row>
    <row r="145" spans="1:2" ht="13" x14ac:dyDescent="0.15">
      <c r="A145" s="15"/>
      <c r="B145" s="15"/>
    </row>
    <row r="146" spans="1:2" ht="13" x14ac:dyDescent="0.15">
      <c r="A146" s="15"/>
      <c r="B146" s="15"/>
    </row>
    <row r="147" spans="1:2" ht="13" x14ac:dyDescent="0.15">
      <c r="A147" s="15"/>
      <c r="B147" s="15"/>
    </row>
    <row r="148" spans="1:2" ht="13" x14ac:dyDescent="0.15">
      <c r="A148" s="15"/>
      <c r="B148" s="15"/>
    </row>
    <row r="149" spans="1:2" ht="13" x14ac:dyDescent="0.15">
      <c r="A149" s="15"/>
      <c r="B149" s="15"/>
    </row>
    <row r="150" spans="1:2" ht="13" x14ac:dyDescent="0.15">
      <c r="A150" s="15"/>
      <c r="B150" s="15"/>
    </row>
    <row r="151" spans="1:2" ht="13" x14ac:dyDescent="0.15">
      <c r="A151" s="15"/>
      <c r="B151" s="15"/>
    </row>
    <row r="152" spans="1:2" ht="13" x14ac:dyDescent="0.15">
      <c r="A152" s="15"/>
      <c r="B152" s="15"/>
    </row>
    <row r="153" spans="1:2" ht="13" x14ac:dyDescent="0.15">
      <c r="A153" s="15"/>
      <c r="B153" s="15"/>
    </row>
    <row r="154" spans="1:2" ht="13" x14ac:dyDescent="0.15">
      <c r="A154" s="15"/>
      <c r="B154" s="15"/>
    </row>
    <row r="155" spans="1:2" ht="13" x14ac:dyDescent="0.15">
      <c r="A155" s="15"/>
      <c r="B155" s="15"/>
    </row>
    <row r="156" spans="1:2" ht="13" x14ac:dyDescent="0.15">
      <c r="A156" s="15"/>
      <c r="B156" s="15"/>
    </row>
    <row r="157" spans="1:2" ht="13" x14ac:dyDescent="0.15">
      <c r="A157" s="15"/>
      <c r="B157" s="15"/>
    </row>
    <row r="158" spans="1:2" ht="13" x14ac:dyDescent="0.15">
      <c r="A158" s="15"/>
      <c r="B158" s="15"/>
    </row>
    <row r="159" spans="1:2" ht="13" x14ac:dyDescent="0.15">
      <c r="A159" s="15"/>
      <c r="B159" s="15"/>
    </row>
    <row r="160" spans="1:2" ht="13" x14ac:dyDescent="0.15">
      <c r="A160" s="15"/>
      <c r="B160" s="15"/>
    </row>
    <row r="161" spans="1:2" ht="13" x14ac:dyDescent="0.15">
      <c r="A161" s="15"/>
      <c r="B161" s="15"/>
    </row>
    <row r="162" spans="1:2" ht="13" x14ac:dyDescent="0.15">
      <c r="A162" s="15"/>
      <c r="B162" s="15"/>
    </row>
    <row r="163" spans="1:2" ht="13" x14ac:dyDescent="0.15">
      <c r="A163" s="15"/>
      <c r="B163" s="15"/>
    </row>
    <row r="164" spans="1:2" ht="13" x14ac:dyDescent="0.15">
      <c r="A164" s="15"/>
      <c r="B164" s="15"/>
    </row>
    <row r="165" spans="1:2" ht="13" x14ac:dyDescent="0.15">
      <c r="A165" s="15"/>
      <c r="B165" s="15"/>
    </row>
    <row r="166" spans="1:2" ht="13" x14ac:dyDescent="0.15">
      <c r="A166" s="15"/>
      <c r="B166" s="15"/>
    </row>
    <row r="167" spans="1:2" ht="13" x14ac:dyDescent="0.15">
      <c r="A167" s="15"/>
      <c r="B167" s="15"/>
    </row>
    <row r="168" spans="1:2" ht="13" x14ac:dyDescent="0.15">
      <c r="A168" s="15"/>
      <c r="B168" s="15"/>
    </row>
    <row r="169" spans="1:2" ht="13" x14ac:dyDescent="0.15">
      <c r="A169" s="15"/>
      <c r="B169" s="15"/>
    </row>
    <row r="170" spans="1:2" ht="13" x14ac:dyDescent="0.15">
      <c r="A170" s="15"/>
      <c r="B170" s="15"/>
    </row>
    <row r="171" spans="1:2" ht="13" x14ac:dyDescent="0.15">
      <c r="A171" s="15"/>
      <c r="B171" s="15"/>
    </row>
    <row r="172" spans="1:2" ht="13" x14ac:dyDescent="0.15">
      <c r="A172" s="15"/>
      <c r="B172" s="15"/>
    </row>
    <row r="173" spans="1:2" ht="13" x14ac:dyDescent="0.15">
      <c r="A173" s="15"/>
      <c r="B173" s="15"/>
    </row>
    <row r="174" spans="1:2" ht="13" x14ac:dyDescent="0.15">
      <c r="A174" s="15"/>
      <c r="B174" s="15"/>
    </row>
    <row r="175" spans="1:2" ht="13" x14ac:dyDescent="0.15">
      <c r="A175" s="15"/>
      <c r="B175" s="15"/>
    </row>
    <row r="176" spans="1:2" ht="13" x14ac:dyDescent="0.15">
      <c r="A176" s="15"/>
      <c r="B176" s="15"/>
    </row>
    <row r="177" spans="1:2" ht="13" x14ac:dyDescent="0.15">
      <c r="A177" s="15"/>
      <c r="B177" s="15"/>
    </row>
    <row r="178" spans="1:2" ht="13" x14ac:dyDescent="0.15">
      <c r="A178" s="15"/>
      <c r="B178" s="15"/>
    </row>
    <row r="179" spans="1:2" ht="13" x14ac:dyDescent="0.15">
      <c r="A179" s="15"/>
      <c r="B179" s="15"/>
    </row>
    <row r="180" spans="1:2" ht="13" x14ac:dyDescent="0.15">
      <c r="A180" s="15"/>
      <c r="B180" s="15"/>
    </row>
    <row r="181" spans="1:2" ht="13" x14ac:dyDescent="0.15">
      <c r="A181" s="15"/>
      <c r="B181" s="15"/>
    </row>
    <row r="182" spans="1:2" ht="13" x14ac:dyDescent="0.15">
      <c r="A182" s="15"/>
      <c r="B182" s="15"/>
    </row>
    <row r="183" spans="1:2" ht="13" x14ac:dyDescent="0.15">
      <c r="A183" s="15"/>
      <c r="B183" s="15"/>
    </row>
    <row r="184" spans="1:2" ht="13" x14ac:dyDescent="0.15">
      <c r="A184" s="15"/>
      <c r="B184" s="15"/>
    </row>
    <row r="185" spans="1:2" ht="13" x14ac:dyDescent="0.15">
      <c r="A185" s="15"/>
      <c r="B185" s="15"/>
    </row>
    <row r="186" spans="1:2" ht="13" x14ac:dyDescent="0.15">
      <c r="A186" s="15"/>
      <c r="B186" s="15"/>
    </row>
    <row r="187" spans="1:2" ht="13" x14ac:dyDescent="0.15">
      <c r="A187" s="15"/>
      <c r="B187" s="15"/>
    </row>
    <row r="188" spans="1:2" ht="13" x14ac:dyDescent="0.15">
      <c r="A188" s="15"/>
      <c r="B188" s="15"/>
    </row>
    <row r="189" spans="1:2" ht="13" x14ac:dyDescent="0.15">
      <c r="A189" s="15"/>
      <c r="B189" s="15"/>
    </row>
    <row r="190" spans="1:2" ht="13" x14ac:dyDescent="0.15">
      <c r="A190" s="15"/>
      <c r="B190" s="15"/>
    </row>
    <row r="191" spans="1:2" ht="13" x14ac:dyDescent="0.15">
      <c r="A191" s="15"/>
      <c r="B191" s="15"/>
    </row>
    <row r="192" spans="1:2" ht="13" x14ac:dyDescent="0.15">
      <c r="A192" s="15"/>
      <c r="B192" s="15"/>
    </row>
    <row r="193" spans="1:2" ht="13" x14ac:dyDescent="0.15">
      <c r="A193" s="15"/>
      <c r="B193" s="15"/>
    </row>
    <row r="194" spans="1:2" ht="13" x14ac:dyDescent="0.15">
      <c r="A194" s="15"/>
      <c r="B194" s="15"/>
    </row>
    <row r="195" spans="1:2" ht="13" x14ac:dyDescent="0.15">
      <c r="A195" s="15"/>
      <c r="B195" s="15"/>
    </row>
    <row r="196" spans="1:2" ht="13" x14ac:dyDescent="0.15">
      <c r="A196" s="15"/>
      <c r="B196" s="15"/>
    </row>
    <row r="197" spans="1:2" ht="13" x14ac:dyDescent="0.15">
      <c r="A197" s="15"/>
      <c r="B197" s="15"/>
    </row>
    <row r="198" spans="1:2" ht="13" x14ac:dyDescent="0.15">
      <c r="A198" s="15"/>
      <c r="B198" s="15"/>
    </row>
    <row r="199" spans="1:2" ht="13" x14ac:dyDescent="0.15">
      <c r="A199" s="15"/>
      <c r="B199" s="15"/>
    </row>
    <row r="200" spans="1:2" ht="13" x14ac:dyDescent="0.15">
      <c r="A200" s="15"/>
      <c r="B200" s="15"/>
    </row>
    <row r="201" spans="1:2" ht="13" x14ac:dyDescent="0.15">
      <c r="A201" s="15"/>
      <c r="B201" s="15"/>
    </row>
    <row r="202" spans="1:2" ht="13" x14ac:dyDescent="0.15">
      <c r="A202" s="15"/>
      <c r="B202" s="15"/>
    </row>
    <row r="203" spans="1:2" ht="13" x14ac:dyDescent="0.15">
      <c r="A203" s="15"/>
      <c r="B203" s="15"/>
    </row>
    <row r="204" spans="1:2" ht="13" x14ac:dyDescent="0.15">
      <c r="A204" s="15"/>
      <c r="B204" s="15"/>
    </row>
    <row r="205" spans="1:2" ht="13" x14ac:dyDescent="0.15">
      <c r="A205" s="15"/>
      <c r="B205" s="15"/>
    </row>
    <row r="206" spans="1:2" ht="13" x14ac:dyDescent="0.15">
      <c r="A206" s="15"/>
      <c r="B206" s="15"/>
    </row>
    <row r="207" spans="1:2" ht="13" x14ac:dyDescent="0.15">
      <c r="A207" s="15"/>
      <c r="B207" s="15"/>
    </row>
    <row r="208" spans="1:2" ht="13" x14ac:dyDescent="0.15">
      <c r="A208" s="15"/>
      <c r="B208" s="15"/>
    </row>
    <row r="209" spans="1:2" ht="13" x14ac:dyDescent="0.15">
      <c r="A209" s="15"/>
      <c r="B209" s="15"/>
    </row>
    <row r="210" spans="1:2" ht="13" x14ac:dyDescent="0.15">
      <c r="A210" s="15"/>
      <c r="B210" s="15"/>
    </row>
    <row r="211" spans="1:2" ht="13" x14ac:dyDescent="0.15">
      <c r="A211" s="15"/>
      <c r="B211" s="15"/>
    </row>
    <row r="212" spans="1:2" ht="13" x14ac:dyDescent="0.15">
      <c r="A212" s="15"/>
      <c r="B212" s="15"/>
    </row>
    <row r="213" spans="1:2" ht="13" x14ac:dyDescent="0.15">
      <c r="A213" s="15"/>
      <c r="B213" s="15"/>
    </row>
    <row r="214" spans="1:2" ht="13" x14ac:dyDescent="0.15">
      <c r="A214" s="15"/>
      <c r="B214" s="15"/>
    </row>
    <row r="215" spans="1:2" ht="13" x14ac:dyDescent="0.15">
      <c r="A215" s="15"/>
      <c r="B215" s="15"/>
    </row>
    <row r="216" spans="1:2" ht="13" x14ac:dyDescent="0.15">
      <c r="A216" s="15"/>
      <c r="B216" s="15"/>
    </row>
    <row r="217" spans="1:2" ht="13" x14ac:dyDescent="0.15">
      <c r="A217" s="15"/>
      <c r="B217" s="15"/>
    </row>
    <row r="218" spans="1:2" ht="13" x14ac:dyDescent="0.15">
      <c r="A218" s="15"/>
      <c r="B218" s="15"/>
    </row>
    <row r="219" spans="1:2" ht="13" x14ac:dyDescent="0.15">
      <c r="A219" s="15"/>
      <c r="B219" s="15"/>
    </row>
    <row r="220" spans="1:2" ht="13" x14ac:dyDescent="0.15">
      <c r="A220" s="15"/>
      <c r="B220" s="15"/>
    </row>
    <row r="221" spans="1:2" ht="13" x14ac:dyDescent="0.15">
      <c r="A221" s="15"/>
      <c r="B221" s="15"/>
    </row>
    <row r="222" spans="1:2" ht="13" x14ac:dyDescent="0.15">
      <c r="A222" s="15"/>
      <c r="B222" s="15"/>
    </row>
    <row r="223" spans="1:2" ht="13" x14ac:dyDescent="0.15">
      <c r="A223" s="15"/>
      <c r="B223" s="15"/>
    </row>
    <row r="224" spans="1:2" ht="13" x14ac:dyDescent="0.15">
      <c r="A224" s="15"/>
      <c r="B224" s="15"/>
    </row>
    <row r="225" spans="1:2" ht="13" x14ac:dyDescent="0.15">
      <c r="A225" s="15"/>
      <c r="B225" s="15"/>
    </row>
    <row r="226" spans="1:2" ht="13" x14ac:dyDescent="0.15">
      <c r="A226" s="15"/>
      <c r="B226" s="15"/>
    </row>
    <row r="227" spans="1:2" ht="13" x14ac:dyDescent="0.15">
      <c r="A227" s="15"/>
      <c r="B227" s="15"/>
    </row>
    <row r="228" spans="1:2" ht="13" x14ac:dyDescent="0.15">
      <c r="A228" s="15"/>
      <c r="B228" s="15"/>
    </row>
    <row r="229" spans="1:2" ht="13" x14ac:dyDescent="0.15">
      <c r="A229" s="15"/>
      <c r="B229" s="15"/>
    </row>
    <row r="230" spans="1:2" ht="13" x14ac:dyDescent="0.15">
      <c r="A230" s="15"/>
      <c r="B230" s="15"/>
    </row>
    <row r="231" spans="1:2" ht="13" x14ac:dyDescent="0.15">
      <c r="A231" s="15"/>
      <c r="B231" s="15"/>
    </row>
    <row r="232" spans="1:2" ht="13" x14ac:dyDescent="0.15">
      <c r="A232" s="15"/>
      <c r="B232" s="15"/>
    </row>
    <row r="233" spans="1:2" ht="13" x14ac:dyDescent="0.15">
      <c r="A233" s="15"/>
      <c r="B233" s="15"/>
    </row>
    <row r="234" spans="1:2" ht="13" x14ac:dyDescent="0.15">
      <c r="A234" s="15"/>
      <c r="B234" s="15"/>
    </row>
    <row r="235" spans="1:2" ht="13" x14ac:dyDescent="0.15">
      <c r="A235" s="15"/>
      <c r="B235" s="15"/>
    </row>
    <row r="236" spans="1:2" ht="13" x14ac:dyDescent="0.15">
      <c r="A236" s="15"/>
      <c r="B236" s="15"/>
    </row>
    <row r="237" spans="1:2" ht="13" x14ac:dyDescent="0.15">
      <c r="A237" s="15"/>
      <c r="B237" s="15"/>
    </row>
    <row r="238" spans="1:2" ht="13" x14ac:dyDescent="0.15">
      <c r="A238" s="15"/>
      <c r="B238" s="15"/>
    </row>
    <row r="239" spans="1:2" ht="13" x14ac:dyDescent="0.15">
      <c r="A239" s="15"/>
      <c r="B239" s="15"/>
    </row>
    <row r="240" spans="1:2" ht="13" x14ac:dyDescent="0.15">
      <c r="A240" s="15"/>
      <c r="B240" s="15"/>
    </row>
    <row r="241" spans="1:2" ht="13" x14ac:dyDescent="0.15">
      <c r="A241" s="15"/>
      <c r="B241" s="15"/>
    </row>
    <row r="242" spans="1:2" ht="13" x14ac:dyDescent="0.15">
      <c r="A242" s="15"/>
      <c r="B242" s="15"/>
    </row>
    <row r="243" spans="1:2" ht="13" x14ac:dyDescent="0.15">
      <c r="A243" s="15"/>
      <c r="B243" s="15"/>
    </row>
    <row r="244" spans="1:2" ht="13" x14ac:dyDescent="0.15">
      <c r="A244" s="15"/>
      <c r="B244" s="15"/>
    </row>
    <row r="245" spans="1:2" ht="13" x14ac:dyDescent="0.15">
      <c r="A245" s="15"/>
      <c r="B245" s="15"/>
    </row>
    <row r="246" spans="1:2" ht="13" x14ac:dyDescent="0.15">
      <c r="A246" s="15"/>
      <c r="B246" s="15"/>
    </row>
    <row r="247" spans="1:2" ht="13" x14ac:dyDescent="0.15">
      <c r="A247" s="15"/>
      <c r="B247" s="15"/>
    </row>
    <row r="248" spans="1:2" ht="13" x14ac:dyDescent="0.15">
      <c r="A248" s="15"/>
      <c r="B248" s="15"/>
    </row>
    <row r="249" spans="1:2" ht="13" x14ac:dyDescent="0.15">
      <c r="A249" s="15"/>
      <c r="B249" s="15"/>
    </row>
    <row r="250" spans="1:2" ht="13" x14ac:dyDescent="0.15">
      <c r="A250" s="15"/>
      <c r="B250" s="15"/>
    </row>
    <row r="251" spans="1:2" ht="13" x14ac:dyDescent="0.15">
      <c r="A251" s="15"/>
      <c r="B251" s="15"/>
    </row>
    <row r="252" spans="1:2" ht="13" x14ac:dyDescent="0.15">
      <c r="A252" s="15"/>
      <c r="B252" s="15"/>
    </row>
    <row r="253" spans="1:2" ht="13" x14ac:dyDescent="0.15">
      <c r="A253" s="15"/>
      <c r="B253" s="15"/>
    </row>
    <row r="254" spans="1:2" ht="13" x14ac:dyDescent="0.15">
      <c r="A254" s="15"/>
      <c r="B254" s="15"/>
    </row>
    <row r="255" spans="1:2" ht="13" x14ac:dyDescent="0.15">
      <c r="A255" s="15"/>
      <c r="B255" s="15"/>
    </row>
    <row r="256" spans="1:2" ht="13" x14ac:dyDescent="0.15">
      <c r="A256" s="15"/>
      <c r="B256" s="15"/>
    </row>
    <row r="257" spans="1:2" ht="13" x14ac:dyDescent="0.15">
      <c r="A257" s="15"/>
      <c r="B257" s="15"/>
    </row>
    <row r="258" spans="1:2" ht="13" x14ac:dyDescent="0.15">
      <c r="A258" s="15"/>
      <c r="B258" s="15"/>
    </row>
    <row r="259" spans="1:2" ht="13" x14ac:dyDescent="0.15">
      <c r="A259" s="15"/>
      <c r="B259" s="15"/>
    </row>
    <row r="260" spans="1:2" ht="13" x14ac:dyDescent="0.15">
      <c r="A260" s="15"/>
      <c r="B260" s="15"/>
    </row>
    <row r="261" spans="1:2" ht="13" x14ac:dyDescent="0.15">
      <c r="A261" s="15"/>
      <c r="B261" s="15"/>
    </row>
    <row r="262" spans="1:2" ht="13" x14ac:dyDescent="0.15">
      <c r="A262" s="15"/>
      <c r="B262" s="15"/>
    </row>
    <row r="263" spans="1:2" ht="13" x14ac:dyDescent="0.15">
      <c r="A263" s="15"/>
      <c r="B263" s="15"/>
    </row>
    <row r="264" spans="1:2" ht="13" x14ac:dyDescent="0.15">
      <c r="A264" s="15"/>
      <c r="B264" s="15"/>
    </row>
    <row r="265" spans="1:2" ht="13" x14ac:dyDescent="0.15">
      <c r="A265" s="15"/>
      <c r="B265" s="15"/>
    </row>
    <row r="266" spans="1:2" ht="13" x14ac:dyDescent="0.15">
      <c r="A266" s="15"/>
      <c r="B266" s="15"/>
    </row>
    <row r="267" spans="1:2" ht="13" x14ac:dyDescent="0.15">
      <c r="A267" s="15"/>
      <c r="B267" s="15"/>
    </row>
    <row r="268" spans="1:2" ht="13" x14ac:dyDescent="0.15">
      <c r="A268" s="15"/>
      <c r="B268" s="15"/>
    </row>
    <row r="269" spans="1:2" ht="13" x14ac:dyDescent="0.15">
      <c r="A269" s="15"/>
      <c r="B269" s="15"/>
    </row>
    <row r="270" spans="1:2" ht="13" x14ac:dyDescent="0.15">
      <c r="A270" s="15"/>
      <c r="B270" s="15"/>
    </row>
    <row r="271" spans="1:2" ht="13" x14ac:dyDescent="0.15">
      <c r="A271" s="15"/>
      <c r="B271" s="15"/>
    </row>
    <row r="272" spans="1:2" ht="13" x14ac:dyDescent="0.15">
      <c r="A272" s="15"/>
      <c r="B272" s="15"/>
    </row>
    <row r="273" spans="1:2" ht="13" x14ac:dyDescent="0.15">
      <c r="A273" s="15"/>
      <c r="B273" s="15"/>
    </row>
    <row r="274" spans="1:2" ht="13" x14ac:dyDescent="0.15">
      <c r="A274" s="15"/>
      <c r="B274" s="15"/>
    </row>
    <row r="275" spans="1:2" ht="13" x14ac:dyDescent="0.15">
      <c r="A275" s="15"/>
      <c r="B275" s="15"/>
    </row>
    <row r="276" spans="1:2" ht="13" x14ac:dyDescent="0.15">
      <c r="A276" s="15"/>
      <c r="B276" s="15"/>
    </row>
    <row r="277" spans="1:2" ht="13" x14ac:dyDescent="0.15">
      <c r="A277" s="15"/>
      <c r="B277" s="15"/>
    </row>
    <row r="278" spans="1:2" ht="13" x14ac:dyDescent="0.15">
      <c r="A278" s="15"/>
      <c r="B278" s="15"/>
    </row>
    <row r="279" spans="1:2" ht="13" x14ac:dyDescent="0.15">
      <c r="A279" s="15"/>
      <c r="B279" s="15"/>
    </row>
    <row r="280" spans="1:2" ht="13" x14ac:dyDescent="0.15">
      <c r="A280" s="15"/>
      <c r="B280" s="15"/>
    </row>
    <row r="281" spans="1:2" ht="13" x14ac:dyDescent="0.15">
      <c r="A281" s="15"/>
      <c r="B281" s="15"/>
    </row>
    <row r="282" spans="1:2" ht="13" x14ac:dyDescent="0.15">
      <c r="A282" s="15"/>
      <c r="B282" s="15"/>
    </row>
    <row r="283" spans="1:2" ht="13" x14ac:dyDescent="0.15">
      <c r="A283" s="15"/>
      <c r="B283" s="15"/>
    </row>
    <row r="284" spans="1:2" ht="13" x14ac:dyDescent="0.15">
      <c r="A284" s="15"/>
      <c r="B284" s="15"/>
    </row>
    <row r="285" spans="1:2" ht="13" x14ac:dyDescent="0.15">
      <c r="A285" s="15"/>
      <c r="B285" s="15"/>
    </row>
    <row r="286" spans="1:2" ht="13" x14ac:dyDescent="0.15">
      <c r="A286" s="15"/>
      <c r="B286" s="15"/>
    </row>
    <row r="287" spans="1:2" ht="13" x14ac:dyDescent="0.15">
      <c r="A287" s="15"/>
      <c r="B287" s="15"/>
    </row>
    <row r="288" spans="1:2" ht="13" x14ac:dyDescent="0.15">
      <c r="A288" s="15"/>
      <c r="B288" s="15"/>
    </row>
    <row r="289" spans="1:2" ht="13" x14ac:dyDescent="0.15">
      <c r="A289" s="15"/>
      <c r="B289" s="15"/>
    </row>
    <row r="290" spans="1:2" ht="13" x14ac:dyDescent="0.15">
      <c r="A290" s="15"/>
      <c r="B290" s="15"/>
    </row>
    <row r="291" spans="1:2" ht="13" x14ac:dyDescent="0.15">
      <c r="A291" s="15"/>
      <c r="B291" s="15"/>
    </row>
    <row r="292" spans="1:2" ht="13" x14ac:dyDescent="0.15">
      <c r="A292" s="15"/>
      <c r="B292" s="15"/>
    </row>
    <row r="293" spans="1:2" ht="13" x14ac:dyDescent="0.15">
      <c r="A293" s="15"/>
      <c r="B293" s="15"/>
    </row>
    <row r="294" spans="1:2" ht="13" x14ac:dyDescent="0.15">
      <c r="A294" s="15"/>
      <c r="B294" s="15"/>
    </row>
    <row r="295" spans="1:2" ht="13" x14ac:dyDescent="0.15">
      <c r="A295" s="15"/>
      <c r="B295" s="15"/>
    </row>
    <row r="296" spans="1:2" ht="13" x14ac:dyDescent="0.15">
      <c r="A296" s="15"/>
      <c r="B296" s="15"/>
    </row>
    <row r="297" spans="1:2" ht="13" x14ac:dyDescent="0.15">
      <c r="A297" s="15"/>
      <c r="B297" s="15"/>
    </row>
    <row r="298" spans="1:2" ht="13" x14ac:dyDescent="0.15">
      <c r="A298" s="15"/>
      <c r="B298" s="15"/>
    </row>
    <row r="299" spans="1:2" ht="13" x14ac:dyDescent="0.15">
      <c r="A299" s="15"/>
      <c r="B299" s="15"/>
    </row>
    <row r="300" spans="1:2" ht="13" x14ac:dyDescent="0.15">
      <c r="A300" s="15"/>
      <c r="B300" s="15"/>
    </row>
    <row r="301" spans="1:2" ht="13" x14ac:dyDescent="0.15">
      <c r="A301" s="15"/>
      <c r="B301" s="15"/>
    </row>
    <row r="302" spans="1:2" ht="13" x14ac:dyDescent="0.15">
      <c r="A302" s="15"/>
      <c r="B302" s="15"/>
    </row>
    <row r="303" spans="1:2" ht="13" x14ac:dyDescent="0.15">
      <c r="A303" s="15"/>
      <c r="B303" s="15"/>
    </row>
    <row r="304" spans="1:2" ht="13" x14ac:dyDescent="0.15">
      <c r="A304" s="15"/>
      <c r="B304" s="15"/>
    </row>
    <row r="305" spans="1:2" ht="13" x14ac:dyDescent="0.15">
      <c r="A305" s="15"/>
      <c r="B305" s="15"/>
    </row>
    <row r="306" spans="1:2" ht="13" x14ac:dyDescent="0.15">
      <c r="A306" s="15"/>
      <c r="B306" s="15"/>
    </row>
    <row r="307" spans="1:2" ht="13" x14ac:dyDescent="0.15">
      <c r="A307" s="15"/>
      <c r="B307" s="15"/>
    </row>
    <row r="308" spans="1:2" ht="13" x14ac:dyDescent="0.15">
      <c r="A308" s="15"/>
      <c r="B308" s="15"/>
    </row>
    <row r="309" spans="1:2" ht="13" x14ac:dyDescent="0.15">
      <c r="A309" s="15"/>
      <c r="B309" s="15"/>
    </row>
    <row r="310" spans="1:2" ht="13" x14ac:dyDescent="0.15">
      <c r="A310" s="15"/>
      <c r="B310" s="15"/>
    </row>
    <row r="311" spans="1:2" ht="13" x14ac:dyDescent="0.15">
      <c r="A311" s="15"/>
      <c r="B311" s="15"/>
    </row>
    <row r="312" spans="1:2" ht="13" x14ac:dyDescent="0.15">
      <c r="A312" s="15"/>
      <c r="B312" s="15"/>
    </row>
    <row r="313" spans="1:2" ht="13" x14ac:dyDescent="0.15">
      <c r="A313" s="15"/>
      <c r="B313" s="15"/>
    </row>
    <row r="314" spans="1:2" ht="13" x14ac:dyDescent="0.15">
      <c r="A314" s="15"/>
      <c r="B314" s="15"/>
    </row>
    <row r="315" spans="1:2" ht="13" x14ac:dyDescent="0.15">
      <c r="A315" s="15"/>
      <c r="B315" s="15"/>
    </row>
    <row r="316" spans="1:2" ht="13" x14ac:dyDescent="0.15">
      <c r="A316" s="15"/>
      <c r="B316" s="15"/>
    </row>
    <row r="317" spans="1:2" ht="13" x14ac:dyDescent="0.15">
      <c r="A317" s="15"/>
      <c r="B317" s="15"/>
    </row>
    <row r="318" spans="1:2" ht="13" x14ac:dyDescent="0.15">
      <c r="A318" s="15"/>
      <c r="B318" s="15"/>
    </row>
    <row r="319" spans="1:2" ht="13" x14ac:dyDescent="0.15">
      <c r="A319" s="15"/>
      <c r="B319" s="15"/>
    </row>
    <row r="320" spans="1:2" ht="13" x14ac:dyDescent="0.15">
      <c r="A320" s="15"/>
      <c r="B320" s="15"/>
    </row>
    <row r="321" spans="1:2" ht="13" x14ac:dyDescent="0.15">
      <c r="A321" s="15"/>
      <c r="B321" s="15"/>
    </row>
    <row r="322" spans="1:2" ht="13" x14ac:dyDescent="0.15">
      <c r="A322" s="15"/>
      <c r="B322" s="15"/>
    </row>
    <row r="323" spans="1:2" ht="13" x14ac:dyDescent="0.15">
      <c r="A323" s="15"/>
      <c r="B323" s="15"/>
    </row>
    <row r="324" spans="1:2" ht="13" x14ac:dyDescent="0.15">
      <c r="A324" s="15"/>
      <c r="B324" s="15"/>
    </row>
    <row r="325" spans="1:2" ht="13" x14ac:dyDescent="0.15">
      <c r="A325" s="15"/>
      <c r="B325" s="15"/>
    </row>
    <row r="326" spans="1:2" ht="13" x14ac:dyDescent="0.15">
      <c r="A326" s="15"/>
      <c r="B326" s="15"/>
    </row>
    <row r="327" spans="1:2" ht="13" x14ac:dyDescent="0.15">
      <c r="A327" s="15"/>
      <c r="B327" s="15"/>
    </row>
    <row r="328" spans="1:2" ht="13" x14ac:dyDescent="0.15">
      <c r="A328" s="15"/>
      <c r="B328" s="15"/>
    </row>
    <row r="329" spans="1:2" ht="13" x14ac:dyDescent="0.15">
      <c r="A329" s="15"/>
      <c r="B329" s="15"/>
    </row>
    <row r="330" spans="1:2" ht="13" x14ac:dyDescent="0.15">
      <c r="A330" s="15"/>
      <c r="B330" s="15"/>
    </row>
    <row r="331" spans="1:2" ht="13" x14ac:dyDescent="0.15">
      <c r="A331" s="15"/>
      <c r="B331" s="15"/>
    </row>
    <row r="332" spans="1:2" ht="13" x14ac:dyDescent="0.15">
      <c r="A332" s="15"/>
      <c r="B332" s="15"/>
    </row>
    <row r="333" spans="1:2" ht="13" x14ac:dyDescent="0.15">
      <c r="A333" s="15"/>
      <c r="B333" s="15"/>
    </row>
    <row r="334" spans="1:2" ht="13" x14ac:dyDescent="0.15">
      <c r="A334" s="15"/>
      <c r="B334" s="15"/>
    </row>
    <row r="335" spans="1:2" ht="13" x14ac:dyDescent="0.15">
      <c r="A335" s="15"/>
      <c r="B335" s="15"/>
    </row>
    <row r="336" spans="1:2" ht="13" x14ac:dyDescent="0.15">
      <c r="A336" s="15"/>
      <c r="B336" s="15"/>
    </row>
    <row r="337" spans="1:2" ht="13" x14ac:dyDescent="0.15">
      <c r="A337" s="15"/>
      <c r="B337" s="15"/>
    </row>
    <row r="338" spans="1:2" ht="13" x14ac:dyDescent="0.15">
      <c r="A338" s="15"/>
      <c r="B338" s="15"/>
    </row>
    <row r="339" spans="1:2" ht="13" x14ac:dyDescent="0.15">
      <c r="A339" s="15"/>
      <c r="B339" s="15"/>
    </row>
    <row r="340" spans="1:2" ht="13" x14ac:dyDescent="0.15">
      <c r="A340" s="15"/>
      <c r="B340" s="15"/>
    </row>
    <row r="341" spans="1:2" ht="13" x14ac:dyDescent="0.15">
      <c r="A341" s="15"/>
      <c r="B341" s="15"/>
    </row>
    <row r="342" spans="1:2" ht="13" x14ac:dyDescent="0.15">
      <c r="A342" s="15"/>
      <c r="B342" s="15"/>
    </row>
    <row r="343" spans="1:2" ht="13" x14ac:dyDescent="0.15">
      <c r="A343" s="15"/>
      <c r="B343" s="15"/>
    </row>
    <row r="344" spans="1:2" ht="13" x14ac:dyDescent="0.15">
      <c r="A344" s="15"/>
      <c r="B344" s="15"/>
    </row>
    <row r="345" spans="1:2" ht="13" x14ac:dyDescent="0.15">
      <c r="A345" s="15"/>
      <c r="B345" s="15"/>
    </row>
    <row r="346" spans="1:2" ht="13" x14ac:dyDescent="0.15">
      <c r="A346" s="15"/>
      <c r="B346" s="15"/>
    </row>
    <row r="347" spans="1:2" ht="13" x14ac:dyDescent="0.15">
      <c r="A347" s="15"/>
      <c r="B347" s="15"/>
    </row>
    <row r="348" spans="1:2" ht="13" x14ac:dyDescent="0.15">
      <c r="A348" s="15"/>
      <c r="B348" s="15"/>
    </row>
    <row r="349" spans="1:2" ht="13" x14ac:dyDescent="0.15">
      <c r="A349" s="15"/>
      <c r="B349" s="15"/>
    </row>
    <row r="350" spans="1:2" ht="13" x14ac:dyDescent="0.15">
      <c r="A350" s="15"/>
      <c r="B350" s="15"/>
    </row>
    <row r="351" spans="1:2" ht="13" x14ac:dyDescent="0.15">
      <c r="A351" s="15"/>
      <c r="B351" s="15"/>
    </row>
    <row r="352" spans="1:2" ht="13" x14ac:dyDescent="0.15">
      <c r="A352" s="15"/>
      <c r="B352" s="15"/>
    </row>
    <row r="353" spans="1:2" ht="13" x14ac:dyDescent="0.15">
      <c r="A353" s="15"/>
      <c r="B353" s="15"/>
    </row>
    <row r="354" spans="1:2" ht="13" x14ac:dyDescent="0.15">
      <c r="A354" s="15"/>
      <c r="B354" s="15"/>
    </row>
    <row r="355" spans="1:2" ht="13" x14ac:dyDescent="0.15">
      <c r="A355" s="15"/>
      <c r="B355" s="15"/>
    </row>
    <row r="356" spans="1:2" ht="13" x14ac:dyDescent="0.15">
      <c r="A356" s="15"/>
      <c r="B356" s="15"/>
    </row>
    <row r="357" spans="1:2" ht="13" x14ac:dyDescent="0.15">
      <c r="A357" s="15"/>
      <c r="B357" s="15"/>
    </row>
    <row r="358" spans="1:2" ht="13" x14ac:dyDescent="0.15">
      <c r="A358" s="15"/>
      <c r="B358" s="15"/>
    </row>
    <row r="359" spans="1:2" ht="13" x14ac:dyDescent="0.15">
      <c r="A359" s="15"/>
      <c r="B359" s="15"/>
    </row>
    <row r="360" spans="1:2" ht="13" x14ac:dyDescent="0.15">
      <c r="A360" s="15"/>
      <c r="B360" s="15"/>
    </row>
    <row r="361" spans="1:2" ht="13" x14ac:dyDescent="0.15">
      <c r="A361" s="15"/>
      <c r="B361" s="15"/>
    </row>
    <row r="362" spans="1:2" ht="13" x14ac:dyDescent="0.15">
      <c r="A362" s="15"/>
      <c r="B362" s="15"/>
    </row>
    <row r="363" spans="1:2" ht="13" x14ac:dyDescent="0.15">
      <c r="A363" s="15"/>
      <c r="B363" s="15"/>
    </row>
    <row r="364" spans="1:2" ht="13" x14ac:dyDescent="0.15">
      <c r="A364" s="15"/>
      <c r="B364" s="15"/>
    </row>
    <row r="365" spans="1:2" ht="13" x14ac:dyDescent="0.15">
      <c r="A365" s="15"/>
      <c r="B365" s="15"/>
    </row>
    <row r="366" spans="1:2" ht="13" x14ac:dyDescent="0.15">
      <c r="A366" s="15"/>
      <c r="B366" s="15"/>
    </row>
    <row r="367" spans="1:2" ht="13" x14ac:dyDescent="0.15">
      <c r="A367" s="15"/>
      <c r="B367" s="15"/>
    </row>
    <row r="368" spans="1:2" ht="13" x14ac:dyDescent="0.15">
      <c r="A368" s="15"/>
      <c r="B368" s="15"/>
    </row>
    <row r="369" spans="1:2" ht="13" x14ac:dyDescent="0.15">
      <c r="A369" s="15"/>
      <c r="B369" s="15"/>
    </row>
    <row r="370" spans="1:2" ht="13" x14ac:dyDescent="0.15">
      <c r="A370" s="15"/>
      <c r="B370" s="15"/>
    </row>
    <row r="371" spans="1:2" ht="13" x14ac:dyDescent="0.15">
      <c r="A371" s="15"/>
      <c r="B371" s="15"/>
    </row>
    <row r="372" spans="1:2" ht="13" x14ac:dyDescent="0.15">
      <c r="A372" s="15"/>
      <c r="B372" s="15"/>
    </row>
    <row r="373" spans="1:2" ht="13" x14ac:dyDescent="0.15">
      <c r="A373" s="15"/>
      <c r="B373" s="15"/>
    </row>
    <row r="374" spans="1:2" ht="13" x14ac:dyDescent="0.15">
      <c r="A374" s="15"/>
      <c r="B374" s="15"/>
    </row>
    <row r="375" spans="1:2" ht="13" x14ac:dyDescent="0.15">
      <c r="A375" s="15"/>
      <c r="B375" s="15"/>
    </row>
    <row r="376" spans="1:2" ht="13" x14ac:dyDescent="0.15">
      <c r="A376" s="15"/>
      <c r="B376" s="15"/>
    </row>
    <row r="377" spans="1:2" ht="13" x14ac:dyDescent="0.15">
      <c r="A377" s="15"/>
      <c r="B377" s="15"/>
    </row>
    <row r="378" spans="1:2" ht="13" x14ac:dyDescent="0.15">
      <c r="A378" s="15"/>
      <c r="B378" s="15"/>
    </row>
    <row r="379" spans="1:2" ht="13" x14ac:dyDescent="0.15">
      <c r="A379" s="15"/>
      <c r="B379" s="15"/>
    </row>
    <row r="380" spans="1:2" ht="13" x14ac:dyDescent="0.15">
      <c r="A380" s="15"/>
      <c r="B380" s="15"/>
    </row>
    <row r="381" spans="1:2" ht="13" x14ac:dyDescent="0.15">
      <c r="A381" s="15"/>
      <c r="B381" s="15"/>
    </row>
    <row r="382" spans="1:2" ht="13" x14ac:dyDescent="0.15">
      <c r="A382" s="15"/>
      <c r="B382" s="15"/>
    </row>
    <row r="383" spans="1:2" ht="13" x14ac:dyDescent="0.15">
      <c r="A383" s="15"/>
      <c r="B383" s="15"/>
    </row>
    <row r="384" spans="1:2" ht="13" x14ac:dyDescent="0.15">
      <c r="A384" s="15"/>
      <c r="B384" s="15"/>
    </row>
    <row r="385" spans="1:2" ht="13" x14ac:dyDescent="0.15">
      <c r="A385" s="15"/>
      <c r="B385" s="15"/>
    </row>
    <row r="386" spans="1:2" ht="13" x14ac:dyDescent="0.15">
      <c r="A386" s="15"/>
      <c r="B386" s="15"/>
    </row>
    <row r="387" spans="1:2" ht="13" x14ac:dyDescent="0.15">
      <c r="A387" s="15"/>
      <c r="B387" s="15"/>
    </row>
    <row r="388" spans="1:2" ht="13" x14ac:dyDescent="0.15">
      <c r="A388" s="15"/>
      <c r="B388" s="15"/>
    </row>
    <row r="389" spans="1:2" ht="13" x14ac:dyDescent="0.15">
      <c r="A389" s="15"/>
      <c r="B389" s="15"/>
    </row>
    <row r="390" spans="1:2" ht="13" x14ac:dyDescent="0.15">
      <c r="A390" s="15"/>
      <c r="B390" s="15"/>
    </row>
    <row r="391" spans="1:2" ht="13" x14ac:dyDescent="0.15">
      <c r="A391" s="15"/>
      <c r="B391" s="15"/>
    </row>
    <row r="392" spans="1:2" ht="13" x14ac:dyDescent="0.15">
      <c r="A392" s="15"/>
      <c r="B392" s="15"/>
    </row>
    <row r="393" spans="1:2" ht="13" x14ac:dyDescent="0.15">
      <c r="A393" s="15"/>
      <c r="B393" s="15"/>
    </row>
    <row r="394" spans="1:2" ht="13" x14ac:dyDescent="0.15">
      <c r="A394" s="15"/>
      <c r="B394" s="15"/>
    </row>
    <row r="395" spans="1:2" ht="13" x14ac:dyDescent="0.15">
      <c r="A395" s="15"/>
      <c r="B395" s="15"/>
    </row>
    <row r="396" spans="1:2" ht="13" x14ac:dyDescent="0.15">
      <c r="A396" s="15"/>
      <c r="B396" s="15"/>
    </row>
    <row r="397" spans="1:2" ht="13" x14ac:dyDescent="0.15">
      <c r="A397" s="15"/>
      <c r="B397" s="15"/>
    </row>
    <row r="398" spans="1:2" ht="13" x14ac:dyDescent="0.15">
      <c r="A398" s="15"/>
      <c r="B398" s="15"/>
    </row>
    <row r="399" spans="1:2" ht="13" x14ac:dyDescent="0.15">
      <c r="A399" s="15"/>
      <c r="B399" s="15"/>
    </row>
    <row r="400" spans="1:2" ht="13" x14ac:dyDescent="0.15">
      <c r="A400" s="15"/>
      <c r="B400" s="15"/>
    </row>
    <row r="401" spans="1:2" ht="13" x14ac:dyDescent="0.15">
      <c r="A401" s="15"/>
      <c r="B401" s="15"/>
    </row>
    <row r="402" spans="1:2" ht="13" x14ac:dyDescent="0.15">
      <c r="A402" s="15"/>
      <c r="B402" s="15"/>
    </row>
    <row r="403" spans="1:2" ht="13" x14ac:dyDescent="0.15">
      <c r="A403" s="15"/>
      <c r="B403" s="15"/>
    </row>
    <row r="404" spans="1:2" ht="13" x14ac:dyDescent="0.15">
      <c r="A404" s="15"/>
      <c r="B404" s="15"/>
    </row>
    <row r="405" spans="1:2" ht="13" x14ac:dyDescent="0.15">
      <c r="A405" s="15"/>
      <c r="B405" s="15"/>
    </row>
    <row r="406" spans="1:2" ht="13" x14ac:dyDescent="0.15">
      <c r="A406" s="15"/>
      <c r="B406" s="15"/>
    </row>
    <row r="407" spans="1:2" ht="13" x14ac:dyDescent="0.15">
      <c r="A407" s="15"/>
      <c r="B407" s="15"/>
    </row>
    <row r="408" spans="1:2" ht="13" x14ac:dyDescent="0.15">
      <c r="A408" s="15"/>
      <c r="B408" s="15"/>
    </row>
    <row r="409" spans="1:2" ht="13" x14ac:dyDescent="0.15">
      <c r="A409" s="15"/>
      <c r="B409" s="15"/>
    </row>
    <row r="410" spans="1:2" ht="13" x14ac:dyDescent="0.15">
      <c r="A410" s="15"/>
      <c r="B410" s="15"/>
    </row>
    <row r="411" spans="1:2" ht="13" x14ac:dyDescent="0.15">
      <c r="A411" s="15"/>
      <c r="B411" s="15"/>
    </row>
    <row r="412" spans="1:2" ht="13" x14ac:dyDescent="0.15">
      <c r="A412" s="15"/>
      <c r="B412" s="15"/>
    </row>
    <row r="413" spans="1:2" ht="13" x14ac:dyDescent="0.15">
      <c r="A413" s="15"/>
      <c r="B413" s="15"/>
    </row>
    <row r="414" spans="1:2" ht="13" x14ac:dyDescent="0.15">
      <c r="A414" s="15"/>
      <c r="B414" s="15"/>
    </row>
    <row r="415" spans="1:2" ht="13" x14ac:dyDescent="0.15">
      <c r="A415" s="15"/>
      <c r="B415" s="15"/>
    </row>
    <row r="416" spans="1:2" ht="13" x14ac:dyDescent="0.15">
      <c r="A416" s="15"/>
      <c r="B416" s="15"/>
    </row>
    <row r="417" spans="1:2" ht="13" x14ac:dyDescent="0.15">
      <c r="A417" s="15"/>
      <c r="B417" s="15"/>
    </row>
    <row r="418" spans="1:2" ht="13" x14ac:dyDescent="0.15">
      <c r="A418" s="15"/>
      <c r="B418" s="15"/>
    </row>
    <row r="419" spans="1:2" ht="13" x14ac:dyDescent="0.15">
      <c r="A419" s="15"/>
      <c r="B419" s="15"/>
    </row>
    <row r="420" spans="1:2" ht="13" x14ac:dyDescent="0.15">
      <c r="A420" s="15"/>
      <c r="B420" s="15"/>
    </row>
    <row r="421" spans="1:2" ht="13" x14ac:dyDescent="0.15">
      <c r="A421" s="15"/>
      <c r="B421" s="15"/>
    </row>
    <row r="422" spans="1:2" ht="13" x14ac:dyDescent="0.15">
      <c r="A422" s="15"/>
      <c r="B422" s="15"/>
    </row>
    <row r="423" spans="1:2" ht="13" x14ac:dyDescent="0.15">
      <c r="A423" s="15"/>
      <c r="B423" s="15"/>
    </row>
    <row r="424" spans="1:2" ht="13" x14ac:dyDescent="0.15">
      <c r="A424" s="15"/>
      <c r="B424" s="15"/>
    </row>
    <row r="425" spans="1:2" ht="13" x14ac:dyDescent="0.15">
      <c r="A425" s="15"/>
      <c r="B425" s="15"/>
    </row>
    <row r="426" spans="1:2" ht="13" x14ac:dyDescent="0.15">
      <c r="A426" s="15"/>
      <c r="B426" s="15"/>
    </row>
    <row r="427" spans="1:2" ht="13" x14ac:dyDescent="0.15">
      <c r="A427" s="15"/>
      <c r="B427" s="15"/>
    </row>
    <row r="428" spans="1:2" ht="13" x14ac:dyDescent="0.15">
      <c r="A428" s="15"/>
      <c r="B428" s="15"/>
    </row>
    <row r="429" spans="1:2" ht="13" x14ac:dyDescent="0.15">
      <c r="A429" s="15"/>
      <c r="B429" s="15"/>
    </row>
    <row r="430" spans="1:2" ht="13" x14ac:dyDescent="0.15">
      <c r="A430" s="15"/>
      <c r="B430" s="15"/>
    </row>
    <row r="431" spans="1:2" ht="13" x14ac:dyDescent="0.15">
      <c r="A431" s="15"/>
      <c r="B431" s="15"/>
    </row>
    <row r="432" spans="1:2" ht="13" x14ac:dyDescent="0.15">
      <c r="A432" s="15"/>
      <c r="B432" s="15"/>
    </row>
    <row r="433" spans="1:2" ht="13" x14ac:dyDescent="0.15">
      <c r="A433" s="15"/>
      <c r="B433" s="15"/>
    </row>
    <row r="434" spans="1:2" ht="13" x14ac:dyDescent="0.15">
      <c r="A434" s="15"/>
      <c r="B434" s="15"/>
    </row>
    <row r="435" spans="1:2" ht="13" x14ac:dyDescent="0.15">
      <c r="A435" s="15"/>
      <c r="B435" s="15"/>
    </row>
    <row r="436" spans="1:2" ht="13" x14ac:dyDescent="0.15">
      <c r="A436" s="15"/>
      <c r="B436" s="15"/>
    </row>
    <row r="437" spans="1:2" ht="13" x14ac:dyDescent="0.15">
      <c r="A437" s="15"/>
      <c r="B437" s="15"/>
    </row>
    <row r="438" spans="1:2" ht="13" x14ac:dyDescent="0.15">
      <c r="A438" s="15"/>
      <c r="B438" s="15"/>
    </row>
    <row r="439" spans="1:2" ht="13" x14ac:dyDescent="0.15">
      <c r="A439" s="15"/>
      <c r="B439" s="15"/>
    </row>
    <row r="440" spans="1:2" ht="13" x14ac:dyDescent="0.15">
      <c r="A440" s="15"/>
      <c r="B440" s="15"/>
    </row>
    <row r="441" spans="1:2" ht="13" x14ac:dyDescent="0.15">
      <c r="A441" s="15"/>
      <c r="B441" s="15"/>
    </row>
    <row r="442" spans="1:2" ht="13" x14ac:dyDescent="0.15">
      <c r="A442" s="15"/>
      <c r="B442" s="15"/>
    </row>
    <row r="443" spans="1:2" ht="13" x14ac:dyDescent="0.15">
      <c r="A443" s="15"/>
      <c r="B443" s="15"/>
    </row>
    <row r="444" spans="1:2" ht="13" x14ac:dyDescent="0.15">
      <c r="A444" s="15"/>
      <c r="B444" s="15"/>
    </row>
    <row r="445" spans="1:2" ht="13" x14ac:dyDescent="0.15">
      <c r="A445" s="15"/>
      <c r="B445" s="15"/>
    </row>
    <row r="446" spans="1:2" ht="13" x14ac:dyDescent="0.15">
      <c r="A446" s="15"/>
      <c r="B446" s="15"/>
    </row>
    <row r="447" spans="1:2" ht="13" x14ac:dyDescent="0.15">
      <c r="A447" s="15"/>
      <c r="B447" s="15"/>
    </row>
    <row r="448" spans="1:2" ht="13" x14ac:dyDescent="0.15">
      <c r="A448" s="15"/>
      <c r="B448" s="15"/>
    </row>
    <row r="449" spans="1:2" ht="13" x14ac:dyDescent="0.15">
      <c r="A449" s="15"/>
      <c r="B449" s="15"/>
    </row>
    <row r="450" spans="1:2" ht="13" x14ac:dyDescent="0.15">
      <c r="A450" s="15"/>
      <c r="B450" s="15"/>
    </row>
    <row r="451" spans="1:2" ht="13" x14ac:dyDescent="0.15">
      <c r="A451" s="15"/>
      <c r="B451" s="15"/>
    </row>
    <row r="452" spans="1:2" ht="13" x14ac:dyDescent="0.15">
      <c r="A452" s="15"/>
      <c r="B452" s="15"/>
    </row>
    <row r="453" spans="1:2" ht="13" x14ac:dyDescent="0.15">
      <c r="A453" s="15"/>
      <c r="B453" s="15"/>
    </row>
    <row r="454" spans="1:2" ht="13" x14ac:dyDescent="0.15">
      <c r="A454" s="15"/>
      <c r="B454" s="15"/>
    </row>
    <row r="455" spans="1:2" ht="13" x14ac:dyDescent="0.15">
      <c r="A455" s="15"/>
      <c r="B455" s="15"/>
    </row>
    <row r="456" spans="1:2" ht="13" x14ac:dyDescent="0.15">
      <c r="A456" s="15"/>
      <c r="B456" s="15"/>
    </row>
    <row r="457" spans="1:2" ht="13" x14ac:dyDescent="0.15">
      <c r="A457" s="15"/>
      <c r="B457" s="15"/>
    </row>
    <row r="458" spans="1:2" ht="13" x14ac:dyDescent="0.15">
      <c r="A458" s="15"/>
      <c r="B458" s="15"/>
    </row>
    <row r="459" spans="1:2" ht="13" x14ac:dyDescent="0.15">
      <c r="A459" s="15"/>
      <c r="B459" s="15"/>
    </row>
    <row r="460" spans="1:2" ht="13" x14ac:dyDescent="0.15">
      <c r="A460" s="15"/>
      <c r="B460" s="15"/>
    </row>
    <row r="461" spans="1:2" ht="13" x14ac:dyDescent="0.15">
      <c r="A461" s="15"/>
      <c r="B461" s="15"/>
    </row>
    <row r="462" spans="1:2" ht="13" x14ac:dyDescent="0.15">
      <c r="A462" s="15"/>
      <c r="B462" s="15"/>
    </row>
    <row r="463" spans="1:2" ht="13" x14ac:dyDescent="0.15">
      <c r="A463" s="15"/>
      <c r="B463" s="15"/>
    </row>
    <row r="464" spans="1:2" ht="13" x14ac:dyDescent="0.15">
      <c r="A464" s="15"/>
      <c r="B464" s="15"/>
    </row>
    <row r="465" spans="1:2" ht="13" x14ac:dyDescent="0.15">
      <c r="A465" s="15"/>
      <c r="B465" s="15"/>
    </row>
    <row r="466" spans="1:2" ht="13" x14ac:dyDescent="0.15">
      <c r="A466" s="15"/>
      <c r="B466" s="15"/>
    </row>
    <row r="467" spans="1:2" ht="13" x14ac:dyDescent="0.15">
      <c r="A467" s="15"/>
      <c r="B467" s="15"/>
    </row>
    <row r="468" spans="1:2" ht="13" x14ac:dyDescent="0.15">
      <c r="A468" s="15"/>
      <c r="B468" s="15"/>
    </row>
    <row r="469" spans="1:2" ht="13" x14ac:dyDescent="0.15">
      <c r="A469" s="15"/>
      <c r="B469" s="15"/>
    </row>
    <row r="470" spans="1:2" ht="13" x14ac:dyDescent="0.15">
      <c r="A470" s="15"/>
      <c r="B470" s="15"/>
    </row>
    <row r="471" spans="1:2" ht="13" x14ac:dyDescent="0.15">
      <c r="A471" s="15"/>
      <c r="B471" s="15"/>
    </row>
    <row r="472" spans="1:2" ht="13" x14ac:dyDescent="0.15">
      <c r="A472" s="15"/>
      <c r="B472" s="15"/>
    </row>
    <row r="473" spans="1:2" ht="13" x14ac:dyDescent="0.15">
      <c r="A473" s="15"/>
      <c r="B473" s="15"/>
    </row>
    <row r="474" spans="1:2" ht="13" x14ac:dyDescent="0.15">
      <c r="A474" s="15"/>
      <c r="B474" s="15"/>
    </row>
    <row r="475" spans="1:2" ht="13" x14ac:dyDescent="0.15">
      <c r="A475" s="15"/>
      <c r="B475" s="15"/>
    </row>
    <row r="476" spans="1:2" ht="13" x14ac:dyDescent="0.15">
      <c r="A476" s="15"/>
      <c r="B476" s="15"/>
    </row>
    <row r="477" spans="1:2" ht="13" x14ac:dyDescent="0.15">
      <c r="A477" s="15"/>
      <c r="B477" s="15"/>
    </row>
    <row r="478" spans="1:2" ht="13" x14ac:dyDescent="0.15">
      <c r="A478" s="15"/>
      <c r="B478" s="15"/>
    </row>
    <row r="479" spans="1:2" ht="13" x14ac:dyDescent="0.15">
      <c r="A479" s="15"/>
      <c r="B479" s="15"/>
    </row>
    <row r="480" spans="1:2" ht="13" x14ac:dyDescent="0.15">
      <c r="A480" s="15"/>
      <c r="B480" s="15"/>
    </row>
    <row r="481" spans="1:2" ht="13" x14ac:dyDescent="0.15">
      <c r="A481" s="15"/>
      <c r="B481" s="15"/>
    </row>
    <row r="482" spans="1:2" ht="13" x14ac:dyDescent="0.15">
      <c r="A482" s="15"/>
      <c r="B482" s="15"/>
    </row>
    <row r="483" spans="1:2" ht="13" x14ac:dyDescent="0.15">
      <c r="A483" s="15"/>
      <c r="B483" s="15"/>
    </row>
    <row r="484" spans="1:2" ht="13" x14ac:dyDescent="0.15">
      <c r="A484" s="15"/>
      <c r="B484" s="15"/>
    </row>
    <row r="485" spans="1:2" ht="13" x14ac:dyDescent="0.15">
      <c r="A485" s="15"/>
      <c r="B485" s="15"/>
    </row>
    <row r="486" spans="1:2" ht="13" x14ac:dyDescent="0.15">
      <c r="A486" s="15"/>
      <c r="B486" s="15"/>
    </row>
    <row r="487" spans="1:2" ht="13" x14ac:dyDescent="0.15">
      <c r="A487" s="15"/>
      <c r="B487" s="15"/>
    </row>
    <row r="488" spans="1:2" ht="13" x14ac:dyDescent="0.15">
      <c r="A488" s="15"/>
      <c r="B488" s="15"/>
    </row>
    <row r="489" spans="1:2" ht="13" x14ac:dyDescent="0.15">
      <c r="A489" s="15"/>
      <c r="B489" s="15"/>
    </row>
    <row r="490" spans="1:2" ht="13" x14ac:dyDescent="0.15">
      <c r="A490" s="15"/>
      <c r="B490" s="15"/>
    </row>
    <row r="491" spans="1:2" ht="13" x14ac:dyDescent="0.15">
      <c r="A491" s="15"/>
      <c r="B491" s="15"/>
    </row>
    <row r="492" spans="1:2" ht="13" x14ac:dyDescent="0.15">
      <c r="A492" s="15"/>
      <c r="B492" s="15"/>
    </row>
    <row r="493" spans="1:2" ht="13" x14ac:dyDescent="0.15">
      <c r="A493" s="15"/>
      <c r="B493" s="15"/>
    </row>
    <row r="494" spans="1:2" ht="13" x14ac:dyDescent="0.15">
      <c r="A494" s="15"/>
      <c r="B494" s="15"/>
    </row>
    <row r="495" spans="1:2" ht="13" x14ac:dyDescent="0.15">
      <c r="A495" s="15"/>
      <c r="B495" s="15"/>
    </row>
    <row r="496" spans="1:2" ht="13" x14ac:dyDescent="0.15">
      <c r="A496" s="15"/>
      <c r="B496" s="15"/>
    </row>
    <row r="497" spans="1:2" ht="13" x14ac:dyDescent="0.15">
      <c r="A497" s="15"/>
      <c r="B497" s="15"/>
    </row>
    <row r="498" spans="1:2" ht="13" x14ac:dyDescent="0.15">
      <c r="A498" s="15"/>
      <c r="B498" s="15"/>
    </row>
    <row r="499" spans="1:2" ht="13" x14ac:dyDescent="0.15">
      <c r="A499" s="15"/>
      <c r="B499" s="15"/>
    </row>
    <row r="500" spans="1:2" ht="13" x14ac:dyDescent="0.15">
      <c r="A500" s="15"/>
      <c r="B500" s="15"/>
    </row>
    <row r="501" spans="1:2" ht="13" x14ac:dyDescent="0.15">
      <c r="A501" s="15"/>
      <c r="B501" s="15"/>
    </row>
    <row r="502" spans="1:2" ht="13" x14ac:dyDescent="0.15">
      <c r="A502" s="15"/>
      <c r="B502" s="15"/>
    </row>
    <row r="503" spans="1:2" ht="13" x14ac:dyDescent="0.15">
      <c r="A503" s="15"/>
      <c r="B503" s="15"/>
    </row>
    <row r="504" spans="1:2" ht="13" x14ac:dyDescent="0.15">
      <c r="A504" s="15"/>
      <c r="B504" s="15"/>
    </row>
    <row r="505" spans="1:2" ht="13" x14ac:dyDescent="0.15">
      <c r="A505" s="15"/>
      <c r="B505" s="15"/>
    </row>
    <row r="506" spans="1:2" ht="13" x14ac:dyDescent="0.15">
      <c r="A506" s="15"/>
      <c r="B506" s="15"/>
    </row>
    <row r="507" spans="1:2" ht="13" x14ac:dyDescent="0.15">
      <c r="A507" s="15"/>
      <c r="B507" s="15"/>
    </row>
    <row r="508" spans="1:2" ht="13" x14ac:dyDescent="0.15">
      <c r="A508" s="15"/>
      <c r="B508" s="15"/>
    </row>
    <row r="509" spans="1:2" ht="13" x14ac:dyDescent="0.15">
      <c r="A509" s="15"/>
      <c r="B509" s="15"/>
    </row>
    <row r="510" spans="1:2" ht="13" x14ac:dyDescent="0.15">
      <c r="A510" s="15"/>
      <c r="B510" s="15"/>
    </row>
    <row r="511" spans="1:2" ht="13" x14ac:dyDescent="0.15">
      <c r="A511" s="15"/>
      <c r="B511" s="15"/>
    </row>
    <row r="512" spans="1:2" ht="13" x14ac:dyDescent="0.15">
      <c r="A512" s="15"/>
      <c r="B512" s="15"/>
    </row>
    <row r="513" spans="1:2" ht="13" x14ac:dyDescent="0.15">
      <c r="A513" s="15"/>
      <c r="B513" s="15"/>
    </row>
    <row r="514" spans="1:2" ht="13" x14ac:dyDescent="0.15">
      <c r="A514" s="15"/>
      <c r="B514" s="15"/>
    </row>
    <row r="515" spans="1:2" ht="13" x14ac:dyDescent="0.15">
      <c r="A515" s="15"/>
      <c r="B515" s="15"/>
    </row>
    <row r="516" spans="1:2" ht="13" x14ac:dyDescent="0.15">
      <c r="A516" s="15"/>
      <c r="B516" s="15"/>
    </row>
    <row r="517" spans="1:2" ht="13" x14ac:dyDescent="0.15">
      <c r="A517" s="15"/>
      <c r="B517" s="15"/>
    </row>
    <row r="518" spans="1:2" ht="13" x14ac:dyDescent="0.15">
      <c r="A518" s="15"/>
      <c r="B518" s="15"/>
    </row>
    <row r="519" spans="1:2" ht="13" x14ac:dyDescent="0.15">
      <c r="A519" s="15"/>
      <c r="B519" s="15"/>
    </row>
    <row r="520" spans="1:2" ht="13" x14ac:dyDescent="0.15">
      <c r="A520" s="15"/>
      <c r="B520" s="15"/>
    </row>
    <row r="521" spans="1:2" ht="13" x14ac:dyDescent="0.15">
      <c r="A521" s="15"/>
      <c r="B521" s="15"/>
    </row>
    <row r="522" spans="1:2" ht="13" x14ac:dyDescent="0.15">
      <c r="A522" s="15"/>
      <c r="B522" s="15"/>
    </row>
    <row r="523" spans="1:2" ht="13" x14ac:dyDescent="0.15">
      <c r="A523" s="15"/>
      <c r="B523" s="15"/>
    </row>
    <row r="524" spans="1:2" ht="13" x14ac:dyDescent="0.15">
      <c r="A524" s="15"/>
      <c r="B524" s="15"/>
    </row>
    <row r="525" spans="1:2" ht="13" x14ac:dyDescent="0.15">
      <c r="A525" s="15"/>
      <c r="B525" s="15"/>
    </row>
    <row r="526" spans="1:2" ht="13" x14ac:dyDescent="0.15">
      <c r="A526" s="15"/>
      <c r="B526" s="15"/>
    </row>
    <row r="527" spans="1:2" ht="13" x14ac:dyDescent="0.15">
      <c r="A527" s="15"/>
      <c r="B527" s="15"/>
    </row>
    <row r="528" spans="1:2" ht="13" x14ac:dyDescent="0.15">
      <c r="A528" s="15"/>
      <c r="B528" s="15"/>
    </row>
    <row r="529" spans="1:2" ht="13" x14ac:dyDescent="0.15">
      <c r="A529" s="15"/>
      <c r="B529" s="15"/>
    </row>
    <row r="530" spans="1:2" ht="13" x14ac:dyDescent="0.15">
      <c r="A530" s="15"/>
      <c r="B530" s="15"/>
    </row>
    <row r="531" spans="1:2" ht="13" x14ac:dyDescent="0.15">
      <c r="A531" s="15"/>
      <c r="B531" s="15"/>
    </row>
    <row r="532" spans="1:2" ht="13" x14ac:dyDescent="0.15">
      <c r="A532" s="15"/>
      <c r="B532" s="15"/>
    </row>
    <row r="533" spans="1:2" ht="13" x14ac:dyDescent="0.15">
      <c r="A533" s="15"/>
      <c r="B533" s="15"/>
    </row>
    <row r="534" spans="1:2" ht="13" x14ac:dyDescent="0.15">
      <c r="A534" s="15"/>
      <c r="B534" s="15"/>
    </row>
    <row r="535" spans="1:2" ht="13" x14ac:dyDescent="0.15">
      <c r="A535" s="15"/>
      <c r="B535" s="15"/>
    </row>
    <row r="536" spans="1:2" ht="13" x14ac:dyDescent="0.15">
      <c r="A536" s="15"/>
      <c r="B536" s="15"/>
    </row>
    <row r="537" spans="1:2" ht="13" x14ac:dyDescent="0.15">
      <c r="A537" s="15"/>
      <c r="B537" s="15"/>
    </row>
    <row r="538" spans="1:2" ht="13" x14ac:dyDescent="0.15">
      <c r="A538" s="15"/>
      <c r="B538" s="15"/>
    </row>
    <row r="539" spans="1:2" ht="13" x14ac:dyDescent="0.15">
      <c r="A539" s="15"/>
      <c r="B539" s="15"/>
    </row>
    <row r="540" spans="1:2" ht="13" x14ac:dyDescent="0.15">
      <c r="A540" s="15"/>
      <c r="B540" s="15"/>
    </row>
    <row r="541" spans="1:2" ht="13" x14ac:dyDescent="0.15">
      <c r="A541" s="15"/>
      <c r="B541" s="15"/>
    </row>
    <row r="542" spans="1:2" ht="13" x14ac:dyDescent="0.15">
      <c r="A542" s="15"/>
      <c r="B542" s="15"/>
    </row>
    <row r="543" spans="1:2" ht="13" x14ac:dyDescent="0.15">
      <c r="A543" s="15"/>
      <c r="B543" s="15"/>
    </row>
    <row r="544" spans="1:2" ht="13" x14ac:dyDescent="0.15">
      <c r="A544" s="15"/>
      <c r="B544" s="15"/>
    </row>
    <row r="545" spans="1:2" ht="13" x14ac:dyDescent="0.15">
      <c r="A545" s="15"/>
      <c r="B545" s="15"/>
    </row>
    <row r="546" spans="1:2" ht="13" x14ac:dyDescent="0.15">
      <c r="A546" s="15"/>
      <c r="B546" s="15"/>
    </row>
    <row r="547" spans="1:2" ht="13" x14ac:dyDescent="0.15">
      <c r="A547" s="15"/>
      <c r="B547" s="15"/>
    </row>
    <row r="548" spans="1:2" ht="13" x14ac:dyDescent="0.15">
      <c r="A548" s="15"/>
      <c r="B548" s="15"/>
    </row>
    <row r="549" spans="1:2" ht="13" x14ac:dyDescent="0.15">
      <c r="A549" s="15"/>
      <c r="B549" s="15"/>
    </row>
    <row r="550" spans="1:2" ht="13" x14ac:dyDescent="0.15">
      <c r="A550" s="15"/>
      <c r="B550" s="15"/>
    </row>
    <row r="551" spans="1:2" ht="13" x14ac:dyDescent="0.15">
      <c r="A551" s="15"/>
      <c r="B551" s="15"/>
    </row>
    <row r="552" spans="1:2" ht="13" x14ac:dyDescent="0.15">
      <c r="A552" s="15"/>
      <c r="B552" s="15"/>
    </row>
    <row r="553" spans="1:2" ht="13" x14ac:dyDescent="0.15">
      <c r="A553" s="15"/>
      <c r="B553" s="15"/>
    </row>
    <row r="554" spans="1:2" ht="13" x14ac:dyDescent="0.15">
      <c r="A554" s="15"/>
      <c r="B554" s="15"/>
    </row>
    <row r="555" spans="1:2" ht="13" x14ac:dyDescent="0.15">
      <c r="A555" s="15"/>
      <c r="B555" s="15"/>
    </row>
    <row r="556" spans="1:2" ht="13" x14ac:dyDescent="0.15">
      <c r="A556" s="15"/>
      <c r="B556" s="15"/>
    </row>
    <row r="557" spans="1:2" ht="13" x14ac:dyDescent="0.15">
      <c r="A557" s="15"/>
      <c r="B557" s="15"/>
    </row>
    <row r="558" spans="1:2" ht="13" x14ac:dyDescent="0.15">
      <c r="A558" s="15"/>
      <c r="B558" s="15"/>
    </row>
    <row r="559" spans="1:2" ht="13" x14ac:dyDescent="0.15">
      <c r="A559" s="15"/>
      <c r="B559" s="15"/>
    </row>
    <row r="560" spans="1:2" ht="13" x14ac:dyDescent="0.15">
      <c r="A560" s="15"/>
      <c r="B560" s="15"/>
    </row>
    <row r="561" spans="1:2" ht="13" x14ac:dyDescent="0.15">
      <c r="A561" s="15"/>
      <c r="B561" s="15"/>
    </row>
    <row r="562" spans="1:2" ht="13" x14ac:dyDescent="0.15">
      <c r="A562" s="15"/>
      <c r="B562" s="15"/>
    </row>
    <row r="563" spans="1:2" ht="13" x14ac:dyDescent="0.15">
      <c r="A563" s="15"/>
      <c r="B563" s="15"/>
    </row>
    <row r="564" spans="1:2" ht="13" x14ac:dyDescent="0.15">
      <c r="A564" s="15"/>
      <c r="B564" s="15"/>
    </row>
    <row r="565" spans="1:2" ht="13" x14ac:dyDescent="0.15">
      <c r="A565" s="15"/>
      <c r="B565" s="15"/>
    </row>
    <row r="566" spans="1:2" ht="13" x14ac:dyDescent="0.15">
      <c r="A566" s="15"/>
      <c r="B566" s="15"/>
    </row>
    <row r="567" spans="1:2" ht="13" x14ac:dyDescent="0.15">
      <c r="A567" s="15"/>
      <c r="B567" s="15"/>
    </row>
    <row r="568" spans="1:2" ht="13" x14ac:dyDescent="0.15">
      <c r="A568" s="15"/>
      <c r="B568" s="15"/>
    </row>
    <row r="569" spans="1:2" ht="13" x14ac:dyDescent="0.15">
      <c r="A569" s="15"/>
      <c r="B569" s="15"/>
    </row>
    <row r="570" spans="1:2" ht="13" x14ac:dyDescent="0.15">
      <c r="A570" s="15"/>
      <c r="B570" s="15"/>
    </row>
    <row r="571" spans="1:2" ht="13" x14ac:dyDescent="0.15">
      <c r="A571" s="15"/>
      <c r="B571" s="15"/>
    </row>
    <row r="572" spans="1:2" ht="13" x14ac:dyDescent="0.15">
      <c r="A572" s="15"/>
      <c r="B572" s="15"/>
    </row>
    <row r="573" spans="1:2" ht="13" x14ac:dyDescent="0.15">
      <c r="A573" s="15"/>
      <c r="B573" s="15"/>
    </row>
    <row r="574" spans="1:2" ht="13" x14ac:dyDescent="0.15">
      <c r="A574" s="15"/>
      <c r="B574" s="15"/>
    </row>
    <row r="575" spans="1:2" ht="13" x14ac:dyDescent="0.15">
      <c r="A575" s="15"/>
      <c r="B575" s="15"/>
    </row>
    <row r="576" spans="1:2" ht="13" x14ac:dyDescent="0.15">
      <c r="A576" s="15"/>
      <c r="B576" s="15"/>
    </row>
    <row r="577" spans="1:2" ht="13" x14ac:dyDescent="0.15">
      <c r="A577" s="15"/>
      <c r="B577" s="15"/>
    </row>
    <row r="578" spans="1:2" ht="13" x14ac:dyDescent="0.15">
      <c r="A578" s="15"/>
      <c r="B578" s="15"/>
    </row>
    <row r="579" spans="1:2" ht="13" x14ac:dyDescent="0.15">
      <c r="A579" s="15"/>
      <c r="B579" s="15"/>
    </row>
    <row r="580" spans="1:2" ht="13" x14ac:dyDescent="0.15">
      <c r="A580" s="15"/>
      <c r="B580" s="15"/>
    </row>
    <row r="581" spans="1:2" ht="13" x14ac:dyDescent="0.15">
      <c r="A581" s="15"/>
      <c r="B581" s="15"/>
    </row>
    <row r="582" spans="1:2" ht="13" x14ac:dyDescent="0.15">
      <c r="A582" s="15"/>
      <c r="B582" s="15"/>
    </row>
    <row r="583" spans="1:2" ht="13" x14ac:dyDescent="0.15">
      <c r="A583" s="15"/>
      <c r="B583" s="15"/>
    </row>
    <row r="584" spans="1:2" ht="13" x14ac:dyDescent="0.15">
      <c r="A584" s="15"/>
      <c r="B584" s="15"/>
    </row>
    <row r="585" spans="1:2" ht="13" x14ac:dyDescent="0.15">
      <c r="A585" s="15"/>
      <c r="B585" s="15"/>
    </row>
    <row r="586" spans="1:2" ht="13" x14ac:dyDescent="0.15">
      <c r="A586" s="15"/>
      <c r="B586" s="15"/>
    </row>
    <row r="587" spans="1:2" ht="13" x14ac:dyDescent="0.15">
      <c r="A587" s="15"/>
      <c r="B587" s="15"/>
    </row>
    <row r="588" spans="1:2" ht="13" x14ac:dyDescent="0.15">
      <c r="A588" s="15"/>
      <c r="B588" s="15"/>
    </row>
    <row r="589" spans="1:2" ht="13" x14ac:dyDescent="0.15">
      <c r="A589" s="15"/>
      <c r="B589" s="15"/>
    </row>
    <row r="590" spans="1:2" ht="13" x14ac:dyDescent="0.15">
      <c r="A590" s="15"/>
      <c r="B590" s="15"/>
    </row>
    <row r="591" spans="1:2" ht="13" x14ac:dyDescent="0.15">
      <c r="A591" s="15"/>
      <c r="B591" s="15"/>
    </row>
    <row r="592" spans="1:2" ht="13" x14ac:dyDescent="0.15">
      <c r="A592" s="15"/>
      <c r="B592" s="15"/>
    </row>
    <row r="593" spans="1:2" ht="13" x14ac:dyDescent="0.15">
      <c r="A593" s="15"/>
      <c r="B593" s="15"/>
    </row>
    <row r="594" spans="1:2" ht="13" x14ac:dyDescent="0.15">
      <c r="A594" s="15"/>
      <c r="B594" s="15"/>
    </row>
    <row r="595" spans="1:2" ht="13" x14ac:dyDescent="0.15">
      <c r="A595" s="15"/>
      <c r="B595" s="15"/>
    </row>
    <row r="596" spans="1:2" ht="13" x14ac:dyDescent="0.15">
      <c r="A596" s="15"/>
      <c r="B596" s="15"/>
    </row>
    <row r="597" spans="1:2" ht="13" x14ac:dyDescent="0.15">
      <c r="A597" s="15"/>
      <c r="B597" s="15"/>
    </row>
    <row r="598" spans="1:2" ht="13" x14ac:dyDescent="0.15">
      <c r="A598" s="15"/>
      <c r="B598" s="15"/>
    </row>
    <row r="599" spans="1:2" ht="13" x14ac:dyDescent="0.15">
      <c r="A599" s="15"/>
      <c r="B599" s="15"/>
    </row>
    <row r="600" spans="1:2" ht="13" x14ac:dyDescent="0.15">
      <c r="A600" s="15"/>
      <c r="B600" s="15"/>
    </row>
    <row r="601" spans="1:2" ht="13" x14ac:dyDescent="0.15">
      <c r="A601" s="15"/>
      <c r="B601" s="15"/>
    </row>
    <row r="602" spans="1:2" ht="13" x14ac:dyDescent="0.15">
      <c r="A602" s="15"/>
      <c r="B602" s="15"/>
    </row>
    <row r="603" spans="1:2" ht="13" x14ac:dyDescent="0.15">
      <c r="A603" s="15"/>
      <c r="B603" s="15"/>
    </row>
    <row r="604" spans="1:2" ht="13" x14ac:dyDescent="0.15">
      <c r="A604" s="15"/>
      <c r="B604" s="15"/>
    </row>
    <row r="605" spans="1:2" ht="13" x14ac:dyDescent="0.15">
      <c r="A605" s="15"/>
      <c r="B605" s="15"/>
    </row>
    <row r="606" spans="1:2" ht="13" x14ac:dyDescent="0.15">
      <c r="A606" s="15"/>
      <c r="B606" s="15"/>
    </row>
    <row r="607" spans="1:2" ht="13" x14ac:dyDescent="0.15">
      <c r="A607" s="15"/>
      <c r="B607" s="15"/>
    </row>
    <row r="608" spans="1:2" ht="13" x14ac:dyDescent="0.15">
      <c r="A608" s="15"/>
      <c r="B608" s="15"/>
    </row>
    <row r="609" spans="1:2" ht="13" x14ac:dyDescent="0.15">
      <c r="A609" s="15"/>
      <c r="B609" s="15"/>
    </row>
    <row r="610" spans="1:2" ht="13" x14ac:dyDescent="0.15">
      <c r="A610" s="15"/>
      <c r="B610" s="15"/>
    </row>
    <row r="611" spans="1:2" ht="13" x14ac:dyDescent="0.15">
      <c r="A611" s="15"/>
      <c r="B611" s="15"/>
    </row>
    <row r="612" spans="1:2" ht="13" x14ac:dyDescent="0.15">
      <c r="A612" s="15"/>
      <c r="B612" s="15"/>
    </row>
    <row r="613" spans="1:2" ht="13" x14ac:dyDescent="0.15">
      <c r="A613" s="15"/>
      <c r="B613" s="15"/>
    </row>
    <row r="614" spans="1:2" ht="13" x14ac:dyDescent="0.15">
      <c r="A614" s="15"/>
      <c r="B614" s="15"/>
    </row>
    <row r="615" spans="1:2" ht="13" x14ac:dyDescent="0.15">
      <c r="A615" s="15"/>
      <c r="B615" s="15"/>
    </row>
    <row r="616" spans="1:2" ht="13" x14ac:dyDescent="0.15">
      <c r="A616" s="15"/>
      <c r="B616" s="15"/>
    </row>
    <row r="617" spans="1:2" ht="13" x14ac:dyDescent="0.15">
      <c r="A617" s="15"/>
      <c r="B617" s="15"/>
    </row>
    <row r="618" spans="1:2" ht="13" x14ac:dyDescent="0.15">
      <c r="A618" s="15"/>
      <c r="B618" s="15"/>
    </row>
    <row r="619" spans="1:2" ht="13" x14ac:dyDescent="0.15">
      <c r="A619" s="15"/>
      <c r="B619" s="15"/>
    </row>
    <row r="620" spans="1:2" ht="13" x14ac:dyDescent="0.15">
      <c r="A620" s="15"/>
      <c r="B620" s="15"/>
    </row>
    <row r="621" spans="1:2" ht="13" x14ac:dyDescent="0.15">
      <c r="A621" s="15"/>
      <c r="B621" s="15"/>
    </row>
    <row r="622" spans="1:2" ht="13" x14ac:dyDescent="0.15">
      <c r="A622" s="15"/>
      <c r="B622" s="15"/>
    </row>
    <row r="623" spans="1:2" ht="13" x14ac:dyDescent="0.15">
      <c r="A623" s="15"/>
      <c r="B623" s="15"/>
    </row>
    <row r="624" spans="1:2" ht="13" x14ac:dyDescent="0.15">
      <c r="A624" s="15"/>
      <c r="B624" s="15"/>
    </row>
    <row r="625" spans="1:2" ht="13" x14ac:dyDescent="0.15">
      <c r="A625" s="15"/>
      <c r="B625" s="15"/>
    </row>
    <row r="626" spans="1:2" ht="13" x14ac:dyDescent="0.15">
      <c r="A626" s="15"/>
      <c r="B626" s="15"/>
    </row>
    <row r="627" spans="1:2" ht="13" x14ac:dyDescent="0.15">
      <c r="A627" s="15"/>
      <c r="B627" s="15"/>
    </row>
    <row r="628" spans="1:2" ht="13" x14ac:dyDescent="0.15">
      <c r="A628" s="15"/>
      <c r="B628" s="15"/>
    </row>
    <row r="629" spans="1:2" ht="13" x14ac:dyDescent="0.15">
      <c r="A629" s="15"/>
      <c r="B629" s="15"/>
    </row>
    <row r="630" spans="1:2" ht="13" x14ac:dyDescent="0.15">
      <c r="A630" s="15"/>
      <c r="B630" s="15"/>
    </row>
    <row r="631" spans="1:2" ht="13" x14ac:dyDescent="0.15">
      <c r="A631" s="15"/>
      <c r="B631" s="15"/>
    </row>
    <row r="632" spans="1:2" ht="13" x14ac:dyDescent="0.15">
      <c r="A632" s="15"/>
      <c r="B632" s="15"/>
    </row>
    <row r="633" spans="1:2" ht="13" x14ac:dyDescent="0.15">
      <c r="A633" s="15"/>
      <c r="B633" s="15"/>
    </row>
    <row r="634" spans="1:2" ht="13" x14ac:dyDescent="0.15">
      <c r="A634" s="15"/>
      <c r="B634" s="15"/>
    </row>
    <row r="635" spans="1:2" ht="13" x14ac:dyDescent="0.15">
      <c r="A635" s="15"/>
      <c r="B635" s="15"/>
    </row>
    <row r="636" spans="1:2" ht="13" x14ac:dyDescent="0.15">
      <c r="A636" s="15"/>
      <c r="B636" s="15"/>
    </row>
    <row r="637" spans="1:2" ht="13" x14ac:dyDescent="0.15">
      <c r="A637" s="15"/>
      <c r="B637" s="15"/>
    </row>
    <row r="638" spans="1:2" ht="13" x14ac:dyDescent="0.15">
      <c r="A638" s="15"/>
      <c r="B638" s="15"/>
    </row>
    <row r="639" spans="1:2" ht="13" x14ac:dyDescent="0.15">
      <c r="A639" s="15"/>
      <c r="B639" s="15"/>
    </row>
    <row r="640" spans="1:2" ht="13" x14ac:dyDescent="0.15">
      <c r="A640" s="15"/>
      <c r="B640" s="15"/>
    </row>
    <row r="641" spans="1:2" ht="13" x14ac:dyDescent="0.15">
      <c r="A641" s="15"/>
      <c r="B641" s="15"/>
    </row>
    <row r="642" spans="1:2" ht="13" x14ac:dyDescent="0.15">
      <c r="A642" s="15"/>
      <c r="B642" s="15"/>
    </row>
    <row r="643" spans="1:2" ht="13" x14ac:dyDescent="0.15">
      <c r="A643" s="15"/>
      <c r="B643" s="15"/>
    </row>
    <row r="644" spans="1:2" ht="13" x14ac:dyDescent="0.15">
      <c r="A644" s="15"/>
      <c r="B644" s="15"/>
    </row>
    <row r="645" spans="1:2" ht="13" x14ac:dyDescent="0.15">
      <c r="A645" s="15"/>
      <c r="B645" s="15"/>
    </row>
    <row r="646" spans="1:2" ht="13" x14ac:dyDescent="0.15">
      <c r="A646" s="15"/>
      <c r="B646" s="15"/>
    </row>
    <row r="647" spans="1:2" ht="13" x14ac:dyDescent="0.15">
      <c r="A647" s="15"/>
      <c r="B647" s="15"/>
    </row>
    <row r="648" spans="1:2" ht="13" x14ac:dyDescent="0.15">
      <c r="A648" s="15"/>
      <c r="B648" s="15"/>
    </row>
    <row r="649" spans="1:2" ht="13" x14ac:dyDescent="0.15">
      <c r="A649" s="15"/>
      <c r="B649" s="15"/>
    </row>
    <row r="650" spans="1:2" ht="13" x14ac:dyDescent="0.15">
      <c r="A650" s="15"/>
      <c r="B650" s="15"/>
    </row>
    <row r="651" spans="1:2" ht="13" x14ac:dyDescent="0.15">
      <c r="A651" s="15"/>
      <c r="B651" s="15"/>
    </row>
    <row r="652" spans="1:2" ht="13" x14ac:dyDescent="0.15">
      <c r="A652" s="15"/>
      <c r="B652" s="15"/>
    </row>
    <row r="653" spans="1:2" ht="13" x14ac:dyDescent="0.15">
      <c r="A653" s="15"/>
      <c r="B653" s="15"/>
    </row>
    <row r="654" spans="1:2" ht="13" x14ac:dyDescent="0.15">
      <c r="A654" s="15"/>
      <c r="B654" s="15"/>
    </row>
    <row r="655" spans="1:2" ht="13" x14ac:dyDescent="0.15">
      <c r="A655" s="15"/>
      <c r="B655" s="15"/>
    </row>
    <row r="656" spans="1:2" ht="13" x14ac:dyDescent="0.15">
      <c r="A656" s="15"/>
      <c r="B656" s="15"/>
    </row>
    <row r="657" spans="1:2" ht="13" x14ac:dyDescent="0.15">
      <c r="A657" s="15"/>
      <c r="B657" s="15"/>
    </row>
    <row r="658" spans="1:2" ht="13" x14ac:dyDescent="0.15">
      <c r="A658" s="15"/>
      <c r="B658" s="15"/>
    </row>
    <row r="659" spans="1:2" ht="13" x14ac:dyDescent="0.15">
      <c r="A659" s="15"/>
      <c r="B659" s="15"/>
    </row>
    <row r="660" spans="1:2" ht="13" x14ac:dyDescent="0.15">
      <c r="A660" s="15"/>
      <c r="B660" s="15"/>
    </row>
    <row r="661" spans="1:2" ht="13" x14ac:dyDescent="0.15">
      <c r="A661" s="15"/>
      <c r="B661" s="15"/>
    </row>
    <row r="662" spans="1:2" ht="13" x14ac:dyDescent="0.15">
      <c r="A662" s="15"/>
      <c r="B662" s="15"/>
    </row>
    <row r="663" spans="1:2" ht="13" x14ac:dyDescent="0.15">
      <c r="A663" s="15"/>
      <c r="B663" s="15"/>
    </row>
    <row r="664" spans="1:2" ht="13" x14ac:dyDescent="0.15">
      <c r="A664" s="15"/>
      <c r="B664" s="15"/>
    </row>
    <row r="665" spans="1:2" ht="13" x14ac:dyDescent="0.15">
      <c r="A665" s="15"/>
      <c r="B665" s="15"/>
    </row>
    <row r="666" spans="1:2" ht="13" x14ac:dyDescent="0.15">
      <c r="A666" s="15"/>
      <c r="B666" s="15"/>
    </row>
    <row r="667" spans="1:2" ht="13" x14ac:dyDescent="0.15">
      <c r="A667" s="15"/>
      <c r="B667" s="15"/>
    </row>
    <row r="668" spans="1:2" ht="13" x14ac:dyDescent="0.15">
      <c r="A668" s="15"/>
      <c r="B668" s="15"/>
    </row>
    <row r="669" spans="1:2" ht="13" x14ac:dyDescent="0.15">
      <c r="A669" s="15"/>
      <c r="B669" s="15"/>
    </row>
    <row r="670" spans="1:2" ht="13" x14ac:dyDescent="0.15">
      <c r="A670" s="15"/>
      <c r="B670" s="15"/>
    </row>
    <row r="671" spans="1:2" ht="13" x14ac:dyDescent="0.15">
      <c r="A671" s="15"/>
      <c r="B671" s="15"/>
    </row>
    <row r="672" spans="1:2" ht="13" x14ac:dyDescent="0.15">
      <c r="A672" s="15"/>
      <c r="B672" s="15"/>
    </row>
    <row r="673" spans="1:2" ht="13" x14ac:dyDescent="0.15">
      <c r="A673" s="15"/>
      <c r="B673" s="15"/>
    </row>
    <row r="674" spans="1:2" ht="13" x14ac:dyDescent="0.15">
      <c r="A674" s="15"/>
      <c r="B674" s="15"/>
    </row>
    <row r="675" spans="1:2" ht="13" x14ac:dyDescent="0.15">
      <c r="A675" s="15"/>
      <c r="B675" s="15"/>
    </row>
    <row r="676" spans="1:2" ht="13" x14ac:dyDescent="0.15">
      <c r="A676" s="15"/>
      <c r="B676" s="15"/>
    </row>
    <row r="677" spans="1:2" ht="13" x14ac:dyDescent="0.15">
      <c r="A677" s="15"/>
      <c r="B677" s="15"/>
    </row>
    <row r="678" spans="1:2" ht="13" x14ac:dyDescent="0.15">
      <c r="A678" s="15"/>
      <c r="B678" s="15"/>
    </row>
    <row r="679" spans="1:2" ht="13" x14ac:dyDescent="0.15">
      <c r="A679" s="15"/>
      <c r="B679" s="15"/>
    </row>
    <row r="680" spans="1:2" ht="13" x14ac:dyDescent="0.15">
      <c r="A680" s="15"/>
      <c r="B680" s="15"/>
    </row>
    <row r="681" spans="1:2" ht="13" x14ac:dyDescent="0.15">
      <c r="A681" s="15"/>
      <c r="B681" s="15"/>
    </row>
    <row r="682" spans="1:2" ht="13" x14ac:dyDescent="0.15">
      <c r="A682" s="15"/>
      <c r="B682" s="15"/>
    </row>
    <row r="683" spans="1:2" ht="13" x14ac:dyDescent="0.15">
      <c r="A683" s="15"/>
      <c r="B683" s="15"/>
    </row>
    <row r="684" spans="1:2" ht="13" x14ac:dyDescent="0.15">
      <c r="A684" s="15"/>
      <c r="B684" s="15"/>
    </row>
    <row r="685" spans="1:2" ht="13" x14ac:dyDescent="0.15">
      <c r="A685" s="15"/>
      <c r="B685" s="15"/>
    </row>
    <row r="686" spans="1:2" ht="13" x14ac:dyDescent="0.15">
      <c r="A686" s="15"/>
      <c r="B686" s="15"/>
    </row>
    <row r="687" spans="1:2" ht="13" x14ac:dyDescent="0.15">
      <c r="A687" s="15"/>
      <c r="B687" s="15"/>
    </row>
    <row r="688" spans="1:2" ht="13" x14ac:dyDescent="0.15">
      <c r="A688" s="15"/>
      <c r="B688" s="15"/>
    </row>
    <row r="689" spans="1:2" ht="13" x14ac:dyDescent="0.15">
      <c r="A689" s="15"/>
      <c r="B689" s="15"/>
    </row>
    <row r="690" spans="1:2" ht="13" x14ac:dyDescent="0.15">
      <c r="A690" s="15"/>
      <c r="B690" s="15"/>
    </row>
    <row r="691" spans="1:2" ht="13" x14ac:dyDescent="0.15">
      <c r="A691" s="15"/>
      <c r="B691" s="15"/>
    </row>
    <row r="692" spans="1:2" ht="13" x14ac:dyDescent="0.15">
      <c r="A692" s="15"/>
      <c r="B692" s="15"/>
    </row>
    <row r="693" spans="1:2" ht="13" x14ac:dyDescent="0.15">
      <c r="A693" s="15"/>
      <c r="B693" s="15"/>
    </row>
    <row r="694" spans="1:2" ht="13" x14ac:dyDescent="0.15">
      <c r="A694" s="15"/>
      <c r="B694" s="15"/>
    </row>
    <row r="695" spans="1:2" ht="13" x14ac:dyDescent="0.15">
      <c r="A695" s="15"/>
      <c r="B695" s="15"/>
    </row>
    <row r="696" spans="1:2" ht="13" x14ac:dyDescent="0.15">
      <c r="A696" s="15"/>
      <c r="B696" s="15"/>
    </row>
    <row r="697" spans="1:2" ht="13" x14ac:dyDescent="0.15">
      <c r="A697" s="15"/>
      <c r="B697" s="15"/>
    </row>
    <row r="698" spans="1:2" ht="13" x14ac:dyDescent="0.15">
      <c r="A698" s="15"/>
      <c r="B698" s="15"/>
    </row>
    <row r="699" spans="1:2" ht="13" x14ac:dyDescent="0.15">
      <c r="A699" s="15"/>
      <c r="B699" s="15"/>
    </row>
    <row r="700" spans="1:2" ht="13" x14ac:dyDescent="0.15">
      <c r="A700" s="15"/>
      <c r="B700" s="15"/>
    </row>
    <row r="701" spans="1:2" ht="13" x14ac:dyDescent="0.15">
      <c r="A701" s="15"/>
      <c r="B701" s="15"/>
    </row>
    <row r="702" spans="1:2" ht="13" x14ac:dyDescent="0.15">
      <c r="A702" s="15"/>
      <c r="B702" s="15"/>
    </row>
    <row r="703" spans="1:2" ht="13" x14ac:dyDescent="0.15">
      <c r="A703" s="15"/>
      <c r="B703" s="15"/>
    </row>
    <row r="704" spans="1:2" ht="13" x14ac:dyDescent="0.15">
      <c r="A704" s="15"/>
      <c r="B704" s="15"/>
    </row>
    <row r="705" spans="1:2" ht="13" x14ac:dyDescent="0.15">
      <c r="A705" s="15"/>
      <c r="B705" s="15"/>
    </row>
    <row r="706" spans="1:2" ht="13" x14ac:dyDescent="0.15">
      <c r="A706" s="15"/>
      <c r="B706" s="15"/>
    </row>
    <row r="707" spans="1:2" ht="13" x14ac:dyDescent="0.15">
      <c r="A707" s="15"/>
      <c r="B707" s="15"/>
    </row>
    <row r="708" spans="1:2" ht="13" x14ac:dyDescent="0.15">
      <c r="A708" s="15"/>
      <c r="B708" s="15"/>
    </row>
    <row r="709" spans="1:2" ht="13" x14ac:dyDescent="0.15">
      <c r="A709" s="15"/>
      <c r="B709" s="15"/>
    </row>
    <row r="710" spans="1:2" ht="13" x14ac:dyDescent="0.15">
      <c r="A710" s="15"/>
      <c r="B710" s="15"/>
    </row>
    <row r="711" spans="1:2" ht="13" x14ac:dyDescent="0.15">
      <c r="A711" s="15"/>
      <c r="B711" s="15"/>
    </row>
    <row r="712" spans="1:2" ht="13" x14ac:dyDescent="0.15">
      <c r="A712" s="15"/>
      <c r="B712" s="15"/>
    </row>
    <row r="713" spans="1:2" ht="13" x14ac:dyDescent="0.15">
      <c r="A713" s="15"/>
      <c r="B713" s="15"/>
    </row>
    <row r="714" spans="1:2" ht="13" x14ac:dyDescent="0.15">
      <c r="A714" s="15"/>
      <c r="B714" s="15"/>
    </row>
    <row r="715" spans="1:2" ht="13" x14ac:dyDescent="0.15">
      <c r="A715" s="15"/>
      <c r="B715" s="15"/>
    </row>
    <row r="716" spans="1:2" ht="13" x14ac:dyDescent="0.15">
      <c r="A716" s="15"/>
      <c r="B716" s="15"/>
    </row>
    <row r="717" spans="1:2" ht="13" x14ac:dyDescent="0.15">
      <c r="A717" s="15"/>
      <c r="B717" s="15"/>
    </row>
    <row r="718" spans="1:2" ht="13" x14ac:dyDescent="0.15">
      <c r="A718" s="15"/>
      <c r="B718" s="15"/>
    </row>
    <row r="719" spans="1:2" ht="13" x14ac:dyDescent="0.15">
      <c r="A719" s="15"/>
      <c r="B719" s="15"/>
    </row>
    <row r="720" spans="1:2" ht="13" x14ac:dyDescent="0.15">
      <c r="A720" s="15"/>
      <c r="B720" s="15"/>
    </row>
    <row r="721" spans="1:2" ht="13" x14ac:dyDescent="0.15">
      <c r="A721" s="15"/>
      <c r="B721" s="15"/>
    </row>
    <row r="722" spans="1:2" ht="13" x14ac:dyDescent="0.15">
      <c r="A722" s="15"/>
      <c r="B722" s="15"/>
    </row>
    <row r="723" spans="1:2" ht="13" x14ac:dyDescent="0.15">
      <c r="A723" s="15"/>
      <c r="B723" s="15"/>
    </row>
    <row r="724" spans="1:2" ht="13" x14ac:dyDescent="0.15">
      <c r="A724" s="15"/>
      <c r="B724" s="15"/>
    </row>
    <row r="725" spans="1:2" ht="13" x14ac:dyDescent="0.15">
      <c r="A725" s="15"/>
      <c r="B725" s="15"/>
    </row>
    <row r="726" spans="1:2" ht="13" x14ac:dyDescent="0.15">
      <c r="A726" s="15"/>
      <c r="B726" s="15"/>
    </row>
    <row r="727" spans="1:2" ht="13" x14ac:dyDescent="0.15">
      <c r="A727" s="15"/>
      <c r="B727" s="15"/>
    </row>
    <row r="728" spans="1:2" ht="13" x14ac:dyDescent="0.15">
      <c r="A728" s="15"/>
      <c r="B728" s="15"/>
    </row>
    <row r="729" spans="1:2" ht="13" x14ac:dyDescent="0.15">
      <c r="A729" s="15"/>
      <c r="B729" s="15"/>
    </row>
    <row r="730" spans="1:2" ht="13" x14ac:dyDescent="0.15">
      <c r="A730" s="15"/>
      <c r="B730" s="15"/>
    </row>
    <row r="731" spans="1:2" ht="13" x14ac:dyDescent="0.15">
      <c r="A731" s="15"/>
      <c r="B731" s="15"/>
    </row>
    <row r="732" spans="1:2" ht="13" x14ac:dyDescent="0.15">
      <c r="A732" s="15"/>
      <c r="B732" s="15"/>
    </row>
    <row r="733" spans="1:2" ht="13" x14ac:dyDescent="0.15">
      <c r="A733" s="15"/>
      <c r="B733" s="15"/>
    </row>
    <row r="734" spans="1:2" ht="13" x14ac:dyDescent="0.15">
      <c r="A734" s="15"/>
      <c r="B734" s="15"/>
    </row>
    <row r="735" spans="1:2" ht="13" x14ac:dyDescent="0.15">
      <c r="A735" s="15"/>
      <c r="B735" s="15"/>
    </row>
    <row r="736" spans="1:2" ht="13" x14ac:dyDescent="0.15">
      <c r="A736" s="15"/>
      <c r="B736" s="15"/>
    </row>
    <row r="737" spans="1:2" ht="13" x14ac:dyDescent="0.15">
      <c r="A737" s="15"/>
      <c r="B737" s="15"/>
    </row>
    <row r="738" spans="1:2" ht="13" x14ac:dyDescent="0.15">
      <c r="A738" s="15"/>
      <c r="B738" s="15"/>
    </row>
    <row r="739" spans="1:2" ht="13" x14ac:dyDescent="0.15">
      <c r="A739" s="15"/>
      <c r="B739" s="15"/>
    </row>
    <row r="740" spans="1:2" ht="13" x14ac:dyDescent="0.15">
      <c r="A740" s="15"/>
      <c r="B740" s="15"/>
    </row>
    <row r="741" spans="1:2" ht="13" x14ac:dyDescent="0.15">
      <c r="A741" s="15"/>
      <c r="B741" s="15"/>
    </row>
    <row r="742" spans="1:2" ht="13" x14ac:dyDescent="0.15">
      <c r="A742" s="15"/>
      <c r="B742" s="15"/>
    </row>
    <row r="743" spans="1:2" ht="13" x14ac:dyDescent="0.15">
      <c r="A743" s="15"/>
      <c r="B743" s="15"/>
    </row>
    <row r="744" spans="1:2" ht="13" x14ac:dyDescent="0.15">
      <c r="A744" s="15"/>
      <c r="B744" s="15"/>
    </row>
    <row r="745" spans="1:2" ht="13" x14ac:dyDescent="0.15">
      <c r="A745" s="15"/>
      <c r="B745" s="15"/>
    </row>
    <row r="746" spans="1:2" ht="13" x14ac:dyDescent="0.15">
      <c r="A746" s="15"/>
      <c r="B746" s="15"/>
    </row>
    <row r="747" spans="1:2" ht="13" x14ac:dyDescent="0.15">
      <c r="A747" s="15"/>
      <c r="B747" s="15"/>
    </row>
    <row r="748" spans="1:2" ht="13" x14ac:dyDescent="0.15">
      <c r="A748" s="15"/>
      <c r="B748" s="15"/>
    </row>
    <row r="749" spans="1:2" ht="13" x14ac:dyDescent="0.15">
      <c r="A749" s="15"/>
      <c r="B749" s="15"/>
    </row>
    <row r="750" spans="1:2" ht="13" x14ac:dyDescent="0.15">
      <c r="A750" s="15"/>
      <c r="B750" s="15"/>
    </row>
    <row r="751" spans="1:2" ht="13" x14ac:dyDescent="0.15">
      <c r="A751" s="15"/>
      <c r="B751" s="15"/>
    </row>
    <row r="752" spans="1:2" ht="13" x14ac:dyDescent="0.15">
      <c r="A752" s="15"/>
      <c r="B752" s="15"/>
    </row>
    <row r="753" spans="1:2" ht="13" x14ac:dyDescent="0.15">
      <c r="A753" s="15"/>
      <c r="B753" s="15"/>
    </row>
    <row r="754" spans="1:2" ht="13" x14ac:dyDescent="0.15">
      <c r="A754" s="15"/>
      <c r="B754" s="15"/>
    </row>
    <row r="755" spans="1:2" ht="13" x14ac:dyDescent="0.15">
      <c r="A755" s="15"/>
      <c r="B755" s="15"/>
    </row>
    <row r="756" spans="1:2" ht="13" x14ac:dyDescent="0.15">
      <c r="A756" s="15"/>
      <c r="B756" s="15"/>
    </row>
    <row r="757" spans="1:2" ht="13" x14ac:dyDescent="0.15">
      <c r="A757" s="15"/>
      <c r="B757" s="15"/>
    </row>
    <row r="758" spans="1:2" ht="13" x14ac:dyDescent="0.15">
      <c r="A758" s="15"/>
      <c r="B758" s="15"/>
    </row>
    <row r="759" spans="1:2" ht="13" x14ac:dyDescent="0.15">
      <c r="A759" s="15"/>
      <c r="B759" s="15"/>
    </row>
    <row r="760" spans="1:2" ht="13" x14ac:dyDescent="0.15">
      <c r="A760" s="15"/>
      <c r="B760" s="15"/>
    </row>
    <row r="761" spans="1:2" ht="13" x14ac:dyDescent="0.15">
      <c r="A761" s="15"/>
      <c r="B761" s="15"/>
    </row>
    <row r="762" spans="1:2" ht="13" x14ac:dyDescent="0.15">
      <c r="A762" s="15"/>
      <c r="B762" s="15"/>
    </row>
    <row r="763" spans="1:2" ht="13" x14ac:dyDescent="0.15">
      <c r="A763" s="15"/>
      <c r="B763" s="15"/>
    </row>
    <row r="764" spans="1:2" ht="13" x14ac:dyDescent="0.15">
      <c r="A764" s="15"/>
      <c r="B764" s="15"/>
    </row>
    <row r="765" spans="1:2" ht="13" x14ac:dyDescent="0.15">
      <c r="A765" s="15"/>
      <c r="B765" s="15"/>
    </row>
    <row r="766" spans="1:2" ht="13" x14ac:dyDescent="0.15">
      <c r="A766" s="15"/>
      <c r="B766" s="15"/>
    </row>
    <row r="767" spans="1:2" ht="13" x14ac:dyDescent="0.15">
      <c r="A767" s="15"/>
      <c r="B767" s="15"/>
    </row>
    <row r="768" spans="1:2" ht="13" x14ac:dyDescent="0.15">
      <c r="A768" s="15"/>
      <c r="B768" s="15"/>
    </row>
    <row r="769" spans="1:2" ht="13" x14ac:dyDescent="0.15">
      <c r="A769" s="15"/>
      <c r="B769" s="15"/>
    </row>
    <row r="770" spans="1:2" ht="13" x14ac:dyDescent="0.15">
      <c r="A770" s="15"/>
      <c r="B770" s="15"/>
    </row>
    <row r="771" spans="1:2" ht="13" x14ac:dyDescent="0.15">
      <c r="A771" s="15"/>
      <c r="B771" s="15"/>
    </row>
    <row r="772" spans="1:2" ht="13" x14ac:dyDescent="0.15">
      <c r="A772" s="15"/>
      <c r="B772" s="15"/>
    </row>
    <row r="773" spans="1:2" ht="13" x14ac:dyDescent="0.15">
      <c r="A773" s="15"/>
      <c r="B773" s="15"/>
    </row>
    <row r="774" spans="1:2" ht="13" x14ac:dyDescent="0.15">
      <c r="A774" s="15"/>
      <c r="B774" s="15"/>
    </row>
    <row r="775" spans="1:2" ht="13" x14ac:dyDescent="0.15">
      <c r="A775" s="15"/>
      <c r="B775" s="15"/>
    </row>
    <row r="776" spans="1:2" ht="13" x14ac:dyDescent="0.15">
      <c r="A776" s="15"/>
      <c r="B776" s="15"/>
    </row>
    <row r="777" spans="1:2" ht="13" x14ac:dyDescent="0.15">
      <c r="A777" s="15"/>
      <c r="B777" s="15"/>
    </row>
    <row r="778" spans="1:2" ht="13" x14ac:dyDescent="0.15">
      <c r="A778" s="15"/>
      <c r="B778" s="15"/>
    </row>
    <row r="779" spans="1:2" ht="13" x14ac:dyDescent="0.15">
      <c r="A779" s="15"/>
      <c r="B779" s="15"/>
    </row>
    <row r="780" spans="1:2" ht="13" x14ac:dyDescent="0.15">
      <c r="A780" s="15"/>
      <c r="B780" s="15"/>
    </row>
    <row r="781" spans="1:2" ht="13" x14ac:dyDescent="0.15">
      <c r="A781" s="15"/>
      <c r="B781" s="15"/>
    </row>
    <row r="782" spans="1:2" ht="13" x14ac:dyDescent="0.15">
      <c r="A782" s="15"/>
      <c r="B782" s="15"/>
    </row>
    <row r="783" spans="1:2" ht="13" x14ac:dyDescent="0.15">
      <c r="A783" s="15"/>
      <c r="B783" s="15"/>
    </row>
    <row r="784" spans="1:2" ht="13" x14ac:dyDescent="0.15">
      <c r="A784" s="15"/>
      <c r="B784" s="15"/>
    </row>
    <row r="785" spans="1:2" ht="13" x14ac:dyDescent="0.15">
      <c r="A785" s="15"/>
      <c r="B785" s="15"/>
    </row>
    <row r="786" spans="1:2" ht="13" x14ac:dyDescent="0.15">
      <c r="A786" s="15"/>
      <c r="B786" s="15"/>
    </row>
    <row r="787" spans="1:2" ht="13" x14ac:dyDescent="0.15">
      <c r="A787" s="15"/>
      <c r="B787" s="15"/>
    </row>
    <row r="788" spans="1:2" ht="13" x14ac:dyDescent="0.15">
      <c r="A788" s="15"/>
      <c r="B788" s="15"/>
    </row>
    <row r="789" spans="1:2" ht="13" x14ac:dyDescent="0.15">
      <c r="A789" s="15"/>
      <c r="B789" s="15"/>
    </row>
    <row r="790" spans="1:2" ht="13" x14ac:dyDescent="0.15">
      <c r="A790" s="15"/>
      <c r="B790" s="15"/>
    </row>
    <row r="791" spans="1:2" ht="13" x14ac:dyDescent="0.15">
      <c r="A791" s="15"/>
      <c r="B791" s="15"/>
    </row>
    <row r="792" spans="1:2" ht="13" x14ac:dyDescent="0.15">
      <c r="A792" s="15"/>
      <c r="B792" s="15"/>
    </row>
    <row r="793" spans="1:2" ht="13" x14ac:dyDescent="0.15">
      <c r="A793" s="15"/>
      <c r="B793" s="15"/>
    </row>
    <row r="794" spans="1:2" ht="13" x14ac:dyDescent="0.15">
      <c r="A794" s="15"/>
      <c r="B794" s="15"/>
    </row>
    <row r="795" spans="1:2" ht="13" x14ac:dyDescent="0.15">
      <c r="A795" s="15"/>
      <c r="B795" s="15"/>
    </row>
    <row r="796" spans="1:2" ht="13" x14ac:dyDescent="0.15">
      <c r="A796" s="15"/>
      <c r="B796" s="15"/>
    </row>
    <row r="797" spans="1:2" ht="13" x14ac:dyDescent="0.15">
      <c r="A797" s="15"/>
      <c r="B797" s="15"/>
    </row>
    <row r="798" spans="1:2" ht="13" x14ac:dyDescent="0.15">
      <c r="A798" s="15"/>
      <c r="B798" s="15"/>
    </row>
    <row r="799" spans="1:2" ht="13" x14ac:dyDescent="0.15">
      <c r="A799" s="15"/>
      <c r="B799" s="15"/>
    </row>
    <row r="800" spans="1:2" ht="13" x14ac:dyDescent="0.15">
      <c r="A800" s="15"/>
      <c r="B800" s="15"/>
    </row>
    <row r="801" spans="1:2" ht="13" x14ac:dyDescent="0.15">
      <c r="A801" s="15"/>
      <c r="B801" s="15"/>
    </row>
    <row r="802" spans="1:2" ht="13" x14ac:dyDescent="0.15">
      <c r="A802" s="15"/>
      <c r="B802" s="15"/>
    </row>
    <row r="803" spans="1:2" ht="13" x14ac:dyDescent="0.15">
      <c r="A803" s="15"/>
      <c r="B803" s="15"/>
    </row>
    <row r="804" spans="1:2" ht="13" x14ac:dyDescent="0.15">
      <c r="A804" s="15"/>
      <c r="B804" s="15"/>
    </row>
    <row r="805" spans="1:2" ht="13" x14ac:dyDescent="0.15">
      <c r="A805" s="15"/>
      <c r="B805" s="15"/>
    </row>
    <row r="806" spans="1:2" ht="13" x14ac:dyDescent="0.15">
      <c r="A806" s="15"/>
      <c r="B806" s="15"/>
    </row>
    <row r="807" spans="1:2" ht="13" x14ac:dyDescent="0.15">
      <c r="A807" s="15"/>
      <c r="B807" s="15"/>
    </row>
    <row r="808" spans="1:2" ht="13" x14ac:dyDescent="0.15">
      <c r="A808" s="15"/>
      <c r="B808" s="15"/>
    </row>
    <row r="809" spans="1:2" ht="13" x14ac:dyDescent="0.15">
      <c r="A809" s="15"/>
      <c r="B809" s="15"/>
    </row>
    <row r="810" spans="1:2" ht="13" x14ac:dyDescent="0.15">
      <c r="A810" s="15"/>
      <c r="B810" s="15"/>
    </row>
    <row r="811" spans="1:2" ht="13" x14ac:dyDescent="0.15">
      <c r="A811" s="15"/>
      <c r="B811" s="15"/>
    </row>
    <row r="812" spans="1:2" ht="13" x14ac:dyDescent="0.15">
      <c r="A812" s="15"/>
      <c r="B812" s="15"/>
    </row>
    <row r="813" spans="1:2" ht="13" x14ac:dyDescent="0.15">
      <c r="A813" s="15"/>
      <c r="B813" s="15"/>
    </row>
    <row r="814" spans="1:2" ht="13" x14ac:dyDescent="0.15">
      <c r="A814" s="15"/>
      <c r="B814" s="15"/>
    </row>
    <row r="815" spans="1:2" ht="13" x14ac:dyDescent="0.15">
      <c r="A815" s="15"/>
      <c r="B815" s="15"/>
    </row>
    <row r="816" spans="1:2" ht="13" x14ac:dyDescent="0.15">
      <c r="A816" s="15"/>
      <c r="B816" s="15"/>
    </row>
    <row r="817" spans="1:2" ht="13" x14ac:dyDescent="0.15">
      <c r="A817" s="15"/>
      <c r="B817" s="15"/>
    </row>
    <row r="818" spans="1:2" ht="13" x14ac:dyDescent="0.15">
      <c r="A818" s="15"/>
      <c r="B818" s="15"/>
    </row>
    <row r="819" spans="1:2" ht="13" x14ac:dyDescent="0.15">
      <c r="A819" s="15"/>
      <c r="B819" s="15"/>
    </row>
    <row r="820" spans="1:2" ht="13" x14ac:dyDescent="0.15">
      <c r="A820" s="15"/>
      <c r="B820" s="15"/>
    </row>
    <row r="821" spans="1:2" ht="13" x14ac:dyDescent="0.15">
      <c r="A821" s="15"/>
      <c r="B821" s="15"/>
    </row>
    <row r="822" spans="1:2" ht="13" x14ac:dyDescent="0.15">
      <c r="A822" s="15"/>
      <c r="B822" s="15"/>
    </row>
    <row r="823" spans="1:2" ht="13" x14ac:dyDescent="0.15">
      <c r="A823" s="15"/>
      <c r="B823" s="15"/>
    </row>
    <row r="824" spans="1:2" ht="13" x14ac:dyDescent="0.15">
      <c r="A824" s="15"/>
      <c r="B824" s="15"/>
    </row>
    <row r="825" spans="1:2" ht="13" x14ac:dyDescent="0.15">
      <c r="A825" s="15"/>
      <c r="B825" s="15"/>
    </row>
    <row r="826" spans="1:2" ht="13" x14ac:dyDescent="0.15">
      <c r="A826" s="15"/>
      <c r="B826" s="15"/>
    </row>
    <row r="827" spans="1:2" ht="13" x14ac:dyDescent="0.15">
      <c r="A827" s="15"/>
      <c r="B827" s="15"/>
    </row>
    <row r="828" spans="1:2" ht="13" x14ac:dyDescent="0.15">
      <c r="A828" s="15"/>
      <c r="B828" s="15"/>
    </row>
    <row r="829" spans="1:2" ht="13" x14ac:dyDescent="0.15">
      <c r="A829" s="15"/>
      <c r="B829" s="15"/>
    </row>
    <row r="830" spans="1:2" ht="13" x14ac:dyDescent="0.15">
      <c r="A830" s="15"/>
      <c r="B830" s="15"/>
    </row>
    <row r="831" spans="1:2" ht="13" x14ac:dyDescent="0.15">
      <c r="A831" s="15"/>
      <c r="B831" s="15"/>
    </row>
    <row r="832" spans="1:2" ht="13" x14ac:dyDescent="0.15">
      <c r="A832" s="15"/>
      <c r="B832" s="15"/>
    </row>
    <row r="833" spans="1:2" ht="13" x14ac:dyDescent="0.15">
      <c r="A833" s="15"/>
      <c r="B833" s="15"/>
    </row>
    <row r="834" spans="1:2" ht="13" x14ac:dyDescent="0.15">
      <c r="A834" s="15"/>
      <c r="B834" s="15"/>
    </row>
    <row r="835" spans="1:2" ht="13" x14ac:dyDescent="0.15">
      <c r="A835" s="15"/>
      <c r="B835" s="15"/>
    </row>
    <row r="836" spans="1:2" ht="13" x14ac:dyDescent="0.15">
      <c r="A836" s="15"/>
      <c r="B836" s="15"/>
    </row>
    <row r="837" spans="1:2" ht="13" x14ac:dyDescent="0.15">
      <c r="A837" s="15"/>
      <c r="B837" s="15"/>
    </row>
    <row r="838" spans="1:2" ht="13" x14ac:dyDescent="0.15">
      <c r="A838" s="15"/>
      <c r="B838" s="15"/>
    </row>
    <row r="839" spans="1:2" ht="13" x14ac:dyDescent="0.15">
      <c r="A839" s="15"/>
      <c r="B839" s="15"/>
    </row>
    <row r="840" spans="1:2" ht="13" x14ac:dyDescent="0.15">
      <c r="A840" s="15"/>
      <c r="B840" s="15"/>
    </row>
    <row r="841" spans="1:2" ht="13" x14ac:dyDescent="0.15">
      <c r="A841" s="15"/>
      <c r="B841" s="15"/>
    </row>
    <row r="842" spans="1:2" ht="13" x14ac:dyDescent="0.15">
      <c r="A842" s="15"/>
      <c r="B842" s="15"/>
    </row>
    <row r="843" spans="1:2" ht="13" x14ac:dyDescent="0.15">
      <c r="A843" s="15"/>
      <c r="B843" s="15"/>
    </row>
    <row r="844" spans="1:2" ht="13" x14ac:dyDescent="0.15">
      <c r="A844" s="15"/>
      <c r="B844" s="15"/>
    </row>
    <row r="845" spans="1:2" ht="13" x14ac:dyDescent="0.15">
      <c r="A845" s="15"/>
      <c r="B845" s="15"/>
    </row>
    <row r="846" spans="1:2" ht="13" x14ac:dyDescent="0.15">
      <c r="A846" s="15"/>
      <c r="B846" s="15"/>
    </row>
    <row r="847" spans="1:2" ht="13" x14ac:dyDescent="0.15">
      <c r="A847" s="15"/>
      <c r="B847" s="15"/>
    </row>
    <row r="848" spans="1:2" ht="13" x14ac:dyDescent="0.15">
      <c r="A848" s="15"/>
      <c r="B848" s="15"/>
    </row>
    <row r="849" spans="1:2" ht="13" x14ac:dyDescent="0.15">
      <c r="A849" s="15"/>
      <c r="B849" s="15"/>
    </row>
    <row r="850" spans="1:2" ht="13" x14ac:dyDescent="0.15">
      <c r="A850" s="15"/>
      <c r="B850" s="15"/>
    </row>
    <row r="851" spans="1:2" ht="13" x14ac:dyDescent="0.15">
      <c r="A851" s="15"/>
      <c r="B851" s="15"/>
    </row>
    <row r="852" spans="1:2" ht="13" x14ac:dyDescent="0.15">
      <c r="A852" s="15"/>
      <c r="B852" s="15"/>
    </row>
    <row r="853" spans="1:2" ht="13" x14ac:dyDescent="0.15">
      <c r="A853" s="15"/>
      <c r="B853" s="15"/>
    </row>
    <row r="854" spans="1:2" ht="13" x14ac:dyDescent="0.15">
      <c r="A854" s="15"/>
      <c r="B854" s="15"/>
    </row>
    <row r="855" spans="1:2" ht="13" x14ac:dyDescent="0.15">
      <c r="A855" s="15"/>
      <c r="B855" s="15"/>
    </row>
    <row r="856" spans="1:2" ht="13" x14ac:dyDescent="0.15">
      <c r="A856" s="15"/>
      <c r="B856" s="15"/>
    </row>
    <row r="857" spans="1:2" ht="13" x14ac:dyDescent="0.15">
      <c r="A857" s="15"/>
      <c r="B857" s="15"/>
    </row>
    <row r="858" spans="1:2" ht="13" x14ac:dyDescent="0.15">
      <c r="A858" s="15"/>
      <c r="B858" s="15"/>
    </row>
    <row r="859" spans="1:2" ht="13" x14ac:dyDescent="0.15">
      <c r="A859" s="15"/>
      <c r="B859" s="15"/>
    </row>
    <row r="860" spans="1:2" ht="13" x14ac:dyDescent="0.15">
      <c r="A860" s="15"/>
      <c r="B860" s="15"/>
    </row>
    <row r="861" spans="1:2" ht="13" x14ac:dyDescent="0.15">
      <c r="A861" s="15"/>
      <c r="B861" s="15"/>
    </row>
    <row r="862" spans="1:2" ht="13" x14ac:dyDescent="0.15">
      <c r="A862" s="15"/>
      <c r="B862" s="15"/>
    </row>
    <row r="863" spans="1:2" ht="13" x14ac:dyDescent="0.15">
      <c r="A863" s="15"/>
      <c r="B863" s="15"/>
    </row>
    <row r="864" spans="1:2" ht="13" x14ac:dyDescent="0.15">
      <c r="A864" s="15"/>
      <c r="B864" s="15"/>
    </row>
    <row r="865" spans="1:2" ht="13" x14ac:dyDescent="0.15">
      <c r="A865" s="15"/>
      <c r="B865" s="15"/>
    </row>
    <row r="866" spans="1:2" ht="13" x14ac:dyDescent="0.15">
      <c r="A866" s="15"/>
      <c r="B866" s="15"/>
    </row>
    <row r="867" spans="1:2" ht="13" x14ac:dyDescent="0.15">
      <c r="A867" s="15"/>
      <c r="B867" s="15"/>
    </row>
    <row r="868" spans="1:2" ht="13" x14ac:dyDescent="0.15">
      <c r="A868" s="15"/>
      <c r="B868" s="15"/>
    </row>
    <row r="869" spans="1:2" ht="13" x14ac:dyDescent="0.15">
      <c r="A869" s="15"/>
      <c r="B869" s="15"/>
    </row>
    <row r="870" spans="1:2" ht="13" x14ac:dyDescent="0.15">
      <c r="A870" s="15"/>
      <c r="B870" s="15"/>
    </row>
    <row r="871" spans="1:2" ht="13" x14ac:dyDescent="0.15">
      <c r="A871" s="15"/>
      <c r="B871" s="15"/>
    </row>
    <row r="872" spans="1:2" ht="13" x14ac:dyDescent="0.15">
      <c r="A872" s="15"/>
      <c r="B872" s="15"/>
    </row>
    <row r="873" spans="1:2" ht="13" x14ac:dyDescent="0.15">
      <c r="A873" s="15"/>
      <c r="B873" s="15"/>
    </row>
    <row r="874" spans="1:2" ht="13" x14ac:dyDescent="0.15">
      <c r="A874" s="15"/>
      <c r="B874" s="15"/>
    </row>
    <row r="875" spans="1:2" ht="13" x14ac:dyDescent="0.15">
      <c r="A875" s="15"/>
      <c r="B875" s="15"/>
    </row>
    <row r="876" spans="1:2" ht="13" x14ac:dyDescent="0.15">
      <c r="A876" s="15"/>
      <c r="B876" s="15"/>
    </row>
    <row r="877" spans="1:2" ht="13" x14ac:dyDescent="0.15">
      <c r="A877" s="15"/>
      <c r="B877" s="15"/>
    </row>
    <row r="878" spans="1:2" ht="13" x14ac:dyDescent="0.15">
      <c r="A878" s="15"/>
      <c r="B878" s="15"/>
    </row>
    <row r="879" spans="1:2" ht="13" x14ac:dyDescent="0.15">
      <c r="A879" s="15"/>
      <c r="B879" s="15"/>
    </row>
    <row r="880" spans="1:2" ht="13" x14ac:dyDescent="0.15">
      <c r="A880" s="15"/>
      <c r="B880" s="15"/>
    </row>
    <row r="881" spans="1:2" ht="13" x14ac:dyDescent="0.15">
      <c r="A881" s="15"/>
      <c r="B881" s="15"/>
    </row>
    <row r="882" spans="1:2" ht="13" x14ac:dyDescent="0.15">
      <c r="A882" s="15"/>
      <c r="B882" s="15"/>
    </row>
    <row r="883" spans="1:2" ht="13" x14ac:dyDescent="0.15">
      <c r="A883" s="15"/>
      <c r="B883" s="15"/>
    </row>
    <row r="884" spans="1:2" ht="13" x14ac:dyDescent="0.15">
      <c r="A884" s="15"/>
      <c r="B884" s="15"/>
    </row>
    <row r="885" spans="1:2" ht="13" x14ac:dyDescent="0.15">
      <c r="A885" s="15"/>
      <c r="B885" s="15"/>
    </row>
    <row r="886" spans="1:2" ht="13" x14ac:dyDescent="0.15">
      <c r="A886" s="15"/>
      <c r="B886" s="15"/>
    </row>
    <row r="887" spans="1:2" ht="13" x14ac:dyDescent="0.15">
      <c r="A887" s="15"/>
      <c r="B887" s="15"/>
    </row>
    <row r="888" spans="1:2" ht="13" x14ac:dyDescent="0.15">
      <c r="A888" s="15"/>
      <c r="B888" s="15"/>
    </row>
    <row r="889" spans="1:2" ht="13" x14ac:dyDescent="0.15">
      <c r="A889" s="15"/>
      <c r="B889" s="15"/>
    </row>
    <row r="890" spans="1:2" ht="13" x14ac:dyDescent="0.15">
      <c r="A890" s="15"/>
      <c r="B890" s="15"/>
    </row>
    <row r="891" spans="1:2" ht="13" x14ac:dyDescent="0.15">
      <c r="A891" s="15"/>
      <c r="B891" s="15"/>
    </row>
    <row r="892" spans="1:2" ht="13" x14ac:dyDescent="0.15">
      <c r="A892" s="15"/>
      <c r="B892" s="15"/>
    </row>
    <row r="893" spans="1:2" ht="13" x14ac:dyDescent="0.15">
      <c r="A893" s="15"/>
      <c r="B893" s="15"/>
    </row>
    <row r="894" spans="1:2" ht="13" x14ac:dyDescent="0.15">
      <c r="A894" s="15"/>
      <c r="B894" s="15"/>
    </row>
    <row r="895" spans="1:2" ht="13" x14ac:dyDescent="0.15">
      <c r="A895" s="15"/>
      <c r="B895" s="15"/>
    </row>
    <row r="896" spans="1:2" ht="13" x14ac:dyDescent="0.15">
      <c r="A896" s="15"/>
      <c r="B896" s="15"/>
    </row>
    <row r="897" spans="1:2" ht="13" x14ac:dyDescent="0.15">
      <c r="A897" s="15"/>
      <c r="B897" s="15"/>
    </row>
    <row r="898" spans="1:2" ht="13" x14ac:dyDescent="0.15">
      <c r="A898" s="15"/>
      <c r="B898" s="15"/>
    </row>
    <row r="899" spans="1:2" ht="13" x14ac:dyDescent="0.15">
      <c r="A899" s="15"/>
      <c r="B899" s="15"/>
    </row>
    <row r="900" spans="1:2" ht="13" x14ac:dyDescent="0.15">
      <c r="A900" s="15"/>
      <c r="B900" s="15"/>
    </row>
    <row r="901" spans="1:2" ht="13" x14ac:dyDescent="0.15">
      <c r="A901" s="15"/>
      <c r="B901" s="15"/>
    </row>
    <row r="902" spans="1:2" ht="13" x14ac:dyDescent="0.15">
      <c r="A902" s="15"/>
      <c r="B902" s="15"/>
    </row>
    <row r="903" spans="1:2" ht="13" x14ac:dyDescent="0.15">
      <c r="A903" s="15"/>
      <c r="B903" s="15"/>
    </row>
    <row r="904" spans="1:2" ht="13" x14ac:dyDescent="0.15">
      <c r="A904" s="15"/>
      <c r="B904" s="15"/>
    </row>
    <row r="905" spans="1:2" ht="13" x14ac:dyDescent="0.15">
      <c r="A905" s="15"/>
      <c r="B905" s="15"/>
    </row>
    <row r="906" spans="1:2" ht="13" x14ac:dyDescent="0.15">
      <c r="A906" s="15"/>
      <c r="B906" s="15"/>
    </row>
    <row r="907" spans="1:2" ht="13" x14ac:dyDescent="0.15">
      <c r="A907" s="15"/>
      <c r="B907" s="15"/>
    </row>
    <row r="908" spans="1:2" ht="13" x14ac:dyDescent="0.15">
      <c r="A908" s="15"/>
      <c r="B908" s="15"/>
    </row>
    <row r="909" spans="1:2" ht="13" x14ac:dyDescent="0.15">
      <c r="A909" s="15"/>
      <c r="B909" s="15"/>
    </row>
    <row r="910" spans="1:2" ht="13" x14ac:dyDescent="0.15">
      <c r="A910" s="15"/>
      <c r="B910" s="15"/>
    </row>
    <row r="911" spans="1:2" ht="13" x14ac:dyDescent="0.15">
      <c r="A911" s="15"/>
      <c r="B911" s="15"/>
    </row>
    <row r="912" spans="1:2" ht="13" x14ac:dyDescent="0.15">
      <c r="A912" s="15"/>
      <c r="B912" s="15"/>
    </row>
    <row r="913" spans="1:2" ht="13" x14ac:dyDescent="0.15">
      <c r="A913" s="15"/>
      <c r="B913" s="15"/>
    </row>
    <row r="914" spans="1:2" ht="13" x14ac:dyDescent="0.15">
      <c r="A914" s="15"/>
      <c r="B914" s="15"/>
    </row>
    <row r="915" spans="1:2" ht="13" x14ac:dyDescent="0.15">
      <c r="A915" s="15"/>
      <c r="B915" s="15"/>
    </row>
    <row r="916" spans="1:2" ht="13" x14ac:dyDescent="0.15">
      <c r="A916" s="15"/>
      <c r="B916" s="15"/>
    </row>
    <row r="917" spans="1:2" ht="13" x14ac:dyDescent="0.15">
      <c r="A917" s="15"/>
      <c r="B917" s="15"/>
    </row>
    <row r="918" spans="1:2" ht="13" x14ac:dyDescent="0.15">
      <c r="A918" s="15"/>
      <c r="B918" s="15"/>
    </row>
    <row r="919" spans="1:2" ht="13" x14ac:dyDescent="0.15">
      <c r="A919" s="15"/>
      <c r="B919" s="15"/>
    </row>
    <row r="920" spans="1:2" ht="13" x14ac:dyDescent="0.15">
      <c r="A920" s="15"/>
      <c r="B920" s="15"/>
    </row>
    <row r="921" spans="1:2" ht="13" x14ac:dyDescent="0.15">
      <c r="A921" s="15"/>
      <c r="B921" s="15"/>
    </row>
    <row r="922" spans="1:2" ht="13" x14ac:dyDescent="0.15">
      <c r="A922" s="15"/>
      <c r="B922" s="15"/>
    </row>
    <row r="923" spans="1:2" ht="13" x14ac:dyDescent="0.15">
      <c r="A923" s="15"/>
      <c r="B923" s="15"/>
    </row>
    <row r="924" spans="1:2" ht="13" x14ac:dyDescent="0.15">
      <c r="A924" s="15"/>
      <c r="B924" s="15"/>
    </row>
    <row r="925" spans="1:2" ht="13" x14ac:dyDescent="0.15">
      <c r="A925" s="15"/>
      <c r="B925" s="15"/>
    </row>
    <row r="926" spans="1:2" ht="13" x14ac:dyDescent="0.15">
      <c r="A926" s="15"/>
      <c r="B926" s="15"/>
    </row>
    <row r="927" spans="1:2" ht="13" x14ac:dyDescent="0.15">
      <c r="A927" s="15"/>
      <c r="B927" s="15"/>
    </row>
    <row r="928" spans="1:2" ht="13" x14ac:dyDescent="0.15">
      <c r="A928" s="15"/>
      <c r="B928" s="15"/>
    </row>
    <row r="929" spans="1:2" ht="13" x14ac:dyDescent="0.15">
      <c r="A929" s="15"/>
      <c r="B929" s="15"/>
    </row>
    <row r="930" spans="1:2" ht="13" x14ac:dyDescent="0.15">
      <c r="A930" s="15"/>
      <c r="B930" s="15"/>
    </row>
    <row r="931" spans="1:2" ht="13" x14ac:dyDescent="0.15">
      <c r="A931" s="15"/>
      <c r="B931" s="15"/>
    </row>
    <row r="932" spans="1:2" ht="13" x14ac:dyDescent="0.15">
      <c r="A932" s="15"/>
      <c r="B932" s="15"/>
    </row>
    <row r="933" spans="1:2" ht="13" x14ac:dyDescent="0.15">
      <c r="A933" s="15"/>
      <c r="B933" s="15"/>
    </row>
    <row r="934" spans="1:2" ht="13" x14ac:dyDescent="0.15">
      <c r="A934" s="15"/>
      <c r="B934" s="15"/>
    </row>
    <row r="935" spans="1:2" ht="13" x14ac:dyDescent="0.15">
      <c r="A935" s="15"/>
      <c r="B935" s="15"/>
    </row>
    <row r="936" spans="1:2" ht="13" x14ac:dyDescent="0.15">
      <c r="A936" s="15"/>
      <c r="B936" s="15"/>
    </row>
    <row r="937" spans="1:2" ht="13" x14ac:dyDescent="0.15">
      <c r="A937" s="15"/>
      <c r="B937" s="15"/>
    </row>
    <row r="938" spans="1:2" ht="13" x14ac:dyDescent="0.15">
      <c r="A938" s="15"/>
      <c r="B938" s="15"/>
    </row>
    <row r="939" spans="1:2" ht="13" x14ac:dyDescent="0.15">
      <c r="A939" s="15"/>
      <c r="B939" s="15"/>
    </row>
    <row r="940" spans="1:2" ht="13" x14ac:dyDescent="0.15">
      <c r="A940" s="15"/>
      <c r="B940" s="15"/>
    </row>
    <row r="941" spans="1:2" ht="13" x14ac:dyDescent="0.15">
      <c r="A941" s="15"/>
      <c r="B941" s="15"/>
    </row>
    <row r="942" spans="1:2" ht="13" x14ac:dyDescent="0.15">
      <c r="A942" s="15"/>
      <c r="B942" s="15"/>
    </row>
    <row r="943" spans="1:2" ht="13" x14ac:dyDescent="0.15">
      <c r="A943" s="15"/>
      <c r="B943" s="15"/>
    </row>
    <row r="944" spans="1:2" ht="13" x14ac:dyDescent="0.15">
      <c r="A944" s="15"/>
      <c r="B944" s="15"/>
    </row>
    <row r="945" spans="1:2" ht="13" x14ac:dyDescent="0.15">
      <c r="A945" s="15"/>
      <c r="B945" s="15"/>
    </row>
    <row r="946" spans="1:2" ht="13" x14ac:dyDescent="0.15">
      <c r="A946" s="15"/>
      <c r="B946" s="15"/>
    </row>
    <row r="947" spans="1:2" ht="13" x14ac:dyDescent="0.15">
      <c r="A947" s="15"/>
      <c r="B947" s="15"/>
    </row>
    <row r="948" spans="1:2" ht="13" x14ac:dyDescent="0.15">
      <c r="A948" s="15"/>
      <c r="B948" s="15"/>
    </row>
    <row r="949" spans="1:2" ht="13" x14ac:dyDescent="0.15">
      <c r="A949" s="15"/>
      <c r="B949" s="15"/>
    </row>
    <row r="950" spans="1:2" ht="13" x14ac:dyDescent="0.15">
      <c r="A950" s="15"/>
      <c r="B950" s="15"/>
    </row>
    <row r="951" spans="1:2" ht="13" x14ac:dyDescent="0.15">
      <c r="A951" s="15"/>
      <c r="B951" s="15"/>
    </row>
    <row r="952" spans="1:2" ht="13" x14ac:dyDescent="0.15">
      <c r="A952" s="15"/>
      <c r="B952" s="15"/>
    </row>
    <row r="953" spans="1:2" ht="13" x14ac:dyDescent="0.15">
      <c r="A953" s="15"/>
      <c r="B953" s="15"/>
    </row>
    <row r="954" spans="1:2" ht="13" x14ac:dyDescent="0.15">
      <c r="A954" s="15"/>
      <c r="B954" s="15"/>
    </row>
    <row r="955" spans="1:2" ht="13" x14ac:dyDescent="0.15">
      <c r="A955" s="15"/>
      <c r="B955" s="15"/>
    </row>
    <row r="956" spans="1:2" ht="13" x14ac:dyDescent="0.15">
      <c r="A956" s="15"/>
      <c r="B956" s="15"/>
    </row>
    <row r="957" spans="1:2" ht="13" x14ac:dyDescent="0.15">
      <c r="A957" s="15"/>
      <c r="B957" s="15"/>
    </row>
    <row r="958" spans="1:2" ht="13" x14ac:dyDescent="0.15">
      <c r="A958" s="15"/>
      <c r="B958" s="15"/>
    </row>
    <row r="959" spans="1:2" ht="13" x14ac:dyDescent="0.15">
      <c r="A959" s="15"/>
      <c r="B959" s="15"/>
    </row>
    <row r="960" spans="1:2" ht="13" x14ac:dyDescent="0.15">
      <c r="A960" s="15"/>
      <c r="B960" s="15"/>
    </row>
    <row r="961" spans="1:2" ht="13" x14ac:dyDescent="0.15">
      <c r="A961" s="15"/>
      <c r="B961" s="15"/>
    </row>
    <row r="962" spans="1:2" ht="13" x14ac:dyDescent="0.15">
      <c r="A962" s="15"/>
      <c r="B962" s="15"/>
    </row>
    <row r="963" spans="1:2" ht="13" x14ac:dyDescent="0.15">
      <c r="A963" s="15"/>
      <c r="B963" s="15"/>
    </row>
    <row r="964" spans="1:2" ht="13" x14ac:dyDescent="0.15">
      <c r="A964" s="15"/>
      <c r="B964" s="15"/>
    </row>
    <row r="965" spans="1:2" ht="13" x14ac:dyDescent="0.15">
      <c r="A965" s="15"/>
      <c r="B965" s="15"/>
    </row>
    <row r="966" spans="1:2" ht="13" x14ac:dyDescent="0.15">
      <c r="A966" s="15"/>
      <c r="B966" s="15"/>
    </row>
    <row r="967" spans="1:2" ht="13" x14ac:dyDescent="0.15">
      <c r="A967" s="15"/>
      <c r="B967" s="15"/>
    </row>
    <row r="968" spans="1:2" ht="13" x14ac:dyDescent="0.15">
      <c r="A968" s="15"/>
      <c r="B968" s="15"/>
    </row>
    <row r="969" spans="1:2" ht="13" x14ac:dyDescent="0.15">
      <c r="A969" s="15"/>
      <c r="B969" s="15"/>
    </row>
    <row r="970" spans="1:2" ht="13" x14ac:dyDescent="0.15">
      <c r="A970" s="15"/>
      <c r="B970" s="15"/>
    </row>
    <row r="971" spans="1:2" ht="13" x14ac:dyDescent="0.15">
      <c r="A971" s="15"/>
      <c r="B971" s="15"/>
    </row>
    <row r="972" spans="1:2" ht="13" x14ac:dyDescent="0.15">
      <c r="A972" s="15"/>
      <c r="B972" s="15"/>
    </row>
    <row r="973" spans="1:2" ht="13" x14ac:dyDescent="0.15">
      <c r="A973" s="15"/>
      <c r="B973" s="15"/>
    </row>
    <row r="974" spans="1:2" ht="13" x14ac:dyDescent="0.15">
      <c r="A974" s="15"/>
      <c r="B974" s="15"/>
    </row>
    <row r="975" spans="1:2" ht="13" x14ac:dyDescent="0.15">
      <c r="A975" s="15"/>
      <c r="B975" s="15"/>
    </row>
    <row r="976" spans="1:2" ht="13" x14ac:dyDescent="0.15">
      <c r="A976" s="15"/>
      <c r="B976" s="15"/>
    </row>
    <row r="977" spans="1:2" ht="13" x14ac:dyDescent="0.15">
      <c r="A977" s="15"/>
      <c r="B977" s="15"/>
    </row>
    <row r="978" spans="1:2" ht="13" x14ac:dyDescent="0.15">
      <c r="A978" s="15"/>
      <c r="B978" s="15"/>
    </row>
    <row r="979" spans="1:2" ht="13" x14ac:dyDescent="0.15">
      <c r="A979" s="15"/>
      <c r="B979" s="15"/>
    </row>
    <row r="980" spans="1:2" ht="13" x14ac:dyDescent="0.15">
      <c r="A980" s="15"/>
      <c r="B980" s="15"/>
    </row>
    <row r="981" spans="1:2" ht="13" x14ac:dyDescent="0.15">
      <c r="A981" s="15"/>
      <c r="B981" s="15"/>
    </row>
    <row r="982" spans="1:2" ht="13" x14ac:dyDescent="0.15">
      <c r="A982" s="15"/>
      <c r="B982" s="15"/>
    </row>
    <row r="983" spans="1:2" ht="13" x14ac:dyDescent="0.15">
      <c r="A983" s="15"/>
      <c r="B983" s="15"/>
    </row>
    <row r="984" spans="1:2" ht="13" x14ac:dyDescent="0.15">
      <c r="A984" s="15"/>
      <c r="B984" s="15"/>
    </row>
    <row r="985" spans="1:2" ht="13" x14ac:dyDescent="0.15">
      <c r="A985" s="15"/>
      <c r="B985" s="15"/>
    </row>
    <row r="986" spans="1:2" ht="13" x14ac:dyDescent="0.15">
      <c r="A986" s="15"/>
      <c r="B986" s="15"/>
    </row>
    <row r="987" spans="1:2" ht="13" x14ac:dyDescent="0.15">
      <c r="A987" s="15"/>
      <c r="B987" s="15"/>
    </row>
    <row r="988" spans="1:2" ht="13" x14ac:dyDescent="0.15">
      <c r="A988" s="15"/>
      <c r="B988" s="15"/>
    </row>
    <row r="989" spans="1:2" ht="13" x14ac:dyDescent="0.15">
      <c r="A989" s="15"/>
      <c r="B989" s="15"/>
    </row>
    <row r="990" spans="1:2" ht="13" x14ac:dyDescent="0.15">
      <c r="A990" s="15"/>
      <c r="B990" s="15"/>
    </row>
    <row r="991" spans="1:2" ht="13" x14ac:dyDescent="0.15">
      <c r="A991" s="15"/>
      <c r="B991" s="15"/>
    </row>
    <row r="992" spans="1:2" ht="13" x14ac:dyDescent="0.15">
      <c r="A992" s="15"/>
      <c r="B992" s="15"/>
    </row>
    <row r="993" spans="1:2" ht="13" x14ac:dyDescent="0.15">
      <c r="A993" s="15"/>
      <c r="B993" s="15"/>
    </row>
    <row r="994" spans="1:2" ht="13" x14ac:dyDescent="0.15">
      <c r="A994" s="15"/>
      <c r="B994" s="15"/>
    </row>
    <row r="995" spans="1:2" ht="13" x14ac:dyDescent="0.15">
      <c r="A995" s="15"/>
      <c r="B995" s="15"/>
    </row>
    <row r="996" spans="1:2" ht="13" x14ac:dyDescent="0.15">
      <c r="A996" s="15"/>
      <c r="B996" s="15"/>
    </row>
    <row r="997" spans="1:2" ht="13" x14ac:dyDescent="0.15">
      <c r="A997" s="15"/>
      <c r="B997" s="15"/>
    </row>
    <row r="998" spans="1:2" ht="13" x14ac:dyDescent="0.15">
      <c r="A998" s="15"/>
      <c r="B998" s="15"/>
    </row>
    <row r="999" spans="1:2" ht="13" x14ac:dyDescent="0.15">
      <c r="A999" s="15"/>
      <c r="B999" s="15"/>
    </row>
    <row r="1000" spans="1:2" ht="13" x14ac:dyDescent="0.15">
      <c r="A1000" s="15"/>
      <c r="B1000" s="15"/>
    </row>
    <row r="1001" spans="1:2" ht="13" x14ac:dyDescent="0.15">
      <c r="A1001" s="15"/>
      <c r="B1001" s="15"/>
    </row>
    <row r="1002" spans="1:2" ht="13" x14ac:dyDescent="0.15">
      <c r="A1002" s="15"/>
      <c r="B1002" s="15"/>
    </row>
  </sheetData>
  <sheetProtection algorithmName="SHA-512" hashValue="T6O8+56MTE8ocQAy2r/qS3GHVJQqWHKicBu408bm9FP+vL9aARV5V8/c0ASta1+Ms0KX1unwjbJD7Koq1RhiPQ==" saltValue="GUh4J5PDYVpw/nUzEwfUPg==" spinCount="100000" sheet="1" objects="1" scenarios="1"/>
  <pageMargins left="0" right="0" top="0" bottom="0" header="0" footer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  <outlinePr summaryBelow="0" summaryRight="0"/>
  </sheetPr>
  <dimension ref="A1:G1001"/>
  <sheetViews>
    <sheetView workbookViewId="0">
      <selection activeCell="G9" sqref="G9"/>
    </sheetView>
  </sheetViews>
  <sheetFormatPr baseColWidth="10" defaultColWidth="14.5" defaultRowHeight="15.75" customHeight="1" x14ac:dyDescent="0.15"/>
  <cols>
    <col min="1" max="1" width="34.1640625" customWidth="1"/>
  </cols>
  <sheetData>
    <row r="1" spans="1:7" ht="15.75" customHeight="1" x14ac:dyDescent="0.15">
      <c r="B1" s="158" t="s">
        <v>1363</v>
      </c>
      <c r="C1" s="159"/>
      <c r="D1" s="159"/>
      <c r="E1" s="159"/>
      <c r="F1" s="159"/>
      <c r="G1" s="160"/>
    </row>
    <row r="2" spans="1:7" ht="15.75" customHeight="1" x14ac:dyDescent="0.15">
      <c r="B2" s="7">
        <v>2015</v>
      </c>
      <c r="C2" s="7">
        <v>2016</v>
      </c>
      <c r="D2" s="7">
        <v>2017</v>
      </c>
      <c r="E2" s="7">
        <v>2018</v>
      </c>
      <c r="F2" s="7">
        <v>2019</v>
      </c>
      <c r="G2" s="7">
        <v>2020</v>
      </c>
    </row>
    <row r="3" spans="1:7" ht="15.75" customHeight="1" x14ac:dyDescent="0.15">
      <c r="A3" s="9" t="s">
        <v>247</v>
      </c>
      <c r="B3" s="8">
        <f>SUMIF(summary!$E:$E,B2,summary!$F:$F)</f>
        <v>7125000</v>
      </c>
      <c r="C3" s="8">
        <f>SUMIF(summary!$E:$E,C2,summary!$F:$F)</f>
        <v>9324000</v>
      </c>
      <c r="D3" s="8">
        <f>SUMIF(summary!$E:$E,D2,summary!$F:$F)</f>
        <v>6864579</v>
      </c>
      <c r="E3" s="8">
        <f>SUMIF(summary!$E:$E,E2,summary!$F:$F)</f>
        <v>7937250</v>
      </c>
      <c r="F3" s="8">
        <f>SUMIF(summary!$E:$E,F2,summary!$F:$F)</f>
        <v>6546900</v>
      </c>
      <c r="G3" s="8">
        <f>SUMIF(summary!$E:$E,G2,summary!$F:$F)</f>
        <v>7990000</v>
      </c>
    </row>
    <row r="4" spans="1:7" ht="15.75" customHeight="1" x14ac:dyDescent="0.15">
      <c r="A4" s="9" t="s">
        <v>1364</v>
      </c>
      <c r="B4" s="8">
        <f>B3</f>
        <v>7125000</v>
      </c>
      <c r="C4" s="8">
        <f t="shared" ref="C4:G4" si="0">C3+B4</f>
        <v>16449000</v>
      </c>
      <c r="D4" s="8">
        <f t="shared" si="0"/>
        <v>23313579</v>
      </c>
      <c r="E4" s="8">
        <f t="shared" si="0"/>
        <v>31250829</v>
      </c>
      <c r="F4" s="8">
        <f t="shared" si="0"/>
        <v>37797729</v>
      </c>
      <c r="G4" s="8">
        <f t="shared" si="0"/>
        <v>45787729</v>
      </c>
    </row>
    <row r="5" spans="1:7" ht="15.75" customHeight="1" x14ac:dyDescent="0.15">
      <c r="B5" s="15"/>
      <c r="C5" s="15"/>
      <c r="D5" s="15"/>
      <c r="E5" s="15"/>
      <c r="F5" s="15"/>
      <c r="G5" s="15"/>
    </row>
    <row r="6" spans="1:7" ht="15.75" customHeight="1" x14ac:dyDescent="0.15">
      <c r="A6" s="9" t="s">
        <v>246</v>
      </c>
      <c r="B6" s="8">
        <f>SUMIF(summary!$E:$E,B2,summary!$P:$P)</f>
        <v>36933968</v>
      </c>
      <c r="C6" s="8">
        <f>SUMIF(summary!$E:$E,C2,summary!$P:$P)</f>
        <v>134836000</v>
      </c>
      <c r="D6" s="8">
        <f>SUMIF(summary!$E:$E,D2,summary!$P:$P)</f>
        <v>109714829</v>
      </c>
      <c r="E6" s="8">
        <f>SUMIF(summary!$E:$E,E2,summary!$P:$P)</f>
        <v>57197370</v>
      </c>
      <c r="F6" s="8">
        <f>SUMIF(summary!$E:$E,F2,summary!$P:$P)</f>
        <v>63804227</v>
      </c>
      <c r="G6" s="8">
        <f>SUMIF(summary!$E:$E,G2,summary!$P:$P)</f>
        <v>74744756</v>
      </c>
    </row>
    <row r="7" spans="1:7" ht="15.75" customHeight="1" x14ac:dyDescent="0.15">
      <c r="A7" s="9" t="s">
        <v>1365</v>
      </c>
      <c r="B7" s="8">
        <f>B6</f>
        <v>36933968</v>
      </c>
      <c r="C7" s="8">
        <f t="shared" ref="C7:G7" si="1">C6+B7</f>
        <v>171769968</v>
      </c>
      <c r="D7" s="8">
        <f t="shared" si="1"/>
        <v>281484797</v>
      </c>
      <c r="E7" s="8">
        <f t="shared" si="1"/>
        <v>338682167</v>
      </c>
      <c r="F7" s="8">
        <f t="shared" si="1"/>
        <v>402486394</v>
      </c>
      <c r="G7" s="8">
        <f t="shared" si="1"/>
        <v>477231150</v>
      </c>
    </row>
    <row r="8" spans="1:7" ht="15.75" customHeight="1" x14ac:dyDescent="0.15">
      <c r="B8" s="15"/>
      <c r="C8" s="15"/>
      <c r="D8" s="15"/>
      <c r="E8" s="15"/>
      <c r="F8" s="15"/>
      <c r="G8" s="15"/>
    </row>
    <row r="9" spans="1:7" ht="15.75" customHeight="1" x14ac:dyDescent="0.15">
      <c r="A9" s="9" t="s">
        <v>248</v>
      </c>
      <c r="B9" s="8">
        <f t="shared" ref="B9:G9" si="2">B7-B4</f>
        <v>29808968</v>
      </c>
      <c r="C9" s="8">
        <f t="shared" si="2"/>
        <v>155320968</v>
      </c>
      <c r="D9" s="8">
        <f t="shared" si="2"/>
        <v>258171218</v>
      </c>
      <c r="E9" s="8">
        <f t="shared" si="2"/>
        <v>307431338</v>
      </c>
      <c r="F9" s="8">
        <f t="shared" si="2"/>
        <v>364688665</v>
      </c>
      <c r="G9" s="8">
        <f t="shared" si="2"/>
        <v>431443421</v>
      </c>
    </row>
    <row r="10" spans="1:7" ht="15.75" customHeight="1" x14ac:dyDescent="0.15">
      <c r="B10" s="15"/>
      <c r="C10" s="15"/>
      <c r="D10" s="15"/>
      <c r="E10" s="15"/>
      <c r="F10" s="15"/>
      <c r="G10" s="15"/>
    </row>
    <row r="11" spans="1:7" ht="15.75" customHeight="1" x14ac:dyDescent="0.15">
      <c r="B11" s="15"/>
      <c r="C11" s="15"/>
      <c r="D11" s="15"/>
      <c r="E11" s="15"/>
      <c r="F11" s="15"/>
      <c r="G11" s="15"/>
    </row>
    <row r="12" spans="1:7" ht="15.75" customHeight="1" x14ac:dyDescent="0.15">
      <c r="B12" s="15"/>
      <c r="C12" s="15"/>
      <c r="D12" s="15"/>
      <c r="E12" s="15"/>
      <c r="F12" s="15"/>
      <c r="G12" s="15"/>
    </row>
    <row r="13" spans="1:7" ht="15.75" customHeight="1" x14ac:dyDescent="0.15">
      <c r="B13" s="15"/>
      <c r="C13" s="15"/>
      <c r="D13" s="15"/>
      <c r="E13" s="15"/>
      <c r="F13" s="15"/>
      <c r="G13" s="15"/>
    </row>
    <row r="14" spans="1:7" ht="15.75" customHeight="1" x14ac:dyDescent="0.15">
      <c r="B14" s="15"/>
      <c r="C14" s="15"/>
      <c r="D14" s="15"/>
      <c r="E14" s="15"/>
      <c r="F14" s="15"/>
      <c r="G14" s="15"/>
    </row>
    <row r="15" spans="1:7" ht="15.75" customHeight="1" x14ac:dyDescent="0.15">
      <c r="B15" s="15"/>
      <c r="C15" s="15"/>
      <c r="D15" s="15"/>
      <c r="E15" s="15"/>
      <c r="F15" s="15"/>
      <c r="G15" s="15"/>
    </row>
    <row r="16" spans="1:7" ht="15.75" customHeight="1" x14ac:dyDescent="0.15">
      <c r="B16" s="15"/>
      <c r="C16" s="15"/>
      <c r="D16" s="15"/>
      <c r="E16" s="15"/>
      <c r="F16" s="15"/>
      <c r="G16" s="15"/>
    </row>
    <row r="17" spans="2:7" ht="15.75" customHeight="1" x14ac:dyDescent="0.15">
      <c r="B17" s="15"/>
      <c r="C17" s="15"/>
      <c r="D17" s="15"/>
      <c r="E17" s="15"/>
      <c r="F17" s="15"/>
      <c r="G17" s="15"/>
    </row>
    <row r="18" spans="2:7" ht="15.75" customHeight="1" x14ac:dyDescent="0.15">
      <c r="B18" s="15"/>
      <c r="C18" s="15"/>
      <c r="D18" s="15"/>
      <c r="E18" s="15"/>
      <c r="F18" s="15"/>
      <c r="G18" s="15"/>
    </row>
    <row r="19" spans="2:7" ht="15.75" customHeight="1" x14ac:dyDescent="0.15">
      <c r="B19" s="15"/>
      <c r="C19" s="15"/>
      <c r="D19" s="15"/>
      <c r="E19" s="15"/>
      <c r="F19" s="15"/>
      <c r="G19" s="15"/>
    </row>
    <row r="20" spans="2:7" ht="15.75" customHeight="1" x14ac:dyDescent="0.15">
      <c r="B20" s="15"/>
      <c r="C20" s="15"/>
      <c r="D20" s="15"/>
      <c r="E20" s="15"/>
      <c r="F20" s="15"/>
      <c r="G20" s="15"/>
    </row>
    <row r="21" spans="2:7" ht="15.75" customHeight="1" x14ac:dyDescent="0.15">
      <c r="B21" s="15"/>
      <c r="C21" s="15"/>
      <c r="D21" s="15"/>
      <c r="E21" s="15"/>
      <c r="F21" s="15"/>
      <c r="G21" s="15"/>
    </row>
    <row r="22" spans="2:7" ht="15.75" customHeight="1" x14ac:dyDescent="0.15">
      <c r="B22" s="15"/>
      <c r="C22" s="15"/>
      <c r="D22" s="15"/>
      <c r="E22" s="15"/>
      <c r="F22" s="15"/>
      <c r="G22" s="15"/>
    </row>
    <row r="23" spans="2:7" ht="15.75" customHeight="1" x14ac:dyDescent="0.15">
      <c r="B23" s="15"/>
      <c r="C23" s="15"/>
      <c r="D23" s="15"/>
      <c r="E23" s="15"/>
      <c r="F23" s="15"/>
      <c r="G23" s="15"/>
    </row>
    <row r="24" spans="2:7" ht="15.75" customHeight="1" x14ac:dyDescent="0.15">
      <c r="B24" s="15"/>
      <c r="C24" s="15"/>
      <c r="D24" s="15"/>
      <c r="E24" s="15"/>
      <c r="F24" s="15"/>
      <c r="G24" s="15"/>
    </row>
    <row r="25" spans="2:7" ht="15.75" customHeight="1" x14ac:dyDescent="0.15">
      <c r="B25" s="15"/>
      <c r="C25" s="15"/>
      <c r="D25" s="15"/>
      <c r="E25" s="15"/>
      <c r="F25" s="15"/>
      <c r="G25" s="15"/>
    </row>
    <row r="26" spans="2:7" ht="15.75" customHeight="1" x14ac:dyDescent="0.15">
      <c r="B26" s="15"/>
      <c r="C26" s="15"/>
      <c r="D26" s="15"/>
      <c r="E26" s="15"/>
      <c r="F26" s="15"/>
      <c r="G26" s="15"/>
    </row>
    <row r="27" spans="2:7" ht="15.75" customHeight="1" x14ac:dyDescent="0.15">
      <c r="B27" s="15"/>
      <c r="C27" s="15"/>
      <c r="D27" s="15"/>
      <c r="E27" s="15"/>
      <c r="F27" s="15"/>
      <c r="G27" s="15"/>
    </row>
    <row r="28" spans="2:7" ht="15.75" customHeight="1" x14ac:dyDescent="0.15">
      <c r="B28" s="15"/>
      <c r="C28" s="15"/>
      <c r="D28" s="15"/>
      <c r="E28" s="15"/>
      <c r="F28" s="15"/>
      <c r="G28" s="15"/>
    </row>
    <row r="29" spans="2:7" ht="15.75" customHeight="1" x14ac:dyDescent="0.15">
      <c r="B29" s="15"/>
      <c r="C29" s="15"/>
      <c r="D29" s="15"/>
      <c r="E29" s="15"/>
      <c r="F29" s="15"/>
      <c r="G29" s="15"/>
    </row>
    <row r="30" spans="2:7" ht="15.75" customHeight="1" x14ac:dyDescent="0.15">
      <c r="B30" s="15"/>
      <c r="C30" s="15"/>
      <c r="D30" s="15"/>
      <c r="E30" s="15"/>
      <c r="F30" s="15"/>
      <c r="G30" s="15"/>
    </row>
    <row r="31" spans="2:7" ht="15.75" customHeight="1" x14ac:dyDescent="0.15">
      <c r="B31" s="15"/>
      <c r="C31" s="15"/>
      <c r="D31" s="15"/>
      <c r="E31" s="15"/>
      <c r="F31" s="15"/>
      <c r="G31" s="15"/>
    </row>
    <row r="32" spans="2:7" ht="15.75" customHeight="1" x14ac:dyDescent="0.15">
      <c r="B32" s="15"/>
      <c r="C32" s="15"/>
      <c r="D32" s="15"/>
      <c r="E32" s="15"/>
      <c r="F32" s="15"/>
      <c r="G32" s="15"/>
    </row>
    <row r="33" spans="2:7" ht="15.75" customHeight="1" x14ac:dyDescent="0.15">
      <c r="B33" s="15"/>
      <c r="C33" s="15"/>
      <c r="D33" s="15"/>
      <c r="E33" s="15"/>
      <c r="F33" s="15"/>
      <c r="G33" s="15"/>
    </row>
    <row r="34" spans="2:7" ht="15.75" customHeight="1" x14ac:dyDescent="0.15">
      <c r="B34" s="15"/>
      <c r="C34" s="15"/>
      <c r="D34" s="15"/>
      <c r="E34" s="15"/>
      <c r="F34" s="15"/>
      <c r="G34" s="15"/>
    </row>
    <row r="35" spans="2:7" ht="15.75" customHeight="1" x14ac:dyDescent="0.15">
      <c r="B35" s="15"/>
      <c r="C35" s="15"/>
      <c r="D35" s="15"/>
      <c r="E35" s="15"/>
      <c r="F35" s="15"/>
      <c r="G35" s="15"/>
    </row>
    <row r="36" spans="2:7" ht="15.75" customHeight="1" x14ac:dyDescent="0.15">
      <c r="B36" s="15"/>
      <c r="C36" s="15"/>
      <c r="D36" s="15"/>
      <c r="E36" s="15"/>
      <c r="F36" s="15"/>
      <c r="G36" s="15"/>
    </row>
    <row r="37" spans="2:7" ht="15.75" customHeight="1" x14ac:dyDescent="0.15">
      <c r="B37" s="15"/>
      <c r="C37" s="15"/>
      <c r="D37" s="15"/>
      <c r="E37" s="15"/>
      <c r="F37" s="15"/>
      <c r="G37" s="15"/>
    </row>
    <row r="38" spans="2:7" ht="15.75" customHeight="1" x14ac:dyDescent="0.15">
      <c r="B38" s="15"/>
      <c r="C38" s="15"/>
      <c r="D38" s="15"/>
      <c r="E38" s="15"/>
      <c r="F38" s="15"/>
      <c r="G38" s="15"/>
    </row>
    <row r="39" spans="2:7" ht="15.75" customHeight="1" x14ac:dyDescent="0.15">
      <c r="B39" s="15"/>
      <c r="C39" s="15"/>
      <c r="D39" s="15"/>
      <c r="E39" s="15"/>
      <c r="F39" s="15"/>
      <c r="G39" s="15"/>
    </row>
    <row r="40" spans="2:7" ht="15.75" customHeight="1" x14ac:dyDescent="0.15">
      <c r="B40" s="15"/>
      <c r="C40" s="15"/>
      <c r="D40" s="15"/>
      <c r="E40" s="15"/>
      <c r="F40" s="15"/>
      <c r="G40" s="15"/>
    </row>
    <row r="41" spans="2:7" ht="15.75" customHeight="1" x14ac:dyDescent="0.15">
      <c r="B41" s="15"/>
      <c r="C41" s="15"/>
      <c r="D41" s="15"/>
      <c r="E41" s="15"/>
      <c r="F41" s="15"/>
      <c r="G41" s="15"/>
    </row>
    <row r="42" spans="2:7" ht="15.75" customHeight="1" x14ac:dyDescent="0.15">
      <c r="B42" s="15"/>
      <c r="C42" s="15"/>
      <c r="D42" s="15"/>
      <c r="E42" s="15"/>
      <c r="F42" s="15"/>
      <c r="G42" s="15"/>
    </row>
    <row r="43" spans="2:7" ht="15.75" customHeight="1" x14ac:dyDescent="0.15">
      <c r="B43" s="15"/>
      <c r="C43" s="15"/>
      <c r="D43" s="15"/>
      <c r="E43" s="15"/>
      <c r="F43" s="15"/>
      <c r="G43" s="15"/>
    </row>
    <row r="44" spans="2:7" ht="15.75" customHeight="1" x14ac:dyDescent="0.15">
      <c r="B44" s="15"/>
      <c r="C44" s="15"/>
      <c r="D44" s="15"/>
      <c r="E44" s="15"/>
      <c r="F44" s="15"/>
      <c r="G44" s="15"/>
    </row>
    <row r="45" spans="2:7" ht="15.75" customHeight="1" x14ac:dyDescent="0.15">
      <c r="B45" s="15"/>
      <c r="C45" s="15"/>
      <c r="D45" s="15"/>
      <c r="E45" s="15"/>
      <c r="F45" s="15"/>
      <c r="G45" s="15"/>
    </row>
    <row r="46" spans="2:7" ht="15.75" customHeight="1" x14ac:dyDescent="0.15">
      <c r="B46" s="15"/>
      <c r="C46" s="15"/>
      <c r="D46" s="15"/>
      <c r="E46" s="15"/>
      <c r="F46" s="15"/>
      <c r="G46" s="15"/>
    </row>
    <row r="47" spans="2:7" ht="15.75" customHeight="1" x14ac:dyDescent="0.15">
      <c r="B47" s="15"/>
      <c r="C47" s="15"/>
      <c r="D47" s="15"/>
      <c r="E47" s="15"/>
      <c r="F47" s="15"/>
      <c r="G47" s="15"/>
    </row>
    <row r="48" spans="2:7" ht="15.75" customHeight="1" x14ac:dyDescent="0.15">
      <c r="B48" s="15"/>
      <c r="C48" s="15"/>
      <c r="D48" s="15"/>
      <c r="E48" s="15"/>
      <c r="F48" s="15"/>
      <c r="G48" s="15"/>
    </row>
    <row r="49" spans="2:7" ht="15.75" customHeight="1" x14ac:dyDescent="0.15">
      <c r="B49" s="15"/>
      <c r="C49" s="15"/>
      <c r="D49" s="15"/>
      <c r="E49" s="15"/>
      <c r="F49" s="15"/>
      <c r="G49" s="15"/>
    </row>
    <row r="50" spans="2:7" ht="15.75" customHeight="1" x14ac:dyDescent="0.15">
      <c r="B50" s="15"/>
      <c r="C50" s="15"/>
      <c r="D50" s="15"/>
      <c r="E50" s="15"/>
      <c r="F50" s="15"/>
      <c r="G50" s="15"/>
    </row>
    <row r="51" spans="2:7" ht="15.75" customHeight="1" x14ac:dyDescent="0.15">
      <c r="B51" s="15"/>
      <c r="C51" s="15"/>
      <c r="D51" s="15"/>
      <c r="E51" s="15"/>
      <c r="F51" s="15"/>
      <c r="G51" s="15"/>
    </row>
    <row r="52" spans="2:7" ht="13" x14ac:dyDescent="0.15">
      <c r="B52" s="15"/>
      <c r="C52" s="15"/>
      <c r="D52" s="15"/>
      <c r="E52" s="15"/>
      <c r="F52" s="15"/>
      <c r="G52" s="15"/>
    </row>
    <row r="53" spans="2:7" ht="13" x14ac:dyDescent="0.15">
      <c r="B53" s="15"/>
      <c r="C53" s="15"/>
      <c r="D53" s="15"/>
      <c r="E53" s="15"/>
      <c r="F53" s="15"/>
      <c r="G53" s="15"/>
    </row>
    <row r="54" spans="2:7" ht="13" x14ac:dyDescent="0.15">
      <c r="B54" s="15"/>
      <c r="C54" s="15"/>
      <c r="D54" s="15"/>
      <c r="E54" s="15"/>
      <c r="F54" s="15"/>
      <c r="G54" s="15"/>
    </row>
    <row r="55" spans="2:7" ht="13" x14ac:dyDescent="0.15">
      <c r="B55" s="15"/>
      <c r="C55" s="15"/>
      <c r="D55" s="15"/>
      <c r="E55" s="15"/>
      <c r="F55" s="15"/>
      <c r="G55" s="15"/>
    </row>
    <row r="56" spans="2:7" ht="13" x14ac:dyDescent="0.15">
      <c r="B56" s="15"/>
      <c r="C56" s="15"/>
      <c r="D56" s="15"/>
      <c r="E56" s="15"/>
      <c r="F56" s="15"/>
      <c r="G56" s="15"/>
    </row>
    <row r="57" spans="2:7" ht="13" x14ac:dyDescent="0.15">
      <c r="B57" s="15"/>
      <c r="C57" s="15"/>
      <c r="D57" s="15"/>
      <c r="E57" s="15"/>
      <c r="F57" s="15"/>
      <c r="G57" s="15"/>
    </row>
    <row r="58" spans="2:7" ht="13" x14ac:dyDescent="0.15">
      <c r="B58" s="15"/>
      <c r="C58" s="15"/>
      <c r="D58" s="15"/>
      <c r="E58" s="15"/>
      <c r="F58" s="15"/>
      <c r="G58" s="15"/>
    </row>
    <row r="59" spans="2:7" ht="13" x14ac:dyDescent="0.15">
      <c r="B59" s="15"/>
      <c r="C59" s="15"/>
      <c r="D59" s="15"/>
      <c r="E59" s="15"/>
      <c r="F59" s="15"/>
      <c r="G59" s="15"/>
    </row>
    <row r="60" spans="2:7" ht="13" x14ac:dyDescent="0.15">
      <c r="B60" s="15"/>
      <c r="C60" s="15"/>
      <c r="D60" s="15"/>
      <c r="E60" s="15"/>
      <c r="F60" s="15"/>
      <c r="G60" s="15"/>
    </row>
    <row r="61" spans="2:7" ht="13" x14ac:dyDescent="0.15">
      <c r="B61" s="15"/>
      <c r="C61" s="15"/>
      <c r="D61" s="15"/>
      <c r="E61" s="15"/>
      <c r="F61" s="15"/>
      <c r="G61" s="15"/>
    </row>
    <row r="62" spans="2:7" ht="13" x14ac:dyDescent="0.15">
      <c r="B62" s="15"/>
      <c r="C62" s="15"/>
      <c r="D62" s="15"/>
      <c r="E62" s="15"/>
      <c r="F62" s="15"/>
      <c r="G62" s="15"/>
    </row>
    <row r="63" spans="2:7" ht="13" x14ac:dyDescent="0.15">
      <c r="B63" s="15"/>
      <c r="C63" s="15"/>
      <c r="D63" s="15"/>
      <c r="E63" s="15"/>
      <c r="F63" s="15"/>
      <c r="G63" s="15"/>
    </row>
    <row r="64" spans="2:7" ht="13" x14ac:dyDescent="0.15">
      <c r="B64" s="15"/>
      <c r="C64" s="15"/>
      <c r="D64" s="15"/>
      <c r="E64" s="15"/>
      <c r="F64" s="15"/>
      <c r="G64" s="15"/>
    </row>
    <row r="65" spans="2:7" ht="13" x14ac:dyDescent="0.15">
      <c r="B65" s="15"/>
      <c r="C65" s="15"/>
      <c r="D65" s="15"/>
      <c r="E65" s="15"/>
      <c r="F65" s="15"/>
      <c r="G65" s="15"/>
    </row>
    <row r="66" spans="2:7" ht="13" x14ac:dyDescent="0.15">
      <c r="B66" s="15"/>
      <c r="C66" s="15"/>
      <c r="D66" s="15"/>
      <c r="E66" s="15"/>
      <c r="F66" s="15"/>
      <c r="G66" s="15"/>
    </row>
    <row r="67" spans="2:7" ht="13" x14ac:dyDescent="0.15">
      <c r="B67" s="15"/>
      <c r="C67" s="15"/>
      <c r="D67" s="15"/>
      <c r="E67" s="15"/>
      <c r="F67" s="15"/>
      <c r="G67" s="15"/>
    </row>
    <row r="68" spans="2:7" ht="13" x14ac:dyDescent="0.15">
      <c r="B68" s="15"/>
      <c r="C68" s="15"/>
      <c r="D68" s="15"/>
      <c r="E68" s="15"/>
      <c r="F68" s="15"/>
      <c r="G68" s="15"/>
    </row>
    <row r="69" spans="2:7" ht="13" x14ac:dyDescent="0.15">
      <c r="B69" s="15"/>
      <c r="C69" s="15"/>
      <c r="D69" s="15"/>
      <c r="E69" s="15"/>
      <c r="F69" s="15"/>
      <c r="G69" s="15"/>
    </row>
    <row r="70" spans="2:7" ht="13" x14ac:dyDescent="0.15">
      <c r="B70" s="15"/>
      <c r="C70" s="15"/>
      <c r="D70" s="15"/>
      <c r="E70" s="15"/>
      <c r="F70" s="15"/>
      <c r="G70" s="15"/>
    </row>
    <row r="71" spans="2:7" ht="13" x14ac:dyDescent="0.15">
      <c r="B71" s="15"/>
      <c r="C71" s="15"/>
      <c r="D71" s="15"/>
      <c r="E71" s="15"/>
      <c r="F71" s="15"/>
      <c r="G71" s="15"/>
    </row>
    <row r="72" spans="2:7" ht="13" x14ac:dyDescent="0.15">
      <c r="B72" s="15"/>
      <c r="C72" s="15"/>
      <c r="D72" s="15"/>
      <c r="E72" s="15"/>
      <c r="F72" s="15"/>
      <c r="G72" s="15"/>
    </row>
    <row r="73" spans="2:7" ht="13" x14ac:dyDescent="0.15">
      <c r="B73" s="15"/>
      <c r="C73" s="15"/>
      <c r="D73" s="15"/>
      <c r="E73" s="15"/>
      <c r="F73" s="15"/>
      <c r="G73" s="15"/>
    </row>
    <row r="74" spans="2:7" ht="13" x14ac:dyDescent="0.15">
      <c r="B74" s="15"/>
      <c r="C74" s="15"/>
      <c r="D74" s="15"/>
      <c r="E74" s="15"/>
      <c r="F74" s="15"/>
      <c r="G74" s="15"/>
    </row>
    <row r="75" spans="2:7" ht="13" x14ac:dyDescent="0.15">
      <c r="B75" s="15"/>
      <c r="C75" s="15"/>
      <c r="D75" s="15"/>
      <c r="E75" s="15"/>
      <c r="F75" s="15"/>
      <c r="G75" s="15"/>
    </row>
    <row r="76" spans="2:7" ht="13" x14ac:dyDescent="0.15">
      <c r="B76" s="15"/>
      <c r="C76" s="15"/>
      <c r="D76" s="15"/>
      <c r="E76" s="15"/>
      <c r="F76" s="15"/>
      <c r="G76" s="15"/>
    </row>
    <row r="77" spans="2:7" ht="13" x14ac:dyDescent="0.15">
      <c r="B77" s="15"/>
      <c r="C77" s="15"/>
      <c r="D77" s="15"/>
      <c r="E77" s="15"/>
      <c r="F77" s="15"/>
      <c r="G77" s="15"/>
    </row>
    <row r="78" spans="2:7" ht="13" x14ac:dyDescent="0.15">
      <c r="B78" s="15"/>
      <c r="C78" s="15"/>
      <c r="D78" s="15"/>
      <c r="E78" s="15"/>
      <c r="F78" s="15"/>
      <c r="G78" s="15"/>
    </row>
    <row r="79" spans="2:7" ht="13" x14ac:dyDescent="0.15">
      <c r="B79" s="15"/>
      <c r="C79" s="15"/>
      <c r="D79" s="15"/>
      <c r="E79" s="15"/>
      <c r="F79" s="15"/>
      <c r="G79" s="15"/>
    </row>
    <row r="80" spans="2:7" ht="13" x14ac:dyDescent="0.15">
      <c r="B80" s="15"/>
      <c r="C80" s="15"/>
      <c r="D80" s="15"/>
      <c r="E80" s="15"/>
      <c r="F80" s="15"/>
      <c r="G80" s="15"/>
    </row>
    <row r="81" spans="2:7" ht="13" x14ac:dyDescent="0.15">
      <c r="B81" s="15"/>
      <c r="C81" s="15"/>
      <c r="D81" s="15"/>
      <c r="E81" s="15"/>
      <c r="F81" s="15"/>
      <c r="G81" s="15"/>
    </row>
    <row r="82" spans="2:7" ht="13" x14ac:dyDescent="0.15">
      <c r="B82" s="15"/>
      <c r="C82" s="15"/>
      <c r="D82" s="15"/>
      <c r="E82" s="15"/>
      <c r="F82" s="15"/>
      <c r="G82" s="15"/>
    </row>
    <row r="83" spans="2:7" ht="13" x14ac:dyDescent="0.15">
      <c r="B83" s="15"/>
      <c r="C83" s="15"/>
      <c r="D83" s="15"/>
      <c r="E83" s="15"/>
      <c r="F83" s="15"/>
      <c r="G83" s="15"/>
    </row>
    <row r="84" spans="2:7" ht="13" x14ac:dyDescent="0.15">
      <c r="B84" s="15"/>
      <c r="C84" s="15"/>
      <c r="D84" s="15"/>
      <c r="E84" s="15"/>
      <c r="F84" s="15"/>
      <c r="G84" s="15"/>
    </row>
    <row r="85" spans="2:7" ht="13" x14ac:dyDescent="0.15">
      <c r="B85" s="15"/>
      <c r="C85" s="15"/>
      <c r="D85" s="15"/>
      <c r="E85" s="15"/>
      <c r="F85" s="15"/>
      <c r="G85" s="15"/>
    </row>
    <row r="86" spans="2:7" ht="13" x14ac:dyDescent="0.15">
      <c r="B86" s="15"/>
      <c r="C86" s="15"/>
      <c r="D86" s="15"/>
      <c r="E86" s="15"/>
      <c r="F86" s="15"/>
      <c r="G86" s="15"/>
    </row>
    <row r="87" spans="2:7" ht="13" x14ac:dyDescent="0.15">
      <c r="B87" s="15"/>
      <c r="C87" s="15"/>
      <c r="D87" s="15"/>
      <c r="E87" s="15"/>
      <c r="F87" s="15"/>
      <c r="G87" s="15"/>
    </row>
    <row r="88" spans="2:7" ht="13" x14ac:dyDescent="0.15">
      <c r="B88" s="15"/>
      <c r="C88" s="15"/>
      <c r="D88" s="15"/>
      <c r="E88" s="15"/>
      <c r="F88" s="15"/>
      <c r="G88" s="15"/>
    </row>
    <row r="89" spans="2:7" ht="13" x14ac:dyDescent="0.15">
      <c r="B89" s="15"/>
      <c r="C89" s="15"/>
      <c r="D89" s="15"/>
      <c r="E89" s="15"/>
      <c r="F89" s="15"/>
      <c r="G89" s="15"/>
    </row>
    <row r="90" spans="2:7" ht="13" x14ac:dyDescent="0.15">
      <c r="B90" s="15"/>
      <c r="C90" s="15"/>
      <c r="D90" s="15"/>
      <c r="E90" s="15"/>
      <c r="F90" s="15"/>
      <c r="G90" s="15"/>
    </row>
    <row r="91" spans="2:7" ht="13" x14ac:dyDescent="0.15">
      <c r="B91" s="15"/>
      <c r="C91" s="15"/>
      <c r="D91" s="15"/>
      <c r="E91" s="15"/>
      <c r="F91" s="15"/>
      <c r="G91" s="15"/>
    </row>
    <row r="92" spans="2:7" ht="13" x14ac:dyDescent="0.15">
      <c r="B92" s="15"/>
      <c r="C92" s="15"/>
      <c r="D92" s="15"/>
      <c r="E92" s="15"/>
      <c r="F92" s="15"/>
      <c r="G92" s="15"/>
    </row>
    <row r="93" spans="2:7" ht="13" x14ac:dyDescent="0.15">
      <c r="B93" s="15"/>
      <c r="C93" s="15"/>
      <c r="D93" s="15"/>
      <c r="E93" s="15"/>
      <c r="F93" s="15"/>
      <c r="G93" s="15"/>
    </row>
    <row r="94" spans="2:7" ht="13" x14ac:dyDescent="0.15">
      <c r="B94" s="15"/>
      <c r="C94" s="15"/>
      <c r="D94" s="15"/>
      <c r="E94" s="15"/>
      <c r="F94" s="15"/>
      <c r="G94" s="15"/>
    </row>
    <row r="95" spans="2:7" ht="13" x14ac:dyDescent="0.15">
      <c r="B95" s="15"/>
      <c r="C95" s="15"/>
      <c r="D95" s="15"/>
      <c r="E95" s="15"/>
      <c r="F95" s="15"/>
      <c r="G95" s="15"/>
    </row>
    <row r="96" spans="2:7" ht="13" x14ac:dyDescent="0.15">
      <c r="B96" s="15"/>
      <c r="C96" s="15"/>
      <c r="D96" s="15"/>
      <c r="E96" s="15"/>
      <c r="F96" s="15"/>
      <c r="G96" s="15"/>
    </row>
    <row r="97" spans="2:7" ht="13" x14ac:dyDescent="0.15">
      <c r="B97" s="15"/>
      <c r="C97" s="15"/>
      <c r="D97" s="15"/>
      <c r="E97" s="15"/>
      <c r="F97" s="15"/>
      <c r="G97" s="15"/>
    </row>
    <row r="98" spans="2:7" ht="13" x14ac:dyDescent="0.15">
      <c r="B98" s="15"/>
      <c r="C98" s="15"/>
      <c r="D98" s="15"/>
      <c r="E98" s="15"/>
      <c r="F98" s="15"/>
      <c r="G98" s="15"/>
    </row>
    <row r="99" spans="2:7" ht="13" x14ac:dyDescent="0.15">
      <c r="B99" s="15"/>
      <c r="C99" s="15"/>
      <c r="D99" s="15"/>
      <c r="E99" s="15"/>
      <c r="F99" s="15"/>
      <c r="G99" s="15"/>
    </row>
    <row r="100" spans="2:7" ht="13" x14ac:dyDescent="0.15">
      <c r="B100" s="15"/>
      <c r="C100" s="15"/>
      <c r="D100" s="15"/>
      <c r="E100" s="15"/>
      <c r="F100" s="15"/>
      <c r="G100" s="15"/>
    </row>
    <row r="101" spans="2:7" ht="13" x14ac:dyDescent="0.15">
      <c r="B101" s="15"/>
      <c r="C101" s="15"/>
      <c r="D101" s="15"/>
      <c r="E101" s="15"/>
      <c r="F101" s="15"/>
      <c r="G101" s="15"/>
    </row>
    <row r="102" spans="2:7" ht="13" x14ac:dyDescent="0.15">
      <c r="B102" s="15"/>
      <c r="C102" s="15"/>
      <c r="D102" s="15"/>
      <c r="E102" s="15"/>
      <c r="F102" s="15"/>
      <c r="G102" s="15"/>
    </row>
    <row r="103" spans="2:7" ht="13" x14ac:dyDescent="0.15">
      <c r="B103" s="15"/>
      <c r="C103" s="15"/>
      <c r="D103" s="15"/>
      <c r="E103" s="15"/>
      <c r="F103" s="15"/>
      <c r="G103" s="15"/>
    </row>
    <row r="104" spans="2:7" ht="13" x14ac:dyDescent="0.15">
      <c r="B104" s="15"/>
      <c r="C104" s="15"/>
      <c r="D104" s="15"/>
      <c r="E104" s="15"/>
      <c r="F104" s="15"/>
      <c r="G104" s="15"/>
    </row>
    <row r="105" spans="2:7" ht="13" x14ac:dyDescent="0.15">
      <c r="B105" s="15"/>
      <c r="C105" s="15"/>
      <c r="D105" s="15"/>
      <c r="E105" s="15"/>
      <c r="F105" s="15"/>
      <c r="G105" s="15"/>
    </row>
    <row r="106" spans="2:7" ht="13" x14ac:dyDescent="0.15">
      <c r="B106" s="15"/>
      <c r="C106" s="15"/>
      <c r="D106" s="15"/>
      <c r="E106" s="15"/>
      <c r="F106" s="15"/>
      <c r="G106" s="15"/>
    </row>
    <row r="107" spans="2:7" ht="13" x14ac:dyDescent="0.15">
      <c r="B107" s="15"/>
      <c r="C107" s="15"/>
      <c r="D107" s="15"/>
      <c r="E107" s="15"/>
      <c r="F107" s="15"/>
      <c r="G107" s="15"/>
    </row>
    <row r="108" spans="2:7" ht="13" x14ac:dyDescent="0.15">
      <c r="B108" s="15"/>
      <c r="C108" s="15"/>
      <c r="D108" s="15"/>
      <c r="E108" s="15"/>
      <c r="F108" s="15"/>
      <c r="G108" s="15"/>
    </row>
    <row r="109" spans="2:7" ht="13" x14ac:dyDescent="0.15">
      <c r="B109" s="15"/>
      <c r="C109" s="15"/>
      <c r="D109" s="15"/>
      <c r="E109" s="15"/>
      <c r="F109" s="15"/>
      <c r="G109" s="15"/>
    </row>
    <row r="110" spans="2:7" ht="13" x14ac:dyDescent="0.15">
      <c r="B110" s="15"/>
      <c r="C110" s="15"/>
      <c r="D110" s="15"/>
      <c r="E110" s="15"/>
      <c r="F110" s="15"/>
      <c r="G110" s="15"/>
    </row>
    <row r="111" spans="2:7" ht="13" x14ac:dyDescent="0.15">
      <c r="B111" s="15"/>
      <c r="C111" s="15"/>
      <c r="D111" s="15"/>
      <c r="E111" s="15"/>
      <c r="F111" s="15"/>
      <c r="G111" s="15"/>
    </row>
    <row r="112" spans="2:7" ht="13" x14ac:dyDescent="0.15">
      <c r="B112" s="15"/>
      <c r="C112" s="15"/>
      <c r="D112" s="15"/>
      <c r="E112" s="15"/>
      <c r="F112" s="15"/>
      <c r="G112" s="15"/>
    </row>
    <row r="113" spans="2:7" ht="13" x14ac:dyDescent="0.15">
      <c r="B113" s="15"/>
      <c r="C113" s="15"/>
      <c r="D113" s="15"/>
      <c r="E113" s="15"/>
      <c r="F113" s="15"/>
      <c r="G113" s="15"/>
    </row>
    <row r="114" spans="2:7" ht="13" x14ac:dyDescent="0.15">
      <c r="B114" s="15"/>
      <c r="C114" s="15"/>
      <c r="D114" s="15"/>
      <c r="E114" s="15"/>
      <c r="F114" s="15"/>
      <c r="G114" s="15"/>
    </row>
    <row r="115" spans="2:7" ht="13" x14ac:dyDescent="0.15">
      <c r="B115" s="15"/>
      <c r="C115" s="15"/>
      <c r="D115" s="15"/>
      <c r="E115" s="15"/>
      <c r="F115" s="15"/>
      <c r="G115" s="15"/>
    </row>
    <row r="116" spans="2:7" ht="13" x14ac:dyDescent="0.15">
      <c r="B116" s="15"/>
      <c r="C116" s="15"/>
      <c r="D116" s="15"/>
      <c r="E116" s="15"/>
      <c r="F116" s="15"/>
      <c r="G116" s="15"/>
    </row>
    <row r="117" spans="2:7" ht="13" x14ac:dyDescent="0.15">
      <c r="B117" s="15"/>
      <c r="C117" s="15"/>
      <c r="D117" s="15"/>
      <c r="E117" s="15"/>
      <c r="F117" s="15"/>
      <c r="G117" s="15"/>
    </row>
    <row r="118" spans="2:7" ht="13" x14ac:dyDescent="0.15">
      <c r="B118" s="15"/>
      <c r="C118" s="15"/>
      <c r="D118" s="15"/>
      <c r="E118" s="15"/>
      <c r="F118" s="15"/>
      <c r="G118" s="15"/>
    </row>
    <row r="119" spans="2:7" ht="13" x14ac:dyDescent="0.15">
      <c r="B119" s="15"/>
      <c r="C119" s="15"/>
      <c r="D119" s="15"/>
      <c r="E119" s="15"/>
      <c r="F119" s="15"/>
      <c r="G119" s="15"/>
    </row>
    <row r="120" spans="2:7" ht="13" x14ac:dyDescent="0.15">
      <c r="B120" s="15"/>
      <c r="C120" s="15"/>
      <c r="D120" s="15"/>
      <c r="E120" s="15"/>
      <c r="F120" s="15"/>
      <c r="G120" s="15"/>
    </row>
    <row r="121" spans="2:7" ht="13" x14ac:dyDescent="0.15">
      <c r="B121" s="15"/>
      <c r="C121" s="15"/>
      <c r="D121" s="15"/>
      <c r="E121" s="15"/>
      <c r="F121" s="15"/>
      <c r="G121" s="15"/>
    </row>
    <row r="122" spans="2:7" ht="13" x14ac:dyDescent="0.15">
      <c r="B122" s="15"/>
      <c r="C122" s="15"/>
      <c r="D122" s="15"/>
      <c r="E122" s="15"/>
      <c r="F122" s="15"/>
      <c r="G122" s="15"/>
    </row>
    <row r="123" spans="2:7" ht="13" x14ac:dyDescent="0.15">
      <c r="B123" s="15"/>
      <c r="C123" s="15"/>
      <c r="D123" s="15"/>
      <c r="E123" s="15"/>
      <c r="F123" s="15"/>
      <c r="G123" s="15"/>
    </row>
    <row r="124" spans="2:7" ht="13" x14ac:dyDescent="0.15">
      <c r="B124" s="15"/>
      <c r="C124" s="15"/>
      <c r="D124" s="15"/>
      <c r="E124" s="15"/>
      <c r="F124" s="15"/>
      <c r="G124" s="15"/>
    </row>
    <row r="125" spans="2:7" ht="13" x14ac:dyDescent="0.15">
      <c r="B125" s="15"/>
      <c r="C125" s="15"/>
      <c r="D125" s="15"/>
      <c r="E125" s="15"/>
      <c r="F125" s="15"/>
      <c r="G125" s="15"/>
    </row>
    <row r="126" spans="2:7" ht="13" x14ac:dyDescent="0.15">
      <c r="B126" s="15"/>
      <c r="C126" s="15"/>
      <c r="D126" s="15"/>
      <c r="E126" s="15"/>
      <c r="F126" s="15"/>
      <c r="G126" s="15"/>
    </row>
    <row r="127" spans="2:7" ht="13" x14ac:dyDescent="0.15">
      <c r="B127" s="15"/>
      <c r="C127" s="15"/>
      <c r="D127" s="15"/>
      <c r="E127" s="15"/>
      <c r="F127" s="15"/>
      <c r="G127" s="15"/>
    </row>
    <row r="128" spans="2:7" ht="13" x14ac:dyDescent="0.15">
      <c r="B128" s="15"/>
      <c r="C128" s="15"/>
      <c r="D128" s="15"/>
      <c r="E128" s="15"/>
      <c r="F128" s="15"/>
      <c r="G128" s="15"/>
    </row>
    <row r="129" spans="2:7" ht="13" x14ac:dyDescent="0.15">
      <c r="B129" s="15"/>
      <c r="C129" s="15"/>
      <c r="D129" s="15"/>
      <c r="E129" s="15"/>
      <c r="F129" s="15"/>
      <c r="G129" s="15"/>
    </row>
    <row r="130" spans="2:7" ht="13" x14ac:dyDescent="0.15">
      <c r="B130" s="15"/>
      <c r="C130" s="15"/>
      <c r="D130" s="15"/>
      <c r="E130" s="15"/>
      <c r="F130" s="15"/>
      <c r="G130" s="15"/>
    </row>
    <row r="131" spans="2:7" ht="13" x14ac:dyDescent="0.15">
      <c r="B131" s="15"/>
      <c r="C131" s="15"/>
      <c r="D131" s="15"/>
      <c r="E131" s="15"/>
      <c r="F131" s="15"/>
      <c r="G131" s="15"/>
    </row>
    <row r="132" spans="2:7" ht="13" x14ac:dyDescent="0.15">
      <c r="B132" s="15"/>
      <c r="C132" s="15"/>
      <c r="D132" s="15"/>
      <c r="E132" s="15"/>
      <c r="F132" s="15"/>
      <c r="G132" s="15"/>
    </row>
    <row r="133" spans="2:7" ht="13" x14ac:dyDescent="0.15">
      <c r="B133" s="15"/>
      <c r="C133" s="15"/>
      <c r="D133" s="15"/>
      <c r="E133" s="15"/>
      <c r="F133" s="15"/>
      <c r="G133" s="15"/>
    </row>
    <row r="134" spans="2:7" ht="13" x14ac:dyDescent="0.15">
      <c r="B134" s="15"/>
      <c r="C134" s="15"/>
      <c r="D134" s="15"/>
      <c r="E134" s="15"/>
      <c r="F134" s="15"/>
      <c r="G134" s="15"/>
    </row>
    <row r="135" spans="2:7" ht="13" x14ac:dyDescent="0.15">
      <c r="B135" s="15"/>
      <c r="C135" s="15"/>
      <c r="D135" s="15"/>
      <c r="E135" s="15"/>
      <c r="F135" s="15"/>
      <c r="G135" s="15"/>
    </row>
    <row r="136" spans="2:7" ht="13" x14ac:dyDescent="0.15">
      <c r="B136" s="15"/>
      <c r="C136" s="15"/>
      <c r="D136" s="15"/>
      <c r="E136" s="15"/>
      <c r="F136" s="15"/>
      <c r="G136" s="15"/>
    </row>
    <row r="137" spans="2:7" ht="13" x14ac:dyDescent="0.15">
      <c r="B137" s="15"/>
      <c r="C137" s="15"/>
      <c r="D137" s="15"/>
      <c r="E137" s="15"/>
      <c r="F137" s="15"/>
      <c r="G137" s="15"/>
    </row>
    <row r="138" spans="2:7" ht="13" x14ac:dyDescent="0.15">
      <c r="B138" s="15"/>
      <c r="C138" s="15"/>
      <c r="D138" s="15"/>
      <c r="E138" s="15"/>
      <c r="F138" s="15"/>
      <c r="G138" s="15"/>
    </row>
    <row r="139" spans="2:7" ht="13" x14ac:dyDescent="0.15">
      <c r="B139" s="15"/>
      <c r="C139" s="15"/>
      <c r="D139" s="15"/>
      <c r="E139" s="15"/>
      <c r="F139" s="15"/>
      <c r="G139" s="15"/>
    </row>
    <row r="140" spans="2:7" ht="13" x14ac:dyDescent="0.15">
      <c r="B140" s="15"/>
      <c r="C140" s="15"/>
      <c r="D140" s="15"/>
      <c r="E140" s="15"/>
      <c r="F140" s="15"/>
      <c r="G140" s="15"/>
    </row>
    <row r="141" spans="2:7" ht="13" x14ac:dyDescent="0.15">
      <c r="B141" s="15"/>
      <c r="C141" s="15"/>
      <c r="D141" s="15"/>
      <c r="E141" s="15"/>
      <c r="F141" s="15"/>
      <c r="G141" s="15"/>
    </row>
    <row r="142" spans="2:7" ht="13" x14ac:dyDescent="0.15">
      <c r="B142" s="15"/>
      <c r="C142" s="15"/>
      <c r="D142" s="15"/>
      <c r="E142" s="15"/>
      <c r="F142" s="15"/>
      <c r="G142" s="15"/>
    </row>
    <row r="143" spans="2:7" ht="13" x14ac:dyDescent="0.15">
      <c r="B143" s="15"/>
      <c r="C143" s="15"/>
      <c r="D143" s="15"/>
      <c r="E143" s="15"/>
      <c r="F143" s="15"/>
      <c r="G143" s="15"/>
    </row>
    <row r="144" spans="2:7" ht="13" x14ac:dyDescent="0.15">
      <c r="B144" s="15"/>
      <c r="C144" s="15"/>
      <c r="D144" s="15"/>
      <c r="E144" s="15"/>
      <c r="F144" s="15"/>
      <c r="G144" s="15"/>
    </row>
    <row r="145" spans="2:7" ht="13" x14ac:dyDescent="0.15">
      <c r="B145" s="15"/>
      <c r="C145" s="15"/>
      <c r="D145" s="15"/>
      <c r="E145" s="15"/>
      <c r="F145" s="15"/>
      <c r="G145" s="15"/>
    </row>
    <row r="146" spans="2:7" ht="13" x14ac:dyDescent="0.15">
      <c r="B146" s="15"/>
      <c r="C146" s="15"/>
      <c r="D146" s="15"/>
      <c r="E146" s="15"/>
      <c r="F146" s="15"/>
      <c r="G146" s="15"/>
    </row>
    <row r="147" spans="2:7" ht="13" x14ac:dyDescent="0.15">
      <c r="B147" s="15"/>
      <c r="C147" s="15"/>
      <c r="D147" s="15"/>
      <c r="E147" s="15"/>
      <c r="F147" s="15"/>
      <c r="G147" s="15"/>
    </row>
    <row r="148" spans="2:7" ht="13" x14ac:dyDescent="0.15">
      <c r="B148" s="15"/>
      <c r="C148" s="15"/>
      <c r="D148" s="15"/>
      <c r="E148" s="15"/>
      <c r="F148" s="15"/>
      <c r="G148" s="15"/>
    </row>
    <row r="149" spans="2:7" ht="13" x14ac:dyDescent="0.15">
      <c r="B149" s="15"/>
      <c r="C149" s="15"/>
      <c r="D149" s="15"/>
      <c r="E149" s="15"/>
      <c r="F149" s="15"/>
      <c r="G149" s="15"/>
    </row>
    <row r="150" spans="2:7" ht="13" x14ac:dyDescent="0.15">
      <c r="B150" s="15"/>
      <c r="C150" s="15"/>
      <c r="D150" s="15"/>
      <c r="E150" s="15"/>
      <c r="F150" s="15"/>
      <c r="G150" s="15"/>
    </row>
    <row r="151" spans="2:7" ht="13" x14ac:dyDescent="0.15">
      <c r="B151" s="15"/>
      <c r="C151" s="15"/>
      <c r="D151" s="15"/>
      <c r="E151" s="15"/>
      <c r="F151" s="15"/>
      <c r="G151" s="15"/>
    </row>
    <row r="152" spans="2:7" ht="13" x14ac:dyDescent="0.15">
      <c r="B152" s="15"/>
      <c r="C152" s="15"/>
      <c r="D152" s="15"/>
      <c r="E152" s="15"/>
      <c r="F152" s="15"/>
      <c r="G152" s="15"/>
    </row>
    <row r="153" spans="2:7" ht="13" x14ac:dyDescent="0.15">
      <c r="B153" s="15"/>
      <c r="C153" s="15"/>
      <c r="D153" s="15"/>
      <c r="E153" s="15"/>
      <c r="F153" s="15"/>
      <c r="G153" s="15"/>
    </row>
    <row r="154" spans="2:7" ht="13" x14ac:dyDescent="0.15">
      <c r="B154" s="15"/>
      <c r="C154" s="15"/>
      <c r="D154" s="15"/>
      <c r="E154" s="15"/>
      <c r="F154" s="15"/>
      <c r="G154" s="15"/>
    </row>
    <row r="155" spans="2:7" ht="13" x14ac:dyDescent="0.15">
      <c r="B155" s="15"/>
      <c r="C155" s="15"/>
      <c r="D155" s="15"/>
      <c r="E155" s="15"/>
      <c r="F155" s="15"/>
      <c r="G155" s="15"/>
    </row>
    <row r="156" spans="2:7" ht="13" x14ac:dyDescent="0.15">
      <c r="B156" s="15"/>
      <c r="C156" s="15"/>
      <c r="D156" s="15"/>
      <c r="E156" s="15"/>
      <c r="F156" s="15"/>
      <c r="G156" s="15"/>
    </row>
    <row r="157" spans="2:7" ht="13" x14ac:dyDescent="0.15">
      <c r="B157" s="15"/>
      <c r="C157" s="15"/>
      <c r="D157" s="15"/>
      <c r="E157" s="15"/>
      <c r="F157" s="15"/>
      <c r="G157" s="15"/>
    </row>
    <row r="158" spans="2:7" ht="13" x14ac:dyDescent="0.15">
      <c r="B158" s="15"/>
      <c r="C158" s="15"/>
      <c r="D158" s="15"/>
      <c r="E158" s="15"/>
      <c r="F158" s="15"/>
      <c r="G158" s="15"/>
    </row>
    <row r="159" spans="2:7" ht="13" x14ac:dyDescent="0.15">
      <c r="B159" s="15"/>
      <c r="C159" s="15"/>
      <c r="D159" s="15"/>
      <c r="E159" s="15"/>
      <c r="F159" s="15"/>
      <c r="G159" s="15"/>
    </row>
    <row r="160" spans="2:7" ht="13" x14ac:dyDescent="0.15">
      <c r="B160" s="15"/>
      <c r="C160" s="15"/>
      <c r="D160" s="15"/>
      <c r="E160" s="15"/>
      <c r="F160" s="15"/>
      <c r="G160" s="15"/>
    </row>
    <row r="161" spans="2:7" ht="13" x14ac:dyDescent="0.15">
      <c r="B161" s="15"/>
      <c r="C161" s="15"/>
      <c r="D161" s="15"/>
      <c r="E161" s="15"/>
      <c r="F161" s="15"/>
      <c r="G161" s="15"/>
    </row>
    <row r="162" spans="2:7" ht="13" x14ac:dyDescent="0.15">
      <c r="B162" s="15"/>
      <c r="C162" s="15"/>
      <c r="D162" s="15"/>
      <c r="E162" s="15"/>
      <c r="F162" s="15"/>
      <c r="G162" s="15"/>
    </row>
    <row r="163" spans="2:7" ht="13" x14ac:dyDescent="0.15">
      <c r="B163" s="15"/>
      <c r="C163" s="15"/>
      <c r="D163" s="15"/>
      <c r="E163" s="15"/>
      <c r="F163" s="15"/>
      <c r="G163" s="15"/>
    </row>
    <row r="164" spans="2:7" ht="13" x14ac:dyDescent="0.15">
      <c r="B164" s="15"/>
      <c r="C164" s="15"/>
      <c r="D164" s="15"/>
      <c r="E164" s="15"/>
      <c r="F164" s="15"/>
      <c r="G164" s="15"/>
    </row>
    <row r="165" spans="2:7" ht="13" x14ac:dyDescent="0.15">
      <c r="B165" s="15"/>
      <c r="C165" s="15"/>
      <c r="D165" s="15"/>
      <c r="E165" s="15"/>
      <c r="F165" s="15"/>
      <c r="G165" s="15"/>
    </row>
    <row r="166" spans="2:7" ht="13" x14ac:dyDescent="0.15">
      <c r="B166" s="15"/>
      <c r="C166" s="15"/>
      <c r="D166" s="15"/>
      <c r="E166" s="15"/>
      <c r="F166" s="15"/>
      <c r="G166" s="15"/>
    </row>
    <row r="167" spans="2:7" ht="13" x14ac:dyDescent="0.15">
      <c r="B167" s="15"/>
      <c r="C167" s="15"/>
      <c r="D167" s="15"/>
      <c r="E167" s="15"/>
      <c r="F167" s="15"/>
      <c r="G167" s="15"/>
    </row>
    <row r="168" spans="2:7" ht="13" x14ac:dyDescent="0.15">
      <c r="B168" s="15"/>
      <c r="C168" s="15"/>
      <c r="D168" s="15"/>
      <c r="E168" s="15"/>
      <c r="F168" s="15"/>
      <c r="G168" s="15"/>
    </row>
    <row r="169" spans="2:7" ht="13" x14ac:dyDescent="0.15">
      <c r="B169" s="15"/>
      <c r="C169" s="15"/>
      <c r="D169" s="15"/>
      <c r="E169" s="15"/>
      <c r="F169" s="15"/>
      <c r="G169" s="15"/>
    </row>
    <row r="170" spans="2:7" ht="13" x14ac:dyDescent="0.15">
      <c r="B170" s="15"/>
      <c r="C170" s="15"/>
      <c r="D170" s="15"/>
      <c r="E170" s="15"/>
      <c r="F170" s="15"/>
      <c r="G170" s="15"/>
    </row>
    <row r="171" spans="2:7" ht="13" x14ac:dyDescent="0.15">
      <c r="B171" s="15"/>
      <c r="C171" s="15"/>
      <c r="D171" s="15"/>
      <c r="E171" s="15"/>
      <c r="F171" s="15"/>
      <c r="G171" s="15"/>
    </row>
    <row r="172" spans="2:7" ht="13" x14ac:dyDescent="0.15">
      <c r="B172" s="15"/>
      <c r="C172" s="15"/>
      <c r="D172" s="15"/>
      <c r="E172" s="15"/>
      <c r="F172" s="15"/>
      <c r="G172" s="15"/>
    </row>
    <row r="173" spans="2:7" ht="13" x14ac:dyDescent="0.15">
      <c r="B173" s="15"/>
      <c r="C173" s="15"/>
      <c r="D173" s="15"/>
      <c r="E173" s="15"/>
      <c r="F173" s="15"/>
      <c r="G173" s="15"/>
    </row>
    <row r="174" spans="2:7" ht="13" x14ac:dyDescent="0.15">
      <c r="B174" s="15"/>
      <c r="C174" s="15"/>
      <c r="D174" s="15"/>
      <c r="E174" s="15"/>
      <c r="F174" s="15"/>
      <c r="G174" s="15"/>
    </row>
    <row r="175" spans="2:7" ht="13" x14ac:dyDescent="0.15">
      <c r="B175" s="15"/>
      <c r="C175" s="15"/>
      <c r="D175" s="15"/>
      <c r="E175" s="15"/>
      <c r="F175" s="15"/>
      <c r="G175" s="15"/>
    </row>
    <row r="176" spans="2:7" ht="13" x14ac:dyDescent="0.15">
      <c r="B176" s="15"/>
      <c r="C176" s="15"/>
      <c r="D176" s="15"/>
      <c r="E176" s="15"/>
      <c r="F176" s="15"/>
      <c r="G176" s="15"/>
    </row>
    <row r="177" spans="2:7" ht="13" x14ac:dyDescent="0.15">
      <c r="B177" s="15"/>
      <c r="C177" s="15"/>
      <c r="D177" s="15"/>
      <c r="E177" s="15"/>
      <c r="F177" s="15"/>
      <c r="G177" s="15"/>
    </row>
    <row r="178" spans="2:7" ht="13" x14ac:dyDescent="0.15">
      <c r="B178" s="15"/>
      <c r="C178" s="15"/>
      <c r="D178" s="15"/>
      <c r="E178" s="15"/>
      <c r="F178" s="15"/>
      <c r="G178" s="15"/>
    </row>
    <row r="179" spans="2:7" ht="13" x14ac:dyDescent="0.15">
      <c r="B179" s="15"/>
      <c r="C179" s="15"/>
      <c r="D179" s="15"/>
      <c r="E179" s="15"/>
      <c r="F179" s="15"/>
      <c r="G179" s="15"/>
    </row>
    <row r="180" spans="2:7" ht="13" x14ac:dyDescent="0.15">
      <c r="B180" s="15"/>
      <c r="C180" s="15"/>
      <c r="D180" s="15"/>
      <c r="E180" s="15"/>
      <c r="F180" s="15"/>
      <c r="G180" s="15"/>
    </row>
    <row r="181" spans="2:7" ht="13" x14ac:dyDescent="0.15">
      <c r="B181" s="15"/>
      <c r="C181" s="15"/>
      <c r="D181" s="15"/>
      <c r="E181" s="15"/>
      <c r="F181" s="15"/>
      <c r="G181" s="15"/>
    </row>
    <row r="182" spans="2:7" ht="13" x14ac:dyDescent="0.15">
      <c r="B182" s="15"/>
      <c r="C182" s="15"/>
      <c r="D182" s="15"/>
      <c r="E182" s="15"/>
      <c r="F182" s="15"/>
      <c r="G182" s="15"/>
    </row>
    <row r="183" spans="2:7" ht="13" x14ac:dyDescent="0.15">
      <c r="B183" s="15"/>
      <c r="C183" s="15"/>
      <c r="D183" s="15"/>
      <c r="E183" s="15"/>
      <c r="F183" s="15"/>
      <c r="G183" s="15"/>
    </row>
    <row r="184" spans="2:7" ht="13" x14ac:dyDescent="0.15">
      <c r="B184" s="15"/>
      <c r="C184" s="15"/>
      <c r="D184" s="15"/>
      <c r="E184" s="15"/>
      <c r="F184" s="15"/>
      <c r="G184" s="15"/>
    </row>
    <row r="185" spans="2:7" ht="13" x14ac:dyDescent="0.15">
      <c r="B185" s="15"/>
      <c r="C185" s="15"/>
      <c r="D185" s="15"/>
      <c r="E185" s="15"/>
      <c r="F185" s="15"/>
      <c r="G185" s="15"/>
    </row>
    <row r="186" spans="2:7" ht="13" x14ac:dyDescent="0.15">
      <c r="B186" s="15"/>
      <c r="C186" s="15"/>
      <c r="D186" s="15"/>
      <c r="E186" s="15"/>
      <c r="F186" s="15"/>
      <c r="G186" s="15"/>
    </row>
    <row r="187" spans="2:7" ht="13" x14ac:dyDescent="0.15">
      <c r="B187" s="15"/>
      <c r="C187" s="15"/>
      <c r="D187" s="15"/>
      <c r="E187" s="15"/>
      <c r="F187" s="15"/>
      <c r="G187" s="15"/>
    </row>
    <row r="188" spans="2:7" ht="13" x14ac:dyDescent="0.15">
      <c r="B188" s="15"/>
      <c r="C188" s="15"/>
      <c r="D188" s="15"/>
      <c r="E188" s="15"/>
      <c r="F188" s="15"/>
      <c r="G188" s="15"/>
    </row>
    <row r="189" spans="2:7" ht="13" x14ac:dyDescent="0.15">
      <c r="B189" s="15"/>
      <c r="C189" s="15"/>
      <c r="D189" s="15"/>
      <c r="E189" s="15"/>
      <c r="F189" s="15"/>
      <c r="G189" s="15"/>
    </row>
    <row r="190" spans="2:7" ht="13" x14ac:dyDescent="0.15">
      <c r="B190" s="15"/>
      <c r="C190" s="15"/>
      <c r="D190" s="15"/>
      <c r="E190" s="15"/>
      <c r="F190" s="15"/>
      <c r="G190" s="15"/>
    </row>
    <row r="191" spans="2:7" ht="13" x14ac:dyDescent="0.15">
      <c r="B191" s="15"/>
      <c r="C191" s="15"/>
      <c r="D191" s="15"/>
      <c r="E191" s="15"/>
      <c r="F191" s="15"/>
      <c r="G191" s="15"/>
    </row>
    <row r="192" spans="2:7" ht="13" x14ac:dyDescent="0.15">
      <c r="B192" s="15"/>
      <c r="C192" s="15"/>
      <c r="D192" s="15"/>
      <c r="E192" s="15"/>
      <c r="F192" s="15"/>
      <c r="G192" s="15"/>
    </row>
    <row r="193" spans="2:7" ht="13" x14ac:dyDescent="0.15">
      <c r="B193" s="15"/>
      <c r="C193" s="15"/>
      <c r="D193" s="15"/>
      <c r="E193" s="15"/>
      <c r="F193" s="15"/>
      <c r="G193" s="15"/>
    </row>
    <row r="194" spans="2:7" ht="13" x14ac:dyDescent="0.15">
      <c r="B194" s="15"/>
      <c r="C194" s="15"/>
      <c r="D194" s="15"/>
      <c r="E194" s="15"/>
      <c r="F194" s="15"/>
      <c r="G194" s="15"/>
    </row>
    <row r="195" spans="2:7" ht="13" x14ac:dyDescent="0.15">
      <c r="B195" s="15"/>
      <c r="C195" s="15"/>
      <c r="D195" s="15"/>
      <c r="E195" s="15"/>
      <c r="F195" s="15"/>
      <c r="G195" s="15"/>
    </row>
    <row r="196" spans="2:7" ht="13" x14ac:dyDescent="0.15">
      <c r="B196" s="15"/>
      <c r="C196" s="15"/>
      <c r="D196" s="15"/>
      <c r="E196" s="15"/>
      <c r="F196" s="15"/>
      <c r="G196" s="15"/>
    </row>
    <row r="197" spans="2:7" ht="13" x14ac:dyDescent="0.15">
      <c r="B197" s="15"/>
      <c r="C197" s="15"/>
      <c r="D197" s="15"/>
      <c r="E197" s="15"/>
      <c r="F197" s="15"/>
      <c r="G197" s="15"/>
    </row>
    <row r="198" spans="2:7" ht="13" x14ac:dyDescent="0.15">
      <c r="B198" s="15"/>
      <c r="C198" s="15"/>
      <c r="D198" s="15"/>
      <c r="E198" s="15"/>
      <c r="F198" s="15"/>
      <c r="G198" s="15"/>
    </row>
    <row r="199" spans="2:7" ht="13" x14ac:dyDescent="0.15">
      <c r="B199" s="15"/>
      <c r="C199" s="15"/>
      <c r="D199" s="15"/>
      <c r="E199" s="15"/>
      <c r="F199" s="15"/>
      <c r="G199" s="15"/>
    </row>
    <row r="200" spans="2:7" ht="13" x14ac:dyDescent="0.15">
      <c r="B200" s="15"/>
      <c r="C200" s="15"/>
      <c r="D200" s="15"/>
      <c r="E200" s="15"/>
      <c r="F200" s="15"/>
      <c r="G200" s="15"/>
    </row>
    <row r="201" spans="2:7" ht="13" x14ac:dyDescent="0.15">
      <c r="B201" s="15"/>
      <c r="C201" s="15"/>
      <c r="D201" s="15"/>
      <c r="E201" s="15"/>
      <c r="F201" s="15"/>
      <c r="G201" s="15"/>
    </row>
    <row r="202" spans="2:7" ht="13" x14ac:dyDescent="0.15">
      <c r="B202" s="15"/>
      <c r="C202" s="15"/>
      <c r="D202" s="15"/>
      <c r="E202" s="15"/>
      <c r="F202" s="15"/>
      <c r="G202" s="15"/>
    </row>
    <row r="203" spans="2:7" ht="13" x14ac:dyDescent="0.15">
      <c r="B203" s="15"/>
      <c r="C203" s="15"/>
      <c r="D203" s="15"/>
      <c r="E203" s="15"/>
      <c r="F203" s="15"/>
      <c r="G203" s="15"/>
    </row>
    <row r="204" spans="2:7" ht="13" x14ac:dyDescent="0.15">
      <c r="B204" s="15"/>
      <c r="C204" s="15"/>
      <c r="D204" s="15"/>
      <c r="E204" s="15"/>
      <c r="F204" s="15"/>
      <c r="G204" s="15"/>
    </row>
    <row r="205" spans="2:7" ht="13" x14ac:dyDescent="0.15">
      <c r="B205" s="15"/>
      <c r="C205" s="15"/>
      <c r="D205" s="15"/>
      <c r="E205" s="15"/>
      <c r="F205" s="15"/>
      <c r="G205" s="15"/>
    </row>
    <row r="206" spans="2:7" ht="13" x14ac:dyDescent="0.15">
      <c r="B206" s="15"/>
      <c r="C206" s="15"/>
      <c r="D206" s="15"/>
      <c r="E206" s="15"/>
      <c r="F206" s="15"/>
      <c r="G206" s="15"/>
    </row>
    <row r="207" spans="2:7" ht="13" x14ac:dyDescent="0.15">
      <c r="B207" s="15"/>
      <c r="C207" s="15"/>
      <c r="D207" s="15"/>
      <c r="E207" s="15"/>
      <c r="F207" s="15"/>
      <c r="G207" s="15"/>
    </row>
    <row r="208" spans="2:7" ht="13" x14ac:dyDescent="0.15">
      <c r="B208" s="15"/>
      <c r="C208" s="15"/>
      <c r="D208" s="15"/>
      <c r="E208" s="15"/>
      <c r="F208" s="15"/>
      <c r="G208" s="15"/>
    </row>
    <row r="209" spans="2:7" ht="13" x14ac:dyDescent="0.15">
      <c r="B209" s="15"/>
      <c r="C209" s="15"/>
      <c r="D209" s="15"/>
      <c r="E209" s="15"/>
      <c r="F209" s="15"/>
      <c r="G209" s="15"/>
    </row>
    <row r="210" spans="2:7" ht="13" x14ac:dyDescent="0.15">
      <c r="B210" s="15"/>
      <c r="C210" s="15"/>
      <c r="D210" s="15"/>
      <c r="E210" s="15"/>
      <c r="F210" s="15"/>
      <c r="G210" s="15"/>
    </row>
    <row r="211" spans="2:7" ht="13" x14ac:dyDescent="0.15">
      <c r="B211" s="15"/>
      <c r="C211" s="15"/>
      <c r="D211" s="15"/>
      <c r="E211" s="15"/>
      <c r="F211" s="15"/>
      <c r="G211" s="15"/>
    </row>
    <row r="212" spans="2:7" ht="13" x14ac:dyDescent="0.15">
      <c r="B212" s="15"/>
      <c r="C212" s="15"/>
      <c r="D212" s="15"/>
      <c r="E212" s="15"/>
      <c r="F212" s="15"/>
      <c r="G212" s="15"/>
    </row>
    <row r="213" spans="2:7" ht="13" x14ac:dyDescent="0.15">
      <c r="B213" s="15"/>
      <c r="C213" s="15"/>
      <c r="D213" s="15"/>
      <c r="E213" s="15"/>
      <c r="F213" s="15"/>
      <c r="G213" s="15"/>
    </row>
    <row r="214" spans="2:7" ht="13" x14ac:dyDescent="0.15">
      <c r="B214" s="15"/>
      <c r="C214" s="15"/>
      <c r="D214" s="15"/>
      <c r="E214" s="15"/>
      <c r="F214" s="15"/>
      <c r="G214" s="15"/>
    </row>
    <row r="215" spans="2:7" ht="13" x14ac:dyDescent="0.15">
      <c r="B215" s="15"/>
      <c r="C215" s="15"/>
      <c r="D215" s="15"/>
      <c r="E215" s="15"/>
      <c r="F215" s="15"/>
      <c r="G215" s="15"/>
    </row>
    <row r="216" spans="2:7" ht="13" x14ac:dyDescent="0.15">
      <c r="B216" s="15"/>
      <c r="C216" s="15"/>
      <c r="D216" s="15"/>
      <c r="E216" s="15"/>
      <c r="F216" s="15"/>
      <c r="G216" s="15"/>
    </row>
    <row r="217" spans="2:7" ht="13" x14ac:dyDescent="0.15">
      <c r="B217" s="15"/>
      <c r="C217" s="15"/>
      <c r="D217" s="15"/>
      <c r="E217" s="15"/>
      <c r="F217" s="15"/>
      <c r="G217" s="15"/>
    </row>
    <row r="218" spans="2:7" ht="13" x14ac:dyDescent="0.15">
      <c r="B218" s="15"/>
      <c r="C218" s="15"/>
      <c r="D218" s="15"/>
      <c r="E218" s="15"/>
      <c r="F218" s="15"/>
      <c r="G218" s="15"/>
    </row>
    <row r="219" spans="2:7" ht="13" x14ac:dyDescent="0.15">
      <c r="B219" s="15"/>
      <c r="C219" s="15"/>
      <c r="D219" s="15"/>
      <c r="E219" s="15"/>
      <c r="F219" s="15"/>
      <c r="G219" s="15"/>
    </row>
    <row r="220" spans="2:7" ht="13" x14ac:dyDescent="0.15">
      <c r="B220" s="15"/>
      <c r="C220" s="15"/>
      <c r="D220" s="15"/>
      <c r="E220" s="15"/>
      <c r="F220" s="15"/>
      <c r="G220" s="15"/>
    </row>
    <row r="221" spans="2:7" ht="13" x14ac:dyDescent="0.15">
      <c r="B221" s="15"/>
      <c r="C221" s="15"/>
      <c r="D221" s="15"/>
      <c r="E221" s="15"/>
      <c r="F221" s="15"/>
      <c r="G221" s="15"/>
    </row>
    <row r="222" spans="2:7" ht="13" x14ac:dyDescent="0.15">
      <c r="B222" s="15"/>
      <c r="C222" s="15"/>
      <c r="D222" s="15"/>
      <c r="E222" s="15"/>
      <c r="F222" s="15"/>
      <c r="G222" s="15"/>
    </row>
    <row r="223" spans="2:7" ht="13" x14ac:dyDescent="0.15">
      <c r="B223" s="15"/>
      <c r="C223" s="15"/>
      <c r="D223" s="15"/>
      <c r="E223" s="15"/>
      <c r="F223" s="15"/>
      <c r="G223" s="15"/>
    </row>
    <row r="224" spans="2:7" ht="13" x14ac:dyDescent="0.15">
      <c r="B224" s="15"/>
      <c r="C224" s="15"/>
      <c r="D224" s="15"/>
      <c r="E224" s="15"/>
      <c r="F224" s="15"/>
      <c r="G224" s="15"/>
    </row>
    <row r="225" spans="2:7" ht="13" x14ac:dyDescent="0.15">
      <c r="B225" s="15"/>
      <c r="C225" s="15"/>
      <c r="D225" s="15"/>
      <c r="E225" s="15"/>
      <c r="F225" s="15"/>
      <c r="G225" s="15"/>
    </row>
    <row r="226" spans="2:7" ht="13" x14ac:dyDescent="0.15">
      <c r="B226" s="15"/>
      <c r="C226" s="15"/>
      <c r="D226" s="15"/>
      <c r="E226" s="15"/>
      <c r="F226" s="15"/>
      <c r="G226" s="15"/>
    </row>
    <row r="227" spans="2:7" ht="13" x14ac:dyDescent="0.15">
      <c r="B227" s="15"/>
      <c r="C227" s="15"/>
      <c r="D227" s="15"/>
      <c r="E227" s="15"/>
      <c r="F227" s="15"/>
      <c r="G227" s="15"/>
    </row>
    <row r="228" spans="2:7" ht="13" x14ac:dyDescent="0.15">
      <c r="B228" s="15"/>
      <c r="C228" s="15"/>
      <c r="D228" s="15"/>
      <c r="E228" s="15"/>
      <c r="F228" s="15"/>
      <c r="G228" s="15"/>
    </row>
    <row r="229" spans="2:7" ht="13" x14ac:dyDescent="0.15">
      <c r="B229" s="15"/>
      <c r="C229" s="15"/>
      <c r="D229" s="15"/>
      <c r="E229" s="15"/>
      <c r="F229" s="15"/>
      <c r="G229" s="15"/>
    </row>
    <row r="230" spans="2:7" ht="13" x14ac:dyDescent="0.15">
      <c r="B230" s="15"/>
      <c r="C230" s="15"/>
      <c r="D230" s="15"/>
      <c r="E230" s="15"/>
      <c r="F230" s="15"/>
      <c r="G230" s="15"/>
    </row>
    <row r="231" spans="2:7" ht="13" x14ac:dyDescent="0.15">
      <c r="B231" s="15"/>
      <c r="C231" s="15"/>
      <c r="D231" s="15"/>
      <c r="E231" s="15"/>
      <c r="F231" s="15"/>
      <c r="G231" s="15"/>
    </row>
    <row r="232" spans="2:7" ht="13" x14ac:dyDescent="0.15">
      <c r="B232" s="15"/>
      <c r="C232" s="15"/>
      <c r="D232" s="15"/>
      <c r="E232" s="15"/>
      <c r="F232" s="15"/>
      <c r="G232" s="15"/>
    </row>
    <row r="233" spans="2:7" ht="13" x14ac:dyDescent="0.15">
      <c r="B233" s="15"/>
      <c r="C233" s="15"/>
      <c r="D233" s="15"/>
      <c r="E233" s="15"/>
      <c r="F233" s="15"/>
      <c r="G233" s="15"/>
    </row>
    <row r="234" spans="2:7" ht="13" x14ac:dyDescent="0.15">
      <c r="B234" s="15"/>
      <c r="C234" s="15"/>
      <c r="D234" s="15"/>
      <c r="E234" s="15"/>
      <c r="F234" s="15"/>
      <c r="G234" s="15"/>
    </row>
    <row r="235" spans="2:7" ht="13" x14ac:dyDescent="0.15">
      <c r="B235" s="15"/>
      <c r="C235" s="15"/>
      <c r="D235" s="15"/>
      <c r="E235" s="15"/>
      <c r="F235" s="15"/>
      <c r="G235" s="15"/>
    </row>
    <row r="236" spans="2:7" ht="13" x14ac:dyDescent="0.15">
      <c r="B236" s="15"/>
      <c r="C236" s="15"/>
      <c r="D236" s="15"/>
      <c r="E236" s="15"/>
      <c r="F236" s="15"/>
      <c r="G236" s="15"/>
    </row>
    <row r="237" spans="2:7" ht="13" x14ac:dyDescent="0.15">
      <c r="B237" s="15"/>
      <c r="C237" s="15"/>
      <c r="D237" s="15"/>
      <c r="E237" s="15"/>
      <c r="F237" s="15"/>
      <c r="G237" s="15"/>
    </row>
    <row r="238" spans="2:7" ht="13" x14ac:dyDescent="0.15">
      <c r="B238" s="15"/>
      <c r="C238" s="15"/>
      <c r="D238" s="15"/>
      <c r="E238" s="15"/>
      <c r="F238" s="15"/>
      <c r="G238" s="15"/>
    </row>
    <row r="239" spans="2:7" ht="13" x14ac:dyDescent="0.15">
      <c r="B239" s="15"/>
      <c r="C239" s="15"/>
      <c r="D239" s="15"/>
      <c r="E239" s="15"/>
      <c r="F239" s="15"/>
      <c r="G239" s="15"/>
    </row>
    <row r="240" spans="2:7" ht="13" x14ac:dyDescent="0.15">
      <c r="B240" s="15"/>
      <c r="C240" s="15"/>
      <c r="D240" s="15"/>
      <c r="E240" s="15"/>
      <c r="F240" s="15"/>
      <c r="G240" s="15"/>
    </row>
    <row r="241" spans="2:7" ht="13" x14ac:dyDescent="0.15">
      <c r="B241" s="15"/>
      <c r="C241" s="15"/>
      <c r="D241" s="15"/>
      <c r="E241" s="15"/>
      <c r="F241" s="15"/>
      <c r="G241" s="15"/>
    </row>
    <row r="242" spans="2:7" ht="13" x14ac:dyDescent="0.15">
      <c r="B242" s="15"/>
      <c r="C242" s="15"/>
      <c r="D242" s="15"/>
      <c r="E242" s="15"/>
      <c r="F242" s="15"/>
      <c r="G242" s="15"/>
    </row>
    <row r="243" spans="2:7" ht="13" x14ac:dyDescent="0.15">
      <c r="B243" s="15"/>
      <c r="C243" s="15"/>
      <c r="D243" s="15"/>
      <c r="E243" s="15"/>
      <c r="F243" s="15"/>
      <c r="G243" s="15"/>
    </row>
    <row r="244" spans="2:7" ht="13" x14ac:dyDescent="0.15">
      <c r="B244" s="15"/>
      <c r="C244" s="15"/>
      <c r="D244" s="15"/>
      <c r="E244" s="15"/>
      <c r="F244" s="15"/>
      <c r="G244" s="15"/>
    </row>
    <row r="245" spans="2:7" ht="13" x14ac:dyDescent="0.15">
      <c r="B245" s="15"/>
      <c r="C245" s="15"/>
      <c r="D245" s="15"/>
      <c r="E245" s="15"/>
      <c r="F245" s="15"/>
      <c r="G245" s="15"/>
    </row>
    <row r="246" spans="2:7" ht="13" x14ac:dyDescent="0.15">
      <c r="B246" s="15"/>
      <c r="C246" s="15"/>
      <c r="D246" s="15"/>
      <c r="E246" s="15"/>
      <c r="F246" s="15"/>
      <c r="G246" s="15"/>
    </row>
    <row r="247" spans="2:7" ht="13" x14ac:dyDescent="0.15">
      <c r="B247" s="15"/>
      <c r="C247" s="15"/>
      <c r="D247" s="15"/>
      <c r="E247" s="15"/>
      <c r="F247" s="15"/>
      <c r="G247" s="15"/>
    </row>
    <row r="248" spans="2:7" ht="13" x14ac:dyDescent="0.15">
      <c r="B248" s="15"/>
      <c r="C248" s="15"/>
      <c r="D248" s="15"/>
      <c r="E248" s="15"/>
      <c r="F248" s="15"/>
      <c r="G248" s="15"/>
    </row>
    <row r="249" spans="2:7" ht="13" x14ac:dyDescent="0.15">
      <c r="B249" s="15"/>
      <c r="C249" s="15"/>
      <c r="D249" s="15"/>
      <c r="E249" s="15"/>
      <c r="F249" s="15"/>
      <c r="G249" s="15"/>
    </row>
    <row r="250" spans="2:7" ht="13" x14ac:dyDescent="0.15">
      <c r="B250" s="15"/>
      <c r="C250" s="15"/>
      <c r="D250" s="15"/>
      <c r="E250" s="15"/>
      <c r="F250" s="15"/>
      <c r="G250" s="15"/>
    </row>
    <row r="251" spans="2:7" ht="13" x14ac:dyDescent="0.15">
      <c r="B251" s="15"/>
      <c r="C251" s="15"/>
      <c r="D251" s="15"/>
      <c r="E251" s="15"/>
      <c r="F251" s="15"/>
      <c r="G251" s="15"/>
    </row>
    <row r="252" spans="2:7" ht="13" x14ac:dyDescent="0.15">
      <c r="B252" s="15"/>
      <c r="C252" s="15"/>
      <c r="D252" s="15"/>
      <c r="E252" s="15"/>
      <c r="F252" s="15"/>
      <c r="G252" s="15"/>
    </row>
    <row r="253" spans="2:7" ht="13" x14ac:dyDescent="0.15">
      <c r="B253" s="15"/>
      <c r="C253" s="15"/>
      <c r="D253" s="15"/>
      <c r="E253" s="15"/>
      <c r="F253" s="15"/>
      <c r="G253" s="15"/>
    </row>
    <row r="254" spans="2:7" ht="13" x14ac:dyDescent="0.15">
      <c r="B254" s="15"/>
      <c r="C254" s="15"/>
      <c r="D254" s="15"/>
      <c r="E254" s="15"/>
      <c r="F254" s="15"/>
      <c r="G254" s="15"/>
    </row>
    <row r="255" spans="2:7" ht="13" x14ac:dyDescent="0.15">
      <c r="B255" s="15"/>
      <c r="C255" s="15"/>
      <c r="D255" s="15"/>
      <c r="E255" s="15"/>
      <c r="F255" s="15"/>
      <c r="G255" s="15"/>
    </row>
    <row r="256" spans="2:7" ht="13" x14ac:dyDescent="0.15">
      <c r="B256" s="15"/>
      <c r="C256" s="15"/>
      <c r="D256" s="15"/>
      <c r="E256" s="15"/>
      <c r="F256" s="15"/>
      <c r="G256" s="15"/>
    </row>
    <row r="257" spans="2:7" ht="13" x14ac:dyDescent="0.15">
      <c r="B257" s="15"/>
      <c r="C257" s="15"/>
      <c r="D257" s="15"/>
      <c r="E257" s="15"/>
      <c r="F257" s="15"/>
      <c r="G257" s="15"/>
    </row>
    <row r="258" spans="2:7" ht="13" x14ac:dyDescent="0.15">
      <c r="B258" s="15"/>
      <c r="C258" s="15"/>
      <c r="D258" s="15"/>
      <c r="E258" s="15"/>
      <c r="F258" s="15"/>
      <c r="G258" s="15"/>
    </row>
    <row r="259" spans="2:7" ht="13" x14ac:dyDescent="0.15">
      <c r="B259" s="15"/>
      <c r="C259" s="15"/>
      <c r="D259" s="15"/>
      <c r="E259" s="15"/>
      <c r="F259" s="15"/>
      <c r="G259" s="15"/>
    </row>
    <row r="260" spans="2:7" ht="13" x14ac:dyDescent="0.15">
      <c r="B260" s="15"/>
      <c r="C260" s="15"/>
      <c r="D260" s="15"/>
      <c r="E260" s="15"/>
      <c r="F260" s="15"/>
      <c r="G260" s="15"/>
    </row>
    <row r="261" spans="2:7" ht="13" x14ac:dyDescent="0.15">
      <c r="B261" s="15"/>
      <c r="C261" s="15"/>
      <c r="D261" s="15"/>
      <c r="E261" s="15"/>
      <c r="F261" s="15"/>
      <c r="G261" s="15"/>
    </row>
    <row r="262" spans="2:7" ht="13" x14ac:dyDescent="0.15">
      <c r="B262" s="15"/>
      <c r="C262" s="15"/>
      <c r="D262" s="15"/>
      <c r="E262" s="15"/>
      <c r="F262" s="15"/>
      <c r="G262" s="15"/>
    </row>
    <row r="263" spans="2:7" ht="13" x14ac:dyDescent="0.15">
      <c r="B263" s="15"/>
      <c r="C263" s="15"/>
      <c r="D263" s="15"/>
      <c r="E263" s="15"/>
      <c r="F263" s="15"/>
      <c r="G263" s="15"/>
    </row>
    <row r="264" spans="2:7" ht="13" x14ac:dyDescent="0.15">
      <c r="B264" s="15"/>
      <c r="C264" s="15"/>
      <c r="D264" s="15"/>
      <c r="E264" s="15"/>
      <c r="F264" s="15"/>
      <c r="G264" s="15"/>
    </row>
    <row r="265" spans="2:7" ht="13" x14ac:dyDescent="0.15">
      <c r="B265" s="15"/>
      <c r="C265" s="15"/>
      <c r="D265" s="15"/>
      <c r="E265" s="15"/>
      <c r="F265" s="15"/>
      <c r="G265" s="15"/>
    </row>
    <row r="266" spans="2:7" ht="13" x14ac:dyDescent="0.15">
      <c r="B266" s="15"/>
      <c r="C266" s="15"/>
      <c r="D266" s="15"/>
      <c r="E266" s="15"/>
      <c r="F266" s="15"/>
      <c r="G266" s="15"/>
    </row>
    <row r="267" spans="2:7" ht="13" x14ac:dyDescent="0.15">
      <c r="B267" s="15"/>
      <c r="C267" s="15"/>
      <c r="D267" s="15"/>
      <c r="E267" s="15"/>
      <c r="F267" s="15"/>
      <c r="G267" s="15"/>
    </row>
    <row r="268" spans="2:7" ht="13" x14ac:dyDescent="0.15">
      <c r="B268" s="15"/>
      <c r="C268" s="15"/>
      <c r="D268" s="15"/>
      <c r="E268" s="15"/>
      <c r="F268" s="15"/>
      <c r="G268" s="15"/>
    </row>
    <row r="269" spans="2:7" ht="13" x14ac:dyDescent="0.15">
      <c r="B269" s="15"/>
      <c r="C269" s="15"/>
      <c r="D269" s="15"/>
      <c r="E269" s="15"/>
      <c r="F269" s="15"/>
      <c r="G269" s="15"/>
    </row>
    <row r="270" spans="2:7" ht="13" x14ac:dyDescent="0.15">
      <c r="B270" s="15"/>
      <c r="C270" s="15"/>
      <c r="D270" s="15"/>
      <c r="E270" s="15"/>
      <c r="F270" s="15"/>
      <c r="G270" s="15"/>
    </row>
    <row r="271" spans="2:7" ht="13" x14ac:dyDescent="0.15">
      <c r="B271" s="15"/>
      <c r="C271" s="15"/>
      <c r="D271" s="15"/>
      <c r="E271" s="15"/>
      <c r="F271" s="15"/>
      <c r="G271" s="15"/>
    </row>
    <row r="272" spans="2:7" ht="13" x14ac:dyDescent="0.15">
      <c r="B272" s="15"/>
      <c r="C272" s="15"/>
      <c r="D272" s="15"/>
      <c r="E272" s="15"/>
      <c r="F272" s="15"/>
      <c r="G272" s="15"/>
    </row>
    <row r="273" spans="2:7" ht="13" x14ac:dyDescent="0.15">
      <c r="B273" s="15"/>
      <c r="C273" s="15"/>
      <c r="D273" s="15"/>
      <c r="E273" s="15"/>
      <c r="F273" s="15"/>
      <c r="G273" s="15"/>
    </row>
    <row r="274" spans="2:7" ht="13" x14ac:dyDescent="0.15">
      <c r="B274" s="15"/>
      <c r="C274" s="15"/>
      <c r="D274" s="15"/>
      <c r="E274" s="15"/>
      <c r="F274" s="15"/>
      <c r="G274" s="15"/>
    </row>
    <row r="275" spans="2:7" ht="13" x14ac:dyDescent="0.15">
      <c r="B275" s="15"/>
      <c r="C275" s="15"/>
      <c r="D275" s="15"/>
      <c r="E275" s="15"/>
      <c r="F275" s="15"/>
      <c r="G275" s="15"/>
    </row>
    <row r="276" spans="2:7" ht="13" x14ac:dyDescent="0.15">
      <c r="B276" s="15"/>
      <c r="C276" s="15"/>
      <c r="D276" s="15"/>
      <c r="E276" s="15"/>
      <c r="F276" s="15"/>
      <c r="G276" s="15"/>
    </row>
    <row r="277" spans="2:7" ht="13" x14ac:dyDescent="0.15">
      <c r="B277" s="15"/>
      <c r="C277" s="15"/>
      <c r="D277" s="15"/>
      <c r="E277" s="15"/>
      <c r="F277" s="15"/>
      <c r="G277" s="15"/>
    </row>
    <row r="278" spans="2:7" ht="13" x14ac:dyDescent="0.15">
      <c r="B278" s="15"/>
      <c r="C278" s="15"/>
      <c r="D278" s="15"/>
      <c r="E278" s="15"/>
      <c r="F278" s="15"/>
      <c r="G278" s="15"/>
    </row>
    <row r="279" spans="2:7" ht="13" x14ac:dyDescent="0.15">
      <c r="B279" s="15"/>
      <c r="C279" s="15"/>
      <c r="D279" s="15"/>
      <c r="E279" s="15"/>
      <c r="F279" s="15"/>
      <c r="G279" s="15"/>
    </row>
    <row r="280" spans="2:7" ht="13" x14ac:dyDescent="0.15">
      <c r="B280" s="15"/>
      <c r="C280" s="15"/>
      <c r="D280" s="15"/>
      <c r="E280" s="15"/>
      <c r="F280" s="15"/>
      <c r="G280" s="15"/>
    </row>
    <row r="281" spans="2:7" ht="13" x14ac:dyDescent="0.15">
      <c r="B281" s="15"/>
      <c r="C281" s="15"/>
      <c r="D281" s="15"/>
      <c r="E281" s="15"/>
      <c r="F281" s="15"/>
      <c r="G281" s="15"/>
    </row>
    <row r="282" spans="2:7" ht="13" x14ac:dyDescent="0.15">
      <c r="B282" s="15"/>
      <c r="C282" s="15"/>
      <c r="D282" s="15"/>
      <c r="E282" s="15"/>
      <c r="F282" s="15"/>
      <c r="G282" s="15"/>
    </row>
    <row r="283" spans="2:7" ht="13" x14ac:dyDescent="0.15">
      <c r="B283" s="15"/>
      <c r="C283" s="15"/>
      <c r="D283" s="15"/>
      <c r="E283" s="15"/>
      <c r="F283" s="15"/>
      <c r="G283" s="15"/>
    </row>
    <row r="284" spans="2:7" ht="13" x14ac:dyDescent="0.15">
      <c r="B284" s="15"/>
      <c r="C284" s="15"/>
      <c r="D284" s="15"/>
      <c r="E284" s="15"/>
      <c r="F284" s="15"/>
      <c r="G284" s="15"/>
    </row>
    <row r="285" spans="2:7" ht="13" x14ac:dyDescent="0.15">
      <c r="B285" s="15"/>
      <c r="C285" s="15"/>
      <c r="D285" s="15"/>
      <c r="E285" s="15"/>
      <c r="F285" s="15"/>
      <c r="G285" s="15"/>
    </row>
    <row r="286" spans="2:7" ht="13" x14ac:dyDescent="0.15">
      <c r="B286" s="15"/>
      <c r="C286" s="15"/>
      <c r="D286" s="15"/>
      <c r="E286" s="15"/>
      <c r="F286" s="15"/>
      <c r="G286" s="15"/>
    </row>
    <row r="287" spans="2:7" ht="13" x14ac:dyDescent="0.15">
      <c r="B287" s="15"/>
      <c r="C287" s="15"/>
      <c r="D287" s="15"/>
      <c r="E287" s="15"/>
      <c r="F287" s="15"/>
      <c r="G287" s="15"/>
    </row>
    <row r="288" spans="2:7" ht="13" x14ac:dyDescent="0.15">
      <c r="B288" s="15"/>
      <c r="C288" s="15"/>
      <c r="D288" s="15"/>
      <c r="E288" s="15"/>
      <c r="F288" s="15"/>
      <c r="G288" s="15"/>
    </row>
    <row r="289" spans="2:7" ht="13" x14ac:dyDescent="0.15">
      <c r="B289" s="15"/>
      <c r="C289" s="15"/>
      <c r="D289" s="15"/>
      <c r="E289" s="15"/>
      <c r="F289" s="15"/>
      <c r="G289" s="15"/>
    </row>
    <row r="290" spans="2:7" ht="13" x14ac:dyDescent="0.15">
      <c r="B290" s="15"/>
      <c r="C290" s="15"/>
      <c r="D290" s="15"/>
      <c r="E290" s="15"/>
      <c r="F290" s="15"/>
      <c r="G290" s="15"/>
    </row>
    <row r="291" spans="2:7" ht="13" x14ac:dyDescent="0.15">
      <c r="B291" s="15"/>
      <c r="C291" s="15"/>
      <c r="D291" s="15"/>
      <c r="E291" s="15"/>
      <c r="F291" s="15"/>
      <c r="G291" s="15"/>
    </row>
    <row r="292" spans="2:7" ht="13" x14ac:dyDescent="0.15">
      <c r="B292" s="15"/>
      <c r="C292" s="15"/>
      <c r="D292" s="15"/>
      <c r="E292" s="15"/>
      <c r="F292" s="15"/>
      <c r="G292" s="15"/>
    </row>
    <row r="293" spans="2:7" ht="13" x14ac:dyDescent="0.15">
      <c r="B293" s="15"/>
      <c r="C293" s="15"/>
      <c r="D293" s="15"/>
      <c r="E293" s="15"/>
      <c r="F293" s="15"/>
      <c r="G293" s="15"/>
    </row>
    <row r="294" spans="2:7" ht="13" x14ac:dyDescent="0.15">
      <c r="B294" s="15"/>
      <c r="C294" s="15"/>
      <c r="D294" s="15"/>
      <c r="E294" s="15"/>
      <c r="F294" s="15"/>
      <c r="G294" s="15"/>
    </row>
    <row r="295" spans="2:7" ht="13" x14ac:dyDescent="0.15">
      <c r="B295" s="15"/>
      <c r="C295" s="15"/>
      <c r="D295" s="15"/>
      <c r="E295" s="15"/>
      <c r="F295" s="15"/>
      <c r="G295" s="15"/>
    </row>
    <row r="296" spans="2:7" ht="13" x14ac:dyDescent="0.15">
      <c r="B296" s="15"/>
      <c r="C296" s="15"/>
      <c r="D296" s="15"/>
      <c r="E296" s="15"/>
      <c r="F296" s="15"/>
      <c r="G296" s="15"/>
    </row>
    <row r="297" spans="2:7" ht="13" x14ac:dyDescent="0.15">
      <c r="B297" s="15"/>
      <c r="C297" s="15"/>
      <c r="D297" s="15"/>
      <c r="E297" s="15"/>
      <c r="F297" s="15"/>
      <c r="G297" s="15"/>
    </row>
    <row r="298" spans="2:7" ht="13" x14ac:dyDescent="0.15">
      <c r="B298" s="15"/>
      <c r="C298" s="15"/>
      <c r="D298" s="15"/>
      <c r="E298" s="15"/>
      <c r="F298" s="15"/>
      <c r="G298" s="15"/>
    </row>
    <row r="299" spans="2:7" ht="13" x14ac:dyDescent="0.15">
      <c r="B299" s="15"/>
      <c r="C299" s="15"/>
      <c r="D299" s="15"/>
      <c r="E299" s="15"/>
      <c r="F299" s="15"/>
      <c r="G299" s="15"/>
    </row>
    <row r="300" spans="2:7" ht="13" x14ac:dyDescent="0.15">
      <c r="B300" s="15"/>
      <c r="C300" s="15"/>
      <c r="D300" s="15"/>
      <c r="E300" s="15"/>
      <c r="F300" s="15"/>
      <c r="G300" s="15"/>
    </row>
    <row r="301" spans="2:7" ht="13" x14ac:dyDescent="0.15">
      <c r="B301" s="15"/>
      <c r="C301" s="15"/>
      <c r="D301" s="15"/>
      <c r="E301" s="15"/>
      <c r="F301" s="15"/>
      <c r="G301" s="15"/>
    </row>
    <row r="302" spans="2:7" ht="13" x14ac:dyDescent="0.15">
      <c r="B302" s="15"/>
      <c r="C302" s="15"/>
      <c r="D302" s="15"/>
      <c r="E302" s="15"/>
      <c r="F302" s="15"/>
      <c r="G302" s="15"/>
    </row>
    <row r="303" spans="2:7" ht="13" x14ac:dyDescent="0.15">
      <c r="B303" s="15"/>
      <c r="C303" s="15"/>
      <c r="D303" s="15"/>
      <c r="E303" s="15"/>
      <c r="F303" s="15"/>
      <c r="G303" s="15"/>
    </row>
    <row r="304" spans="2:7" ht="13" x14ac:dyDescent="0.15">
      <c r="B304" s="15"/>
      <c r="C304" s="15"/>
      <c r="D304" s="15"/>
      <c r="E304" s="15"/>
      <c r="F304" s="15"/>
      <c r="G304" s="15"/>
    </row>
    <row r="305" spans="2:7" ht="13" x14ac:dyDescent="0.15">
      <c r="B305" s="15"/>
      <c r="C305" s="15"/>
      <c r="D305" s="15"/>
      <c r="E305" s="15"/>
      <c r="F305" s="15"/>
      <c r="G305" s="15"/>
    </row>
    <row r="306" spans="2:7" ht="13" x14ac:dyDescent="0.15">
      <c r="B306" s="15"/>
      <c r="C306" s="15"/>
      <c r="D306" s="15"/>
      <c r="E306" s="15"/>
      <c r="F306" s="15"/>
      <c r="G306" s="15"/>
    </row>
    <row r="307" spans="2:7" ht="13" x14ac:dyDescent="0.15">
      <c r="B307" s="15"/>
      <c r="C307" s="15"/>
      <c r="D307" s="15"/>
      <c r="E307" s="15"/>
      <c r="F307" s="15"/>
      <c r="G307" s="15"/>
    </row>
    <row r="308" spans="2:7" ht="13" x14ac:dyDescent="0.15">
      <c r="B308" s="15"/>
      <c r="C308" s="15"/>
      <c r="D308" s="15"/>
      <c r="E308" s="15"/>
      <c r="F308" s="15"/>
      <c r="G308" s="15"/>
    </row>
    <row r="309" spans="2:7" ht="13" x14ac:dyDescent="0.15">
      <c r="B309" s="15"/>
      <c r="C309" s="15"/>
      <c r="D309" s="15"/>
      <c r="E309" s="15"/>
      <c r="F309" s="15"/>
      <c r="G309" s="15"/>
    </row>
    <row r="310" spans="2:7" ht="13" x14ac:dyDescent="0.15">
      <c r="B310" s="15"/>
      <c r="C310" s="15"/>
      <c r="D310" s="15"/>
      <c r="E310" s="15"/>
      <c r="F310" s="15"/>
      <c r="G310" s="15"/>
    </row>
    <row r="311" spans="2:7" ht="13" x14ac:dyDescent="0.15">
      <c r="B311" s="15"/>
      <c r="C311" s="15"/>
      <c r="D311" s="15"/>
      <c r="E311" s="15"/>
      <c r="F311" s="15"/>
      <c r="G311" s="15"/>
    </row>
    <row r="312" spans="2:7" ht="13" x14ac:dyDescent="0.15">
      <c r="B312" s="15"/>
      <c r="C312" s="15"/>
      <c r="D312" s="15"/>
      <c r="E312" s="15"/>
      <c r="F312" s="15"/>
      <c r="G312" s="15"/>
    </row>
    <row r="313" spans="2:7" ht="13" x14ac:dyDescent="0.15">
      <c r="B313" s="15"/>
      <c r="C313" s="15"/>
      <c r="D313" s="15"/>
      <c r="E313" s="15"/>
      <c r="F313" s="15"/>
      <c r="G313" s="15"/>
    </row>
    <row r="314" spans="2:7" ht="13" x14ac:dyDescent="0.15">
      <c r="B314" s="15"/>
      <c r="C314" s="15"/>
      <c r="D314" s="15"/>
      <c r="E314" s="15"/>
      <c r="F314" s="15"/>
      <c r="G314" s="15"/>
    </row>
    <row r="315" spans="2:7" ht="13" x14ac:dyDescent="0.15">
      <c r="B315" s="15"/>
      <c r="C315" s="15"/>
      <c r="D315" s="15"/>
      <c r="E315" s="15"/>
      <c r="F315" s="15"/>
      <c r="G315" s="15"/>
    </row>
    <row r="316" spans="2:7" ht="13" x14ac:dyDescent="0.15">
      <c r="B316" s="15"/>
      <c r="C316" s="15"/>
      <c r="D316" s="15"/>
      <c r="E316" s="15"/>
      <c r="F316" s="15"/>
      <c r="G316" s="15"/>
    </row>
    <row r="317" spans="2:7" ht="13" x14ac:dyDescent="0.15">
      <c r="B317" s="15"/>
      <c r="C317" s="15"/>
      <c r="D317" s="15"/>
      <c r="E317" s="15"/>
      <c r="F317" s="15"/>
      <c r="G317" s="15"/>
    </row>
    <row r="318" spans="2:7" ht="13" x14ac:dyDescent="0.15">
      <c r="B318" s="15"/>
      <c r="C318" s="15"/>
      <c r="D318" s="15"/>
      <c r="E318" s="15"/>
      <c r="F318" s="15"/>
      <c r="G318" s="15"/>
    </row>
    <row r="319" spans="2:7" ht="13" x14ac:dyDescent="0.15">
      <c r="B319" s="15"/>
      <c r="C319" s="15"/>
      <c r="D319" s="15"/>
      <c r="E319" s="15"/>
      <c r="F319" s="15"/>
      <c r="G319" s="15"/>
    </row>
    <row r="320" spans="2:7" ht="13" x14ac:dyDescent="0.15">
      <c r="B320" s="15"/>
      <c r="C320" s="15"/>
      <c r="D320" s="15"/>
      <c r="E320" s="15"/>
      <c r="F320" s="15"/>
      <c r="G320" s="15"/>
    </row>
    <row r="321" spans="2:7" ht="13" x14ac:dyDescent="0.15">
      <c r="B321" s="15"/>
      <c r="C321" s="15"/>
      <c r="D321" s="15"/>
      <c r="E321" s="15"/>
      <c r="F321" s="15"/>
      <c r="G321" s="15"/>
    </row>
    <row r="322" spans="2:7" ht="13" x14ac:dyDescent="0.15">
      <c r="B322" s="15"/>
      <c r="C322" s="15"/>
      <c r="D322" s="15"/>
      <c r="E322" s="15"/>
      <c r="F322" s="15"/>
      <c r="G322" s="15"/>
    </row>
    <row r="323" spans="2:7" ht="13" x14ac:dyDescent="0.15">
      <c r="B323" s="15"/>
      <c r="C323" s="15"/>
      <c r="D323" s="15"/>
      <c r="E323" s="15"/>
      <c r="F323" s="15"/>
      <c r="G323" s="15"/>
    </row>
    <row r="324" spans="2:7" ht="13" x14ac:dyDescent="0.15">
      <c r="B324" s="15"/>
      <c r="C324" s="15"/>
      <c r="D324" s="15"/>
      <c r="E324" s="15"/>
      <c r="F324" s="15"/>
      <c r="G324" s="15"/>
    </row>
    <row r="325" spans="2:7" ht="13" x14ac:dyDescent="0.15">
      <c r="B325" s="15"/>
      <c r="C325" s="15"/>
      <c r="D325" s="15"/>
      <c r="E325" s="15"/>
      <c r="F325" s="15"/>
      <c r="G325" s="15"/>
    </row>
    <row r="326" spans="2:7" ht="13" x14ac:dyDescent="0.15">
      <c r="B326" s="15"/>
      <c r="C326" s="15"/>
      <c r="D326" s="15"/>
      <c r="E326" s="15"/>
      <c r="F326" s="15"/>
      <c r="G326" s="15"/>
    </row>
    <row r="327" spans="2:7" ht="13" x14ac:dyDescent="0.15">
      <c r="B327" s="15"/>
      <c r="C327" s="15"/>
      <c r="D327" s="15"/>
      <c r="E327" s="15"/>
      <c r="F327" s="15"/>
      <c r="G327" s="15"/>
    </row>
    <row r="328" spans="2:7" ht="13" x14ac:dyDescent="0.15">
      <c r="B328" s="15"/>
      <c r="C328" s="15"/>
      <c r="D328" s="15"/>
      <c r="E328" s="15"/>
      <c r="F328" s="15"/>
      <c r="G328" s="15"/>
    </row>
    <row r="329" spans="2:7" ht="13" x14ac:dyDescent="0.15">
      <c r="B329" s="15"/>
      <c r="C329" s="15"/>
      <c r="D329" s="15"/>
      <c r="E329" s="15"/>
      <c r="F329" s="15"/>
      <c r="G329" s="15"/>
    </row>
    <row r="330" spans="2:7" ht="13" x14ac:dyDescent="0.15">
      <c r="B330" s="15"/>
      <c r="C330" s="15"/>
      <c r="D330" s="15"/>
      <c r="E330" s="15"/>
      <c r="F330" s="15"/>
      <c r="G330" s="15"/>
    </row>
    <row r="331" spans="2:7" ht="13" x14ac:dyDescent="0.15">
      <c r="B331" s="15"/>
      <c r="C331" s="15"/>
      <c r="D331" s="15"/>
      <c r="E331" s="15"/>
      <c r="F331" s="15"/>
      <c r="G331" s="15"/>
    </row>
    <row r="332" spans="2:7" ht="13" x14ac:dyDescent="0.15">
      <c r="B332" s="15"/>
      <c r="C332" s="15"/>
      <c r="D332" s="15"/>
      <c r="E332" s="15"/>
      <c r="F332" s="15"/>
      <c r="G332" s="15"/>
    </row>
    <row r="333" spans="2:7" ht="13" x14ac:dyDescent="0.15">
      <c r="B333" s="15"/>
      <c r="C333" s="15"/>
      <c r="D333" s="15"/>
      <c r="E333" s="15"/>
      <c r="F333" s="15"/>
      <c r="G333" s="15"/>
    </row>
    <row r="334" spans="2:7" ht="13" x14ac:dyDescent="0.15">
      <c r="B334" s="15"/>
      <c r="C334" s="15"/>
      <c r="D334" s="15"/>
      <c r="E334" s="15"/>
      <c r="F334" s="15"/>
      <c r="G334" s="15"/>
    </row>
    <row r="335" spans="2:7" ht="13" x14ac:dyDescent="0.15">
      <c r="B335" s="15"/>
      <c r="C335" s="15"/>
      <c r="D335" s="15"/>
      <c r="E335" s="15"/>
      <c r="F335" s="15"/>
      <c r="G335" s="15"/>
    </row>
    <row r="336" spans="2:7" ht="13" x14ac:dyDescent="0.15">
      <c r="B336" s="15"/>
      <c r="C336" s="15"/>
      <c r="D336" s="15"/>
      <c r="E336" s="15"/>
      <c r="F336" s="15"/>
      <c r="G336" s="15"/>
    </row>
    <row r="337" spans="2:7" ht="13" x14ac:dyDescent="0.15">
      <c r="B337" s="15"/>
      <c r="C337" s="15"/>
      <c r="D337" s="15"/>
      <c r="E337" s="15"/>
      <c r="F337" s="15"/>
      <c r="G337" s="15"/>
    </row>
    <row r="338" spans="2:7" ht="13" x14ac:dyDescent="0.15">
      <c r="B338" s="15"/>
      <c r="C338" s="15"/>
      <c r="D338" s="15"/>
      <c r="E338" s="15"/>
      <c r="F338" s="15"/>
      <c r="G338" s="15"/>
    </row>
    <row r="339" spans="2:7" ht="13" x14ac:dyDescent="0.15">
      <c r="B339" s="15"/>
      <c r="C339" s="15"/>
      <c r="D339" s="15"/>
      <c r="E339" s="15"/>
      <c r="F339" s="15"/>
      <c r="G339" s="15"/>
    </row>
    <row r="340" spans="2:7" ht="13" x14ac:dyDescent="0.15">
      <c r="B340" s="15"/>
      <c r="C340" s="15"/>
      <c r="D340" s="15"/>
      <c r="E340" s="15"/>
      <c r="F340" s="15"/>
      <c r="G340" s="15"/>
    </row>
    <row r="341" spans="2:7" ht="13" x14ac:dyDescent="0.15">
      <c r="B341" s="15"/>
      <c r="C341" s="15"/>
      <c r="D341" s="15"/>
      <c r="E341" s="15"/>
      <c r="F341" s="15"/>
      <c r="G341" s="15"/>
    </row>
    <row r="342" spans="2:7" ht="13" x14ac:dyDescent="0.15">
      <c r="B342" s="15"/>
      <c r="C342" s="15"/>
      <c r="D342" s="15"/>
      <c r="E342" s="15"/>
      <c r="F342" s="15"/>
      <c r="G342" s="15"/>
    </row>
    <row r="343" spans="2:7" ht="13" x14ac:dyDescent="0.15">
      <c r="B343" s="15"/>
      <c r="C343" s="15"/>
      <c r="D343" s="15"/>
      <c r="E343" s="15"/>
      <c r="F343" s="15"/>
      <c r="G343" s="15"/>
    </row>
    <row r="344" spans="2:7" ht="13" x14ac:dyDescent="0.15">
      <c r="B344" s="15"/>
      <c r="C344" s="15"/>
      <c r="D344" s="15"/>
      <c r="E344" s="15"/>
      <c r="F344" s="15"/>
      <c r="G344" s="15"/>
    </row>
    <row r="345" spans="2:7" ht="13" x14ac:dyDescent="0.15">
      <c r="B345" s="15"/>
      <c r="C345" s="15"/>
      <c r="D345" s="15"/>
      <c r="E345" s="15"/>
      <c r="F345" s="15"/>
      <c r="G345" s="15"/>
    </row>
    <row r="346" spans="2:7" ht="13" x14ac:dyDescent="0.15">
      <c r="B346" s="15"/>
      <c r="C346" s="15"/>
      <c r="D346" s="15"/>
      <c r="E346" s="15"/>
      <c r="F346" s="15"/>
      <c r="G346" s="15"/>
    </row>
    <row r="347" spans="2:7" ht="13" x14ac:dyDescent="0.15">
      <c r="B347" s="15"/>
      <c r="C347" s="15"/>
      <c r="D347" s="15"/>
      <c r="E347" s="15"/>
      <c r="F347" s="15"/>
      <c r="G347" s="15"/>
    </row>
    <row r="348" spans="2:7" ht="13" x14ac:dyDescent="0.15">
      <c r="B348" s="15"/>
      <c r="C348" s="15"/>
      <c r="D348" s="15"/>
      <c r="E348" s="15"/>
      <c r="F348" s="15"/>
      <c r="G348" s="15"/>
    </row>
    <row r="349" spans="2:7" ht="13" x14ac:dyDescent="0.15">
      <c r="B349" s="15"/>
      <c r="C349" s="15"/>
      <c r="D349" s="15"/>
      <c r="E349" s="15"/>
      <c r="F349" s="15"/>
      <c r="G349" s="15"/>
    </row>
    <row r="350" spans="2:7" ht="13" x14ac:dyDescent="0.15">
      <c r="B350" s="15"/>
      <c r="C350" s="15"/>
      <c r="D350" s="15"/>
      <c r="E350" s="15"/>
      <c r="F350" s="15"/>
      <c r="G350" s="15"/>
    </row>
    <row r="351" spans="2:7" ht="13" x14ac:dyDescent="0.15">
      <c r="B351" s="15"/>
      <c r="C351" s="15"/>
      <c r="D351" s="15"/>
      <c r="E351" s="15"/>
      <c r="F351" s="15"/>
      <c r="G351" s="15"/>
    </row>
    <row r="352" spans="2:7" ht="13" x14ac:dyDescent="0.15">
      <c r="B352" s="15"/>
      <c r="C352" s="15"/>
      <c r="D352" s="15"/>
      <c r="E352" s="15"/>
      <c r="F352" s="15"/>
      <c r="G352" s="15"/>
    </row>
    <row r="353" spans="2:7" ht="13" x14ac:dyDescent="0.15">
      <c r="B353" s="15"/>
      <c r="C353" s="15"/>
      <c r="D353" s="15"/>
      <c r="E353" s="15"/>
      <c r="F353" s="15"/>
      <c r="G353" s="15"/>
    </row>
    <row r="354" spans="2:7" ht="13" x14ac:dyDescent="0.15">
      <c r="B354" s="15"/>
      <c r="C354" s="15"/>
      <c r="D354" s="15"/>
      <c r="E354" s="15"/>
      <c r="F354" s="15"/>
      <c r="G354" s="15"/>
    </row>
    <row r="355" spans="2:7" ht="13" x14ac:dyDescent="0.15">
      <c r="B355" s="15"/>
      <c r="C355" s="15"/>
      <c r="D355" s="15"/>
      <c r="E355" s="15"/>
      <c r="F355" s="15"/>
      <c r="G355" s="15"/>
    </row>
    <row r="356" spans="2:7" ht="13" x14ac:dyDescent="0.15">
      <c r="B356" s="15"/>
      <c r="C356" s="15"/>
      <c r="D356" s="15"/>
      <c r="E356" s="15"/>
      <c r="F356" s="15"/>
      <c r="G356" s="15"/>
    </row>
    <row r="357" spans="2:7" ht="13" x14ac:dyDescent="0.15">
      <c r="B357" s="15"/>
      <c r="C357" s="15"/>
      <c r="D357" s="15"/>
      <c r="E357" s="15"/>
      <c r="F357" s="15"/>
      <c r="G357" s="15"/>
    </row>
    <row r="358" spans="2:7" ht="13" x14ac:dyDescent="0.15">
      <c r="B358" s="15"/>
      <c r="C358" s="15"/>
      <c r="D358" s="15"/>
      <c r="E358" s="15"/>
      <c r="F358" s="15"/>
      <c r="G358" s="15"/>
    </row>
    <row r="359" spans="2:7" ht="13" x14ac:dyDescent="0.15">
      <c r="B359" s="15"/>
      <c r="C359" s="15"/>
      <c r="D359" s="15"/>
      <c r="E359" s="15"/>
      <c r="F359" s="15"/>
      <c r="G359" s="15"/>
    </row>
    <row r="360" spans="2:7" ht="13" x14ac:dyDescent="0.15">
      <c r="B360" s="15"/>
      <c r="C360" s="15"/>
      <c r="D360" s="15"/>
      <c r="E360" s="15"/>
      <c r="F360" s="15"/>
      <c r="G360" s="15"/>
    </row>
    <row r="361" spans="2:7" ht="13" x14ac:dyDescent="0.15">
      <c r="B361" s="15"/>
      <c r="C361" s="15"/>
      <c r="D361" s="15"/>
      <c r="E361" s="15"/>
      <c r="F361" s="15"/>
      <c r="G361" s="15"/>
    </row>
    <row r="362" spans="2:7" ht="13" x14ac:dyDescent="0.15">
      <c r="B362" s="15"/>
      <c r="C362" s="15"/>
      <c r="D362" s="15"/>
      <c r="E362" s="15"/>
      <c r="F362" s="15"/>
      <c r="G362" s="15"/>
    </row>
    <row r="363" spans="2:7" ht="13" x14ac:dyDescent="0.15">
      <c r="B363" s="15"/>
      <c r="C363" s="15"/>
      <c r="D363" s="15"/>
      <c r="E363" s="15"/>
      <c r="F363" s="15"/>
      <c r="G363" s="15"/>
    </row>
    <row r="364" spans="2:7" ht="13" x14ac:dyDescent="0.15">
      <c r="B364" s="15"/>
      <c r="C364" s="15"/>
      <c r="D364" s="15"/>
      <c r="E364" s="15"/>
      <c r="F364" s="15"/>
      <c r="G364" s="15"/>
    </row>
    <row r="365" spans="2:7" ht="13" x14ac:dyDescent="0.15">
      <c r="B365" s="15"/>
      <c r="C365" s="15"/>
      <c r="D365" s="15"/>
      <c r="E365" s="15"/>
      <c r="F365" s="15"/>
      <c r="G365" s="15"/>
    </row>
    <row r="366" spans="2:7" ht="13" x14ac:dyDescent="0.15">
      <c r="B366" s="15"/>
      <c r="C366" s="15"/>
      <c r="D366" s="15"/>
      <c r="E366" s="15"/>
      <c r="F366" s="15"/>
      <c r="G366" s="15"/>
    </row>
    <row r="367" spans="2:7" ht="13" x14ac:dyDescent="0.15">
      <c r="B367" s="15"/>
      <c r="C367" s="15"/>
      <c r="D367" s="15"/>
      <c r="E367" s="15"/>
      <c r="F367" s="15"/>
      <c r="G367" s="15"/>
    </row>
    <row r="368" spans="2:7" ht="13" x14ac:dyDescent="0.15">
      <c r="B368" s="15"/>
      <c r="C368" s="15"/>
      <c r="D368" s="15"/>
      <c r="E368" s="15"/>
      <c r="F368" s="15"/>
      <c r="G368" s="15"/>
    </row>
    <row r="369" spans="2:7" ht="13" x14ac:dyDescent="0.15">
      <c r="B369" s="15"/>
      <c r="C369" s="15"/>
      <c r="D369" s="15"/>
      <c r="E369" s="15"/>
      <c r="F369" s="15"/>
      <c r="G369" s="15"/>
    </row>
    <row r="370" spans="2:7" ht="13" x14ac:dyDescent="0.15">
      <c r="B370" s="15"/>
      <c r="C370" s="15"/>
      <c r="D370" s="15"/>
      <c r="E370" s="15"/>
      <c r="F370" s="15"/>
      <c r="G370" s="15"/>
    </row>
    <row r="371" spans="2:7" ht="13" x14ac:dyDescent="0.15">
      <c r="B371" s="15"/>
      <c r="C371" s="15"/>
      <c r="D371" s="15"/>
      <c r="E371" s="15"/>
      <c r="F371" s="15"/>
      <c r="G371" s="15"/>
    </row>
    <row r="372" spans="2:7" ht="13" x14ac:dyDescent="0.15">
      <c r="B372" s="15"/>
      <c r="C372" s="15"/>
      <c r="D372" s="15"/>
      <c r="E372" s="15"/>
      <c r="F372" s="15"/>
      <c r="G372" s="15"/>
    </row>
    <row r="373" spans="2:7" ht="13" x14ac:dyDescent="0.15">
      <c r="B373" s="15"/>
      <c r="C373" s="15"/>
      <c r="D373" s="15"/>
      <c r="E373" s="15"/>
      <c r="F373" s="15"/>
      <c r="G373" s="15"/>
    </row>
    <row r="374" spans="2:7" ht="13" x14ac:dyDescent="0.15">
      <c r="B374" s="15"/>
      <c r="C374" s="15"/>
      <c r="D374" s="15"/>
      <c r="E374" s="15"/>
      <c r="F374" s="15"/>
      <c r="G374" s="15"/>
    </row>
    <row r="375" spans="2:7" ht="13" x14ac:dyDescent="0.15">
      <c r="B375" s="15"/>
      <c r="C375" s="15"/>
      <c r="D375" s="15"/>
      <c r="E375" s="15"/>
      <c r="F375" s="15"/>
      <c r="G375" s="15"/>
    </row>
    <row r="376" spans="2:7" ht="13" x14ac:dyDescent="0.15">
      <c r="B376" s="15"/>
      <c r="C376" s="15"/>
      <c r="D376" s="15"/>
      <c r="E376" s="15"/>
      <c r="F376" s="15"/>
      <c r="G376" s="15"/>
    </row>
    <row r="377" spans="2:7" ht="13" x14ac:dyDescent="0.15">
      <c r="B377" s="15"/>
      <c r="C377" s="15"/>
      <c r="D377" s="15"/>
      <c r="E377" s="15"/>
      <c r="F377" s="15"/>
      <c r="G377" s="15"/>
    </row>
    <row r="378" spans="2:7" ht="13" x14ac:dyDescent="0.15">
      <c r="B378" s="15"/>
      <c r="C378" s="15"/>
      <c r="D378" s="15"/>
      <c r="E378" s="15"/>
      <c r="F378" s="15"/>
      <c r="G378" s="15"/>
    </row>
    <row r="379" spans="2:7" ht="13" x14ac:dyDescent="0.15">
      <c r="B379" s="15"/>
      <c r="C379" s="15"/>
      <c r="D379" s="15"/>
      <c r="E379" s="15"/>
      <c r="F379" s="15"/>
      <c r="G379" s="15"/>
    </row>
    <row r="380" spans="2:7" ht="13" x14ac:dyDescent="0.15">
      <c r="B380" s="15"/>
      <c r="C380" s="15"/>
      <c r="D380" s="15"/>
      <c r="E380" s="15"/>
      <c r="F380" s="15"/>
      <c r="G380" s="15"/>
    </row>
    <row r="381" spans="2:7" ht="13" x14ac:dyDescent="0.15">
      <c r="B381" s="15"/>
      <c r="C381" s="15"/>
      <c r="D381" s="15"/>
      <c r="E381" s="15"/>
      <c r="F381" s="15"/>
      <c r="G381" s="15"/>
    </row>
    <row r="382" spans="2:7" ht="13" x14ac:dyDescent="0.15">
      <c r="B382" s="15"/>
      <c r="C382" s="15"/>
      <c r="D382" s="15"/>
      <c r="E382" s="15"/>
      <c r="F382" s="15"/>
      <c r="G382" s="15"/>
    </row>
    <row r="383" spans="2:7" ht="13" x14ac:dyDescent="0.15">
      <c r="B383" s="15"/>
      <c r="C383" s="15"/>
      <c r="D383" s="15"/>
      <c r="E383" s="15"/>
      <c r="F383" s="15"/>
      <c r="G383" s="15"/>
    </row>
    <row r="384" spans="2:7" ht="13" x14ac:dyDescent="0.15">
      <c r="B384" s="15"/>
      <c r="C384" s="15"/>
      <c r="D384" s="15"/>
      <c r="E384" s="15"/>
      <c r="F384" s="15"/>
      <c r="G384" s="15"/>
    </row>
    <row r="385" spans="2:7" ht="13" x14ac:dyDescent="0.15">
      <c r="B385" s="15"/>
      <c r="C385" s="15"/>
      <c r="D385" s="15"/>
      <c r="E385" s="15"/>
      <c r="F385" s="15"/>
      <c r="G385" s="15"/>
    </row>
    <row r="386" spans="2:7" ht="13" x14ac:dyDescent="0.15">
      <c r="B386" s="15"/>
      <c r="C386" s="15"/>
      <c r="D386" s="15"/>
      <c r="E386" s="15"/>
      <c r="F386" s="15"/>
      <c r="G386" s="15"/>
    </row>
    <row r="387" spans="2:7" ht="13" x14ac:dyDescent="0.15">
      <c r="B387" s="15"/>
      <c r="C387" s="15"/>
      <c r="D387" s="15"/>
      <c r="E387" s="15"/>
      <c r="F387" s="15"/>
      <c r="G387" s="15"/>
    </row>
    <row r="388" spans="2:7" ht="13" x14ac:dyDescent="0.15">
      <c r="B388" s="15"/>
      <c r="C388" s="15"/>
      <c r="D388" s="15"/>
      <c r="E388" s="15"/>
      <c r="F388" s="15"/>
      <c r="G388" s="15"/>
    </row>
    <row r="389" spans="2:7" ht="13" x14ac:dyDescent="0.15">
      <c r="B389" s="15"/>
      <c r="C389" s="15"/>
      <c r="D389" s="15"/>
      <c r="E389" s="15"/>
      <c r="F389" s="15"/>
      <c r="G389" s="15"/>
    </row>
    <row r="390" spans="2:7" ht="13" x14ac:dyDescent="0.15">
      <c r="B390" s="15"/>
      <c r="C390" s="15"/>
      <c r="D390" s="15"/>
      <c r="E390" s="15"/>
      <c r="F390" s="15"/>
      <c r="G390" s="15"/>
    </row>
    <row r="391" spans="2:7" ht="13" x14ac:dyDescent="0.15">
      <c r="B391" s="15"/>
      <c r="C391" s="15"/>
      <c r="D391" s="15"/>
      <c r="E391" s="15"/>
      <c r="F391" s="15"/>
      <c r="G391" s="15"/>
    </row>
    <row r="392" spans="2:7" ht="13" x14ac:dyDescent="0.15">
      <c r="B392" s="15"/>
      <c r="C392" s="15"/>
      <c r="D392" s="15"/>
      <c r="E392" s="15"/>
      <c r="F392" s="15"/>
      <c r="G392" s="15"/>
    </row>
    <row r="393" spans="2:7" ht="13" x14ac:dyDescent="0.15">
      <c r="B393" s="15"/>
      <c r="C393" s="15"/>
      <c r="D393" s="15"/>
      <c r="E393" s="15"/>
      <c r="F393" s="15"/>
      <c r="G393" s="15"/>
    </row>
    <row r="394" spans="2:7" ht="13" x14ac:dyDescent="0.15">
      <c r="B394" s="15"/>
      <c r="C394" s="15"/>
      <c r="D394" s="15"/>
      <c r="E394" s="15"/>
      <c r="F394" s="15"/>
      <c r="G394" s="15"/>
    </row>
    <row r="395" spans="2:7" ht="13" x14ac:dyDescent="0.15">
      <c r="B395" s="15"/>
      <c r="C395" s="15"/>
      <c r="D395" s="15"/>
      <c r="E395" s="15"/>
      <c r="F395" s="15"/>
      <c r="G395" s="15"/>
    </row>
    <row r="396" spans="2:7" ht="13" x14ac:dyDescent="0.15">
      <c r="B396" s="15"/>
      <c r="C396" s="15"/>
      <c r="D396" s="15"/>
      <c r="E396" s="15"/>
      <c r="F396" s="15"/>
      <c r="G396" s="15"/>
    </row>
    <row r="397" spans="2:7" ht="13" x14ac:dyDescent="0.15">
      <c r="B397" s="15"/>
      <c r="C397" s="15"/>
      <c r="D397" s="15"/>
      <c r="E397" s="15"/>
      <c r="F397" s="15"/>
      <c r="G397" s="15"/>
    </row>
    <row r="398" spans="2:7" ht="13" x14ac:dyDescent="0.15">
      <c r="B398" s="15"/>
      <c r="C398" s="15"/>
      <c r="D398" s="15"/>
      <c r="E398" s="15"/>
      <c r="F398" s="15"/>
      <c r="G398" s="15"/>
    </row>
    <row r="399" spans="2:7" ht="13" x14ac:dyDescent="0.15">
      <c r="B399" s="15"/>
      <c r="C399" s="15"/>
      <c r="D399" s="15"/>
      <c r="E399" s="15"/>
      <c r="F399" s="15"/>
      <c r="G399" s="15"/>
    </row>
    <row r="400" spans="2:7" ht="13" x14ac:dyDescent="0.15">
      <c r="B400" s="15"/>
      <c r="C400" s="15"/>
      <c r="D400" s="15"/>
      <c r="E400" s="15"/>
      <c r="F400" s="15"/>
      <c r="G400" s="15"/>
    </row>
    <row r="401" spans="2:7" ht="13" x14ac:dyDescent="0.15">
      <c r="B401" s="15"/>
      <c r="C401" s="15"/>
      <c r="D401" s="15"/>
      <c r="E401" s="15"/>
      <c r="F401" s="15"/>
      <c r="G401" s="15"/>
    </row>
    <row r="402" spans="2:7" ht="13" x14ac:dyDescent="0.15">
      <c r="B402" s="15"/>
      <c r="C402" s="15"/>
      <c r="D402" s="15"/>
      <c r="E402" s="15"/>
      <c r="F402" s="15"/>
      <c r="G402" s="15"/>
    </row>
    <row r="403" spans="2:7" ht="13" x14ac:dyDescent="0.15">
      <c r="B403" s="15"/>
      <c r="C403" s="15"/>
      <c r="D403" s="15"/>
      <c r="E403" s="15"/>
      <c r="F403" s="15"/>
      <c r="G403" s="15"/>
    </row>
    <row r="404" spans="2:7" ht="13" x14ac:dyDescent="0.15">
      <c r="B404" s="15"/>
      <c r="C404" s="15"/>
      <c r="D404" s="15"/>
      <c r="E404" s="15"/>
      <c r="F404" s="15"/>
      <c r="G404" s="15"/>
    </row>
    <row r="405" spans="2:7" ht="13" x14ac:dyDescent="0.15">
      <c r="B405" s="15"/>
      <c r="C405" s="15"/>
      <c r="D405" s="15"/>
      <c r="E405" s="15"/>
      <c r="F405" s="15"/>
      <c r="G405" s="15"/>
    </row>
    <row r="406" spans="2:7" ht="13" x14ac:dyDescent="0.15">
      <c r="B406" s="15"/>
      <c r="C406" s="15"/>
      <c r="D406" s="15"/>
      <c r="E406" s="15"/>
      <c r="F406" s="15"/>
      <c r="G406" s="15"/>
    </row>
    <row r="407" spans="2:7" ht="13" x14ac:dyDescent="0.15">
      <c r="B407" s="15"/>
      <c r="C407" s="15"/>
      <c r="D407" s="15"/>
      <c r="E407" s="15"/>
      <c r="F407" s="15"/>
      <c r="G407" s="15"/>
    </row>
    <row r="408" spans="2:7" ht="13" x14ac:dyDescent="0.15">
      <c r="B408" s="15"/>
      <c r="C408" s="15"/>
      <c r="D408" s="15"/>
      <c r="E408" s="15"/>
      <c r="F408" s="15"/>
      <c r="G408" s="15"/>
    </row>
    <row r="409" spans="2:7" ht="13" x14ac:dyDescent="0.15">
      <c r="B409" s="15"/>
      <c r="C409" s="15"/>
      <c r="D409" s="15"/>
      <c r="E409" s="15"/>
      <c r="F409" s="15"/>
      <c r="G409" s="15"/>
    </row>
    <row r="410" spans="2:7" ht="13" x14ac:dyDescent="0.15">
      <c r="B410" s="15"/>
      <c r="C410" s="15"/>
      <c r="D410" s="15"/>
      <c r="E410" s="15"/>
      <c r="F410" s="15"/>
      <c r="G410" s="15"/>
    </row>
    <row r="411" spans="2:7" ht="13" x14ac:dyDescent="0.15">
      <c r="B411" s="15"/>
      <c r="C411" s="15"/>
      <c r="D411" s="15"/>
      <c r="E411" s="15"/>
      <c r="F411" s="15"/>
      <c r="G411" s="15"/>
    </row>
    <row r="412" spans="2:7" ht="13" x14ac:dyDescent="0.15">
      <c r="B412" s="15"/>
      <c r="C412" s="15"/>
      <c r="D412" s="15"/>
      <c r="E412" s="15"/>
      <c r="F412" s="15"/>
      <c r="G412" s="15"/>
    </row>
    <row r="413" spans="2:7" ht="13" x14ac:dyDescent="0.15">
      <c r="B413" s="15"/>
      <c r="C413" s="15"/>
      <c r="D413" s="15"/>
      <c r="E413" s="15"/>
      <c r="F413" s="15"/>
      <c r="G413" s="15"/>
    </row>
    <row r="414" spans="2:7" ht="13" x14ac:dyDescent="0.15">
      <c r="B414" s="15"/>
      <c r="C414" s="15"/>
      <c r="D414" s="15"/>
      <c r="E414" s="15"/>
      <c r="F414" s="15"/>
      <c r="G414" s="15"/>
    </row>
    <row r="415" spans="2:7" ht="13" x14ac:dyDescent="0.15">
      <c r="B415" s="15"/>
      <c r="C415" s="15"/>
      <c r="D415" s="15"/>
      <c r="E415" s="15"/>
      <c r="F415" s="15"/>
      <c r="G415" s="15"/>
    </row>
    <row r="416" spans="2:7" ht="13" x14ac:dyDescent="0.15">
      <c r="B416" s="15"/>
      <c r="C416" s="15"/>
      <c r="D416" s="15"/>
      <c r="E416" s="15"/>
      <c r="F416" s="15"/>
      <c r="G416" s="15"/>
    </row>
    <row r="417" spans="2:7" ht="13" x14ac:dyDescent="0.15">
      <c r="B417" s="15"/>
      <c r="C417" s="15"/>
      <c r="D417" s="15"/>
      <c r="E417" s="15"/>
      <c r="F417" s="15"/>
      <c r="G417" s="15"/>
    </row>
    <row r="418" spans="2:7" ht="13" x14ac:dyDescent="0.15">
      <c r="B418" s="15"/>
      <c r="C418" s="15"/>
      <c r="D418" s="15"/>
      <c r="E418" s="15"/>
      <c r="F418" s="15"/>
      <c r="G418" s="15"/>
    </row>
    <row r="419" spans="2:7" ht="13" x14ac:dyDescent="0.15">
      <c r="B419" s="15"/>
      <c r="C419" s="15"/>
      <c r="D419" s="15"/>
      <c r="E419" s="15"/>
      <c r="F419" s="15"/>
      <c r="G419" s="15"/>
    </row>
    <row r="420" spans="2:7" ht="13" x14ac:dyDescent="0.15">
      <c r="B420" s="15"/>
      <c r="C420" s="15"/>
      <c r="D420" s="15"/>
      <c r="E420" s="15"/>
      <c r="F420" s="15"/>
      <c r="G420" s="15"/>
    </row>
    <row r="421" spans="2:7" ht="13" x14ac:dyDescent="0.15">
      <c r="B421" s="15"/>
      <c r="C421" s="15"/>
      <c r="D421" s="15"/>
      <c r="E421" s="15"/>
      <c r="F421" s="15"/>
      <c r="G421" s="15"/>
    </row>
    <row r="422" spans="2:7" ht="13" x14ac:dyDescent="0.15">
      <c r="B422" s="15"/>
      <c r="C422" s="15"/>
      <c r="D422" s="15"/>
      <c r="E422" s="15"/>
      <c r="F422" s="15"/>
      <c r="G422" s="15"/>
    </row>
    <row r="423" spans="2:7" ht="13" x14ac:dyDescent="0.15">
      <c r="B423" s="15"/>
      <c r="C423" s="15"/>
      <c r="D423" s="15"/>
      <c r="E423" s="15"/>
      <c r="F423" s="15"/>
      <c r="G423" s="15"/>
    </row>
    <row r="424" spans="2:7" ht="13" x14ac:dyDescent="0.15">
      <c r="B424" s="15"/>
      <c r="C424" s="15"/>
      <c r="D424" s="15"/>
      <c r="E424" s="15"/>
      <c r="F424" s="15"/>
      <c r="G424" s="15"/>
    </row>
    <row r="425" spans="2:7" ht="13" x14ac:dyDescent="0.15">
      <c r="B425" s="15"/>
      <c r="C425" s="15"/>
      <c r="D425" s="15"/>
      <c r="E425" s="15"/>
      <c r="F425" s="15"/>
      <c r="G425" s="15"/>
    </row>
    <row r="426" spans="2:7" ht="13" x14ac:dyDescent="0.15">
      <c r="B426" s="15"/>
      <c r="C426" s="15"/>
      <c r="D426" s="15"/>
      <c r="E426" s="15"/>
      <c r="F426" s="15"/>
      <c r="G426" s="15"/>
    </row>
    <row r="427" spans="2:7" ht="13" x14ac:dyDescent="0.15">
      <c r="B427" s="15"/>
      <c r="C427" s="15"/>
      <c r="D427" s="15"/>
      <c r="E427" s="15"/>
      <c r="F427" s="15"/>
      <c r="G427" s="15"/>
    </row>
    <row r="428" spans="2:7" ht="13" x14ac:dyDescent="0.15">
      <c r="B428" s="15"/>
      <c r="C428" s="15"/>
      <c r="D428" s="15"/>
      <c r="E428" s="15"/>
      <c r="F428" s="15"/>
      <c r="G428" s="15"/>
    </row>
    <row r="429" spans="2:7" ht="13" x14ac:dyDescent="0.15">
      <c r="B429" s="15"/>
      <c r="C429" s="15"/>
      <c r="D429" s="15"/>
      <c r="E429" s="15"/>
      <c r="F429" s="15"/>
      <c r="G429" s="15"/>
    </row>
    <row r="430" spans="2:7" ht="13" x14ac:dyDescent="0.15">
      <c r="B430" s="15"/>
      <c r="C430" s="15"/>
      <c r="D430" s="15"/>
      <c r="E430" s="15"/>
      <c r="F430" s="15"/>
      <c r="G430" s="15"/>
    </row>
    <row r="431" spans="2:7" ht="13" x14ac:dyDescent="0.15">
      <c r="B431" s="15"/>
      <c r="C431" s="15"/>
      <c r="D431" s="15"/>
      <c r="E431" s="15"/>
      <c r="F431" s="15"/>
      <c r="G431" s="15"/>
    </row>
    <row r="432" spans="2:7" ht="13" x14ac:dyDescent="0.15">
      <c r="B432" s="15"/>
      <c r="C432" s="15"/>
      <c r="D432" s="15"/>
      <c r="E432" s="15"/>
      <c r="F432" s="15"/>
      <c r="G432" s="15"/>
    </row>
    <row r="433" spans="2:7" ht="13" x14ac:dyDescent="0.15">
      <c r="B433" s="15"/>
      <c r="C433" s="15"/>
      <c r="D433" s="15"/>
      <c r="E433" s="15"/>
      <c r="F433" s="15"/>
      <c r="G433" s="15"/>
    </row>
    <row r="434" spans="2:7" ht="13" x14ac:dyDescent="0.15">
      <c r="B434" s="15"/>
      <c r="C434" s="15"/>
      <c r="D434" s="15"/>
      <c r="E434" s="15"/>
      <c r="F434" s="15"/>
      <c r="G434" s="15"/>
    </row>
    <row r="435" spans="2:7" ht="13" x14ac:dyDescent="0.15">
      <c r="B435" s="15"/>
      <c r="C435" s="15"/>
      <c r="D435" s="15"/>
      <c r="E435" s="15"/>
      <c r="F435" s="15"/>
      <c r="G435" s="15"/>
    </row>
    <row r="436" spans="2:7" ht="13" x14ac:dyDescent="0.15">
      <c r="B436" s="15"/>
      <c r="C436" s="15"/>
      <c r="D436" s="15"/>
      <c r="E436" s="15"/>
      <c r="F436" s="15"/>
      <c r="G436" s="15"/>
    </row>
    <row r="437" spans="2:7" ht="13" x14ac:dyDescent="0.15">
      <c r="B437" s="15"/>
      <c r="C437" s="15"/>
      <c r="D437" s="15"/>
      <c r="E437" s="15"/>
      <c r="F437" s="15"/>
      <c r="G437" s="15"/>
    </row>
    <row r="438" spans="2:7" ht="13" x14ac:dyDescent="0.15">
      <c r="B438" s="15"/>
      <c r="C438" s="15"/>
      <c r="D438" s="15"/>
      <c r="E438" s="15"/>
      <c r="F438" s="15"/>
      <c r="G438" s="15"/>
    </row>
    <row r="439" spans="2:7" ht="13" x14ac:dyDescent="0.15">
      <c r="B439" s="15"/>
      <c r="C439" s="15"/>
      <c r="D439" s="15"/>
      <c r="E439" s="15"/>
      <c r="F439" s="15"/>
      <c r="G439" s="15"/>
    </row>
    <row r="440" spans="2:7" ht="13" x14ac:dyDescent="0.15">
      <c r="B440" s="15"/>
      <c r="C440" s="15"/>
      <c r="D440" s="15"/>
      <c r="E440" s="15"/>
      <c r="F440" s="15"/>
      <c r="G440" s="15"/>
    </row>
    <row r="441" spans="2:7" ht="13" x14ac:dyDescent="0.15">
      <c r="B441" s="15"/>
      <c r="C441" s="15"/>
      <c r="D441" s="15"/>
      <c r="E441" s="15"/>
      <c r="F441" s="15"/>
      <c r="G441" s="15"/>
    </row>
    <row r="442" spans="2:7" ht="13" x14ac:dyDescent="0.15">
      <c r="B442" s="15"/>
      <c r="C442" s="15"/>
      <c r="D442" s="15"/>
      <c r="E442" s="15"/>
      <c r="F442" s="15"/>
      <c r="G442" s="15"/>
    </row>
    <row r="443" spans="2:7" ht="13" x14ac:dyDescent="0.15">
      <c r="B443" s="15"/>
      <c r="C443" s="15"/>
      <c r="D443" s="15"/>
      <c r="E443" s="15"/>
      <c r="F443" s="15"/>
      <c r="G443" s="15"/>
    </row>
    <row r="444" spans="2:7" ht="13" x14ac:dyDescent="0.15">
      <c r="B444" s="15"/>
      <c r="C444" s="15"/>
      <c r="D444" s="15"/>
      <c r="E444" s="15"/>
      <c r="F444" s="15"/>
      <c r="G444" s="15"/>
    </row>
    <row r="445" spans="2:7" ht="13" x14ac:dyDescent="0.15">
      <c r="B445" s="15"/>
      <c r="C445" s="15"/>
      <c r="D445" s="15"/>
      <c r="E445" s="15"/>
      <c r="F445" s="15"/>
      <c r="G445" s="15"/>
    </row>
    <row r="446" spans="2:7" ht="13" x14ac:dyDescent="0.15">
      <c r="B446" s="15"/>
      <c r="C446" s="15"/>
      <c r="D446" s="15"/>
      <c r="E446" s="15"/>
      <c r="F446" s="15"/>
      <c r="G446" s="15"/>
    </row>
    <row r="447" spans="2:7" ht="13" x14ac:dyDescent="0.15">
      <c r="B447" s="15"/>
      <c r="C447" s="15"/>
      <c r="D447" s="15"/>
      <c r="E447" s="15"/>
      <c r="F447" s="15"/>
      <c r="G447" s="15"/>
    </row>
    <row r="448" spans="2:7" ht="13" x14ac:dyDescent="0.15">
      <c r="B448" s="15"/>
      <c r="C448" s="15"/>
      <c r="D448" s="15"/>
      <c r="E448" s="15"/>
      <c r="F448" s="15"/>
      <c r="G448" s="15"/>
    </row>
    <row r="449" spans="2:7" ht="13" x14ac:dyDescent="0.15">
      <c r="B449" s="15"/>
      <c r="C449" s="15"/>
      <c r="D449" s="15"/>
      <c r="E449" s="15"/>
      <c r="F449" s="15"/>
      <c r="G449" s="15"/>
    </row>
    <row r="450" spans="2:7" ht="13" x14ac:dyDescent="0.15">
      <c r="B450" s="15"/>
      <c r="C450" s="15"/>
      <c r="D450" s="15"/>
      <c r="E450" s="15"/>
      <c r="F450" s="15"/>
      <c r="G450" s="15"/>
    </row>
    <row r="451" spans="2:7" ht="13" x14ac:dyDescent="0.15">
      <c r="B451" s="15"/>
      <c r="C451" s="15"/>
      <c r="D451" s="15"/>
      <c r="E451" s="15"/>
      <c r="F451" s="15"/>
      <c r="G451" s="15"/>
    </row>
    <row r="452" spans="2:7" ht="13" x14ac:dyDescent="0.15">
      <c r="B452" s="15"/>
      <c r="C452" s="15"/>
      <c r="D452" s="15"/>
      <c r="E452" s="15"/>
      <c r="F452" s="15"/>
      <c r="G452" s="15"/>
    </row>
    <row r="453" spans="2:7" ht="13" x14ac:dyDescent="0.15">
      <c r="B453" s="15"/>
      <c r="C453" s="15"/>
      <c r="D453" s="15"/>
      <c r="E453" s="15"/>
      <c r="F453" s="15"/>
      <c r="G453" s="15"/>
    </row>
    <row r="454" spans="2:7" ht="13" x14ac:dyDescent="0.15">
      <c r="B454" s="15"/>
      <c r="C454" s="15"/>
      <c r="D454" s="15"/>
      <c r="E454" s="15"/>
      <c r="F454" s="15"/>
      <c r="G454" s="15"/>
    </row>
    <row r="455" spans="2:7" ht="13" x14ac:dyDescent="0.15">
      <c r="B455" s="15"/>
      <c r="C455" s="15"/>
      <c r="D455" s="15"/>
      <c r="E455" s="15"/>
      <c r="F455" s="15"/>
      <c r="G455" s="15"/>
    </row>
    <row r="456" spans="2:7" ht="13" x14ac:dyDescent="0.15">
      <c r="B456" s="15"/>
      <c r="C456" s="15"/>
      <c r="D456" s="15"/>
      <c r="E456" s="15"/>
      <c r="F456" s="15"/>
      <c r="G456" s="15"/>
    </row>
    <row r="457" spans="2:7" ht="13" x14ac:dyDescent="0.15">
      <c r="B457" s="15"/>
      <c r="C457" s="15"/>
      <c r="D457" s="15"/>
      <c r="E457" s="15"/>
      <c r="F457" s="15"/>
      <c r="G457" s="15"/>
    </row>
    <row r="458" spans="2:7" ht="13" x14ac:dyDescent="0.15">
      <c r="B458" s="15"/>
      <c r="C458" s="15"/>
      <c r="D458" s="15"/>
      <c r="E458" s="15"/>
      <c r="F458" s="15"/>
      <c r="G458" s="15"/>
    </row>
    <row r="459" spans="2:7" ht="13" x14ac:dyDescent="0.15">
      <c r="B459" s="15"/>
      <c r="C459" s="15"/>
      <c r="D459" s="15"/>
      <c r="E459" s="15"/>
      <c r="F459" s="15"/>
      <c r="G459" s="15"/>
    </row>
    <row r="460" spans="2:7" ht="13" x14ac:dyDescent="0.15">
      <c r="B460" s="15"/>
      <c r="C460" s="15"/>
      <c r="D460" s="15"/>
      <c r="E460" s="15"/>
      <c r="F460" s="15"/>
      <c r="G460" s="15"/>
    </row>
    <row r="461" spans="2:7" ht="13" x14ac:dyDescent="0.15">
      <c r="B461" s="15"/>
      <c r="C461" s="15"/>
      <c r="D461" s="15"/>
      <c r="E461" s="15"/>
      <c r="F461" s="15"/>
      <c r="G461" s="15"/>
    </row>
    <row r="462" spans="2:7" ht="13" x14ac:dyDescent="0.15">
      <c r="B462" s="15"/>
      <c r="C462" s="15"/>
      <c r="D462" s="15"/>
      <c r="E462" s="15"/>
      <c r="F462" s="15"/>
      <c r="G462" s="15"/>
    </row>
    <row r="463" spans="2:7" ht="13" x14ac:dyDescent="0.15">
      <c r="B463" s="15"/>
      <c r="C463" s="15"/>
      <c r="D463" s="15"/>
      <c r="E463" s="15"/>
      <c r="F463" s="15"/>
      <c r="G463" s="15"/>
    </row>
    <row r="464" spans="2:7" ht="13" x14ac:dyDescent="0.15">
      <c r="B464" s="15"/>
      <c r="C464" s="15"/>
      <c r="D464" s="15"/>
      <c r="E464" s="15"/>
      <c r="F464" s="15"/>
      <c r="G464" s="15"/>
    </row>
    <row r="465" spans="2:7" ht="13" x14ac:dyDescent="0.15">
      <c r="B465" s="15"/>
      <c r="C465" s="15"/>
      <c r="D465" s="15"/>
      <c r="E465" s="15"/>
      <c r="F465" s="15"/>
      <c r="G465" s="15"/>
    </row>
    <row r="466" spans="2:7" ht="13" x14ac:dyDescent="0.15">
      <c r="B466" s="15"/>
      <c r="C466" s="15"/>
      <c r="D466" s="15"/>
      <c r="E466" s="15"/>
      <c r="F466" s="15"/>
      <c r="G466" s="15"/>
    </row>
    <row r="467" spans="2:7" ht="13" x14ac:dyDescent="0.15">
      <c r="B467" s="15"/>
      <c r="C467" s="15"/>
      <c r="D467" s="15"/>
      <c r="E467" s="15"/>
      <c r="F467" s="15"/>
      <c r="G467" s="15"/>
    </row>
    <row r="468" spans="2:7" ht="13" x14ac:dyDescent="0.15">
      <c r="B468" s="15"/>
      <c r="C468" s="15"/>
      <c r="D468" s="15"/>
      <c r="E468" s="15"/>
      <c r="F468" s="15"/>
      <c r="G468" s="15"/>
    </row>
    <row r="469" spans="2:7" ht="13" x14ac:dyDescent="0.15">
      <c r="B469" s="15"/>
      <c r="C469" s="15"/>
      <c r="D469" s="15"/>
      <c r="E469" s="15"/>
      <c r="F469" s="15"/>
      <c r="G469" s="15"/>
    </row>
    <row r="470" spans="2:7" ht="13" x14ac:dyDescent="0.15">
      <c r="B470" s="15"/>
      <c r="C470" s="15"/>
      <c r="D470" s="15"/>
      <c r="E470" s="15"/>
      <c r="F470" s="15"/>
      <c r="G470" s="15"/>
    </row>
    <row r="471" spans="2:7" ht="13" x14ac:dyDescent="0.15">
      <c r="B471" s="15"/>
      <c r="C471" s="15"/>
      <c r="D471" s="15"/>
      <c r="E471" s="15"/>
      <c r="F471" s="15"/>
      <c r="G471" s="15"/>
    </row>
    <row r="472" spans="2:7" ht="13" x14ac:dyDescent="0.15">
      <c r="B472" s="15"/>
      <c r="C472" s="15"/>
      <c r="D472" s="15"/>
      <c r="E472" s="15"/>
      <c r="F472" s="15"/>
      <c r="G472" s="15"/>
    </row>
    <row r="473" spans="2:7" ht="13" x14ac:dyDescent="0.15">
      <c r="B473" s="15"/>
      <c r="C473" s="15"/>
      <c r="D473" s="15"/>
      <c r="E473" s="15"/>
      <c r="F473" s="15"/>
      <c r="G473" s="15"/>
    </row>
    <row r="474" spans="2:7" ht="13" x14ac:dyDescent="0.15">
      <c r="B474" s="15"/>
      <c r="C474" s="15"/>
      <c r="D474" s="15"/>
      <c r="E474" s="15"/>
      <c r="F474" s="15"/>
      <c r="G474" s="15"/>
    </row>
    <row r="475" spans="2:7" ht="13" x14ac:dyDescent="0.15">
      <c r="B475" s="15"/>
      <c r="C475" s="15"/>
      <c r="D475" s="15"/>
      <c r="E475" s="15"/>
      <c r="F475" s="15"/>
      <c r="G475" s="15"/>
    </row>
    <row r="476" spans="2:7" ht="13" x14ac:dyDescent="0.15">
      <c r="B476" s="15"/>
      <c r="C476" s="15"/>
      <c r="D476" s="15"/>
      <c r="E476" s="15"/>
      <c r="F476" s="15"/>
      <c r="G476" s="15"/>
    </row>
    <row r="477" spans="2:7" ht="13" x14ac:dyDescent="0.15">
      <c r="B477" s="15"/>
      <c r="C477" s="15"/>
      <c r="D477" s="15"/>
      <c r="E477" s="15"/>
      <c r="F477" s="15"/>
      <c r="G477" s="15"/>
    </row>
    <row r="478" spans="2:7" ht="13" x14ac:dyDescent="0.15">
      <c r="B478" s="15"/>
      <c r="C478" s="15"/>
      <c r="D478" s="15"/>
      <c r="E478" s="15"/>
      <c r="F478" s="15"/>
      <c r="G478" s="15"/>
    </row>
    <row r="479" spans="2:7" ht="13" x14ac:dyDescent="0.15">
      <c r="B479" s="15"/>
      <c r="C479" s="15"/>
      <c r="D479" s="15"/>
      <c r="E479" s="15"/>
      <c r="F479" s="15"/>
      <c r="G479" s="15"/>
    </row>
    <row r="480" spans="2:7" ht="13" x14ac:dyDescent="0.15">
      <c r="B480" s="15"/>
      <c r="C480" s="15"/>
      <c r="D480" s="15"/>
      <c r="E480" s="15"/>
      <c r="F480" s="15"/>
      <c r="G480" s="15"/>
    </row>
    <row r="481" spans="2:7" ht="13" x14ac:dyDescent="0.15">
      <c r="B481" s="15"/>
      <c r="C481" s="15"/>
      <c r="D481" s="15"/>
      <c r="E481" s="15"/>
      <c r="F481" s="15"/>
      <c r="G481" s="15"/>
    </row>
    <row r="482" spans="2:7" ht="13" x14ac:dyDescent="0.15">
      <c r="B482" s="15"/>
      <c r="C482" s="15"/>
      <c r="D482" s="15"/>
      <c r="E482" s="15"/>
      <c r="F482" s="15"/>
      <c r="G482" s="15"/>
    </row>
    <row r="483" spans="2:7" ht="13" x14ac:dyDescent="0.15">
      <c r="B483" s="15"/>
      <c r="C483" s="15"/>
      <c r="D483" s="15"/>
      <c r="E483" s="15"/>
      <c r="F483" s="15"/>
      <c r="G483" s="15"/>
    </row>
    <row r="484" spans="2:7" ht="13" x14ac:dyDescent="0.15">
      <c r="B484" s="15"/>
      <c r="C484" s="15"/>
      <c r="D484" s="15"/>
      <c r="E484" s="15"/>
      <c r="F484" s="15"/>
      <c r="G484" s="15"/>
    </row>
    <row r="485" spans="2:7" ht="13" x14ac:dyDescent="0.15">
      <c r="B485" s="15"/>
      <c r="C485" s="15"/>
      <c r="D485" s="15"/>
      <c r="E485" s="15"/>
      <c r="F485" s="15"/>
      <c r="G485" s="15"/>
    </row>
    <row r="486" spans="2:7" ht="13" x14ac:dyDescent="0.15">
      <c r="B486" s="15"/>
      <c r="C486" s="15"/>
      <c r="D486" s="15"/>
      <c r="E486" s="15"/>
      <c r="F486" s="15"/>
      <c r="G486" s="15"/>
    </row>
    <row r="487" spans="2:7" ht="13" x14ac:dyDescent="0.15">
      <c r="B487" s="15"/>
      <c r="C487" s="15"/>
      <c r="D487" s="15"/>
      <c r="E487" s="15"/>
      <c r="F487" s="15"/>
      <c r="G487" s="15"/>
    </row>
    <row r="488" spans="2:7" ht="13" x14ac:dyDescent="0.15">
      <c r="B488" s="15"/>
      <c r="C488" s="15"/>
      <c r="D488" s="15"/>
      <c r="E488" s="15"/>
      <c r="F488" s="15"/>
      <c r="G488" s="15"/>
    </row>
    <row r="489" spans="2:7" ht="13" x14ac:dyDescent="0.15">
      <c r="B489" s="15"/>
      <c r="C489" s="15"/>
      <c r="D489" s="15"/>
      <c r="E489" s="15"/>
      <c r="F489" s="15"/>
      <c r="G489" s="15"/>
    </row>
    <row r="490" spans="2:7" ht="13" x14ac:dyDescent="0.15">
      <c r="B490" s="15"/>
      <c r="C490" s="15"/>
      <c r="D490" s="15"/>
      <c r="E490" s="15"/>
      <c r="F490" s="15"/>
      <c r="G490" s="15"/>
    </row>
    <row r="491" spans="2:7" ht="13" x14ac:dyDescent="0.15">
      <c r="B491" s="15"/>
      <c r="C491" s="15"/>
      <c r="D491" s="15"/>
      <c r="E491" s="15"/>
      <c r="F491" s="15"/>
      <c r="G491" s="15"/>
    </row>
    <row r="492" spans="2:7" ht="13" x14ac:dyDescent="0.15">
      <c r="B492" s="15"/>
      <c r="C492" s="15"/>
      <c r="D492" s="15"/>
      <c r="E492" s="15"/>
      <c r="F492" s="15"/>
      <c r="G492" s="15"/>
    </row>
    <row r="493" spans="2:7" ht="13" x14ac:dyDescent="0.15">
      <c r="B493" s="15"/>
      <c r="C493" s="15"/>
      <c r="D493" s="15"/>
      <c r="E493" s="15"/>
      <c r="F493" s="15"/>
      <c r="G493" s="15"/>
    </row>
    <row r="494" spans="2:7" ht="13" x14ac:dyDescent="0.15">
      <c r="B494" s="15"/>
      <c r="C494" s="15"/>
      <c r="D494" s="15"/>
      <c r="E494" s="15"/>
      <c r="F494" s="15"/>
      <c r="G494" s="15"/>
    </row>
    <row r="495" spans="2:7" ht="13" x14ac:dyDescent="0.15">
      <c r="B495" s="15"/>
      <c r="C495" s="15"/>
      <c r="D495" s="15"/>
      <c r="E495" s="15"/>
      <c r="F495" s="15"/>
      <c r="G495" s="15"/>
    </row>
    <row r="496" spans="2:7" ht="13" x14ac:dyDescent="0.15">
      <c r="B496" s="15"/>
      <c r="C496" s="15"/>
      <c r="D496" s="15"/>
      <c r="E496" s="15"/>
      <c r="F496" s="15"/>
      <c r="G496" s="15"/>
    </row>
    <row r="497" spans="2:7" ht="13" x14ac:dyDescent="0.15">
      <c r="B497" s="15"/>
      <c r="C497" s="15"/>
      <c r="D497" s="15"/>
      <c r="E497" s="15"/>
      <c r="F497" s="15"/>
      <c r="G497" s="15"/>
    </row>
    <row r="498" spans="2:7" ht="13" x14ac:dyDescent="0.15">
      <c r="B498" s="15"/>
      <c r="C498" s="15"/>
      <c r="D498" s="15"/>
      <c r="E498" s="15"/>
      <c r="F498" s="15"/>
      <c r="G498" s="15"/>
    </row>
    <row r="499" spans="2:7" ht="13" x14ac:dyDescent="0.15">
      <c r="B499" s="15"/>
      <c r="C499" s="15"/>
      <c r="D499" s="15"/>
      <c r="E499" s="15"/>
      <c r="F499" s="15"/>
      <c r="G499" s="15"/>
    </row>
    <row r="500" spans="2:7" ht="13" x14ac:dyDescent="0.15">
      <c r="B500" s="15"/>
      <c r="C500" s="15"/>
      <c r="D500" s="15"/>
      <c r="E500" s="15"/>
      <c r="F500" s="15"/>
      <c r="G500" s="15"/>
    </row>
    <row r="501" spans="2:7" ht="13" x14ac:dyDescent="0.15">
      <c r="B501" s="15"/>
      <c r="C501" s="15"/>
      <c r="D501" s="15"/>
      <c r="E501" s="15"/>
      <c r="F501" s="15"/>
      <c r="G501" s="15"/>
    </row>
    <row r="502" spans="2:7" ht="13" x14ac:dyDescent="0.15">
      <c r="B502" s="15"/>
      <c r="C502" s="15"/>
      <c r="D502" s="15"/>
      <c r="E502" s="15"/>
      <c r="F502" s="15"/>
      <c r="G502" s="15"/>
    </row>
    <row r="503" spans="2:7" ht="13" x14ac:dyDescent="0.15">
      <c r="B503" s="15"/>
      <c r="C503" s="15"/>
      <c r="D503" s="15"/>
      <c r="E503" s="15"/>
      <c r="F503" s="15"/>
      <c r="G503" s="15"/>
    </row>
    <row r="504" spans="2:7" ht="13" x14ac:dyDescent="0.15">
      <c r="B504" s="15"/>
      <c r="C504" s="15"/>
      <c r="D504" s="15"/>
      <c r="E504" s="15"/>
      <c r="F504" s="15"/>
      <c r="G504" s="15"/>
    </row>
    <row r="505" spans="2:7" ht="13" x14ac:dyDescent="0.15">
      <c r="B505" s="15"/>
      <c r="C505" s="15"/>
      <c r="D505" s="15"/>
      <c r="E505" s="15"/>
      <c r="F505" s="15"/>
      <c r="G505" s="15"/>
    </row>
    <row r="506" spans="2:7" ht="13" x14ac:dyDescent="0.15">
      <c r="B506" s="15"/>
      <c r="C506" s="15"/>
      <c r="D506" s="15"/>
      <c r="E506" s="15"/>
      <c r="F506" s="15"/>
      <c r="G506" s="15"/>
    </row>
    <row r="507" spans="2:7" ht="13" x14ac:dyDescent="0.15">
      <c r="B507" s="15"/>
      <c r="C507" s="15"/>
      <c r="D507" s="15"/>
      <c r="E507" s="15"/>
      <c r="F507" s="15"/>
      <c r="G507" s="15"/>
    </row>
    <row r="508" spans="2:7" ht="13" x14ac:dyDescent="0.15">
      <c r="B508" s="15"/>
      <c r="C508" s="15"/>
      <c r="D508" s="15"/>
      <c r="E508" s="15"/>
      <c r="F508" s="15"/>
      <c r="G508" s="15"/>
    </row>
    <row r="509" spans="2:7" ht="13" x14ac:dyDescent="0.15">
      <c r="B509" s="15"/>
      <c r="C509" s="15"/>
      <c r="D509" s="15"/>
      <c r="E509" s="15"/>
      <c r="F509" s="15"/>
      <c r="G509" s="15"/>
    </row>
    <row r="510" spans="2:7" ht="13" x14ac:dyDescent="0.15">
      <c r="B510" s="15"/>
      <c r="C510" s="15"/>
      <c r="D510" s="15"/>
      <c r="E510" s="15"/>
      <c r="F510" s="15"/>
      <c r="G510" s="15"/>
    </row>
    <row r="511" spans="2:7" ht="13" x14ac:dyDescent="0.15">
      <c r="B511" s="15"/>
      <c r="C511" s="15"/>
      <c r="D511" s="15"/>
      <c r="E511" s="15"/>
      <c r="F511" s="15"/>
      <c r="G511" s="15"/>
    </row>
    <row r="512" spans="2:7" ht="13" x14ac:dyDescent="0.15">
      <c r="B512" s="15"/>
      <c r="C512" s="15"/>
      <c r="D512" s="15"/>
      <c r="E512" s="15"/>
      <c r="F512" s="15"/>
      <c r="G512" s="15"/>
    </row>
    <row r="513" spans="2:7" ht="13" x14ac:dyDescent="0.15">
      <c r="B513" s="15"/>
      <c r="C513" s="15"/>
      <c r="D513" s="15"/>
      <c r="E513" s="15"/>
      <c r="F513" s="15"/>
      <c r="G513" s="15"/>
    </row>
    <row r="514" spans="2:7" ht="13" x14ac:dyDescent="0.15">
      <c r="B514" s="15"/>
      <c r="C514" s="15"/>
      <c r="D514" s="15"/>
      <c r="E514" s="15"/>
      <c r="F514" s="15"/>
      <c r="G514" s="15"/>
    </row>
    <row r="515" spans="2:7" ht="13" x14ac:dyDescent="0.15">
      <c r="B515" s="15"/>
      <c r="C515" s="15"/>
      <c r="D515" s="15"/>
      <c r="E515" s="15"/>
      <c r="F515" s="15"/>
      <c r="G515" s="15"/>
    </row>
    <row r="516" spans="2:7" ht="13" x14ac:dyDescent="0.15">
      <c r="B516" s="15"/>
      <c r="C516" s="15"/>
      <c r="D516" s="15"/>
      <c r="E516" s="15"/>
      <c r="F516" s="15"/>
      <c r="G516" s="15"/>
    </row>
    <row r="517" spans="2:7" ht="13" x14ac:dyDescent="0.15">
      <c r="B517" s="15"/>
      <c r="C517" s="15"/>
      <c r="D517" s="15"/>
      <c r="E517" s="15"/>
      <c r="F517" s="15"/>
      <c r="G517" s="15"/>
    </row>
    <row r="518" spans="2:7" ht="13" x14ac:dyDescent="0.15">
      <c r="B518" s="15"/>
      <c r="C518" s="15"/>
      <c r="D518" s="15"/>
      <c r="E518" s="15"/>
      <c r="F518" s="15"/>
      <c r="G518" s="15"/>
    </row>
    <row r="519" spans="2:7" ht="13" x14ac:dyDescent="0.15">
      <c r="B519" s="15"/>
      <c r="C519" s="15"/>
      <c r="D519" s="15"/>
      <c r="E519" s="15"/>
      <c r="F519" s="15"/>
      <c r="G519" s="15"/>
    </row>
    <row r="520" spans="2:7" ht="13" x14ac:dyDescent="0.15">
      <c r="B520" s="15"/>
      <c r="C520" s="15"/>
      <c r="D520" s="15"/>
      <c r="E520" s="15"/>
      <c r="F520" s="15"/>
      <c r="G520" s="15"/>
    </row>
    <row r="521" spans="2:7" ht="13" x14ac:dyDescent="0.15">
      <c r="B521" s="15"/>
      <c r="C521" s="15"/>
      <c r="D521" s="15"/>
      <c r="E521" s="15"/>
      <c r="F521" s="15"/>
      <c r="G521" s="15"/>
    </row>
    <row r="522" spans="2:7" ht="13" x14ac:dyDescent="0.15">
      <c r="B522" s="15"/>
      <c r="C522" s="15"/>
      <c r="D522" s="15"/>
      <c r="E522" s="15"/>
      <c r="F522" s="15"/>
      <c r="G522" s="15"/>
    </row>
    <row r="523" spans="2:7" ht="13" x14ac:dyDescent="0.15">
      <c r="B523" s="15"/>
      <c r="C523" s="15"/>
      <c r="D523" s="15"/>
      <c r="E523" s="15"/>
      <c r="F523" s="15"/>
      <c r="G523" s="15"/>
    </row>
    <row r="524" spans="2:7" ht="13" x14ac:dyDescent="0.15">
      <c r="B524" s="15"/>
      <c r="C524" s="15"/>
      <c r="D524" s="15"/>
      <c r="E524" s="15"/>
      <c r="F524" s="15"/>
      <c r="G524" s="15"/>
    </row>
    <row r="525" spans="2:7" ht="13" x14ac:dyDescent="0.15">
      <c r="B525" s="15"/>
      <c r="C525" s="15"/>
      <c r="D525" s="15"/>
      <c r="E525" s="15"/>
      <c r="F525" s="15"/>
      <c r="G525" s="15"/>
    </row>
    <row r="526" spans="2:7" ht="13" x14ac:dyDescent="0.15">
      <c r="B526" s="15"/>
      <c r="C526" s="15"/>
      <c r="D526" s="15"/>
      <c r="E526" s="15"/>
      <c r="F526" s="15"/>
      <c r="G526" s="15"/>
    </row>
    <row r="527" spans="2:7" ht="13" x14ac:dyDescent="0.15">
      <c r="B527" s="15"/>
      <c r="C527" s="15"/>
      <c r="D527" s="15"/>
      <c r="E527" s="15"/>
      <c r="F527" s="15"/>
      <c r="G527" s="15"/>
    </row>
    <row r="528" spans="2:7" ht="13" x14ac:dyDescent="0.15">
      <c r="B528" s="15"/>
      <c r="C528" s="15"/>
      <c r="D528" s="15"/>
      <c r="E528" s="15"/>
      <c r="F528" s="15"/>
      <c r="G528" s="15"/>
    </row>
    <row r="529" spans="2:7" ht="13" x14ac:dyDescent="0.15">
      <c r="B529" s="15"/>
      <c r="C529" s="15"/>
      <c r="D529" s="15"/>
      <c r="E529" s="15"/>
      <c r="F529" s="15"/>
      <c r="G529" s="15"/>
    </row>
    <row r="530" spans="2:7" ht="13" x14ac:dyDescent="0.15">
      <c r="B530" s="15"/>
      <c r="C530" s="15"/>
      <c r="D530" s="15"/>
      <c r="E530" s="15"/>
      <c r="F530" s="15"/>
      <c r="G530" s="15"/>
    </row>
    <row r="531" spans="2:7" ht="13" x14ac:dyDescent="0.15">
      <c r="B531" s="15"/>
      <c r="C531" s="15"/>
      <c r="D531" s="15"/>
      <c r="E531" s="15"/>
      <c r="F531" s="15"/>
      <c r="G531" s="15"/>
    </row>
    <row r="532" spans="2:7" ht="13" x14ac:dyDescent="0.15">
      <c r="B532" s="15"/>
      <c r="C532" s="15"/>
      <c r="D532" s="15"/>
      <c r="E532" s="15"/>
      <c r="F532" s="15"/>
      <c r="G532" s="15"/>
    </row>
    <row r="533" spans="2:7" ht="13" x14ac:dyDescent="0.15">
      <c r="B533" s="15"/>
      <c r="C533" s="15"/>
      <c r="D533" s="15"/>
      <c r="E533" s="15"/>
      <c r="F533" s="15"/>
      <c r="G533" s="15"/>
    </row>
    <row r="534" spans="2:7" ht="13" x14ac:dyDescent="0.15">
      <c r="B534" s="15"/>
      <c r="C534" s="15"/>
      <c r="D534" s="15"/>
      <c r="E534" s="15"/>
      <c r="F534" s="15"/>
      <c r="G534" s="15"/>
    </row>
    <row r="535" spans="2:7" ht="13" x14ac:dyDescent="0.15">
      <c r="B535" s="15"/>
      <c r="C535" s="15"/>
      <c r="D535" s="15"/>
      <c r="E535" s="15"/>
      <c r="F535" s="15"/>
      <c r="G535" s="15"/>
    </row>
    <row r="536" spans="2:7" ht="13" x14ac:dyDescent="0.15">
      <c r="B536" s="15"/>
      <c r="C536" s="15"/>
      <c r="D536" s="15"/>
      <c r="E536" s="15"/>
      <c r="F536" s="15"/>
      <c r="G536" s="15"/>
    </row>
    <row r="537" spans="2:7" ht="13" x14ac:dyDescent="0.15">
      <c r="B537" s="15"/>
      <c r="C537" s="15"/>
      <c r="D537" s="15"/>
      <c r="E537" s="15"/>
      <c r="F537" s="15"/>
      <c r="G537" s="15"/>
    </row>
    <row r="538" spans="2:7" ht="13" x14ac:dyDescent="0.15">
      <c r="B538" s="15"/>
      <c r="C538" s="15"/>
      <c r="D538" s="15"/>
      <c r="E538" s="15"/>
      <c r="F538" s="15"/>
      <c r="G538" s="15"/>
    </row>
    <row r="539" spans="2:7" ht="13" x14ac:dyDescent="0.15">
      <c r="B539" s="15"/>
      <c r="C539" s="15"/>
      <c r="D539" s="15"/>
      <c r="E539" s="15"/>
      <c r="F539" s="15"/>
      <c r="G539" s="15"/>
    </row>
    <row r="540" spans="2:7" ht="13" x14ac:dyDescent="0.15">
      <c r="B540" s="15"/>
      <c r="C540" s="15"/>
      <c r="D540" s="15"/>
      <c r="E540" s="15"/>
      <c r="F540" s="15"/>
      <c r="G540" s="15"/>
    </row>
    <row r="541" spans="2:7" ht="13" x14ac:dyDescent="0.15">
      <c r="B541" s="15"/>
      <c r="C541" s="15"/>
      <c r="D541" s="15"/>
      <c r="E541" s="15"/>
      <c r="F541" s="15"/>
      <c r="G541" s="15"/>
    </row>
    <row r="542" spans="2:7" ht="13" x14ac:dyDescent="0.15">
      <c r="B542" s="15"/>
      <c r="C542" s="15"/>
      <c r="D542" s="15"/>
      <c r="E542" s="15"/>
      <c r="F542" s="15"/>
      <c r="G542" s="15"/>
    </row>
    <row r="543" spans="2:7" ht="13" x14ac:dyDescent="0.15">
      <c r="B543" s="15"/>
      <c r="C543" s="15"/>
      <c r="D543" s="15"/>
      <c r="E543" s="15"/>
      <c r="F543" s="15"/>
      <c r="G543" s="15"/>
    </row>
    <row r="544" spans="2:7" ht="13" x14ac:dyDescent="0.15">
      <c r="B544" s="15"/>
      <c r="C544" s="15"/>
      <c r="D544" s="15"/>
      <c r="E544" s="15"/>
      <c r="F544" s="15"/>
      <c r="G544" s="15"/>
    </row>
    <row r="545" spans="2:7" ht="13" x14ac:dyDescent="0.15">
      <c r="B545" s="15"/>
      <c r="C545" s="15"/>
      <c r="D545" s="15"/>
      <c r="E545" s="15"/>
      <c r="F545" s="15"/>
      <c r="G545" s="15"/>
    </row>
    <row r="546" spans="2:7" ht="13" x14ac:dyDescent="0.15">
      <c r="B546" s="15"/>
      <c r="C546" s="15"/>
      <c r="D546" s="15"/>
      <c r="E546" s="15"/>
      <c r="F546" s="15"/>
      <c r="G546" s="15"/>
    </row>
    <row r="547" spans="2:7" ht="13" x14ac:dyDescent="0.15">
      <c r="B547" s="15"/>
      <c r="C547" s="15"/>
      <c r="D547" s="15"/>
      <c r="E547" s="15"/>
      <c r="F547" s="15"/>
      <c r="G547" s="15"/>
    </row>
    <row r="548" spans="2:7" ht="13" x14ac:dyDescent="0.15">
      <c r="B548" s="15"/>
      <c r="C548" s="15"/>
      <c r="D548" s="15"/>
      <c r="E548" s="15"/>
      <c r="F548" s="15"/>
      <c r="G548" s="15"/>
    </row>
    <row r="549" spans="2:7" ht="13" x14ac:dyDescent="0.15">
      <c r="B549" s="15"/>
      <c r="C549" s="15"/>
      <c r="D549" s="15"/>
      <c r="E549" s="15"/>
      <c r="F549" s="15"/>
      <c r="G549" s="15"/>
    </row>
    <row r="550" spans="2:7" ht="13" x14ac:dyDescent="0.15">
      <c r="B550" s="15"/>
      <c r="C550" s="15"/>
      <c r="D550" s="15"/>
      <c r="E550" s="15"/>
      <c r="F550" s="15"/>
      <c r="G550" s="15"/>
    </row>
    <row r="551" spans="2:7" ht="13" x14ac:dyDescent="0.15">
      <c r="B551" s="15"/>
      <c r="C551" s="15"/>
      <c r="D551" s="15"/>
      <c r="E551" s="15"/>
      <c r="F551" s="15"/>
      <c r="G551" s="15"/>
    </row>
    <row r="552" spans="2:7" ht="13" x14ac:dyDescent="0.15">
      <c r="B552" s="15"/>
      <c r="C552" s="15"/>
      <c r="D552" s="15"/>
      <c r="E552" s="15"/>
      <c r="F552" s="15"/>
      <c r="G552" s="15"/>
    </row>
    <row r="553" spans="2:7" ht="13" x14ac:dyDescent="0.15">
      <c r="B553" s="15"/>
      <c r="C553" s="15"/>
      <c r="D553" s="15"/>
      <c r="E553" s="15"/>
      <c r="F553" s="15"/>
      <c r="G553" s="15"/>
    </row>
    <row r="554" spans="2:7" ht="13" x14ac:dyDescent="0.15">
      <c r="B554" s="15"/>
      <c r="C554" s="15"/>
      <c r="D554" s="15"/>
      <c r="E554" s="15"/>
      <c r="F554" s="15"/>
      <c r="G554" s="15"/>
    </row>
    <row r="555" spans="2:7" ht="13" x14ac:dyDescent="0.15">
      <c r="B555" s="15"/>
      <c r="C555" s="15"/>
      <c r="D555" s="15"/>
      <c r="E555" s="15"/>
      <c r="F555" s="15"/>
      <c r="G555" s="15"/>
    </row>
    <row r="556" spans="2:7" ht="13" x14ac:dyDescent="0.15">
      <c r="B556" s="15"/>
      <c r="C556" s="15"/>
      <c r="D556" s="15"/>
      <c r="E556" s="15"/>
      <c r="F556" s="15"/>
      <c r="G556" s="15"/>
    </row>
    <row r="557" spans="2:7" ht="13" x14ac:dyDescent="0.15">
      <c r="B557" s="15"/>
      <c r="C557" s="15"/>
      <c r="D557" s="15"/>
      <c r="E557" s="15"/>
      <c r="F557" s="15"/>
      <c r="G557" s="15"/>
    </row>
    <row r="558" spans="2:7" ht="13" x14ac:dyDescent="0.15">
      <c r="B558" s="15"/>
      <c r="C558" s="15"/>
      <c r="D558" s="15"/>
      <c r="E558" s="15"/>
      <c r="F558" s="15"/>
      <c r="G558" s="15"/>
    </row>
    <row r="559" spans="2:7" ht="13" x14ac:dyDescent="0.15">
      <c r="B559" s="15"/>
      <c r="C559" s="15"/>
      <c r="D559" s="15"/>
      <c r="E559" s="15"/>
      <c r="F559" s="15"/>
      <c r="G559" s="15"/>
    </row>
    <row r="560" spans="2:7" ht="13" x14ac:dyDescent="0.15">
      <c r="B560" s="15"/>
      <c r="C560" s="15"/>
      <c r="D560" s="15"/>
      <c r="E560" s="15"/>
      <c r="F560" s="15"/>
      <c r="G560" s="15"/>
    </row>
    <row r="561" spans="2:7" ht="13" x14ac:dyDescent="0.15">
      <c r="B561" s="15"/>
      <c r="C561" s="15"/>
      <c r="D561" s="15"/>
      <c r="E561" s="15"/>
      <c r="F561" s="15"/>
      <c r="G561" s="15"/>
    </row>
    <row r="562" spans="2:7" ht="13" x14ac:dyDescent="0.15">
      <c r="B562" s="15"/>
      <c r="C562" s="15"/>
      <c r="D562" s="15"/>
      <c r="E562" s="15"/>
      <c r="F562" s="15"/>
      <c r="G562" s="15"/>
    </row>
    <row r="563" spans="2:7" ht="13" x14ac:dyDescent="0.15">
      <c r="B563" s="15"/>
      <c r="C563" s="15"/>
      <c r="D563" s="15"/>
      <c r="E563" s="15"/>
      <c r="F563" s="15"/>
      <c r="G563" s="15"/>
    </row>
    <row r="564" spans="2:7" ht="13" x14ac:dyDescent="0.15">
      <c r="B564" s="15"/>
      <c r="C564" s="15"/>
      <c r="D564" s="15"/>
      <c r="E564" s="15"/>
      <c r="F564" s="15"/>
      <c r="G564" s="15"/>
    </row>
    <row r="565" spans="2:7" ht="13" x14ac:dyDescent="0.15">
      <c r="B565" s="15"/>
      <c r="C565" s="15"/>
      <c r="D565" s="15"/>
      <c r="E565" s="15"/>
      <c r="F565" s="15"/>
      <c r="G565" s="15"/>
    </row>
    <row r="566" spans="2:7" ht="13" x14ac:dyDescent="0.15">
      <c r="B566" s="15"/>
      <c r="C566" s="15"/>
      <c r="D566" s="15"/>
      <c r="E566" s="15"/>
      <c r="F566" s="15"/>
      <c r="G566" s="15"/>
    </row>
    <row r="567" spans="2:7" ht="13" x14ac:dyDescent="0.15">
      <c r="B567" s="15"/>
      <c r="C567" s="15"/>
      <c r="D567" s="15"/>
      <c r="E567" s="15"/>
      <c r="F567" s="15"/>
      <c r="G567" s="15"/>
    </row>
    <row r="568" spans="2:7" ht="13" x14ac:dyDescent="0.15">
      <c r="B568" s="15"/>
      <c r="C568" s="15"/>
      <c r="D568" s="15"/>
      <c r="E568" s="15"/>
      <c r="F568" s="15"/>
      <c r="G568" s="15"/>
    </row>
    <row r="569" spans="2:7" ht="13" x14ac:dyDescent="0.15">
      <c r="B569" s="15"/>
      <c r="C569" s="15"/>
      <c r="D569" s="15"/>
      <c r="E569" s="15"/>
      <c r="F569" s="15"/>
      <c r="G569" s="15"/>
    </row>
    <row r="570" spans="2:7" ht="13" x14ac:dyDescent="0.15">
      <c r="B570" s="15"/>
      <c r="C570" s="15"/>
      <c r="D570" s="15"/>
      <c r="E570" s="15"/>
      <c r="F570" s="15"/>
      <c r="G570" s="15"/>
    </row>
    <row r="571" spans="2:7" ht="13" x14ac:dyDescent="0.15">
      <c r="B571" s="15"/>
      <c r="C571" s="15"/>
      <c r="D571" s="15"/>
      <c r="E571" s="15"/>
      <c r="F571" s="15"/>
      <c r="G571" s="15"/>
    </row>
    <row r="572" spans="2:7" ht="13" x14ac:dyDescent="0.15">
      <c r="B572" s="15"/>
      <c r="C572" s="15"/>
      <c r="D572" s="15"/>
      <c r="E572" s="15"/>
      <c r="F572" s="15"/>
      <c r="G572" s="15"/>
    </row>
    <row r="573" spans="2:7" ht="13" x14ac:dyDescent="0.15">
      <c r="B573" s="15"/>
      <c r="C573" s="15"/>
      <c r="D573" s="15"/>
      <c r="E573" s="15"/>
      <c r="F573" s="15"/>
      <c r="G573" s="15"/>
    </row>
    <row r="574" spans="2:7" ht="13" x14ac:dyDescent="0.15">
      <c r="B574" s="15"/>
      <c r="C574" s="15"/>
      <c r="D574" s="15"/>
      <c r="E574" s="15"/>
      <c r="F574" s="15"/>
      <c r="G574" s="15"/>
    </row>
    <row r="575" spans="2:7" ht="13" x14ac:dyDescent="0.15">
      <c r="B575" s="15"/>
      <c r="C575" s="15"/>
      <c r="D575" s="15"/>
      <c r="E575" s="15"/>
      <c r="F575" s="15"/>
      <c r="G575" s="15"/>
    </row>
    <row r="576" spans="2:7" ht="13" x14ac:dyDescent="0.15">
      <c r="B576" s="15"/>
      <c r="C576" s="15"/>
      <c r="D576" s="15"/>
      <c r="E576" s="15"/>
      <c r="F576" s="15"/>
      <c r="G576" s="15"/>
    </row>
    <row r="577" spans="2:7" ht="13" x14ac:dyDescent="0.15">
      <c r="B577" s="15"/>
      <c r="C577" s="15"/>
      <c r="D577" s="15"/>
      <c r="E577" s="15"/>
      <c r="F577" s="15"/>
      <c r="G577" s="15"/>
    </row>
    <row r="578" spans="2:7" ht="13" x14ac:dyDescent="0.15">
      <c r="B578" s="15"/>
      <c r="C578" s="15"/>
      <c r="D578" s="15"/>
      <c r="E578" s="15"/>
      <c r="F578" s="15"/>
      <c r="G578" s="15"/>
    </row>
    <row r="579" spans="2:7" ht="13" x14ac:dyDescent="0.15">
      <c r="B579" s="15"/>
      <c r="C579" s="15"/>
      <c r="D579" s="15"/>
      <c r="E579" s="15"/>
      <c r="F579" s="15"/>
      <c r="G579" s="15"/>
    </row>
    <row r="580" spans="2:7" ht="13" x14ac:dyDescent="0.15">
      <c r="B580" s="15"/>
      <c r="C580" s="15"/>
      <c r="D580" s="15"/>
      <c r="E580" s="15"/>
      <c r="F580" s="15"/>
      <c r="G580" s="15"/>
    </row>
    <row r="581" spans="2:7" ht="13" x14ac:dyDescent="0.15">
      <c r="B581" s="15"/>
      <c r="C581" s="15"/>
      <c r="D581" s="15"/>
      <c r="E581" s="15"/>
      <c r="F581" s="15"/>
      <c r="G581" s="15"/>
    </row>
    <row r="582" spans="2:7" ht="13" x14ac:dyDescent="0.15">
      <c r="B582" s="15"/>
      <c r="C582" s="15"/>
      <c r="D582" s="15"/>
      <c r="E582" s="15"/>
      <c r="F582" s="15"/>
      <c r="G582" s="15"/>
    </row>
    <row r="583" spans="2:7" ht="13" x14ac:dyDescent="0.15">
      <c r="B583" s="15"/>
      <c r="C583" s="15"/>
      <c r="D583" s="15"/>
      <c r="E583" s="15"/>
      <c r="F583" s="15"/>
      <c r="G583" s="15"/>
    </row>
    <row r="584" spans="2:7" ht="13" x14ac:dyDescent="0.15">
      <c r="B584" s="15"/>
      <c r="C584" s="15"/>
      <c r="D584" s="15"/>
      <c r="E584" s="15"/>
      <c r="F584" s="15"/>
      <c r="G584" s="15"/>
    </row>
    <row r="585" spans="2:7" ht="13" x14ac:dyDescent="0.15">
      <c r="B585" s="15"/>
      <c r="C585" s="15"/>
      <c r="D585" s="15"/>
      <c r="E585" s="15"/>
      <c r="F585" s="15"/>
      <c r="G585" s="15"/>
    </row>
    <row r="586" spans="2:7" ht="13" x14ac:dyDescent="0.15">
      <c r="B586" s="15"/>
      <c r="C586" s="15"/>
      <c r="D586" s="15"/>
      <c r="E586" s="15"/>
      <c r="F586" s="15"/>
      <c r="G586" s="15"/>
    </row>
    <row r="587" spans="2:7" ht="13" x14ac:dyDescent="0.15">
      <c r="B587" s="15"/>
      <c r="C587" s="15"/>
      <c r="D587" s="15"/>
      <c r="E587" s="15"/>
      <c r="F587" s="15"/>
      <c r="G587" s="15"/>
    </row>
    <row r="588" spans="2:7" ht="13" x14ac:dyDescent="0.15">
      <c r="B588" s="15"/>
      <c r="C588" s="15"/>
      <c r="D588" s="15"/>
      <c r="E588" s="15"/>
      <c r="F588" s="15"/>
      <c r="G588" s="15"/>
    </row>
    <row r="589" spans="2:7" ht="13" x14ac:dyDescent="0.15">
      <c r="B589" s="15"/>
      <c r="C589" s="15"/>
      <c r="D589" s="15"/>
      <c r="E589" s="15"/>
      <c r="F589" s="15"/>
      <c r="G589" s="15"/>
    </row>
    <row r="590" spans="2:7" ht="13" x14ac:dyDescent="0.15">
      <c r="B590" s="15"/>
      <c r="C590" s="15"/>
      <c r="D590" s="15"/>
      <c r="E590" s="15"/>
      <c r="F590" s="15"/>
      <c r="G590" s="15"/>
    </row>
    <row r="591" spans="2:7" ht="13" x14ac:dyDescent="0.15">
      <c r="B591" s="15"/>
      <c r="C591" s="15"/>
      <c r="D591" s="15"/>
      <c r="E591" s="15"/>
      <c r="F591" s="15"/>
      <c r="G591" s="15"/>
    </row>
    <row r="592" spans="2:7" ht="13" x14ac:dyDescent="0.15">
      <c r="B592" s="15"/>
      <c r="C592" s="15"/>
      <c r="D592" s="15"/>
      <c r="E592" s="15"/>
      <c r="F592" s="15"/>
      <c r="G592" s="15"/>
    </row>
    <row r="593" spans="2:7" ht="13" x14ac:dyDescent="0.15">
      <c r="B593" s="15"/>
      <c r="C593" s="15"/>
      <c r="D593" s="15"/>
      <c r="E593" s="15"/>
      <c r="F593" s="15"/>
      <c r="G593" s="15"/>
    </row>
    <row r="594" spans="2:7" ht="13" x14ac:dyDescent="0.15">
      <c r="B594" s="15"/>
      <c r="C594" s="15"/>
      <c r="D594" s="15"/>
      <c r="E594" s="15"/>
      <c r="F594" s="15"/>
      <c r="G594" s="15"/>
    </row>
    <row r="595" spans="2:7" ht="13" x14ac:dyDescent="0.15">
      <c r="B595" s="15"/>
      <c r="C595" s="15"/>
      <c r="D595" s="15"/>
      <c r="E595" s="15"/>
      <c r="F595" s="15"/>
      <c r="G595" s="15"/>
    </row>
    <row r="596" spans="2:7" ht="13" x14ac:dyDescent="0.15">
      <c r="B596" s="15"/>
      <c r="C596" s="15"/>
      <c r="D596" s="15"/>
      <c r="E596" s="15"/>
      <c r="F596" s="15"/>
      <c r="G596" s="15"/>
    </row>
    <row r="597" spans="2:7" ht="13" x14ac:dyDescent="0.15">
      <c r="B597" s="15"/>
      <c r="C597" s="15"/>
      <c r="D597" s="15"/>
      <c r="E597" s="15"/>
      <c r="F597" s="15"/>
      <c r="G597" s="15"/>
    </row>
    <row r="598" spans="2:7" ht="13" x14ac:dyDescent="0.15">
      <c r="B598" s="15"/>
      <c r="C598" s="15"/>
      <c r="D598" s="15"/>
      <c r="E598" s="15"/>
      <c r="F598" s="15"/>
      <c r="G598" s="15"/>
    </row>
    <row r="599" spans="2:7" ht="13" x14ac:dyDescent="0.15">
      <c r="B599" s="15"/>
      <c r="C599" s="15"/>
      <c r="D599" s="15"/>
      <c r="E599" s="15"/>
      <c r="F599" s="15"/>
      <c r="G599" s="15"/>
    </row>
    <row r="600" spans="2:7" ht="13" x14ac:dyDescent="0.15">
      <c r="B600" s="15"/>
      <c r="C600" s="15"/>
      <c r="D600" s="15"/>
      <c r="E600" s="15"/>
      <c r="F600" s="15"/>
      <c r="G600" s="15"/>
    </row>
    <row r="601" spans="2:7" ht="13" x14ac:dyDescent="0.15">
      <c r="B601" s="15"/>
      <c r="C601" s="15"/>
      <c r="D601" s="15"/>
      <c r="E601" s="15"/>
      <c r="F601" s="15"/>
      <c r="G601" s="15"/>
    </row>
    <row r="602" spans="2:7" ht="13" x14ac:dyDescent="0.15">
      <c r="B602" s="15"/>
      <c r="C602" s="15"/>
      <c r="D602" s="15"/>
      <c r="E602" s="15"/>
      <c r="F602" s="15"/>
      <c r="G602" s="15"/>
    </row>
    <row r="603" spans="2:7" ht="13" x14ac:dyDescent="0.15">
      <c r="B603" s="15"/>
      <c r="C603" s="15"/>
      <c r="D603" s="15"/>
      <c r="E603" s="15"/>
      <c r="F603" s="15"/>
      <c r="G603" s="15"/>
    </row>
    <row r="604" spans="2:7" ht="13" x14ac:dyDescent="0.15">
      <c r="B604" s="15"/>
      <c r="C604" s="15"/>
      <c r="D604" s="15"/>
      <c r="E604" s="15"/>
      <c r="F604" s="15"/>
      <c r="G604" s="15"/>
    </row>
    <row r="605" spans="2:7" ht="13" x14ac:dyDescent="0.15">
      <c r="B605" s="15"/>
      <c r="C605" s="15"/>
      <c r="D605" s="15"/>
      <c r="E605" s="15"/>
      <c r="F605" s="15"/>
      <c r="G605" s="15"/>
    </row>
    <row r="606" spans="2:7" ht="13" x14ac:dyDescent="0.15">
      <c r="B606" s="15"/>
      <c r="C606" s="15"/>
      <c r="D606" s="15"/>
      <c r="E606" s="15"/>
      <c r="F606" s="15"/>
      <c r="G606" s="15"/>
    </row>
    <row r="607" spans="2:7" ht="13" x14ac:dyDescent="0.15">
      <c r="B607" s="15"/>
      <c r="C607" s="15"/>
      <c r="D607" s="15"/>
      <c r="E607" s="15"/>
      <c r="F607" s="15"/>
      <c r="G607" s="15"/>
    </row>
    <row r="608" spans="2:7" ht="13" x14ac:dyDescent="0.15">
      <c r="B608" s="15"/>
      <c r="C608" s="15"/>
      <c r="D608" s="15"/>
      <c r="E608" s="15"/>
      <c r="F608" s="15"/>
      <c r="G608" s="15"/>
    </row>
    <row r="609" spans="2:7" ht="13" x14ac:dyDescent="0.15">
      <c r="B609" s="15"/>
      <c r="C609" s="15"/>
      <c r="D609" s="15"/>
      <c r="E609" s="15"/>
      <c r="F609" s="15"/>
      <c r="G609" s="15"/>
    </row>
    <row r="610" spans="2:7" ht="13" x14ac:dyDescent="0.15">
      <c r="B610" s="15"/>
      <c r="C610" s="15"/>
      <c r="D610" s="15"/>
      <c r="E610" s="15"/>
      <c r="F610" s="15"/>
      <c r="G610" s="15"/>
    </row>
    <row r="611" spans="2:7" ht="13" x14ac:dyDescent="0.15">
      <c r="B611" s="15"/>
      <c r="C611" s="15"/>
      <c r="D611" s="15"/>
      <c r="E611" s="15"/>
      <c r="F611" s="15"/>
      <c r="G611" s="15"/>
    </row>
    <row r="612" spans="2:7" ht="13" x14ac:dyDescent="0.15">
      <c r="B612" s="15"/>
      <c r="C612" s="15"/>
      <c r="D612" s="15"/>
      <c r="E612" s="15"/>
      <c r="F612" s="15"/>
      <c r="G612" s="15"/>
    </row>
    <row r="613" spans="2:7" ht="13" x14ac:dyDescent="0.15">
      <c r="B613" s="15"/>
      <c r="C613" s="15"/>
      <c r="D613" s="15"/>
      <c r="E613" s="15"/>
      <c r="F613" s="15"/>
      <c r="G613" s="15"/>
    </row>
    <row r="614" spans="2:7" ht="13" x14ac:dyDescent="0.15">
      <c r="B614" s="15"/>
      <c r="C614" s="15"/>
      <c r="D614" s="15"/>
      <c r="E614" s="15"/>
      <c r="F614" s="15"/>
      <c r="G614" s="15"/>
    </row>
    <row r="615" spans="2:7" ht="13" x14ac:dyDescent="0.15">
      <c r="B615" s="15"/>
      <c r="C615" s="15"/>
      <c r="D615" s="15"/>
      <c r="E615" s="15"/>
      <c r="F615" s="15"/>
      <c r="G615" s="15"/>
    </row>
    <row r="616" spans="2:7" ht="13" x14ac:dyDescent="0.15">
      <c r="B616" s="15"/>
      <c r="C616" s="15"/>
      <c r="D616" s="15"/>
      <c r="E616" s="15"/>
      <c r="F616" s="15"/>
      <c r="G616" s="15"/>
    </row>
    <row r="617" spans="2:7" ht="13" x14ac:dyDescent="0.15">
      <c r="B617" s="15"/>
      <c r="C617" s="15"/>
      <c r="D617" s="15"/>
      <c r="E617" s="15"/>
      <c r="F617" s="15"/>
      <c r="G617" s="15"/>
    </row>
    <row r="618" spans="2:7" ht="13" x14ac:dyDescent="0.15">
      <c r="B618" s="15"/>
      <c r="C618" s="15"/>
      <c r="D618" s="15"/>
      <c r="E618" s="15"/>
      <c r="F618" s="15"/>
      <c r="G618" s="15"/>
    </row>
    <row r="619" spans="2:7" ht="13" x14ac:dyDescent="0.15">
      <c r="B619" s="15"/>
      <c r="C619" s="15"/>
      <c r="D619" s="15"/>
      <c r="E619" s="15"/>
      <c r="F619" s="15"/>
      <c r="G619" s="15"/>
    </row>
    <row r="620" spans="2:7" ht="13" x14ac:dyDescent="0.15">
      <c r="B620" s="15"/>
      <c r="C620" s="15"/>
      <c r="D620" s="15"/>
      <c r="E620" s="15"/>
      <c r="F620" s="15"/>
      <c r="G620" s="15"/>
    </row>
    <row r="621" spans="2:7" ht="13" x14ac:dyDescent="0.15">
      <c r="B621" s="15"/>
      <c r="C621" s="15"/>
      <c r="D621" s="15"/>
      <c r="E621" s="15"/>
      <c r="F621" s="15"/>
      <c r="G621" s="15"/>
    </row>
    <row r="622" spans="2:7" ht="13" x14ac:dyDescent="0.15">
      <c r="B622" s="15"/>
      <c r="C622" s="15"/>
      <c r="D622" s="15"/>
      <c r="E622" s="15"/>
      <c r="F622" s="15"/>
      <c r="G622" s="15"/>
    </row>
    <row r="623" spans="2:7" ht="13" x14ac:dyDescent="0.15">
      <c r="B623" s="15"/>
      <c r="C623" s="15"/>
      <c r="D623" s="15"/>
      <c r="E623" s="15"/>
      <c r="F623" s="15"/>
      <c r="G623" s="15"/>
    </row>
    <row r="624" spans="2:7" ht="13" x14ac:dyDescent="0.15">
      <c r="B624" s="15"/>
      <c r="C624" s="15"/>
      <c r="D624" s="15"/>
      <c r="E624" s="15"/>
      <c r="F624" s="15"/>
      <c r="G624" s="15"/>
    </row>
    <row r="625" spans="2:7" ht="13" x14ac:dyDescent="0.15">
      <c r="B625" s="15"/>
      <c r="C625" s="15"/>
      <c r="D625" s="15"/>
      <c r="E625" s="15"/>
      <c r="F625" s="15"/>
      <c r="G625" s="15"/>
    </row>
    <row r="626" spans="2:7" ht="13" x14ac:dyDescent="0.15">
      <c r="B626" s="15"/>
      <c r="C626" s="15"/>
      <c r="D626" s="15"/>
      <c r="E626" s="15"/>
      <c r="F626" s="15"/>
      <c r="G626" s="15"/>
    </row>
    <row r="627" spans="2:7" ht="13" x14ac:dyDescent="0.15">
      <c r="B627" s="15"/>
      <c r="C627" s="15"/>
      <c r="D627" s="15"/>
      <c r="E627" s="15"/>
      <c r="F627" s="15"/>
      <c r="G627" s="15"/>
    </row>
    <row r="628" spans="2:7" ht="13" x14ac:dyDescent="0.15">
      <c r="B628" s="15"/>
      <c r="C628" s="15"/>
      <c r="D628" s="15"/>
      <c r="E628" s="15"/>
      <c r="F628" s="15"/>
      <c r="G628" s="15"/>
    </row>
    <row r="629" spans="2:7" ht="13" x14ac:dyDescent="0.15">
      <c r="B629" s="15"/>
      <c r="C629" s="15"/>
      <c r="D629" s="15"/>
      <c r="E629" s="15"/>
      <c r="F629" s="15"/>
      <c r="G629" s="15"/>
    </row>
    <row r="630" spans="2:7" ht="13" x14ac:dyDescent="0.15">
      <c r="B630" s="15"/>
      <c r="C630" s="15"/>
      <c r="D630" s="15"/>
      <c r="E630" s="15"/>
      <c r="F630" s="15"/>
      <c r="G630" s="15"/>
    </row>
    <row r="631" spans="2:7" ht="13" x14ac:dyDescent="0.15">
      <c r="B631" s="15"/>
      <c r="C631" s="15"/>
      <c r="D631" s="15"/>
      <c r="E631" s="15"/>
      <c r="F631" s="15"/>
      <c r="G631" s="15"/>
    </row>
    <row r="632" spans="2:7" ht="13" x14ac:dyDescent="0.15">
      <c r="B632" s="15"/>
      <c r="C632" s="15"/>
      <c r="D632" s="15"/>
      <c r="E632" s="15"/>
      <c r="F632" s="15"/>
      <c r="G632" s="15"/>
    </row>
    <row r="633" spans="2:7" ht="13" x14ac:dyDescent="0.15">
      <c r="B633" s="15"/>
      <c r="C633" s="15"/>
      <c r="D633" s="15"/>
      <c r="E633" s="15"/>
      <c r="F633" s="15"/>
      <c r="G633" s="15"/>
    </row>
    <row r="634" spans="2:7" ht="13" x14ac:dyDescent="0.15">
      <c r="B634" s="15"/>
      <c r="C634" s="15"/>
      <c r="D634" s="15"/>
      <c r="E634" s="15"/>
      <c r="F634" s="15"/>
      <c r="G634" s="15"/>
    </row>
    <row r="635" spans="2:7" ht="13" x14ac:dyDescent="0.15">
      <c r="B635" s="15"/>
      <c r="C635" s="15"/>
      <c r="D635" s="15"/>
      <c r="E635" s="15"/>
      <c r="F635" s="15"/>
      <c r="G635" s="15"/>
    </row>
    <row r="636" spans="2:7" ht="13" x14ac:dyDescent="0.15">
      <c r="B636" s="15"/>
      <c r="C636" s="15"/>
      <c r="D636" s="15"/>
      <c r="E636" s="15"/>
      <c r="F636" s="15"/>
      <c r="G636" s="15"/>
    </row>
    <row r="637" spans="2:7" ht="13" x14ac:dyDescent="0.15">
      <c r="B637" s="15"/>
      <c r="C637" s="15"/>
      <c r="D637" s="15"/>
      <c r="E637" s="15"/>
      <c r="F637" s="15"/>
      <c r="G637" s="15"/>
    </row>
    <row r="638" spans="2:7" ht="13" x14ac:dyDescent="0.15">
      <c r="B638" s="15"/>
      <c r="C638" s="15"/>
      <c r="D638" s="15"/>
      <c r="E638" s="15"/>
      <c r="F638" s="15"/>
      <c r="G638" s="15"/>
    </row>
    <row r="639" spans="2:7" ht="13" x14ac:dyDescent="0.15">
      <c r="B639" s="15"/>
      <c r="C639" s="15"/>
      <c r="D639" s="15"/>
      <c r="E639" s="15"/>
      <c r="F639" s="15"/>
      <c r="G639" s="15"/>
    </row>
    <row r="640" spans="2:7" ht="13" x14ac:dyDescent="0.15">
      <c r="B640" s="15"/>
      <c r="C640" s="15"/>
      <c r="D640" s="15"/>
      <c r="E640" s="15"/>
      <c r="F640" s="15"/>
      <c r="G640" s="15"/>
    </row>
    <row r="641" spans="2:7" ht="13" x14ac:dyDescent="0.15">
      <c r="B641" s="15"/>
      <c r="C641" s="15"/>
      <c r="D641" s="15"/>
      <c r="E641" s="15"/>
      <c r="F641" s="15"/>
      <c r="G641" s="15"/>
    </row>
    <row r="642" spans="2:7" ht="13" x14ac:dyDescent="0.15">
      <c r="B642" s="15"/>
      <c r="C642" s="15"/>
      <c r="D642" s="15"/>
      <c r="E642" s="15"/>
      <c r="F642" s="15"/>
      <c r="G642" s="15"/>
    </row>
    <row r="643" spans="2:7" ht="13" x14ac:dyDescent="0.15">
      <c r="B643" s="15"/>
      <c r="C643" s="15"/>
      <c r="D643" s="15"/>
      <c r="E643" s="15"/>
      <c r="F643" s="15"/>
      <c r="G643" s="15"/>
    </row>
    <row r="644" spans="2:7" ht="13" x14ac:dyDescent="0.15">
      <c r="B644" s="15"/>
      <c r="C644" s="15"/>
      <c r="D644" s="15"/>
      <c r="E644" s="15"/>
      <c r="F644" s="15"/>
      <c r="G644" s="15"/>
    </row>
    <row r="645" spans="2:7" ht="13" x14ac:dyDescent="0.15">
      <c r="B645" s="15"/>
      <c r="C645" s="15"/>
      <c r="D645" s="15"/>
      <c r="E645" s="15"/>
      <c r="F645" s="15"/>
      <c r="G645" s="15"/>
    </row>
    <row r="646" spans="2:7" ht="13" x14ac:dyDescent="0.15">
      <c r="B646" s="15"/>
      <c r="C646" s="15"/>
      <c r="D646" s="15"/>
      <c r="E646" s="15"/>
      <c r="F646" s="15"/>
      <c r="G646" s="15"/>
    </row>
    <row r="647" spans="2:7" ht="13" x14ac:dyDescent="0.15">
      <c r="B647" s="15"/>
      <c r="C647" s="15"/>
      <c r="D647" s="15"/>
      <c r="E647" s="15"/>
      <c r="F647" s="15"/>
      <c r="G647" s="15"/>
    </row>
    <row r="648" spans="2:7" ht="13" x14ac:dyDescent="0.15">
      <c r="B648" s="15"/>
      <c r="C648" s="15"/>
      <c r="D648" s="15"/>
      <c r="E648" s="15"/>
      <c r="F648" s="15"/>
      <c r="G648" s="15"/>
    </row>
    <row r="649" spans="2:7" ht="13" x14ac:dyDescent="0.15">
      <c r="B649" s="15"/>
      <c r="C649" s="15"/>
      <c r="D649" s="15"/>
      <c r="E649" s="15"/>
      <c r="F649" s="15"/>
      <c r="G649" s="15"/>
    </row>
    <row r="650" spans="2:7" ht="13" x14ac:dyDescent="0.15">
      <c r="B650" s="15"/>
      <c r="C650" s="15"/>
      <c r="D650" s="15"/>
      <c r="E650" s="15"/>
      <c r="F650" s="15"/>
      <c r="G650" s="15"/>
    </row>
    <row r="651" spans="2:7" ht="13" x14ac:dyDescent="0.15">
      <c r="B651" s="15"/>
      <c r="C651" s="15"/>
      <c r="D651" s="15"/>
      <c r="E651" s="15"/>
      <c r="F651" s="15"/>
      <c r="G651" s="15"/>
    </row>
    <row r="652" spans="2:7" ht="13" x14ac:dyDescent="0.15">
      <c r="B652" s="15"/>
      <c r="C652" s="15"/>
      <c r="D652" s="15"/>
      <c r="E652" s="15"/>
      <c r="F652" s="15"/>
      <c r="G652" s="15"/>
    </row>
    <row r="653" spans="2:7" ht="13" x14ac:dyDescent="0.15">
      <c r="B653" s="15"/>
      <c r="C653" s="15"/>
      <c r="D653" s="15"/>
      <c r="E653" s="15"/>
      <c r="F653" s="15"/>
      <c r="G653" s="15"/>
    </row>
    <row r="654" spans="2:7" ht="13" x14ac:dyDescent="0.15">
      <c r="B654" s="15"/>
      <c r="C654" s="15"/>
      <c r="D654" s="15"/>
      <c r="E654" s="15"/>
      <c r="F654" s="15"/>
      <c r="G654" s="15"/>
    </row>
    <row r="655" spans="2:7" ht="13" x14ac:dyDescent="0.15">
      <c r="B655" s="15"/>
      <c r="C655" s="15"/>
      <c r="D655" s="15"/>
      <c r="E655" s="15"/>
      <c r="F655" s="15"/>
      <c r="G655" s="15"/>
    </row>
    <row r="656" spans="2:7" ht="13" x14ac:dyDescent="0.15">
      <c r="B656" s="15"/>
      <c r="C656" s="15"/>
      <c r="D656" s="15"/>
      <c r="E656" s="15"/>
      <c r="F656" s="15"/>
      <c r="G656" s="15"/>
    </row>
    <row r="657" spans="2:7" ht="13" x14ac:dyDescent="0.15">
      <c r="B657" s="15"/>
      <c r="C657" s="15"/>
      <c r="D657" s="15"/>
      <c r="E657" s="15"/>
      <c r="F657" s="15"/>
      <c r="G657" s="15"/>
    </row>
    <row r="658" spans="2:7" ht="13" x14ac:dyDescent="0.15">
      <c r="B658" s="15"/>
      <c r="C658" s="15"/>
      <c r="D658" s="15"/>
      <c r="E658" s="15"/>
      <c r="F658" s="15"/>
      <c r="G658" s="15"/>
    </row>
    <row r="659" spans="2:7" ht="13" x14ac:dyDescent="0.15">
      <c r="B659" s="15"/>
      <c r="C659" s="15"/>
      <c r="D659" s="15"/>
      <c r="E659" s="15"/>
      <c r="F659" s="15"/>
      <c r="G659" s="15"/>
    </row>
    <row r="660" spans="2:7" ht="13" x14ac:dyDescent="0.15">
      <c r="B660" s="15"/>
      <c r="C660" s="15"/>
      <c r="D660" s="15"/>
      <c r="E660" s="15"/>
      <c r="F660" s="15"/>
      <c r="G660" s="15"/>
    </row>
    <row r="661" spans="2:7" ht="13" x14ac:dyDescent="0.15">
      <c r="B661" s="15"/>
      <c r="C661" s="15"/>
      <c r="D661" s="15"/>
      <c r="E661" s="15"/>
      <c r="F661" s="15"/>
      <c r="G661" s="15"/>
    </row>
    <row r="662" spans="2:7" ht="13" x14ac:dyDescent="0.15">
      <c r="B662" s="15"/>
      <c r="C662" s="15"/>
      <c r="D662" s="15"/>
      <c r="E662" s="15"/>
      <c r="F662" s="15"/>
      <c r="G662" s="15"/>
    </row>
    <row r="663" spans="2:7" ht="13" x14ac:dyDescent="0.15">
      <c r="B663" s="15"/>
      <c r="C663" s="15"/>
      <c r="D663" s="15"/>
      <c r="E663" s="15"/>
      <c r="F663" s="15"/>
      <c r="G663" s="15"/>
    </row>
    <row r="664" spans="2:7" ht="13" x14ac:dyDescent="0.15">
      <c r="B664" s="15"/>
      <c r="C664" s="15"/>
      <c r="D664" s="15"/>
      <c r="E664" s="15"/>
      <c r="F664" s="15"/>
      <c r="G664" s="15"/>
    </row>
    <row r="665" spans="2:7" ht="13" x14ac:dyDescent="0.15">
      <c r="B665" s="15"/>
      <c r="C665" s="15"/>
      <c r="D665" s="15"/>
      <c r="E665" s="15"/>
      <c r="F665" s="15"/>
      <c r="G665" s="15"/>
    </row>
    <row r="666" spans="2:7" ht="13" x14ac:dyDescent="0.15">
      <c r="B666" s="15"/>
      <c r="C666" s="15"/>
      <c r="D666" s="15"/>
      <c r="E666" s="15"/>
      <c r="F666" s="15"/>
      <c r="G666" s="15"/>
    </row>
    <row r="667" spans="2:7" ht="13" x14ac:dyDescent="0.15">
      <c r="B667" s="15"/>
      <c r="C667" s="15"/>
      <c r="D667" s="15"/>
      <c r="E667" s="15"/>
      <c r="F667" s="15"/>
      <c r="G667" s="15"/>
    </row>
    <row r="668" spans="2:7" ht="13" x14ac:dyDescent="0.15">
      <c r="B668" s="15"/>
      <c r="C668" s="15"/>
      <c r="D668" s="15"/>
      <c r="E668" s="15"/>
      <c r="F668" s="15"/>
      <c r="G668" s="15"/>
    </row>
    <row r="669" spans="2:7" ht="13" x14ac:dyDescent="0.15">
      <c r="B669" s="15"/>
      <c r="C669" s="15"/>
      <c r="D669" s="15"/>
      <c r="E669" s="15"/>
      <c r="F669" s="15"/>
      <c r="G669" s="15"/>
    </row>
    <row r="670" spans="2:7" ht="13" x14ac:dyDescent="0.15">
      <c r="B670" s="15"/>
      <c r="C670" s="15"/>
      <c r="D670" s="15"/>
      <c r="E670" s="15"/>
      <c r="F670" s="15"/>
      <c r="G670" s="15"/>
    </row>
    <row r="671" spans="2:7" ht="13" x14ac:dyDescent="0.15">
      <c r="B671" s="15"/>
      <c r="C671" s="15"/>
      <c r="D671" s="15"/>
      <c r="E671" s="15"/>
      <c r="F671" s="15"/>
      <c r="G671" s="15"/>
    </row>
    <row r="672" spans="2:7" ht="13" x14ac:dyDescent="0.15">
      <c r="B672" s="15"/>
      <c r="C672" s="15"/>
      <c r="D672" s="15"/>
      <c r="E672" s="15"/>
      <c r="F672" s="15"/>
      <c r="G672" s="15"/>
    </row>
    <row r="673" spans="2:7" ht="13" x14ac:dyDescent="0.15">
      <c r="B673" s="15"/>
      <c r="C673" s="15"/>
      <c r="D673" s="15"/>
      <c r="E673" s="15"/>
      <c r="F673" s="15"/>
      <c r="G673" s="15"/>
    </row>
    <row r="674" spans="2:7" ht="13" x14ac:dyDescent="0.15">
      <c r="B674" s="15"/>
      <c r="C674" s="15"/>
      <c r="D674" s="15"/>
      <c r="E674" s="15"/>
      <c r="F674" s="15"/>
      <c r="G674" s="15"/>
    </row>
    <row r="675" spans="2:7" ht="13" x14ac:dyDescent="0.15">
      <c r="B675" s="15"/>
      <c r="C675" s="15"/>
      <c r="D675" s="15"/>
      <c r="E675" s="15"/>
      <c r="F675" s="15"/>
      <c r="G675" s="15"/>
    </row>
    <row r="676" spans="2:7" ht="13" x14ac:dyDescent="0.15">
      <c r="B676" s="15"/>
      <c r="C676" s="15"/>
      <c r="D676" s="15"/>
      <c r="E676" s="15"/>
      <c r="F676" s="15"/>
      <c r="G676" s="15"/>
    </row>
    <row r="677" spans="2:7" ht="13" x14ac:dyDescent="0.15">
      <c r="B677" s="15"/>
      <c r="C677" s="15"/>
      <c r="D677" s="15"/>
      <c r="E677" s="15"/>
      <c r="F677" s="15"/>
      <c r="G677" s="15"/>
    </row>
    <row r="678" spans="2:7" ht="13" x14ac:dyDescent="0.15">
      <c r="B678" s="15"/>
      <c r="C678" s="15"/>
      <c r="D678" s="15"/>
      <c r="E678" s="15"/>
      <c r="F678" s="15"/>
      <c r="G678" s="15"/>
    </row>
    <row r="679" spans="2:7" ht="13" x14ac:dyDescent="0.15">
      <c r="B679" s="15"/>
      <c r="C679" s="15"/>
      <c r="D679" s="15"/>
      <c r="E679" s="15"/>
      <c r="F679" s="15"/>
      <c r="G679" s="15"/>
    </row>
    <row r="680" spans="2:7" ht="13" x14ac:dyDescent="0.15">
      <c r="B680" s="15"/>
      <c r="C680" s="15"/>
      <c r="D680" s="15"/>
      <c r="E680" s="15"/>
      <c r="F680" s="15"/>
      <c r="G680" s="15"/>
    </row>
    <row r="681" spans="2:7" ht="13" x14ac:dyDescent="0.15">
      <c r="B681" s="15"/>
      <c r="C681" s="15"/>
      <c r="D681" s="15"/>
      <c r="E681" s="15"/>
      <c r="F681" s="15"/>
      <c r="G681" s="15"/>
    </row>
    <row r="682" spans="2:7" ht="13" x14ac:dyDescent="0.15">
      <c r="B682" s="15"/>
      <c r="C682" s="15"/>
      <c r="D682" s="15"/>
      <c r="E682" s="15"/>
      <c r="F682" s="15"/>
      <c r="G682" s="15"/>
    </row>
    <row r="683" spans="2:7" ht="13" x14ac:dyDescent="0.15">
      <c r="B683" s="15"/>
      <c r="C683" s="15"/>
      <c r="D683" s="15"/>
      <c r="E683" s="15"/>
      <c r="F683" s="15"/>
      <c r="G683" s="15"/>
    </row>
    <row r="684" spans="2:7" ht="13" x14ac:dyDescent="0.15">
      <c r="B684" s="15"/>
      <c r="C684" s="15"/>
      <c r="D684" s="15"/>
      <c r="E684" s="15"/>
      <c r="F684" s="15"/>
      <c r="G684" s="15"/>
    </row>
    <row r="685" spans="2:7" ht="13" x14ac:dyDescent="0.15">
      <c r="B685" s="15"/>
      <c r="C685" s="15"/>
      <c r="D685" s="15"/>
      <c r="E685" s="15"/>
      <c r="F685" s="15"/>
      <c r="G685" s="15"/>
    </row>
    <row r="686" spans="2:7" ht="13" x14ac:dyDescent="0.15">
      <c r="B686" s="15"/>
      <c r="C686" s="15"/>
      <c r="D686" s="15"/>
      <c r="E686" s="15"/>
      <c r="F686" s="15"/>
      <c r="G686" s="15"/>
    </row>
    <row r="687" spans="2:7" ht="13" x14ac:dyDescent="0.15">
      <c r="B687" s="15"/>
      <c r="C687" s="15"/>
      <c r="D687" s="15"/>
      <c r="E687" s="15"/>
      <c r="F687" s="15"/>
      <c r="G687" s="15"/>
    </row>
    <row r="688" spans="2:7" ht="13" x14ac:dyDescent="0.15">
      <c r="B688" s="15"/>
      <c r="C688" s="15"/>
      <c r="D688" s="15"/>
      <c r="E688" s="15"/>
      <c r="F688" s="15"/>
      <c r="G688" s="15"/>
    </row>
    <row r="689" spans="2:7" ht="13" x14ac:dyDescent="0.15">
      <c r="B689" s="15"/>
      <c r="C689" s="15"/>
      <c r="D689" s="15"/>
      <c r="E689" s="15"/>
      <c r="F689" s="15"/>
      <c r="G689" s="15"/>
    </row>
    <row r="690" spans="2:7" ht="13" x14ac:dyDescent="0.15">
      <c r="B690" s="15"/>
      <c r="C690" s="15"/>
      <c r="D690" s="15"/>
      <c r="E690" s="15"/>
      <c r="F690" s="15"/>
      <c r="G690" s="15"/>
    </row>
    <row r="691" spans="2:7" ht="13" x14ac:dyDescent="0.15">
      <c r="B691" s="15"/>
      <c r="C691" s="15"/>
      <c r="D691" s="15"/>
      <c r="E691" s="15"/>
      <c r="F691" s="15"/>
      <c r="G691" s="15"/>
    </row>
    <row r="692" spans="2:7" ht="13" x14ac:dyDescent="0.15">
      <c r="B692" s="15"/>
      <c r="C692" s="15"/>
      <c r="D692" s="15"/>
      <c r="E692" s="15"/>
      <c r="F692" s="15"/>
      <c r="G692" s="15"/>
    </row>
    <row r="693" spans="2:7" ht="13" x14ac:dyDescent="0.15">
      <c r="B693" s="15"/>
      <c r="C693" s="15"/>
      <c r="D693" s="15"/>
      <c r="E693" s="15"/>
      <c r="F693" s="15"/>
      <c r="G693" s="15"/>
    </row>
    <row r="694" spans="2:7" ht="13" x14ac:dyDescent="0.15">
      <c r="B694" s="15"/>
      <c r="C694" s="15"/>
      <c r="D694" s="15"/>
      <c r="E694" s="15"/>
      <c r="F694" s="15"/>
      <c r="G694" s="15"/>
    </row>
    <row r="695" spans="2:7" ht="13" x14ac:dyDescent="0.15">
      <c r="B695" s="15"/>
      <c r="C695" s="15"/>
      <c r="D695" s="15"/>
      <c r="E695" s="15"/>
      <c r="F695" s="15"/>
      <c r="G695" s="15"/>
    </row>
    <row r="696" spans="2:7" ht="13" x14ac:dyDescent="0.15">
      <c r="B696" s="15"/>
      <c r="C696" s="15"/>
      <c r="D696" s="15"/>
      <c r="E696" s="15"/>
      <c r="F696" s="15"/>
      <c r="G696" s="15"/>
    </row>
    <row r="697" spans="2:7" ht="13" x14ac:dyDescent="0.15">
      <c r="B697" s="15"/>
      <c r="C697" s="15"/>
      <c r="D697" s="15"/>
      <c r="E697" s="15"/>
      <c r="F697" s="15"/>
      <c r="G697" s="15"/>
    </row>
    <row r="698" spans="2:7" ht="13" x14ac:dyDescent="0.15">
      <c r="B698" s="15"/>
      <c r="C698" s="15"/>
      <c r="D698" s="15"/>
      <c r="E698" s="15"/>
      <c r="F698" s="15"/>
      <c r="G698" s="15"/>
    </row>
    <row r="699" spans="2:7" ht="13" x14ac:dyDescent="0.15">
      <c r="B699" s="15"/>
      <c r="C699" s="15"/>
      <c r="D699" s="15"/>
      <c r="E699" s="15"/>
      <c r="F699" s="15"/>
      <c r="G699" s="15"/>
    </row>
    <row r="700" spans="2:7" ht="13" x14ac:dyDescent="0.15">
      <c r="B700" s="15"/>
      <c r="C700" s="15"/>
      <c r="D700" s="15"/>
      <c r="E700" s="15"/>
      <c r="F700" s="15"/>
      <c r="G700" s="15"/>
    </row>
    <row r="701" spans="2:7" ht="13" x14ac:dyDescent="0.15">
      <c r="B701" s="15"/>
      <c r="C701" s="15"/>
      <c r="D701" s="15"/>
      <c r="E701" s="15"/>
      <c r="F701" s="15"/>
      <c r="G701" s="15"/>
    </row>
    <row r="702" spans="2:7" ht="13" x14ac:dyDescent="0.15">
      <c r="B702" s="15"/>
      <c r="C702" s="15"/>
      <c r="D702" s="15"/>
      <c r="E702" s="15"/>
      <c r="F702" s="15"/>
      <c r="G702" s="15"/>
    </row>
    <row r="703" spans="2:7" ht="13" x14ac:dyDescent="0.15">
      <c r="B703" s="15"/>
      <c r="C703" s="15"/>
      <c r="D703" s="15"/>
      <c r="E703" s="15"/>
      <c r="F703" s="15"/>
      <c r="G703" s="15"/>
    </row>
    <row r="704" spans="2:7" ht="13" x14ac:dyDescent="0.15">
      <c r="B704" s="15"/>
      <c r="C704" s="15"/>
      <c r="D704" s="15"/>
      <c r="E704" s="15"/>
      <c r="F704" s="15"/>
      <c r="G704" s="15"/>
    </row>
    <row r="705" spans="2:7" ht="13" x14ac:dyDescent="0.15">
      <c r="B705" s="15"/>
      <c r="C705" s="15"/>
      <c r="D705" s="15"/>
      <c r="E705" s="15"/>
      <c r="F705" s="15"/>
      <c r="G705" s="15"/>
    </row>
    <row r="706" spans="2:7" ht="13" x14ac:dyDescent="0.15">
      <c r="B706" s="15"/>
      <c r="C706" s="15"/>
      <c r="D706" s="15"/>
      <c r="E706" s="15"/>
      <c r="F706" s="15"/>
      <c r="G706" s="15"/>
    </row>
    <row r="707" spans="2:7" ht="13" x14ac:dyDescent="0.15">
      <c r="B707" s="15"/>
      <c r="C707" s="15"/>
      <c r="D707" s="15"/>
      <c r="E707" s="15"/>
      <c r="F707" s="15"/>
      <c r="G707" s="15"/>
    </row>
    <row r="708" spans="2:7" ht="13" x14ac:dyDescent="0.15">
      <c r="B708" s="15"/>
      <c r="C708" s="15"/>
      <c r="D708" s="15"/>
      <c r="E708" s="15"/>
      <c r="F708" s="15"/>
      <c r="G708" s="15"/>
    </row>
    <row r="709" spans="2:7" ht="13" x14ac:dyDescent="0.15">
      <c r="B709" s="15"/>
      <c r="C709" s="15"/>
      <c r="D709" s="15"/>
      <c r="E709" s="15"/>
      <c r="F709" s="15"/>
      <c r="G709" s="15"/>
    </row>
    <row r="710" spans="2:7" ht="13" x14ac:dyDescent="0.15">
      <c r="B710" s="15"/>
      <c r="C710" s="15"/>
      <c r="D710" s="15"/>
      <c r="E710" s="15"/>
      <c r="F710" s="15"/>
      <c r="G710" s="15"/>
    </row>
    <row r="711" spans="2:7" ht="13" x14ac:dyDescent="0.15">
      <c r="B711" s="15"/>
      <c r="C711" s="15"/>
      <c r="D711" s="15"/>
      <c r="E711" s="15"/>
      <c r="F711" s="15"/>
      <c r="G711" s="15"/>
    </row>
    <row r="712" spans="2:7" ht="13" x14ac:dyDescent="0.15">
      <c r="B712" s="15"/>
      <c r="C712" s="15"/>
      <c r="D712" s="15"/>
      <c r="E712" s="15"/>
      <c r="F712" s="15"/>
      <c r="G712" s="15"/>
    </row>
    <row r="713" spans="2:7" ht="13" x14ac:dyDescent="0.15">
      <c r="B713" s="15"/>
      <c r="C713" s="15"/>
      <c r="D713" s="15"/>
      <c r="E713" s="15"/>
      <c r="F713" s="15"/>
      <c r="G713" s="15"/>
    </row>
    <row r="714" spans="2:7" ht="13" x14ac:dyDescent="0.15">
      <c r="B714" s="15"/>
      <c r="C714" s="15"/>
      <c r="D714" s="15"/>
      <c r="E714" s="15"/>
      <c r="F714" s="15"/>
      <c r="G714" s="15"/>
    </row>
    <row r="715" spans="2:7" ht="13" x14ac:dyDescent="0.15">
      <c r="B715" s="15"/>
      <c r="C715" s="15"/>
      <c r="D715" s="15"/>
      <c r="E715" s="15"/>
      <c r="F715" s="15"/>
      <c r="G715" s="15"/>
    </row>
    <row r="716" spans="2:7" ht="13" x14ac:dyDescent="0.15">
      <c r="B716" s="15"/>
      <c r="C716" s="15"/>
      <c r="D716" s="15"/>
      <c r="E716" s="15"/>
      <c r="F716" s="15"/>
      <c r="G716" s="15"/>
    </row>
    <row r="717" spans="2:7" ht="13" x14ac:dyDescent="0.15">
      <c r="B717" s="15"/>
      <c r="C717" s="15"/>
      <c r="D717" s="15"/>
      <c r="E717" s="15"/>
      <c r="F717" s="15"/>
      <c r="G717" s="15"/>
    </row>
    <row r="718" spans="2:7" ht="13" x14ac:dyDescent="0.15">
      <c r="B718" s="15"/>
      <c r="C718" s="15"/>
      <c r="D718" s="15"/>
      <c r="E718" s="15"/>
      <c r="F718" s="15"/>
      <c r="G718" s="15"/>
    </row>
    <row r="719" spans="2:7" ht="13" x14ac:dyDescent="0.15">
      <c r="B719" s="15"/>
      <c r="C719" s="15"/>
      <c r="D719" s="15"/>
      <c r="E719" s="15"/>
      <c r="F719" s="15"/>
      <c r="G719" s="15"/>
    </row>
    <row r="720" spans="2:7" ht="13" x14ac:dyDescent="0.15">
      <c r="B720" s="15"/>
      <c r="C720" s="15"/>
      <c r="D720" s="15"/>
      <c r="E720" s="15"/>
      <c r="F720" s="15"/>
      <c r="G720" s="15"/>
    </row>
    <row r="721" spans="2:7" ht="13" x14ac:dyDescent="0.15">
      <c r="B721" s="15"/>
      <c r="C721" s="15"/>
      <c r="D721" s="15"/>
      <c r="E721" s="15"/>
      <c r="F721" s="15"/>
      <c r="G721" s="15"/>
    </row>
    <row r="722" spans="2:7" ht="13" x14ac:dyDescent="0.15">
      <c r="B722" s="15"/>
      <c r="C722" s="15"/>
      <c r="D722" s="15"/>
      <c r="E722" s="15"/>
      <c r="F722" s="15"/>
      <c r="G722" s="15"/>
    </row>
    <row r="723" spans="2:7" ht="13" x14ac:dyDescent="0.15">
      <c r="B723" s="15"/>
      <c r="C723" s="15"/>
      <c r="D723" s="15"/>
      <c r="E723" s="15"/>
      <c r="F723" s="15"/>
      <c r="G723" s="15"/>
    </row>
    <row r="724" spans="2:7" ht="13" x14ac:dyDescent="0.15">
      <c r="B724" s="15"/>
      <c r="C724" s="15"/>
      <c r="D724" s="15"/>
      <c r="E724" s="15"/>
      <c r="F724" s="15"/>
      <c r="G724" s="15"/>
    </row>
    <row r="725" spans="2:7" ht="13" x14ac:dyDescent="0.15">
      <c r="B725" s="15"/>
      <c r="C725" s="15"/>
      <c r="D725" s="15"/>
      <c r="E725" s="15"/>
      <c r="F725" s="15"/>
      <c r="G725" s="15"/>
    </row>
    <row r="726" spans="2:7" ht="13" x14ac:dyDescent="0.15">
      <c r="B726" s="15"/>
      <c r="C726" s="15"/>
      <c r="D726" s="15"/>
      <c r="E726" s="15"/>
      <c r="F726" s="15"/>
      <c r="G726" s="15"/>
    </row>
    <row r="727" spans="2:7" ht="13" x14ac:dyDescent="0.15">
      <c r="B727" s="15"/>
      <c r="C727" s="15"/>
      <c r="D727" s="15"/>
      <c r="E727" s="15"/>
      <c r="F727" s="15"/>
      <c r="G727" s="15"/>
    </row>
    <row r="728" spans="2:7" ht="13" x14ac:dyDescent="0.15">
      <c r="B728" s="15"/>
      <c r="C728" s="15"/>
      <c r="D728" s="15"/>
      <c r="E728" s="15"/>
      <c r="F728" s="15"/>
      <c r="G728" s="15"/>
    </row>
    <row r="729" spans="2:7" ht="13" x14ac:dyDescent="0.15">
      <c r="B729" s="15"/>
      <c r="C729" s="15"/>
      <c r="D729" s="15"/>
      <c r="E729" s="15"/>
      <c r="F729" s="15"/>
      <c r="G729" s="15"/>
    </row>
    <row r="730" spans="2:7" ht="13" x14ac:dyDescent="0.15">
      <c r="B730" s="15"/>
      <c r="C730" s="15"/>
      <c r="D730" s="15"/>
      <c r="E730" s="15"/>
      <c r="F730" s="15"/>
      <c r="G730" s="15"/>
    </row>
    <row r="731" spans="2:7" ht="13" x14ac:dyDescent="0.15">
      <c r="B731" s="15"/>
      <c r="C731" s="15"/>
      <c r="D731" s="15"/>
      <c r="E731" s="15"/>
      <c r="F731" s="15"/>
      <c r="G731" s="15"/>
    </row>
    <row r="732" spans="2:7" ht="13" x14ac:dyDescent="0.15">
      <c r="B732" s="15"/>
      <c r="C732" s="15"/>
      <c r="D732" s="15"/>
      <c r="E732" s="15"/>
      <c r="F732" s="15"/>
      <c r="G732" s="15"/>
    </row>
    <row r="733" spans="2:7" ht="13" x14ac:dyDescent="0.15">
      <c r="B733" s="15"/>
      <c r="C733" s="15"/>
      <c r="D733" s="15"/>
      <c r="E733" s="15"/>
      <c r="F733" s="15"/>
      <c r="G733" s="15"/>
    </row>
    <row r="734" spans="2:7" ht="13" x14ac:dyDescent="0.15">
      <c r="B734" s="15"/>
      <c r="C734" s="15"/>
      <c r="D734" s="15"/>
      <c r="E734" s="15"/>
      <c r="F734" s="15"/>
      <c r="G734" s="15"/>
    </row>
    <row r="735" spans="2:7" ht="13" x14ac:dyDescent="0.15">
      <c r="B735" s="15"/>
      <c r="C735" s="15"/>
      <c r="D735" s="15"/>
      <c r="E735" s="15"/>
      <c r="F735" s="15"/>
      <c r="G735" s="15"/>
    </row>
    <row r="736" spans="2:7" ht="13" x14ac:dyDescent="0.15">
      <c r="B736" s="15"/>
      <c r="C736" s="15"/>
      <c r="D736" s="15"/>
      <c r="E736" s="15"/>
      <c r="F736" s="15"/>
      <c r="G736" s="15"/>
    </row>
    <row r="737" spans="2:7" ht="13" x14ac:dyDescent="0.15">
      <c r="B737" s="15"/>
      <c r="C737" s="15"/>
      <c r="D737" s="15"/>
      <c r="E737" s="15"/>
      <c r="F737" s="15"/>
      <c r="G737" s="15"/>
    </row>
    <row r="738" spans="2:7" ht="13" x14ac:dyDescent="0.15">
      <c r="B738" s="15"/>
      <c r="C738" s="15"/>
      <c r="D738" s="15"/>
      <c r="E738" s="15"/>
      <c r="F738" s="15"/>
      <c r="G738" s="15"/>
    </row>
    <row r="739" spans="2:7" ht="13" x14ac:dyDescent="0.15">
      <c r="B739" s="15"/>
      <c r="C739" s="15"/>
      <c r="D739" s="15"/>
      <c r="E739" s="15"/>
      <c r="F739" s="15"/>
      <c r="G739" s="15"/>
    </row>
    <row r="740" spans="2:7" ht="13" x14ac:dyDescent="0.15">
      <c r="B740" s="15"/>
      <c r="C740" s="15"/>
      <c r="D740" s="15"/>
      <c r="E740" s="15"/>
      <c r="F740" s="15"/>
      <c r="G740" s="15"/>
    </row>
    <row r="741" spans="2:7" ht="13" x14ac:dyDescent="0.15">
      <c r="B741" s="15"/>
      <c r="C741" s="15"/>
      <c r="D741" s="15"/>
      <c r="E741" s="15"/>
      <c r="F741" s="15"/>
      <c r="G741" s="15"/>
    </row>
    <row r="742" spans="2:7" ht="13" x14ac:dyDescent="0.15">
      <c r="B742" s="15"/>
      <c r="C742" s="15"/>
      <c r="D742" s="15"/>
      <c r="E742" s="15"/>
      <c r="F742" s="15"/>
      <c r="G742" s="15"/>
    </row>
    <row r="743" spans="2:7" ht="13" x14ac:dyDescent="0.15">
      <c r="B743" s="15"/>
      <c r="C743" s="15"/>
      <c r="D743" s="15"/>
      <c r="E743" s="15"/>
      <c r="F743" s="15"/>
      <c r="G743" s="15"/>
    </row>
    <row r="744" spans="2:7" ht="13" x14ac:dyDescent="0.15">
      <c r="B744" s="15"/>
      <c r="C744" s="15"/>
      <c r="D744" s="15"/>
      <c r="E744" s="15"/>
      <c r="F744" s="15"/>
      <c r="G744" s="15"/>
    </row>
    <row r="745" spans="2:7" ht="13" x14ac:dyDescent="0.15">
      <c r="B745" s="15"/>
      <c r="C745" s="15"/>
      <c r="D745" s="15"/>
      <c r="E745" s="15"/>
      <c r="F745" s="15"/>
      <c r="G745" s="15"/>
    </row>
    <row r="746" spans="2:7" ht="13" x14ac:dyDescent="0.15">
      <c r="B746" s="15"/>
      <c r="C746" s="15"/>
      <c r="D746" s="15"/>
      <c r="E746" s="15"/>
      <c r="F746" s="15"/>
      <c r="G746" s="15"/>
    </row>
    <row r="747" spans="2:7" ht="13" x14ac:dyDescent="0.15">
      <c r="B747" s="15"/>
      <c r="C747" s="15"/>
      <c r="D747" s="15"/>
      <c r="E747" s="15"/>
      <c r="F747" s="15"/>
      <c r="G747" s="15"/>
    </row>
    <row r="748" spans="2:7" ht="13" x14ac:dyDescent="0.15">
      <c r="B748" s="15"/>
      <c r="C748" s="15"/>
      <c r="D748" s="15"/>
      <c r="E748" s="15"/>
      <c r="F748" s="15"/>
      <c r="G748" s="15"/>
    </row>
    <row r="749" spans="2:7" ht="13" x14ac:dyDescent="0.15">
      <c r="B749" s="15"/>
      <c r="C749" s="15"/>
      <c r="D749" s="15"/>
      <c r="E749" s="15"/>
      <c r="F749" s="15"/>
      <c r="G749" s="15"/>
    </row>
    <row r="750" spans="2:7" ht="13" x14ac:dyDescent="0.15">
      <c r="B750" s="15"/>
      <c r="C750" s="15"/>
      <c r="D750" s="15"/>
      <c r="E750" s="15"/>
      <c r="F750" s="15"/>
      <c r="G750" s="15"/>
    </row>
    <row r="751" spans="2:7" ht="13" x14ac:dyDescent="0.15">
      <c r="B751" s="15"/>
      <c r="C751" s="15"/>
      <c r="D751" s="15"/>
      <c r="E751" s="15"/>
      <c r="F751" s="15"/>
      <c r="G751" s="15"/>
    </row>
    <row r="752" spans="2:7" ht="13" x14ac:dyDescent="0.15">
      <c r="B752" s="15"/>
      <c r="C752" s="15"/>
      <c r="D752" s="15"/>
      <c r="E752" s="15"/>
      <c r="F752" s="15"/>
      <c r="G752" s="15"/>
    </row>
    <row r="753" spans="2:7" ht="13" x14ac:dyDescent="0.15">
      <c r="B753" s="15"/>
      <c r="C753" s="15"/>
      <c r="D753" s="15"/>
      <c r="E753" s="15"/>
      <c r="F753" s="15"/>
      <c r="G753" s="15"/>
    </row>
    <row r="754" spans="2:7" ht="13" x14ac:dyDescent="0.15">
      <c r="B754" s="15"/>
      <c r="C754" s="15"/>
      <c r="D754" s="15"/>
      <c r="E754" s="15"/>
      <c r="F754" s="15"/>
      <c r="G754" s="15"/>
    </row>
    <row r="755" spans="2:7" ht="13" x14ac:dyDescent="0.15">
      <c r="B755" s="15"/>
      <c r="C755" s="15"/>
      <c r="D755" s="15"/>
      <c r="E755" s="15"/>
      <c r="F755" s="15"/>
      <c r="G755" s="15"/>
    </row>
    <row r="756" spans="2:7" ht="13" x14ac:dyDescent="0.15">
      <c r="B756" s="15"/>
      <c r="C756" s="15"/>
      <c r="D756" s="15"/>
      <c r="E756" s="15"/>
      <c r="F756" s="15"/>
      <c r="G756" s="15"/>
    </row>
    <row r="757" spans="2:7" ht="13" x14ac:dyDescent="0.15">
      <c r="B757" s="15"/>
      <c r="C757" s="15"/>
      <c r="D757" s="15"/>
      <c r="E757" s="15"/>
      <c r="F757" s="15"/>
      <c r="G757" s="15"/>
    </row>
    <row r="758" spans="2:7" ht="13" x14ac:dyDescent="0.15">
      <c r="B758" s="15"/>
      <c r="C758" s="15"/>
      <c r="D758" s="15"/>
      <c r="E758" s="15"/>
      <c r="F758" s="15"/>
      <c r="G758" s="15"/>
    </row>
    <row r="759" spans="2:7" ht="13" x14ac:dyDescent="0.15">
      <c r="B759" s="15"/>
      <c r="C759" s="15"/>
      <c r="D759" s="15"/>
      <c r="E759" s="15"/>
      <c r="F759" s="15"/>
      <c r="G759" s="15"/>
    </row>
    <row r="760" spans="2:7" ht="13" x14ac:dyDescent="0.15">
      <c r="B760" s="15"/>
      <c r="C760" s="15"/>
      <c r="D760" s="15"/>
      <c r="E760" s="15"/>
      <c r="F760" s="15"/>
      <c r="G760" s="15"/>
    </row>
    <row r="761" spans="2:7" ht="13" x14ac:dyDescent="0.15">
      <c r="B761" s="15"/>
      <c r="C761" s="15"/>
      <c r="D761" s="15"/>
      <c r="E761" s="15"/>
      <c r="F761" s="15"/>
      <c r="G761" s="15"/>
    </row>
    <row r="762" spans="2:7" ht="13" x14ac:dyDescent="0.15">
      <c r="B762" s="15"/>
      <c r="C762" s="15"/>
      <c r="D762" s="15"/>
      <c r="E762" s="15"/>
      <c r="F762" s="15"/>
      <c r="G762" s="15"/>
    </row>
    <row r="763" spans="2:7" ht="13" x14ac:dyDescent="0.15">
      <c r="B763" s="15"/>
      <c r="C763" s="15"/>
      <c r="D763" s="15"/>
      <c r="E763" s="15"/>
      <c r="F763" s="15"/>
      <c r="G763" s="15"/>
    </row>
    <row r="764" spans="2:7" ht="13" x14ac:dyDescent="0.15">
      <c r="B764" s="15"/>
      <c r="C764" s="15"/>
      <c r="D764" s="15"/>
      <c r="E764" s="15"/>
      <c r="F764" s="15"/>
      <c r="G764" s="15"/>
    </row>
    <row r="765" spans="2:7" ht="13" x14ac:dyDescent="0.15">
      <c r="B765" s="15"/>
      <c r="C765" s="15"/>
      <c r="D765" s="15"/>
      <c r="E765" s="15"/>
      <c r="F765" s="15"/>
      <c r="G765" s="15"/>
    </row>
    <row r="766" spans="2:7" ht="13" x14ac:dyDescent="0.15">
      <c r="B766" s="15"/>
      <c r="C766" s="15"/>
      <c r="D766" s="15"/>
      <c r="E766" s="15"/>
      <c r="F766" s="15"/>
      <c r="G766" s="15"/>
    </row>
    <row r="767" spans="2:7" ht="13" x14ac:dyDescent="0.15">
      <c r="B767" s="15"/>
      <c r="C767" s="15"/>
      <c r="D767" s="15"/>
      <c r="E767" s="15"/>
      <c r="F767" s="15"/>
      <c r="G767" s="15"/>
    </row>
    <row r="768" spans="2:7" ht="13" x14ac:dyDescent="0.15">
      <c r="B768" s="15"/>
      <c r="C768" s="15"/>
      <c r="D768" s="15"/>
      <c r="E768" s="15"/>
      <c r="F768" s="15"/>
      <c r="G768" s="15"/>
    </row>
    <row r="769" spans="2:7" ht="13" x14ac:dyDescent="0.15">
      <c r="B769" s="15"/>
      <c r="C769" s="15"/>
      <c r="D769" s="15"/>
      <c r="E769" s="15"/>
      <c r="F769" s="15"/>
      <c r="G769" s="15"/>
    </row>
    <row r="770" spans="2:7" ht="13" x14ac:dyDescent="0.15">
      <c r="B770" s="15"/>
      <c r="C770" s="15"/>
      <c r="D770" s="15"/>
      <c r="E770" s="15"/>
      <c r="F770" s="15"/>
      <c r="G770" s="15"/>
    </row>
    <row r="771" spans="2:7" ht="13" x14ac:dyDescent="0.15">
      <c r="B771" s="15"/>
      <c r="C771" s="15"/>
      <c r="D771" s="15"/>
      <c r="E771" s="15"/>
      <c r="F771" s="15"/>
      <c r="G771" s="15"/>
    </row>
    <row r="772" spans="2:7" ht="13" x14ac:dyDescent="0.15">
      <c r="B772" s="15"/>
      <c r="C772" s="15"/>
      <c r="D772" s="15"/>
      <c r="E772" s="15"/>
      <c r="F772" s="15"/>
      <c r="G772" s="15"/>
    </row>
    <row r="773" spans="2:7" ht="13" x14ac:dyDescent="0.15">
      <c r="B773" s="15"/>
      <c r="C773" s="15"/>
      <c r="D773" s="15"/>
      <c r="E773" s="15"/>
      <c r="F773" s="15"/>
      <c r="G773" s="15"/>
    </row>
    <row r="774" spans="2:7" ht="13" x14ac:dyDescent="0.15">
      <c r="B774" s="15"/>
      <c r="C774" s="15"/>
      <c r="D774" s="15"/>
      <c r="E774" s="15"/>
      <c r="F774" s="15"/>
      <c r="G774" s="15"/>
    </row>
    <row r="775" spans="2:7" ht="13" x14ac:dyDescent="0.15">
      <c r="B775" s="15"/>
      <c r="C775" s="15"/>
      <c r="D775" s="15"/>
      <c r="E775" s="15"/>
      <c r="F775" s="15"/>
      <c r="G775" s="15"/>
    </row>
    <row r="776" spans="2:7" ht="13" x14ac:dyDescent="0.15">
      <c r="B776" s="15"/>
      <c r="C776" s="15"/>
      <c r="D776" s="15"/>
      <c r="E776" s="15"/>
      <c r="F776" s="15"/>
      <c r="G776" s="15"/>
    </row>
    <row r="777" spans="2:7" ht="13" x14ac:dyDescent="0.15">
      <c r="B777" s="15"/>
      <c r="C777" s="15"/>
      <c r="D777" s="15"/>
      <c r="E777" s="15"/>
      <c r="F777" s="15"/>
      <c r="G777" s="15"/>
    </row>
    <row r="778" spans="2:7" ht="13" x14ac:dyDescent="0.15">
      <c r="B778" s="15"/>
      <c r="C778" s="15"/>
      <c r="D778" s="15"/>
      <c r="E778" s="15"/>
      <c r="F778" s="15"/>
      <c r="G778" s="15"/>
    </row>
    <row r="779" spans="2:7" ht="13" x14ac:dyDescent="0.15">
      <c r="B779" s="15"/>
      <c r="C779" s="15"/>
      <c r="D779" s="15"/>
      <c r="E779" s="15"/>
      <c r="F779" s="15"/>
      <c r="G779" s="15"/>
    </row>
    <row r="780" spans="2:7" ht="13" x14ac:dyDescent="0.15">
      <c r="B780" s="15"/>
      <c r="C780" s="15"/>
      <c r="D780" s="15"/>
      <c r="E780" s="15"/>
      <c r="F780" s="15"/>
      <c r="G780" s="15"/>
    </row>
    <row r="781" spans="2:7" ht="13" x14ac:dyDescent="0.15">
      <c r="B781" s="15"/>
      <c r="C781" s="15"/>
      <c r="D781" s="15"/>
      <c r="E781" s="15"/>
      <c r="F781" s="15"/>
      <c r="G781" s="15"/>
    </row>
    <row r="782" spans="2:7" ht="13" x14ac:dyDescent="0.15">
      <c r="B782" s="15"/>
      <c r="C782" s="15"/>
      <c r="D782" s="15"/>
      <c r="E782" s="15"/>
      <c r="F782" s="15"/>
      <c r="G782" s="15"/>
    </row>
    <row r="783" spans="2:7" ht="13" x14ac:dyDescent="0.15">
      <c r="B783" s="15"/>
      <c r="C783" s="15"/>
      <c r="D783" s="15"/>
      <c r="E783" s="15"/>
      <c r="F783" s="15"/>
      <c r="G783" s="15"/>
    </row>
    <row r="784" spans="2:7" ht="13" x14ac:dyDescent="0.15">
      <c r="B784" s="15"/>
      <c r="C784" s="15"/>
      <c r="D784" s="15"/>
      <c r="E784" s="15"/>
      <c r="F784" s="15"/>
      <c r="G784" s="15"/>
    </row>
    <row r="785" spans="2:7" ht="13" x14ac:dyDescent="0.15">
      <c r="B785" s="15"/>
      <c r="C785" s="15"/>
      <c r="D785" s="15"/>
      <c r="E785" s="15"/>
      <c r="F785" s="15"/>
      <c r="G785" s="15"/>
    </row>
    <row r="786" spans="2:7" ht="13" x14ac:dyDescent="0.15">
      <c r="B786" s="15"/>
      <c r="C786" s="15"/>
      <c r="D786" s="15"/>
      <c r="E786" s="15"/>
      <c r="F786" s="15"/>
      <c r="G786" s="15"/>
    </row>
    <row r="787" spans="2:7" ht="13" x14ac:dyDescent="0.15">
      <c r="B787" s="15"/>
      <c r="C787" s="15"/>
      <c r="D787" s="15"/>
      <c r="E787" s="15"/>
      <c r="F787" s="15"/>
      <c r="G787" s="15"/>
    </row>
    <row r="788" spans="2:7" ht="13" x14ac:dyDescent="0.15">
      <c r="B788" s="15"/>
      <c r="C788" s="15"/>
      <c r="D788" s="15"/>
      <c r="E788" s="15"/>
      <c r="F788" s="15"/>
      <c r="G788" s="15"/>
    </row>
    <row r="789" spans="2:7" ht="13" x14ac:dyDescent="0.15">
      <c r="B789" s="15"/>
      <c r="C789" s="15"/>
      <c r="D789" s="15"/>
      <c r="E789" s="15"/>
      <c r="F789" s="15"/>
      <c r="G789" s="15"/>
    </row>
    <row r="790" spans="2:7" ht="13" x14ac:dyDescent="0.15">
      <c r="B790" s="15"/>
      <c r="C790" s="15"/>
      <c r="D790" s="15"/>
      <c r="E790" s="15"/>
      <c r="F790" s="15"/>
      <c r="G790" s="15"/>
    </row>
    <row r="791" spans="2:7" ht="13" x14ac:dyDescent="0.15">
      <c r="B791" s="15"/>
      <c r="C791" s="15"/>
      <c r="D791" s="15"/>
      <c r="E791" s="15"/>
      <c r="F791" s="15"/>
      <c r="G791" s="15"/>
    </row>
    <row r="792" spans="2:7" ht="13" x14ac:dyDescent="0.15">
      <c r="B792" s="15"/>
      <c r="C792" s="15"/>
      <c r="D792" s="15"/>
      <c r="E792" s="15"/>
      <c r="F792" s="15"/>
      <c r="G792" s="15"/>
    </row>
    <row r="793" spans="2:7" ht="13" x14ac:dyDescent="0.15">
      <c r="B793" s="15"/>
      <c r="C793" s="15"/>
      <c r="D793" s="15"/>
      <c r="E793" s="15"/>
      <c r="F793" s="15"/>
      <c r="G793" s="15"/>
    </row>
    <row r="794" spans="2:7" ht="13" x14ac:dyDescent="0.15">
      <c r="B794" s="15"/>
      <c r="C794" s="15"/>
      <c r="D794" s="15"/>
      <c r="E794" s="15"/>
      <c r="F794" s="15"/>
      <c r="G794" s="15"/>
    </row>
    <row r="795" spans="2:7" ht="13" x14ac:dyDescent="0.15">
      <c r="B795" s="15"/>
      <c r="C795" s="15"/>
      <c r="D795" s="15"/>
      <c r="E795" s="15"/>
      <c r="F795" s="15"/>
      <c r="G795" s="15"/>
    </row>
    <row r="796" spans="2:7" ht="13" x14ac:dyDescent="0.15">
      <c r="B796" s="15"/>
      <c r="C796" s="15"/>
      <c r="D796" s="15"/>
      <c r="E796" s="15"/>
      <c r="F796" s="15"/>
      <c r="G796" s="15"/>
    </row>
    <row r="797" spans="2:7" ht="13" x14ac:dyDescent="0.15">
      <c r="B797" s="15"/>
      <c r="C797" s="15"/>
      <c r="D797" s="15"/>
      <c r="E797" s="15"/>
      <c r="F797" s="15"/>
      <c r="G797" s="15"/>
    </row>
    <row r="798" spans="2:7" ht="13" x14ac:dyDescent="0.15">
      <c r="B798" s="15"/>
      <c r="C798" s="15"/>
      <c r="D798" s="15"/>
      <c r="E798" s="15"/>
      <c r="F798" s="15"/>
      <c r="G798" s="15"/>
    </row>
    <row r="799" spans="2:7" ht="13" x14ac:dyDescent="0.15">
      <c r="B799" s="15"/>
      <c r="C799" s="15"/>
      <c r="D799" s="15"/>
      <c r="E799" s="15"/>
      <c r="F799" s="15"/>
      <c r="G799" s="15"/>
    </row>
    <row r="800" spans="2:7" ht="13" x14ac:dyDescent="0.15">
      <c r="B800" s="15"/>
      <c r="C800" s="15"/>
      <c r="D800" s="15"/>
      <c r="E800" s="15"/>
      <c r="F800" s="15"/>
      <c r="G800" s="15"/>
    </row>
    <row r="801" spans="2:7" ht="13" x14ac:dyDescent="0.15">
      <c r="B801" s="15"/>
      <c r="C801" s="15"/>
      <c r="D801" s="15"/>
      <c r="E801" s="15"/>
      <c r="F801" s="15"/>
      <c r="G801" s="15"/>
    </row>
    <row r="802" spans="2:7" ht="13" x14ac:dyDescent="0.15">
      <c r="B802" s="15"/>
      <c r="C802" s="15"/>
      <c r="D802" s="15"/>
      <c r="E802" s="15"/>
      <c r="F802" s="15"/>
      <c r="G802" s="15"/>
    </row>
    <row r="803" spans="2:7" ht="13" x14ac:dyDescent="0.15">
      <c r="B803" s="15"/>
      <c r="C803" s="15"/>
      <c r="D803" s="15"/>
      <c r="E803" s="15"/>
      <c r="F803" s="15"/>
      <c r="G803" s="15"/>
    </row>
    <row r="804" spans="2:7" ht="13" x14ac:dyDescent="0.15">
      <c r="B804" s="15"/>
      <c r="C804" s="15"/>
      <c r="D804" s="15"/>
      <c r="E804" s="15"/>
      <c r="F804" s="15"/>
      <c r="G804" s="15"/>
    </row>
    <row r="805" spans="2:7" ht="13" x14ac:dyDescent="0.15">
      <c r="B805" s="15"/>
      <c r="C805" s="15"/>
      <c r="D805" s="15"/>
      <c r="E805" s="15"/>
      <c r="F805" s="15"/>
      <c r="G805" s="15"/>
    </row>
    <row r="806" spans="2:7" ht="13" x14ac:dyDescent="0.15">
      <c r="B806" s="15"/>
      <c r="C806" s="15"/>
      <c r="D806" s="15"/>
      <c r="E806" s="15"/>
      <c r="F806" s="15"/>
      <c r="G806" s="15"/>
    </row>
    <row r="807" spans="2:7" ht="13" x14ac:dyDescent="0.15">
      <c r="B807" s="15"/>
      <c r="C807" s="15"/>
      <c r="D807" s="15"/>
      <c r="E807" s="15"/>
      <c r="F807" s="15"/>
      <c r="G807" s="15"/>
    </row>
    <row r="808" spans="2:7" ht="13" x14ac:dyDescent="0.15">
      <c r="B808" s="15"/>
      <c r="C808" s="15"/>
      <c r="D808" s="15"/>
      <c r="E808" s="15"/>
      <c r="F808" s="15"/>
      <c r="G808" s="15"/>
    </row>
    <row r="809" spans="2:7" ht="13" x14ac:dyDescent="0.15">
      <c r="B809" s="15"/>
      <c r="C809" s="15"/>
      <c r="D809" s="15"/>
      <c r="E809" s="15"/>
      <c r="F809" s="15"/>
      <c r="G809" s="15"/>
    </row>
    <row r="810" spans="2:7" ht="13" x14ac:dyDescent="0.15">
      <c r="B810" s="15"/>
      <c r="C810" s="15"/>
      <c r="D810" s="15"/>
      <c r="E810" s="15"/>
      <c r="F810" s="15"/>
      <c r="G810" s="15"/>
    </row>
    <row r="811" spans="2:7" ht="13" x14ac:dyDescent="0.15">
      <c r="B811" s="15"/>
      <c r="C811" s="15"/>
      <c r="D811" s="15"/>
      <c r="E811" s="15"/>
      <c r="F811" s="15"/>
      <c r="G811" s="15"/>
    </row>
    <row r="812" spans="2:7" ht="13" x14ac:dyDescent="0.15">
      <c r="B812" s="15"/>
      <c r="C812" s="15"/>
      <c r="D812" s="15"/>
      <c r="E812" s="15"/>
      <c r="F812" s="15"/>
      <c r="G812" s="15"/>
    </row>
    <row r="813" spans="2:7" ht="13" x14ac:dyDescent="0.15">
      <c r="B813" s="15"/>
      <c r="C813" s="15"/>
      <c r="D813" s="15"/>
      <c r="E813" s="15"/>
      <c r="F813" s="15"/>
      <c r="G813" s="15"/>
    </row>
    <row r="814" spans="2:7" ht="13" x14ac:dyDescent="0.15">
      <c r="B814" s="15"/>
      <c r="C814" s="15"/>
      <c r="D814" s="15"/>
      <c r="E814" s="15"/>
      <c r="F814" s="15"/>
      <c r="G814" s="15"/>
    </row>
    <row r="815" spans="2:7" ht="13" x14ac:dyDescent="0.15">
      <c r="B815" s="15"/>
      <c r="C815" s="15"/>
      <c r="D815" s="15"/>
      <c r="E815" s="15"/>
      <c r="F815" s="15"/>
      <c r="G815" s="15"/>
    </row>
    <row r="816" spans="2:7" ht="13" x14ac:dyDescent="0.15">
      <c r="B816" s="15"/>
      <c r="C816" s="15"/>
      <c r="D816" s="15"/>
      <c r="E816" s="15"/>
      <c r="F816" s="15"/>
      <c r="G816" s="15"/>
    </row>
    <row r="817" spans="2:7" ht="13" x14ac:dyDescent="0.15">
      <c r="B817" s="15"/>
      <c r="C817" s="15"/>
      <c r="D817" s="15"/>
      <c r="E817" s="15"/>
      <c r="F817" s="15"/>
      <c r="G817" s="15"/>
    </row>
    <row r="818" spans="2:7" ht="13" x14ac:dyDescent="0.15">
      <c r="B818" s="15"/>
      <c r="C818" s="15"/>
      <c r="D818" s="15"/>
      <c r="E818" s="15"/>
      <c r="F818" s="15"/>
      <c r="G818" s="15"/>
    </row>
    <row r="819" spans="2:7" ht="13" x14ac:dyDescent="0.15">
      <c r="B819" s="15"/>
      <c r="C819" s="15"/>
      <c r="D819" s="15"/>
      <c r="E819" s="15"/>
      <c r="F819" s="15"/>
      <c r="G819" s="15"/>
    </row>
    <row r="820" spans="2:7" ht="13" x14ac:dyDescent="0.15">
      <c r="B820" s="15"/>
      <c r="C820" s="15"/>
      <c r="D820" s="15"/>
      <c r="E820" s="15"/>
      <c r="F820" s="15"/>
      <c r="G820" s="15"/>
    </row>
    <row r="821" spans="2:7" ht="13" x14ac:dyDescent="0.15">
      <c r="B821" s="15"/>
      <c r="C821" s="15"/>
      <c r="D821" s="15"/>
      <c r="E821" s="15"/>
      <c r="F821" s="15"/>
      <c r="G821" s="15"/>
    </row>
    <row r="822" spans="2:7" ht="13" x14ac:dyDescent="0.15">
      <c r="B822" s="15"/>
      <c r="C822" s="15"/>
      <c r="D822" s="15"/>
      <c r="E822" s="15"/>
      <c r="F822" s="15"/>
      <c r="G822" s="15"/>
    </row>
    <row r="823" spans="2:7" ht="13" x14ac:dyDescent="0.15">
      <c r="B823" s="15"/>
      <c r="C823" s="15"/>
      <c r="D823" s="15"/>
      <c r="E823" s="15"/>
      <c r="F823" s="15"/>
      <c r="G823" s="15"/>
    </row>
    <row r="824" spans="2:7" ht="13" x14ac:dyDescent="0.15">
      <c r="B824" s="15"/>
      <c r="C824" s="15"/>
      <c r="D824" s="15"/>
      <c r="E824" s="15"/>
      <c r="F824" s="15"/>
      <c r="G824" s="15"/>
    </row>
    <row r="825" spans="2:7" ht="13" x14ac:dyDescent="0.15">
      <c r="B825" s="15"/>
      <c r="C825" s="15"/>
      <c r="D825" s="15"/>
      <c r="E825" s="15"/>
      <c r="F825" s="15"/>
      <c r="G825" s="15"/>
    </row>
    <row r="826" spans="2:7" ht="13" x14ac:dyDescent="0.15">
      <c r="B826" s="15"/>
      <c r="C826" s="15"/>
      <c r="D826" s="15"/>
      <c r="E826" s="15"/>
      <c r="F826" s="15"/>
      <c r="G826" s="15"/>
    </row>
    <row r="827" spans="2:7" ht="13" x14ac:dyDescent="0.15">
      <c r="B827" s="15"/>
      <c r="C827" s="15"/>
      <c r="D827" s="15"/>
      <c r="E827" s="15"/>
      <c r="F827" s="15"/>
      <c r="G827" s="15"/>
    </row>
    <row r="828" spans="2:7" ht="13" x14ac:dyDescent="0.15">
      <c r="B828" s="15"/>
      <c r="C828" s="15"/>
      <c r="D828" s="15"/>
      <c r="E828" s="15"/>
      <c r="F828" s="15"/>
      <c r="G828" s="15"/>
    </row>
    <row r="829" spans="2:7" ht="13" x14ac:dyDescent="0.15">
      <c r="B829" s="15"/>
      <c r="C829" s="15"/>
      <c r="D829" s="15"/>
      <c r="E829" s="15"/>
      <c r="F829" s="15"/>
      <c r="G829" s="15"/>
    </row>
    <row r="830" spans="2:7" ht="13" x14ac:dyDescent="0.15">
      <c r="B830" s="15"/>
      <c r="C830" s="15"/>
      <c r="D830" s="15"/>
      <c r="E830" s="15"/>
      <c r="F830" s="15"/>
      <c r="G830" s="15"/>
    </row>
    <row r="831" spans="2:7" ht="13" x14ac:dyDescent="0.15">
      <c r="B831" s="15"/>
      <c r="C831" s="15"/>
      <c r="D831" s="15"/>
      <c r="E831" s="15"/>
      <c r="F831" s="15"/>
      <c r="G831" s="15"/>
    </row>
    <row r="832" spans="2:7" ht="13" x14ac:dyDescent="0.15">
      <c r="B832" s="15"/>
      <c r="C832" s="15"/>
      <c r="D832" s="15"/>
      <c r="E832" s="15"/>
      <c r="F832" s="15"/>
      <c r="G832" s="15"/>
    </row>
    <row r="833" spans="2:7" ht="13" x14ac:dyDescent="0.15">
      <c r="B833" s="15"/>
      <c r="C833" s="15"/>
      <c r="D833" s="15"/>
      <c r="E833" s="15"/>
      <c r="F833" s="15"/>
      <c r="G833" s="15"/>
    </row>
    <row r="834" spans="2:7" ht="13" x14ac:dyDescent="0.15">
      <c r="B834" s="15"/>
      <c r="C834" s="15"/>
      <c r="D834" s="15"/>
      <c r="E834" s="15"/>
      <c r="F834" s="15"/>
      <c r="G834" s="15"/>
    </row>
    <row r="835" spans="2:7" ht="13" x14ac:dyDescent="0.15">
      <c r="B835" s="15"/>
      <c r="C835" s="15"/>
      <c r="D835" s="15"/>
      <c r="E835" s="15"/>
      <c r="F835" s="15"/>
      <c r="G835" s="15"/>
    </row>
    <row r="836" spans="2:7" ht="13" x14ac:dyDescent="0.15">
      <c r="B836" s="15"/>
      <c r="C836" s="15"/>
      <c r="D836" s="15"/>
      <c r="E836" s="15"/>
      <c r="F836" s="15"/>
      <c r="G836" s="15"/>
    </row>
    <row r="837" spans="2:7" ht="13" x14ac:dyDescent="0.15">
      <c r="B837" s="15"/>
      <c r="C837" s="15"/>
      <c r="D837" s="15"/>
      <c r="E837" s="15"/>
      <c r="F837" s="15"/>
      <c r="G837" s="15"/>
    </row>
    <row r="838" spans="2:7" ht="13" x14ac:dyDescent="0.15">
      <c r="B838" s="15"/>
      <c r="C838" s="15"/>
      <c r="D838" s="15"/>
      <c r="E838" s="15"/>
      <c r="F838" s="15"/>
      <c r="G838" s="15"/>
    </row>
    <row r="839" spans="2:7" ht="13" x14ac:dyDescent="0.15">
      <c r="B839" s="15"/>
      <c r="C839" s="15"/>
      <c r="D839" s="15"/>
      <c r="E839" s="15"/>
      <c r="F839" s="15"/>
      <c r="G839" s="15"/>
    </row>
    <row r="840" spans="2:7" ht="13" x14ac:dyDescent="0.15">
      <c r="B840" s="15"/>
      <c r="C840" s="15"/>
      <c r="D840" s="15"/>
      <c r="E840" s="15"/>
      <c r="F840" s="15"/>
      <c r="G840" s="15"/>
    </row>
    <row r="841" spans="2:7" ht="13" x14ac:dyDescent="0.15">
      <c r="B841" s="15"/>
      <c r="C841" s="15"/>
      <c r="D841" s="15"/>
      <c r="E841" s="15"/>
      <c r="F841" s="15"/>
      <c r="G841" s="15"/>
    </row>
    <row r="842" spans="2:7" ht="13" x14ac:dyDescent="0.15">
      <c r="B842" s="15"/>
      <c r="C842" s="15"/>
      <c r="D842" s="15"/>
      <c r="E842" s="15"/>
      <c r="F842" s="15"/>
      <c r="G842" s="15"/>
    </row>
    <row r="843" spans="2:7" ht="13" x14ac:dyDescent="0.15">
      <c r="B843" s="15"/>
      <c r="C843" s="15"/>
      <c r="D843" s="15"/>
      <c r="E843" s="15"/>
      <c r="F843" s="15"/>
      <c r="G843" s="15"/>
    </row>
    <row r="844" spans="2:7" ht="13" x14ac:dyDescent="0.15">
      <c r="B844" s="15"/>
      <c r="C844" s="15"/>
      <c r="D844" s="15"/>
      <c r="E844" s="15"/>
      <c r="F844" s="15"/>
      <c r="G844" s="15"/>
    </row>
    <row r="845" spans="2:7" ht="13" x14ac:dyDescent="0.15">
      <c r="B845" s="15"/>
      <c r="C845" s="15"/>
      <c r="D845" s="15"/>
      <c r="E845" s="15"/>
      <c r="F845" s="15"/>
      <c r="G845" s="15"/>
    </row>
    <row r="846" spans="2:7" ht="13" x14ac:dyDescent="0.15">
      <c r="B846" s="15"/>
      <c r="C846" s="15"/>
      <c r="D846" s="15"/>
      <c r="E846" s="15"/>
      <c r="F846" s="15"/>
      <c r="G846" s="15"/>
    </row>
    <row r="847" spans="2:7" ht="13" x14ac:dyDescent="0.15">
      <c r="B847" s="15"/>
      <c r="C847" s="15"/>
      <c r="D847" s="15"/>
      <c r="E847" s="15"/>
      <c r="F847" s="15"/>
      <c r="G847" s="15"/>
    </row>
    <row r="848" spans="2:7" ht="13" x14ac:dyDescent="0.15">
      <c r="B848" s="15"/>
      <c r="C848" s="15"/>
      <c r="D848" s="15"/>
      <c r="E848" s="15"/>
      <c r="F848" s="15"/>
      <c r="G848" s="15"/>
    </row>
    <row r="849" spans="2:7" ht="13" x14ac:dyDescent="0.15">
      <c r="B849" s="15"/>
      <c r="C849" s="15"/>
      <c r="D849" s="15"/>
      <c r="E849" s="15"/>
      <c r="F849" s="15"/>
      <c r="G849" s="15"/>
    </row>
    <row r="850" spans="2:7" ht="13" x14ac:dyDescent="0.15">
      <c r="B850" s="15"/>
      <c r="C850" s="15"/>
      <c r="D850" s="15"/>
      <c r="E850" s="15"/>
      <c r="F850" s="15"/>
      <c r="G850" s="15"/>
    </row>
    <row r="851" spans="2:7" ht="13" x14ac:dyDescent="0.15">
      <c r="B851" s="15"/>
      <c r="C851" s="15"/>
      <c r="D851" s="15"/>
      <c r="E851" s="15"/>
      <c r="F851" s="15"/>
      <c r="G851" s="15"/>
    </row>
    <row r="852" spans="2:7" ht="13" x14ac:dyDescent="0.15">
      <c r="B852" s="15"/>
      <c r="C852" s="15"/>
      <c r="D852" s="15"/>
      <c r="E852" s="15"/>
      <c r="F852" s="15"/>
      <c r="G852" s="15"/>
    </row>
    <row r="853" spans="2:7" ht="13" x14ac:dyDescent="0.15">
      <c r="B853" s="15"/>
      <c r="C853" s="15"/>
      <c r="D853" s="15"/>
      <c r="E853" s="15"/>
      <c r="F853" s="15"/>
      <c r="G853" s="15"/>
    </row>
    <row r="854" spans="2:7" ht="13" x14ac:dyDescent="0.15">
      <c r="B854" s="15"/>
      <c r="C854" s="15"/>
      <c r="D854" s="15"/>
      <c r="E854" s="15"/>
      <c r="F854" s="15"/>
      <c r="G854" s="15"/>
    </row>
    <row r="855" spans="2:7" ht="13" x14ac:dyDescent="0.15">
      <c r="B855" s="15"/>
      <c r="C855" s="15"/>
      <c r="D855" s="15"/>
      <c r="E855" s="15"/>
      <c r="F855" s="15"/>
      <c r="G855" s="15"/>
    </row>
    <row r="856" spans="2:7" ht="13" x14ac:dyDescent="0.15">
      <c r="B856" s="15"/>
      <c r="C856" s="15"/>
      <c r="D856" s="15"/>
      <c r="E856" s="15"/>
      <c r="F856" s="15"/>
      <c r="G856" s="15"/>
    </row>
    <row r="857" spans="2:7" ht="13" x14ac:dyDescent="0.15">
      <c r="B857" s="15"/>
      <c r="C857" s="15"/>
      <c r="D857" s="15"/>
      <c r="E857" s="15"/>
      <c r="F857" s="15"/>
      <c r="G857" s="15"/>
    </row>
    <row r="858" spans="2:7" ht="13" x14ac:dyDescent="0.15">
      <c r="B858" s="15"/>
      <c r="C858" s="15"/>
      <c r="D858" s="15"/>
      <c r="E858" s="15"/>
      <c r="F858" s="15"/>
      <c r="G858" s="15"/>
    </row>
    <row r="859" spans="2:7" ht="13" x14ac:dyDescent="0.15">
      <c r="B859" s="15"/>
      <c r="C859" s="15"/>
      <c r="D859" s="15"/>
      <c r="E859" s="15"/>
      <c r="F859" s="15"/>
      <c r="G859" s="15"/>
    </row>
    <row r="860" spans="2:7" ht="13" x14ac:dyDescent="0.15">
      <c r="B860" s="15"/>
      <c r="C860" s="15"/>
      <c r="D860" s="15"/>
      <c r="E860" s="15"/>
      <c r="F860" s="15"/>
      <c r="G860" s="15"/>
    </row>
    <row r="861" spans="2:7" ht="13" x14ac:dyDescent="0.15">
      <c r="B861" s="15"/>
      <c r="C861" s="15"/>
      <c r="D861" s="15"/>
      <c r="E861" s="15"/>
      <c r="F861" s="15"/>
      <c r="G861" s="15"/>
    </row>
    <row r="862" spans="2:7" ht="13" x14ac:dyDescent="0.15">
      <c r="B862" s="15"/>
      <c r="C862" s="15"/>
      <c r="D862" s="15"/>
      <c r="E862" s="15"/>
      <c r="F862" s="15"/>
      <c r="G862" s="15"/>
    </row>
    <row r="863" spans="2:7" ht="13" x14ac:dyDescent="0.15">
      <c r="B863" s="15"/>
      <c r="C863" s="15"/>
      <c r="D863" s="15"/>
      <c r="E863" s="15"/>
      <c r="F863" s="15"/>
      <c r="G863" s="15"/>
    </row>
    <row r="864" spans="2:7" ht="13" x14ac:dyDescent="0.15">
      <c r="B864" s="15"/>
      <c r="C864" s="15"/>
      <c r="D864" s="15"/>
      <c r="E864" s="15"/>
      <c r="F864" s="15"/>
      <c r="G864" s="15"/>
    </row>
    <row r="865" spans="2:7" ht="13" x14ac:dyDescent="0.15">
      <c r="B865" s="15"/>
      <c r="C865" s="15"/>
      <c r="D865" s="15"/>
      <c r="E865" s="15"/>
      <c r="F865" s="15"/>
      <c r="G865" s="15"/>
    </row>
    <row r="866" spans="2:7" ht="13" x14ac:dyDescent="0.15">
      <c r="B866" s="15"/>
      <c r="C866" s="15"/>
      <c r="D866" s="15"/>
      <c r="E866" s="15"/>
      <c r="F866" s="15"/>
      <c r="G866" s="15"/>
    </row>
    <row r="867" spans="2:7" ht="13" x14ac:dyDescent="0.15">
      <c r="B867" s="15"/>
      <c r="C867" s="15"/>
      <c r="D867" s="15"/>
      <c r="E867" s="15"/>
      <c r="F867" s="15"/>
      <c r="G867" s="15"/>
    </row>
    <row r="868" spans="2:7" ht="13" x14ac:dyDescent="0.15">
      <c r="B868" s="15"/>
      <c r="C868" s="15"/>
      <c r="D868" s="15"/>
      <c r="E868" s="15"/>
      <c r="F868" s="15"/>
      <c r="G868" s="15"/>
    </row>
    <row r="869" spans="2:7" ht="13" x14ac:dyDescent="0.15">
      <c r="B869" s="15"/>
      <c r="C869" s="15"/>
      <c r="D869" s="15"/>
      <c r="E869" s="15"/>
      <c r="F869" s="15"/>
      <c r="G869" s="15"/>
    </row>
    <row r="870" spans="2:7" ht="13" x14ac:dyDescent="0.15">
      <c r="B870" s="15"/>
      <c r="C870" s="15"/>
      <c r="D870" s="15"/>
      <c r="E870" s="15"/>
      <c r="F870" s="15"/>
      <c r="G870" s="15"/>
    </row>
    <row r="871" spans="2:7" ht="13" x14ac:dyDescent="0.15">
      <c r="B871" s="15"/>
      <c r="C871" s="15"/>
      <c r="D871" s="15"/>
      <c r="E871" s="15"/>
      <c r="F871" s="15"/>
      <c r="G871" s="15"/>
    </row>
    <row r="872" spans="2:7" ht="13" x14ac:dyDescent="0.15">
      <c r="B872" s="15"/>
      <c r="C872" s="15"/>
      <c r="D872" s="15"/>
      <c r="E872" s="15"/>
      <c r="F872" s="15"/>
      <c r="G872" s="15"/>
    </row>
    <row r="873" spans="2:7" ht="13" x14ac:dyDescent="0.15">
      <c r="B873" s="15"/>
      <c r="C873" s="15"/>
      <c r="D873" s="15"/>
      <c r="E873" s="15"/>
      <c r="F873" s="15"/>
      <c r="G873" s="15"/>
    </row>
    <row r="874" spans="2:7" ht="13" x14ac:dyDescent="0.15">
      <c r="B874" s="15"/>
      <c r="C874" s="15"/>
      <c r="D874" s="15"/>
      <c r="E874" s="15"/>
      <c r="F874" s="15"/>
      <c r="G874" s="15"/>
    </row>
    <row r="875" spans="2:7" ht="13" x14ac:dyDescent="0.15">
      <c r="B875" s="15"/>
      <c r="C875" s="15"/>
      <c r="D875" s="15"/>
      <c r="E875" s="15"/>
      <c r="F875" s="15"/>
      <c r="G875" s="15"/>
    </row>
    <row r="876" spans="2:7" ht="13" x14ac:dyDescent="0.15">
      <c r="B876" s="15"/>
      <c r="C876" s="15"/>
      <c r="D876" s="15"/>
      <c r="E876" s="15"/>
      <c r="F876" s="15"/>
      <c r="G876" s="15"/>
    </row>
    <row r="877" spans="2:7" ht="13" x14ac:dyDescent="0.15">
      <c r="B877" s="15"/>
      <c r="C877" s="15"/>
      <c r="D877" s="15"/>
      <c r="E877" s="15"/>
      <c r="F877" s="15"/>
      <c r="G877" s="15"/>
    </row>
    <row r="878" spans="2:7" ht="13" x14ac:dyDescent="0.15">
      <c r="B878" s="15"/>
      <c r="C878" s="15"/>
      <c r="D878" s="15"/>
      <c r="E878" s="15"/>
      <c r="F878" s="15"/>
      <c r="G878" s="15"/>
    </row>
    <row r="879" spans="2:7" ht="13" x14ac:dyDescent="0.15">
      <c r="B879" s="15"/>
      <c r="C879" s="15"/>
      <c r="D879" s="15"/>
      <c r="E879" s="15"/>
      <c r="F879" s="15"/>
      <c r="G879" s="15"/>
    </row>
    <row r="880" spans="2:7" ht="13" x14ac:dyDescent="0.15">
      <c r="B880" s="15"/>
      <c r="C880" s="15"/>
      <c r="D880" s="15"/>
      <c r="E880" s="15"/>
      <c r="F880" s="15"/>
      <c r="G880" s="15"/>
    </row>
    <row r="881" spans="2:7" ht="13" x14ac:dyDescent="0.15">
      <c r="B881" s="15"/>
      <c r="C881" s="15"/>
      <c r="D881" s="15"/>
      <c r="E881" s="15"/>
      <c r="F881" s="15"/>
      <c r="G881" s="15"/>
    </row>
    <row r="882" spans="2:7" ht="13" x14ac:dyDescent="0.15">
      <c r="B882" s="15"/>
      <c r="C882" s="15"/>
      <c r="D882" s="15"/>
      <c r="E882" s="15"/>
      <c r="F882" s="15"/>
      <c r="G882" s="15"/>
    </row>
    <row r="883" spans="2:7" ht="13" x14ac:dyDescent="0.15">
      <c r="B883" s="15"/>
      <c r="C883" s="15"/>
      <c r="D883" s="15"/>
      <c r="E883" s="15"/>
      <c r="F883" s="15"/>
      <c r="G883" s="15"/>
    </row>
    <row r="884" spans="2:7" ht="13" x14ac:dyDescent="0.15">
      <c r="B884" s="15"/>
      <c r="C884" s="15"/>
      <c r="D884" s="15"/>
      <c r="E884" s="15"/>
      <c r="F884" s="15"/>
      <c r="G884" s="15"/>
    </row>
    <row r="885" spans="2:7" ht="13" x14ac:dyDescent="0.15">
      <c r="B885" s="15"/>
      <c r="C885" s="15"/>
      <c r="D885" s="15"/>
      <c r="E885" s="15"/>
      <c r="F885" s="15"/>
      <c r="G885" s="15"/>
    </row>
    <row r="886" spans="2:7" ht="13" x14ac:dyDescent="0.15">
      <c r="B886" s="15"/>
      <c r="C886" s="15"/>
      <c r="D886" s="15"/>
      <c r="E886" s="15"/>
      <c r="F886" s="15"/>
      <c r="G886" s="15"/>
    </row>
    <row r="887" spans="2:7" ht="13" x14ac:dyDescent="0.15">
      <c r="B887" s="15"/>
      <c r="C887" s="15"/>
      <c r="D887" s="15"/>
      <c r="E887" s="15"/>
      <c r="F887" s="15"/>
      <c r="G887" s="15"/>
    </row>
    <row r="888" spans="2:7" ht="13" x14ac:dyDescent="0.15">
      <c r="B888" s="15"/>
      <c r="C888" s="15"/>
      <c r="D888" s="15"/>
      <c r="E888" s="15"/>
      <c r="F888" s="15"/>
      <c r="G888" s="15"/>
    </row>
    <row r="889" spans="2:7" ht="13" x14ac:dyDescent="0.15">
      <c r="B889" s="15"/>
      <c r="C889" s="15"/>
      <c r="D889" s="15"/>
      <c r="E889" s="15"/>
      <c r="F889" s="15"/>
      <c r="G889" s="15"/>
    </row>
    <row r="890" spans="2:7" ht="13" x14ac:dyDescent="0.15">
      <c r="B890" s="15"/>
      <c r="C890" s="15"/>
      <c r="D890" s="15"/>
      <c r="E890" s="15"/>
      <c r="F890" s="15"/>
      <c r="G890" s="15"/>
    </row>
    <row r="891" spans="2:7" ht="13" x14ac:dyDescent="0.15">
      <c r="B891" s="15"/>
      <c r="C891" s="15"/>
      <c r="D891" s="15"/>
      <c r="E891" s="15"/>
      <c r="F891" s="15"/>
      <c r="G891" s="15"/>
    </row>
    <row r="892" spans="2:7" ht="13" x14ac:dyDescent="0.15">
      <c r="B892" s="15"/>
      <c r="C892" s="15"/>
      <c r="D892" s="15"/>
      <c r="E892" s="15"/>
      <c r="F892" s="15"/>
      <c r="G892" s="15"/>
    </row>
    <row r="893" spans="2:7" ht="13" x14ac:dyDescent="0.15">
      <c r="B893" s="15"/>
      <c r="C893" s="15"/>
      <c r="D893" s="15"/>
      <c r="E893" s="15"/>
      <c r="F893" s="15"/>
      <c r="G893" s="15"/>
    </row>
    <row r="894" spans="2:7" ht="13" x14ac:dyDescent="0.15">
      <c r="B894" s="15"/>
      <c r="C894" s="15"/>
      <c r="D894" s="15"/>
      <c r="E894" s="15"/>
      <c r="F894" s="15"/>
      <c r="G894" s="15"/>
    </row>
    <row r="895" spans="2:7" ht="13" x14ac:dyDescent="0.15">
      <c r="B895" s="15"/>
      <c r="C895" s="15"/>
      <c r="D895" s="15"/>
      <c r="E895" s="15"/>
      <c r="F895" s="15"/>
      <c r="G895" s="15"/>
    </row>
    <row r="896" spans="2:7" ht="13" x14ac:dyDescent="0.15">
      <c r="B896" s="15"/>
      <c r="C896" s="15"/>
      <c r="D896" s="15"/>
      <c r="E896" s="15"/>
      <c r="F896" s="15"/>
      <c r="G896" s="15"/>
    </row>
    <row r="897" spans="2:7" ht="13" x14ac:dyDescent="0.15">
      <c r="B897" s="15"/>
      <c r="C897" s="15"/>
      <c r="D897" s="15"/>
      <c r="E897" s="15"/>
      <c r="F897" s="15"/>
      <c r="G897" s="15"/>
    </row>
    <row r="898" spans="2:7" ht="13" x14ac:dyDescent="0.15">
      <c r="B898" s="15"/>
      <c r="C898" s="15"/>
      <c r="D898" s="15"/>
      <c r="E898" s="15"/>
      <c r="F898" s="15"/>
      <c r="G898" s="15"/>
    </row>
    <row r="899" spans="2:7" ht="13" x14ac:dyDescent="0.15">
      <c r="B899" s="15"/>
      <c r="C899" s="15"/>
      <c r="D899" s="15"/>
      <c r="E899" s="15"/>
      <c r="F899" s="15"/>
      <c r="G899" s="15"/>
    </row>
    <row r="900" spans="2:7" ht="13" x14ac:dyDescent="0.15">
      <c r="B900" s="15"/>
      <c r="C900" s="15"/>
      <c r="D900" s="15"/>
      <c r="E900" s="15"/>
      <c r="F900" s="15"/>
      <c r="G900" s="15"/>
    </row>
    <row r="901" spans="2:7" ht="13" x14ac:dyDescent="0.15">
      <c r="B901" s="15"/>
      <c r="C901" s="15"/>
      <c r="D901" s="15"/>
      <c r="E901" s="15"/>
      <c r="F901" s="15"/>
      <c r="G901" s="15"/>
    </row>
    <row r="902" spans="2:7" ht="13" x14ac:dyDescent="0.15">
      <c r="B902" s="15"/>
      <c r="C902" s="15"/>
      <c r="D902" s="15"/>
      <c r="E902" s="15"/>
      <c r="F902" s="15"/>
      <c r="G902" s="15"/>
    </row>
    <row r="903" spans="2:7" ht="13" x14ac:dyDescent="0.15">
      <c r="B903" s="15"/>
      <c r="C903" s="15"/>
      <c r="D903" s="15"/>
      <c r="E903" s="15"/>
      <c r="F903" s="15"/>
      <c r="G903" s="15"/>
    </row>
    <row r="904" spans="2:7" ht="13" x14ac:dyDescent="0.15">
      <c r="B904" s="15"/>
      <c r="C904" s="15"/>
      <c r="D904" s="15"/>
      <c r="E904" s="15"/>
      <c r="F904" s="15"/>
      <c r="G904" s="15"/>
    </row>
    <row r="905" spans="2:7" ht="13" x14ac:dyDescent="0.15">
      <c r="B905" s="15"/>
      <c r="C905" s="15"/>
      <c r="D905" s="15"/>
      <c r="E905" s="15"/>
      <c r="F905" s="15"/>
      <c r="G905" s="15"/>
    </row>
    <row r="906" spans="2:7" ht="13" x14ac:dyDescent="0.15">
      <c r="B906" s="15"/>
      <c r="C906" s="15"/>
      <c r="D906" s="15"/>
      <c r="E906" s="15"/>
      <c r="F906" s="15"/>
      <c r="G906" s="15"/>
    </row>
    <row r="907" spans="2:7" ht="13" x14ac:dyDescent="0.15">
      <c r="B907" s="15"/>
      <c r="C907" s="15"/>
      <c r="D907" s="15"/>
      <c r="E907" s="15"/>
      <c r="F907" s="15"/>
      <c r="G907" s="15"/>
    </row>
    <row r="908" spans="2:7" ht="13" x14ac:dyDescent="0.15">
      <c r="B908" s="15"/>
      <c r="C908" s="15"/>
      <c r="D908" s="15"/>
      <c r="E908" s="15"/>
      <c r="F908" s="15"/>
      <c r="G908" s="15"/>
    </row>
    <row r="909" spans="2:7" ht="13" x14ac:dyDescent="0.15">
      <c r="B909" s="15"/>
      <c r="C909" s="15"/>
      <c r="D909" s="15"/>
      <c r="E909" s="15"/>
      <c r="F909" s="15"/>
      <c r="G909" s="15"/>
    </row>
    <row r="910" spans="2:7" ht="13" x14ac:dyDescent="0.15">
      <c r="B910" s="15"/>
      <c r="C910" s="15"/>
      <c r="D910" s="15"/>
      <c r="E910" s="15"/>
      <c r="F910" s="15"/>
      <c r="G910" s="15"/>
    </row>
    <row r="911" spans="2:7" ht="13" x14ac:dyDescent="0.15">
      <c r="B911" s="15"/>
      <c r="C911" s="15"/>
      <c r="D911" s="15"/>
      <c r="E911" s="15"/>
      <c r="F911" s="15"/>
      <c r="G911" s="15"/>
    </row>
    <row r="912" spans="2:7" ht="13" x14ac:dyDescent="0.15">
      <c r="B912" s="15"/>
      <c r="C912" s="15"/>
      <c r="D912" s="15"/>
      <c r="E912" s="15"/>
      <c r="F912" s="15"/>
      <c r="G912" s="15"/>
    </row>
    <row r="913" spans="2:7" ht="13" x14ac:dyDescent="0.15">
      <c r="B913" s="15"/>
      <c r="C913" s="15"/>
      <c r="D913" s="15"/>
      <c r="E913" s="15"/>
      <c r="F913" s="15"/>
      <c r="G913" s="15"/>
    </row>
    <row r="914" spans="2:7" ht="13" x14ac:dyDescent="0.15">
      <c r="B914" s="15"/>
      <c r="C914" s="15"/>
      <c r="D914" s="15"/>
      <c r="E914" s="15"/>
      <c r="F914" s="15"/>
      <c r="G914" s="15"/>
    </row>
    <row r="915" spans="2:7" ht="13" x14ac:dyDescent="0.15">
      <c r="B915" s="15"/>
      <c r="C915" s="15"/>
      <c r="D915" s="15"/>
      <c r="E915" s="15"/>
      <c r="F915" s="15"/>
      <c r="G915" s="15"/>
    </row>
    <row r="916" spans="2:7" ht="13" x14ac:dyDescent="0.15">
      <c r="B916" s="15"/>
      <c r="C916" s="15"/>
      <c r="D916" s="15"/>
      <c r="E916" s="15"/>
      <c r="F916" s="15"/>
      <c r="G916" s="15"/>
    </row>
    <row r="917" spans="2:7" ht="13" x14ac:dyDescent="0.15">
      <c r="B917" s="15"/>
      <c r="C917" s="15"/>
      <c r="D917" s="15"/>
      <c r="E917" s="15"/>
      <c r="F917" s="15"/>
      <c r="G917" s="15"/>
    </row>
    <row r="918" spans="2:7" ht="13" x14ac:dyDescent="0.15">
      <c r="B918" s="15"/>
      <c r="C918" s="15"/>
      <c r="D918" s="15"/>
      <c r="E918" s="15"/>
      <c r="F918" s="15"/>
      <c r="G918" s="15"/>
    </row>
    <row r="919" spans="2:7" ht="13" x14ac:dyDescent="0.15">
      <c r="B919" s="15"/>
      <c r="C919" s="15"/>
      <c r="D919" s="15"/>
      <c r="E919" s="15"/>
      <c r="F919" s="15"/>
      <c r="G919" s="15"/>
    </row>
    <row r="920" spans="2:7" ht="13" x14ac:dyDescent="0.15">
      <c r="B920" s="15"/>
      <c r="C920" s="15"/>
      <c r="D920" s="15"/>
      <c r="E920" s="15"/>
      <c r="F920" s="15"/>
      <c r="G920" s="15"/>
    </row>
    <row r="921" spans="2:7" ht="13" x14ac:dyDescent="0.15">
      <c r="B921" s="15"/>
      <c r="C921" s="15"/>
      <c r="D921" s="15"/>
      <c r="E921" s="15"/>
      <c r="F921" s="15"/>
      <c r="G921" s="15"/>
    </row>
    <row r="922" spans="2:7" ht="13" x14ac:dyDescent="0.15">
      <c r="B922" s="15"/>
      <c r="C922" s="15"/>
      <c r="D922" s="15"/>
      <c r="E922" s="15"/>
      <c r="F922" s="15"/>
      <c r="G922" s="15"/>
    </row>
    <row r="923" spans="2:7" ht="13" x14ac:dyDescent="0.15">
      <c r="B923" s="15"/>
      <c r="C923" s="15"/>
      <c r="D923" s="15"/>
      <c r="E923" s="15"/>
      <c r="F923" s="15"/>
      <c r="G923" s="15"/>
    </row>
    <row r="924" spans="2:7" ht="13" x14ac:dyDescent="0.15">
      <c r="B924" s="15"/>
      <c r="C924" s="15"/>
      <c r="D924" s="15"/>
      <c r="E924" s="15"/>
      <c r="F924" s="15"/>
      <c r="G924" s="15"/>
    </row>
    <row r="925" spans="2:7" ht="13" x14ac:dyDescent="0.15">
      <c r="B925" s="15"/>
      <c r="C925" s="15"/>
      <c r="D925" s="15"/>
      <c r="E925" s="15"/>
      <c r="F925" s="15"/>
      <c r="G925" s="15"/>
    </row>
    <row r="926" spans="2:7" ht="13" x14ac:dyDescent="0.15">
      <c r="B926" s="15"/>
      <c r="C926" s="15"/>
      <c r="D926" s="15"/>
      <c r="E926" s="15"/>
      <c r="F926" s="15"/>
      <c r="G926" s="15"/>
    </row>
    <row r="927" spans="2:7" ht="13" x14ac:dyDescent="0.15">
      <c r="B927" s="15"/>
      <c r="C927" s="15"/>
      <c r="D927" s="15"/>
      <c r="E927" s="15"/>
      <c r="F927" s="15"/>
      <c r="G927" s="15"/>
    </row>
    <row r="928" spans="2:7" ht="13" x14ac:dyDescent="0.15">
      <c r="B928" s="15"/>
      <c r="C928" s="15"/>
      <c r="D928" s="15"/>
      <c r="E928" s="15"/>
      <c r="F928" s="15"/>
      <c r="G928" s="15"/>
    </row>
    <row r="929" spans="2:7" ht="13" x14ac:dyDescent="0.15">
      <c r="B929" s="15"/>
      <c r="C929" s="15"/>
      <c r="D929" s="15"/>
      <c r="E929" s="15"/>
      <c r="F929" s="15"/>
      <c r="G929" s="15"/>
    </row>
    <row r="930" spans="2:7" ht="13" x14ac:dyDescent="0.15">
      <c r="B930" s="15"/>
      <c r="C930" s="15"/>
      <c r="D930" s="15"/>
      <c r="E930" s="15"/>
      <c r="F930" s="15"/>
      <c r="G930" s="15"/>
    </row>
    <row r="931" spans="2:7" ht="13" x14ac:dyDescent="0.15">
      <c r="B931" s="15"/>
      <c r="C931" s="15"/>
      <c r="D931" s="15"/>
      <c r="E931" s="15"/>
      <c r="F931" s="15"/>
      <c r="G931" s="15"/>
    </row>
    <row r="932" spans="2:7" ht="13" x14ac:dyDescent="0.15">
      <c r="B932" s="15"/>
      <c r="C932" s="15"/>
      <c r="D932" s="15"/>
      <c r="E932" s="15"/>
      <c r="F932" s="15"/>
      <c r="G932" s="15"/>
    </row>
    <row r="933" spans="2:7" ht="13" x14ac:dyDescent="0.15">
      <c r="B933" s="15"/>
      <c r="C933" s="15"/>
      <c r="D933" s="15"/>
      <c r="E933" s="15"/>
      <c r="F933" s="15"/>
      <c r="G933" s="15"/>
    </row>
    <row r="934" spans="2:7" ht="13" x14ac:dyDescent="0.15">
      <c r="B934" s="15"/>
      <c r="C934" s="15"/>
      <c r="D934" s="15"/>
      <c r="E934" s="15"/>
      <c r="F934" s="15"/>
      <c r="G934" s="15"/>
    </row>
    <row r="935" spans="2:7" ht="13" x14ac:dyDescent="0.15">
      <c r="B935" s="15"/>
      <c r="C935" s="15"/>
      <c r="D935" s="15"/>
      <c r="E935" s="15"/>
      <c r="F935" s="15"/>
      <c r="G935" s="15"/>
    </row>
    <row r="936" spans="2:7" ht="13" x14ac:dyDescent="0.15">
      <c r="B936" s="15"/>
      <c r="C936" s="15"/>
      <c r="D936" s="15"/>
      <c r="E936" s="15"/>
      <c r="F936" s="15"/>
      <c r="G936" s="15"/>
    </row>
    <row r="937" spans="2:7" ht="13" x14ac:dyDescent="0.15">
      <c r="B937" s="15"/>
      <c r="C937" s="15"/>
      <c r="D937" s="15"/>
      <c r="E937" s="15"/>
      <c r="F937" s="15"/>
      <c r="G937" s="15"/>
    </row>
    <row r="938" spans="2:7" ht="13" x14ac:dyDescent="0.15">
      <c r="B938" s="15"/>
      <c r="C938" s="15"/>
      <c r="D938" s="15"/>
      <c r="E938" s="15"/>
      <c r="F938" s="15"/>
      <c r="G938" s="15"/>
    </row>
    <row r="939" spans="2:7" ht="13" x14ac:dyDescent="0.15">
      <c r="B939" s="15"/>
      <c r="C939" s="15"/>
      <c r="D939" s="15"/>
      <c r="E939" s="15"/>
      <c r="F939" s="15"/>
      <c r="G939" s="15"/>
    </row>
    <row r="940" spans="2:7" ht="13" x14ac:dyDescent="0.15">
      <c r="B940" s="15"/>
      <c r="C940" s="15"/>
      <c r="D940" s="15"/>
      <c r="E940" s="15"/>
      <c r="F940" s="15"/>
      <c r="G940" s="15"/>
    </row>
    <row r="941" spans="2:7" ht="13" x14ac:dyDescent="0.15">
      <c r="B941" s="15"/>
      <c r="C941" s="15"/>
      <c r="D941" s="15"/>
      <c r="E941" s="15"/>
      <c r="F941" s="15"/>
      <c r="G941" s="15"/>
    </row>
    <row r="942" spans="2:7" ht="13" x14ac:dyDescent="0.15">
      <c r="B942" s="15"/>
      <c r="C942" s="15"/>
      <c r="D942" s="15"/>
      <c r="E942" s="15"/>
      <c r="F942" s="15"/>
      <c r="G942" s="15"/>
    </row>
    <row r="943" spans="2:7" ht="13" x14ac:dyDescent="0.15">
      <c r="B943" s="15"/>
      <c r="C943" s="15"/>
      <c r="D943" s="15"/>
      <c r="E943" s="15"/>
      <c r="F943" s="15"/>
      <c r="G943" s="15"/>
    </row>
    <row r="944" spans="2:7" ht="13" x14ac:dyDescent="0.15">
      <c r="B944" s="15"/>
      <c r="C944" s="15"/>
      <c r="D944" s="15"/>
      <c r="E944" s="15"/>
      <c r="F944" s="15"/>
      <c r="G944" s="15"/>
    </row>
    <row r="945" spans="2:7" ht="13" x14ac:dyDescent="0.15">
      <c r="B945" s="15"/>
      <c r="C945" s="15"/>
      <c r="D945" s="15"/>
      <c r="E945" s="15"/>
      <c r="F945" s="15"/>
      <c r="G945" s="15"/>
    </row>
    <row r="946" spans="2:7" ht="13" x14ac:dyDescent="0.15">
      <c r="B946" s="15"/>
      <c r="C946" s="15"/>
      <c r="D946" s="15"/>
      <c r="E946" s="15"/>
      <c r="F946" s="15"/>
      <c r="G946" s="15"/>
    </row>
    <row r="947" spans="2:7" ht="13" x14ac:dyDescent="0.15">
      <c r="B947" s="15"/>
      <c r="C947" s="15"/>
      <c r="D947" s="15"/>
      <c r="E947" s="15"/>
      <c r="F947" s="15"/>
      <c r="G947" s="15"/>
    </row>
    <row r="948" spans="2:7" ht="13" x14ac:dyDescent="0.15">
      <c r="B948" s="15"/>
      <c r="C948" s="15"/>
      <c r="D948" s="15"/>
      <c r="E948" s="15"/>
      <c r="F948" s="15"/>
      <c r="G948" s="15"/>
    </row>
    <row r="949" spans="2:7" ht="13" x14ac:dyDescent="0.15">
      <c r="B949" s="15"/>
      <c r="C949" s="15"/>
      <c r="D949" s="15"/>
      <c r="E949" s="15"/>
      <c r="F949" s="15"/>
      <c r="G949" s="15"/>
    </row>
    <row r="950" spans="2:7" ht="13" x14ac:dyDescent="0.15">
      <c r="B950" s="15"/>
      <c r="C950" s="15"/>
      <c r="D950" s="15"/>
      <c r="E950" s="15"/>
      <c r="F950" s="15"/>
      <c r="G950" s="15"/>
    </row>
    <row r="951" spans="2:7" ht="13" x14ac:dyDescent="0.15">
      <c r="B951" s="15"/>
      <c r="C951" s="15"/>
      <c r="D951" s="15"/>
      <c r="E951" s="15"/>
      <c r="F951" s="15"/>
      <c r="G951" s="15"/>
    </row>
    <row r="952" spans="2:7" ht="13" x14ac:dyDescent="0.15">
      <c r="B952" s="15"/>
      <c r="C952" s="15"/>
      <c r="D952" s="15"/>
      <c r="E952" s="15"/>
      <c r="F952" s="15"/>
      <c r="G952" s="15"/>
    </row>
    <row r="953" spans="2:7" ht="13" x14ac:dyDescent="0.15">
      <c r="B953" s="15"/>
      <c r="C953" s="15"/>
      <c r="D953" s="15"/>
      <c r="E953" s="15"/>
      <c r="F953" s="15"/>
      <c r="G953" s="15"/>
    </row>
    <row r="954" spans="2:7" ht="13" x14ac:dyDescent="0.15">
      <c r="B954" s="15"/>
      <c r="C954" s="15"/>
      <c r="D954" s="15"/>
      <c r="E954" s="15"/>
      <c r="F954" s="15"/>
      <c r="G954" s="15"/>
    </row>
    <row r="955" spans="2:7" ht="13" x14ac:dyDescent="0.15">
      <c r="B955" s="15"/>
      <c r="C955" s="15"/>
      <c r="D955" s="15"/>
      <c r="E955" s="15"/>
      <c r="F955" s="15"/>
      <c r="G955" s="15"/>
    </row>
    <row r="956" spans="2:7" ht="13" x14ac:dyDescent="0.15">
      <c r="B956" s="15"/>
      <c r="C956" s="15"/>
      <c r="D956" s="15"/>
      <c r="E956" s="15"/>
      <c r="F956" s="15"/>
      <c r="G956" s="15"/>
    </row>
    <row r="957" spans="2:7" ht="13" x14ac:dyDescent="0.15">
      <c r="B957" s="15"/>
      <c r="C957" s="15"/>
      <c r="D957" s="15"/>
      <c r="E957" s="15"/>
      <c r="F957" s="15"/>
      <c r="G957" s="15"/>
    </row>
    <row r="958" spans="2:7" ht="13" x14ac:dyDescent="0.15">
      <c r="B958" s="15"/>
      <c r="C958" s="15"/>
      <c r="D958" s="15"/>
      <c r="E958" s="15"/>
      <c r="F958" s="15"/>
      <c r="G958" s="15"/>
    </row>
    <row r="959" spans="2:7" ht="13" x14ac:dyDescent="0.15">
      <c r="B959" s="15"/>
      <c r="C959" s="15"/>
      <c r="D959" s="15"/>
      <c r="E959" s="15"/>
      <c r="F959" s="15"/>
      <c r="G959" s="15"/>
    </row>
    <row r="960" spans="2:7" ht="13" x14ac:dyDescent="0.15">
      <c r="B960" s="15"/>
      <c r="C960" s="15"/>
      <c r="D960" s="15"/>
      <c r="E960" s="15"/>
      <c r="F960" s="15"/>
      <c r="G960" s="15"/>
    </row>
    <row r="961" spans="2:7" ht="13" x14ac:dyDescent="0.15">
      <c r="B961" s="15"/>
      <c r="C961" s="15"/>
      <c r="D961" s="15"/>
      <c r="E961" s="15"/>
      <c r="F961" s="15"/>
      <c r="G961" s="15"/>
    </row>
    <row r="962" spans="2:7" ht="13" x14ac:dyDescent="0.15">
      <c r="B962" s="15"/>
      <c r="C962" s="15"/>
      <c r="D962" s="15"/>
      <c r="E962" s="15"/>
      <c r="F962" s="15"/>
      <c r="G962" s="15"/>
    </row>
    <row r="963" spans="2:7" ht="13" x14ac:dyDescent="0.15">
      <c r="B963" s="15"/>
      <c r="C963" s="15"/>
      <c r="D963" s="15"/>
      <c r="E963" s="15"/>
      <c r="F963" s="15"/>
      <c r="G963" s="15"/>
    </row>
    <row r="964" spans="2:7" ht="13" x14ac:dyDescent="0.15">
      <c r="B964" s="15"/>
      <c r="C964" s="15"/>
      <c r="D964" s="15"/>
      <c r="E964" s="15"/>
      <c r="F964" s="15"/>
      <c r="G964" s="15"/>
    </row>
    <row r="965" spans="2:7" ht="13" x14ac:dyDescent="0.15">
      <c r="B965" s="15"/>
      <c r="C965" s="15"/>
      <c r="D965" s="15"/>
      <c r="E965" s="15"/>
      <c r="F965" s="15"/>
      <c r="G965" s="15"/>
    </row>
    <row r="966" spans="2:7" ht="13" x14ac:dyDescent="0.15">
      <c r="B966" s="15"/>
      <c r="C966" s="15"/>
      <c r="D966" s="15"/>
      <c r="E966" s="15"/>
      <c r="F966" s="15"/>
      <c r="G966" s="15"/>
    </row>
    <row r="967" spans="2:7" ht="13" x14ac:dyDescent="0.15">
      <c r="B967" s="15"/>
      <c r="C967" s="15"/>
      <c r="D967" s="15"/>
      <c r="E967" s="15"/>
      <c r="F967" s="15"/>
      <c r="G967" s="15"/>
    </row>
    <row r="968" spans="2:7" ht="13" x14ac:dyDescent="0.15">
      <c r="B968" s="15"/>
      <c r="C968" s="15"/>
      <c r="D968" s="15"/>
      <c r="E968" s="15"/>
      <c r="F968" s="15"/>
      <c r="G968" s="15"/>
    </row>
    <row r="969" spans="2:7" ht="13" x14ac:dyDescent="0.15">
      <c r="B969" s="15"/>
      <c r="C969" s="15"/>
      <c r="D969" s="15"/>
      <c r="E969" s="15"/>
      <c r="F969" s="15"/>
      <c r="G969" s="15"/>
    </row>
    <row r="970" spans="2:7" ht="13" x14ac:dyDescent="0.15">
      <c r="B970" s="15"/>
      <c r="C970" s="15"/>
      <c r="D970" s="15"/>
      <c r="E970" s="15"/>
      <c r="F970" s="15"/>
      <c r="G970" s="15"/>
    </row>
    <row r="971" spans="2:7" ht="13" x14ac:dyDescent="0.15">
      <c r="B971" s="15"/>
      <c r="C971" s="15"/>
      <c r="D971" s="15"/>
      <c r="E971" s="15"/>
      <c r="F971" s="15"/>
      <c r="G971" s="15"/>
    </row>
    <row r="972" spans="2:7" ht="13" x14ac:dyDescent="0.15">
      <c r="B972" s="15"/>
      <c r="C972" s="15"/>
      <c r="D972" s="15"/>
      <c r="E972" s="15"/>
      <c r="F972" s="15"/>
      <c r="G972" s="15"/>
    </row>
    <row r="973" spans="2:7" ht="13" x14ac:dyDescent="0.15">
      <c r="B973" s="15"/>
      <c r="C973" s="15"/>
      <c r="D973" s="15"/>
      <c r="E973" s="15"/>
      <c r="F973" s="15"/>
      <c r="G973" s="15"/>
    </row>
    <row r="974" spans="2:7" ht="13" x14ac:dyDescent="0.15">
      <c r="B974" s="15"/>
      <c r="C974" s="15"/>
      <c r="D974" s="15"/>
      <c r="E974" s="15"/>
      <c r="F974" s="15"/>
      <c r="G974" s="15"/>
    </row>
    <row r="975" spans="2:7" ht="13" x14ac:dyDescent="0.15">
      <c r="B975" s="15"/>
      <c r="C975" s="15"/>
      <c r="D975" s="15"/>
      <c r="E975" s="15"/>
      <c r="F975" s="15"/>
      <c r="G975" s="15"/>
    </row>
    <row r="976" spans="2:7" ht="13" x14ac:dyDescent="0.15">
      <c r="B976" s="15"/>
      <c r="C976" s="15"/>
      <c r="D976" s="15"/>
      <c r="E976" s="15"/>
      <c r="F976" s="15"/>
      <c r="G976" s="15"/>
    </row>
    <row r="977" spans="2:7" ht="13" x14ac:dyDescent="0.15">
      <c r="B977" s="15"/>
      <c r="C977" s="15"/>
      <c r="D977" s="15"/>
      <c r="E977" s="15"/>
      <c r="F977" s="15"/>
      <c r="G977" s="15"/>
    </row>
    <row r="978" spans="2:7" ht="13" x14ac:dyDescent="0.15">
      <c r="B978" s="15"/>
      <c r="C978" s="15"/>
      <c r="D978" s="15"/>
      <c r="E978" s="15"/>
      <c r="F978" s="15"/>
      <c r="G978" s="15"/>
    </row>
    <row r="979" spans="2:7" ht="13" x14ac:dyDescent="0.15">
      <c r="B979" s="15"/>
      <c r="C979" s="15"/>
      <c r="D979" s="15"/>
      <c r="E979" s="15"/>
      <c r="F979" s="15"/>
      <c r="G979" s="15"/>
    </row>
    <row r="980" spans="2:7" ht="13" x14ac:dyDescent="0.15">
      <c r="B980" s="15"/>
      <c r="C980" s="15"/>
      <c r="D980" s="15"/>
      <c r="E980" s="15"/>
      <c r="F980" s="15"/>
      <c r="G980" s="15"/>
    </row>
    <row r="981" spans="2:7" ht="13" x14ac:dyDescent="0.15">
      <c r="B981" s="15"/>
      <c r="C981" s="15"/>
      <c r="D981" s="15"/>
      <c r="E981" s="15"/>
      <c r="F981" s="15"/>
      <c r="G981" s="15"/>
    </row>
    <row r="982" spans="2:7" ht="13" x14ac:dyDescent="0.15">
      <c r="B982" s="15"/>
      <c r="C982" s="15"/>
      <c r="D982" s="15"/>
      <c r="E982" s="15"/>
      <c r="F982" s="15"/>
      <c r="G982" s="15"/>
    </row>
    <row r="983" spans="2:7" ht="13" x14ac:dyDescent="0.15">
      <c r="B983" s="15"/>
      <c r="C983" s="15"/>
      <c r="D983" s="15"/>
      <c r="E983" s="15"/>
      <c r="F983" s="15"/>
      <c r="G983" s="15"/>
    </row>
    <row r="984" spans="2:7" ht="13" x14ac:dyDescent="0.15">
      <c r="B984" s="15"/>
      <c r="C984" s="15"/>
      <c r="D984" s="15"/>
      <c r="E984" s="15"/>
      <c r="F984" s="15"/>
      <c r="G984" s="15"/>
    </row>
    <row r="985" spans="2:7" ht="13" x14ac:dyDescent="0.15">
      <c r="B985" s="15"/>
      <c r="C985" s="15"/>
      <c r="D985" s="15"/>
      <c r="E985" s="15"/>
      <c r="F985" s="15"/>
      <c r="G985" s="15"/>
    </row>
    <row r="986" spans="2:7" ht="13" x14ac:dyDescent="0.15">
      <c r="B986" s="15"/>
      <c r="C986" s="15"/>
      <c r="D986" s="15"/>
      <c r="E986" s="15"/>
      <c r="F986" s="15"/>
      <c r="G986" s="15"/>
    </row>
    <row r="987" spans="2:7" ht="13" x14ac:dyDescent="0.15">
      <c r="B987" s="15"/>
      <c r="C987" s="15"/>
      <c r="D987" s="15"/>
      <c r="E987" s="15"/>
      <c r="F987" s="15"/>
      <c r="G987" s="15"/>
    </row>
    <row r="988" spans="2:7" ht="13" x14ac:dyDescent="0.15">
      <c r="B988" s="15"/>
      <c r="C988" s="15"/>
      <c r="D988" s="15"/>
      <c r="E988" s="15"/>
      <c r="F988" s="15"/>
      <c r="G988" s="15"/>
    </row>
    <row r="989" spans="2:7" ht="13" x14ac:dyDescent="0.15">
      <c r="B989" s="15"/>
      <c r="C989" s="15"/>
      <c r="D989" s="15"/>
      <c r="E989" s="15"/>
      <c r="F989" s="15"/>
      <c r="G989" s="15"/>
    </row>
    <row r="990" spans="2:7" ht="13" x14ac:dyDescent="0.15">
      <c r="B990" s="15"/>
      <c r="C990" s="15"/>
      <c r="D990" s="15"/>
      <c r="E990" s="15"/>
      <c r="F990" s="15"/>
      <c r="G990" s="15"/>
    </row>
    <row r="991" spans="2:7" ht="13" x14ac:dyDescent="0.15">
      <c r="B991" s="15"/>
      <c r="C991" s="15"/>
      <c r="D991" s="15"/>
      <c r="E991" s="15"/>
      <c r="F991" s="15"/>
      <c r="G991" s="15"/>
    </row>
    <row r="992" spans="2:7" ht="13" x14ac:dyDescent="0.15">
      <c r="B992" s="15"/>
      <c r="C992" s="15"/>
      <c r="D992" s="15"/>
      <c r="E992" s="15"/>
      <c r="F992" s="15"/>
      <c r="G992" s="15"/>
    </row>
    <row r="993" spans="2:7" ht="13" x14ac:dyDescent="0.15">
      <c r="B993" s="15"/>
      <c r="C993" s="15"/>
      <c r="D993" s="15"/>
      <c r="E993" s="15"/>
      <c r="F993" s="15"/>
      <c r="G993" s="15"/>
    </row>
    <row r="994" spans="2:7" ht="13" x14ac:dyDescent="0.15">
      <c r="B994" s="15"/>
      <c r="C994" s="15"/>
      <c r="D994" s="15"/>
      <c r="E994" s="15"/>
      <c r="F994" s="15"/>
      <c r="G994" s="15"/>
    </row>
    <row r="995" spans="2:7" ht="13" x14ac:dyDescent="0.15">
      <c r="B995" s="15"/>
      <c r="C995" s="15"/>
      <c r="D995" s="15"/>
      <c r="E995" s="15"/>
      <c r="F995" s="15"/>
      <c r="G995" s="15"/>
    </row>
    <row r="996" spans="2:7" ht="13" x14ac:dyDescent="0.15">
      <c r="B996" s="15"/>
      <c r="C996" s="15"/>
      <c r="D996" s="15"/>
      <c r="E996" s="15"/>
      <c r="F996" s="15"/>
      <c r="G996" s="15"/>
    </row>
    <row r="997" spans="2:7" ht="13" x14ac:dyDescent="0.15">
      <c r="B997" s="15"/>
      <c r="C997" s="15"/>
      <c r="D997" s="15"/>
      <c r="E997" s="15"/>
      <c r="F997" s="15"/>
      <c r="G997" s="15"/>
    </row>
    <row r="998" spans="2:7" ht="13" x14ac:dyDescent="0.15">
      <c r="B998" s="15"/>
      <c r="C998" s="15"/>
      <c r="D998" s="15"/>
      <c r="E998" s="15"/>
      <c r="F998" s="15"/>
      <c r="G998" s="15"/>
    </row>
    <row r="999" spans="2:7" ht="13" x14ac:dyDescent="0.15">
      <c r="B999" s="15"/>
      <c r="C999" s="15"/>
      <c r="D999" s="15"/>
      <c r="E999" s="15"/>
      <c r="F999" s="15"/>
      <c r="G999" s="15"/>
    </row>
    <row r="1000" spans="2:7" ht="13" x14ac:dyDescent="0.15">
      <c r="B1000" s="15"/>
      <c r="C1000" s="15"/>
      <c r="D1000" s="15"/>
      <c r="E1000" s="15"/>
      <c r="F1000" s="15"/>
      <c r="G1000" s="15"/>
    </row>
    <row r="1001" spans="2:7" ht="13" x14ac:dyDescent="0.15">
      <c r="B1001" s="15"/>
      <c r="C1001" s="15"/>
      <c r="D1001" s="15"/>
      <c r="E1001" s="15"/>
      <c r="F1001" s="15"/>
      <c r="G1001" s="15"/>
    </row>
  </sheetData>
  <mergeCells count="1">
    <mergeCell ref="B1:G1"/>
  </mergeCells>
  <pageMargins left="0" right="0" top="0" bottom="0" header="0" footer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2F7C0786DC834786160BE3F92DF36D" ma:contentTypeVersion="18" ma:contentTypeDescription="Create a new document." ma:contentTypeScope="" ma:versionID="180c826d5791b8a70cf4951ba03e1b97">
  <xsd:schema xmlns:xsd="http://www.w3.org/2001/XMLSchema" xmlns:xs="http://www.w3.org/2001/XMLSchema" xmlns:p="http://schemas.microsoft.com/office/2006/metadata/properties" xmlns:ns2="0fddfca1-861b-44df-9ad9-f5d639a3a87d" xmlns:ns3="fa5d74d0-75b1-48f3-a716-b315b338ec61" targetNamespace="http://schemas.microsoft.com/office/2006/metadata/properties" ma:root="true" ma:fieldsID="555adf4bba5db9bc904c0a46730ce4c8" ns2:_="" ns3:_="">
    <xsd:import namespace="0fddfca1-861b-44df-9ad9-f5d639a3a87d"/>
    <xsd:import namespace="fa5d74d0-75b1-48f3-a716-b315b338ec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dfca1-861b-44df-9ad9-f5d639a3a8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d74d0-75b1-48f3-a716-b315b338ec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c8a15b2-59dc-4362-89f6-d1d489a7137d}" ma:internalName="TaxCatchAll" ma:showField="CatchAllData" ma:web="fa5d74d0-75b1-48f3-a716-b315b338ec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ddfca1-861b-44df-9ad9-f5d639a3a87d">
      <Terms xmlns="http://schemas.microsoft.com/office/infopath/2007/PartnerControls"/>
    </lcf76f155ced4ddcb4097134ff3c332f>
    <TaxCatchAll xmlns="fa5d74d0-75b1-48f3-a716-b315b338ec61" xsi:nil="true"/>
  </documentManagement>
</p:properties>
</file>

<file path=customXml/itemProps1.xml><?xml version="1.0" encoding="utf-8"?>
<ds:datastoreItem xmlns:ds="http://schemas.openxmlformats.org/officeDocument/2006/customXml" ds:itemID="{23B92CA0-2CD2-45E0-8AC6-272872D176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ddfca1-861b-44df-9ad9-f5d639a3a87d"/>
    <ds:schemaRef ds:uri="fa5d74d0-75b1-48f3-a716-b315b338ec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A1D0A-C98B-473E-8D43-C280630EDB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2B0F2E-2571-4D0B-B02C-19FD4EC4E9BC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www.w3.org/XML/1998/namespace"/>
    <ds:schemaRef ds:uri="0fddfca1-861b-44df-9ad9-f5d639a3a87d"/>
    <ds:schemaRef ds:uri="http://schemas.openxmlformats.org/package/2006/metadata/core-properties"/>
    <ds:schemaRef ds:uri="fa5d74d0-75b1-48f3-a716-b315b338ec61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FAQ</vt:lpstr>
      <vt:lpstr>summary</vt:lpstr>
      <vt:lpstr>dashboard</vt:lpstr>
      <vt:lpstr>companies</vt:lpstr>
      <vt:lpstr>prizes</vt:lpstr>
      <vt:lpstr>licfr</vt:lpstr>
      <vt:lpstr>sr</vt:lpstr>
      <vt:lpstr>tamusr</vt:lpstr>
      <vt:lpstr>funds</vt:lpstr>
      <vt:lpstr>status</vt:lpstr>
      <vt:lpstr>employees</vt:lpstr>
      <vt:lpstr>contacts</vt:lpstr>
      <vt:lpstr>Industry &amp; Region</vt:lpstr>
      <vt:lpstr>validation</vt:lpstr>
      <vt:lpstr>Applicants</vt:lpstr>
      <vt:lpstr>evol</vt:lpstr>
      <vt:lpstr>companies_table</vt:lpstr>
      <vt:lpstr>summary_table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Abeba Bade</cp:lastModifiedBy>
  <cp:revision/>
  <dcterms:created xsi:type="dcterms:W3CDTF">2020-08-20T16:40:41Z</dcterms:created>
  <dcterms:modified xsi:type="dcterms:W3CDTF">2024-09-30T09:58:42Z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0x010100DB2F7C0786DC834786160BE3F92DF36D</vt:lpwstr>
  </property>
  <property fmtid="{D5CDD505-2E9C-101B-9397-08002B2CF9AE}" pid="3" name="MediaServiceImageTags">
    <vt:lpwstr/>
  </property>
</Properties>
</file>