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2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eckland/Documents/Research/Elephant_Butte/Paper drafts/Submission-Items/Data_Repo/EBRD/Field_Data/"/>
    </mc:Choice>
  </mc:AlternateContent>
  <xr:revisionPtr revIDLastSave="0" documentId="13_ncr:1_{E7D2B459-FCE8-4D4A-9C30-8BFAC8EC8D4A}" xr6:coauthVersionLast="47" xr6:coauthVersionMax="47" xr10:uidLastSave="{00000000-0000-0000-0000-000000000000}"/>
  <bookViews>
    <workbookView xWindow="20" yWindow="500" windowWidth="33580" windowHeight="19160" activeTab="2" xr2:uid="{0FF1D062-8CBF-6F40-9333-FA74C136F101}"/>
  </bookViews>
  <sheets>
    <sheet name="Data" sheetId="1" r:id="rId1"/>
    <sheet name="Plots" sheetId="2" r:id="rId2"/>
    <sheet name="FigS2" sheetId="3" r:id="rId3"/>
  </sheets>
  <externalReferences>
    <externalReference r:id="rId4"/>
  </externalReferences>
  <definedNames>
    <definedName name="_xlchart.v1.0" hidden="1">Data!$B$24:$B$38</definedName>
    <definedName name="_xlchart.v1.1" hidden="1">Data!$C$24:$C$38</definedName>
    <definedName name="_xlchart.v1.2" hidden="1">Data!$B$3:$B$17</definedName>
    <definedName name="_xlchart.v1.3" hidden="1">Data!$C$3:$C$17</definedName>
    <definedName name="_xlchart.v1.4" hidden="1">Data!$B$3:$B$17</definedName>
    <definedName name="_xlchart.v1.5" hidden="1">Data!$C$3:$C$17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9" i="1" l="1"/>
  <c r="D38" i="1" s="1"/>
  <c r="H28" i="1"/>
  <c r="G28" i="1"/>
  <c r="H26" i="1"/>
  <c r="G26" i="1"/>
  <c r="H24" i="1"/>
  <c r="G24" i="1"/>
  <c r="C18" i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H7" i="1"/>
  <c r="G7" i="1"/>
  <c r="H5" i="1"/>
  <c r="G5" i="1"/>
  <c r="H3" i="1"/>
  <c r="G3" i="1"/>
  <c r="D12" i="1" l="1"/>
  <c r="D25" i="1"/>
  <c r="D31" i="1"/>
  <c r="E25" i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D6" i="1"/>
  <c r="D13" i="1"/>
  <c r="D26" i="1"/>
  <c r="D32" i="1"/>
  <c r="D17" i="1"/>
  <c r="D11" i="1"/>
  <c r="D7" i="1"/>
  <c r="D14" i="1"/>
  <c r="D33" i="1"/>
  <c r="D27" i="1"/>
  <c r="D34" i="1"/>
  <c r="D15" i="1"/>
  <c r="D8" i="1"/>
  <c r="D16" i="1"/>
  <c r="D28" i="1"/>
  <c r="D35" i="1"/>
  <c r="D9" i="1"/>
  <c r="D5" i="1"/>
  <c r="D3" i="1"/>
  <c r="D36" i="1"/>
  <c r="D29" i="1"/>
  <c r="D37" i="1"/>
  <c r="D4" i="1"/>
  <c r="D10" i="1"/>
  <c r="D24" i="1"/>
  <c r="D30" i="1"/>
</calcChain>
</file>

<file path=xl/sharedStrings.xml><?xml version="1.0" encoding="utf-8"?>
<sst xmlns="http://schemas.openxmlformats.org/spreadsheetml/2006/main" count="65" uniqueCount="32">
  <si>
    <t>MS3 - midchannel gravel bar near right bank, 10 m wide</t>
  </si>
  <si>
    <t>Size class</t>
  </si>
  <si>
    <t>Count</t>
  </si>
  <si>
    <t>Percent</t>
  </si>
  <si>
    <t>Percent finer</t>
  </si>
  <si>
    <t>Method</t>
  </si>
  <si>
    <t>D50</t>
  </si>
  <si>
    <t>D84</t>
  </si>
  <si>
    <t>&gt;180</t>
  </si>
  <si>
    <t>Log equation</t>
  </si>
  <si>
    <t>128-180</t>
  </si>
  <si>
    <t>Visual approx log</t>
  </si>
  <si>
    <t>90-128</t>
  </si>
  <si>
    <t>Linear equation</t>
  </si>
  <si>
    <t>64-90</t>
  </si>
  <si>
    <t>Visual approx linear</t>
  </si>
  <si>
    <t>45-64</t>
  </si>
  <si>
    <t>Avg visual approx</t>
  </si>
  <si>
    <t>32-45</t>
  </si>
  <si>
    <t>22.6-32</t>
  </si>
  <si>
    <t>16-22.6</t>
  </si>
  <si>
    <t>11-16</t>
  </si>
  <si>
    <t>8-11</t>
  </si>
  <si>
    <t>5.6-8</t>
  </si>
  <si>
    <t>4-5.6</t>
  </si>
  <si>
    <t>2.8-4</t>
  </si>
  <si>
    <t>2-2.8</t>
  </si>
  <si>
    <t>≤2</t>
  </si>
  <si>
    <t xml:space="preserve">Total </t>
  </si>
  <si>
    <t>Note: Fines draped over gravels were not counted</t>
  </si>
  <si>
    <t>MS1 - left side of mid channel bar, high water mark over gravel</t>
  </si>
  <si>
    <t>Size bin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</si>
</sst>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-F400]h:mm:ss\ AM/PM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0" borderId="1" xfId="0" applyBorder="1"/>
    <xf numFmtId="2" fontId="0" fillId="0" borderId="0" xfId="0" applyNumberFormat="1"/>
    <xf numFmtId="49" fontId="0" fillId="0" borderId="0" xfId="0" applyNumberFormat="1"/>
    <xf numFmtId="1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MS3 Bed Material Grain Size Distribution</a:t>
            </a:r>
          </a:p>
          <a:p>
            <a:pPr>
              <a:defRPr/>
            </a:pPr>
            <a:r>
              <a:rPr lang="en-US" sz="1600"/>
              <a:t>Semi-log scale</a:t>
            </a:r>
          </a:p>
        </c:rich>
      </c:tx>
      <c:layout>
        <c:manualLayout>
          <c:xMode val="edge"/>
          <c:yMode val="edge"/>
          <c:x val="0.20239733494851603"/>
          <c:y val="2.66666666666666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24937025179544864"/>
                  <c:y val="-1.2679043559921983E-2"/>
                </c:manualLayout>
              </c:layout>
              <c:numFmt formatCode="General" sourceLinked="0"/>
              <c:spPr>
                <a:solidFill>
                  <a:schemeClr val="lt1"/>
                </a:solidFill>
                <a:ln w="12700" cap="flat" cmpd="sng" algn="ctr">
                  <a:solidFill>
                    <a:schemeClr val="accent1"/>
                  </a:solidFill>
                  <a:prstDash val="solid"/>
                  <a:miter lim="800000"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0" i="0" u="none" strike="noStrike" kern="1200" baseline="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Data!$A$4:$A$16</c:f>
              <c:numCache>
                <c:formatCode>General</c:formatCode>
                <c:ptCount val="13"/>
                <c:pt idx="0">
                  <c:v>180</c:v>
                </c:pt>
                <c:pt idx="1">
                  <c:v>128</c:v>
                </c:pt>
                <c:pt idx="2">
                  <c:v>90</c:v>
                </c:pt>
                <c:pt idx="3">
                  <c:v>64</c:v>
                </c:pt>
                <c:pt idx="4">
                  <c:v>45</c:v>
                </c:pt>
                <c:pt idx="5">
                  <c:v>32</c:v>
                </c:pt>
                <c:pt idx="6">
                  <c:v>22.6</c:v>
                </c:pt>
                <c:pt idx="7">
                  <c:v>16</c:v>
                </c:pt>
                <c:pt idx="8">
                  <c:v>11</c:v>
                </c:pt>
                <c:pt idx="9">
                  <c:v>8</c:v>
                </c:pt>
                <c:pt idx="10">
                  <c:v>5.6</c:v>
                </c:pt>
                <c:pt idx="11">
                  <c:v>4</c:v>
                </c:pt>
                <c:pt idx="12">
                  <c:v>2.8</c:v>
                </c:pt>
              </c:numCache>
            </c:numRef>
          </c:xVal>
          <c:yVal>
            <c:numRef>
              <c:f>Data!$E$4:$E$16</c:f>
              <c:numCache>
                <c:formatCode>0</c:formatCode>
                <c:ptCount val="13"/>
                <c:pt idx="0">
                  <c:v>100</c:v>
                </c:pt>
                <c:pt idx="1">
                  <c:v>100</c:v>
                </c:pt>
                <c:pt idx="2">
                  <c:v>98.260869565217391</c:v>
                </c:pt>
                <c:pt idx="3">
                  <c:v>80</c:v>
                </c:pt>
                <c:pt idx="4">
                  <c:v>46.956521739130437</c:v>
                </c:pt>
                <c:pt idx="5">
                  <c:v>20.869565217391308</c:v>
                </c:pt>
                <c:pt idx="6">
                  <c:v>6.956521739130439</c:v>
                </c:pt>
                <c:pt idx="7">
                  <c:v>0.86956521739130821</c:v>
                </c:pt>
                <c:pt idx="8">
                  <c:v>3.8857805861880479E-15</c:v>
                </c:pt>
                <c:pt idx="9">
                  <c:v>3.8857805861880479E-15</c:v>
                </c:pt>
                <c:pt idx="10">
                  <c:v>3.8857805861880479E-15</c:v>
                </c:pt>
                <c:pt idx="11">
                  <c:v>3.8857805861880479E-15</c:v>
                </c:pt>
                <c:pt idx="12">
                  <c:v>3.8857805861880479E-15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98A-EE47-A24C-D77E34D50E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8472479"/>
        <c:axId val="1548938735"/>
      </c:scatterChart>
      <c:valAx>
        <c:axId val="1518472479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Grain size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8938735"/>
        <c:crosses val="autoZero"/>
        <c:crossBetween val="midCat"/>
      </c:valAx>
      <c:valAx>
        <c:axId val="1548938735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 finer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84724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MS1 Bed Material Grain Size Distribution</a:t>
            </a:r>
          </a:p>
          <a:p>
            <a:pPr>
              <a:defRPr/>
            </a:pPr>
            <a:r>
              <a:rPr lang="en-US" sz="1600"/>
              <a:t>Semi-log scale</a:t>
            </a:r>
          </a:p>
        </c:rich>
      </c:tx>
      <c:layout>
        <c:manualLayout>
          <c:xMode val="edge"/>
          <c:yMode val="edge"/>
          <c:x val="0.20239733494851603"/>
          <c:y val="2.66666666666666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25857192410420066"/>
                  <c:y val="-8.9928182054166313E-3"/>
                </c:manualLayout>
              </c:layout>
              <c:numFmt formatCode="General" sourceLinked="0"/>
              <c:spPr>
                <a:solidFill>
                  <a:schemeClr val="lt1"/>
                </a:solidFill>
                <a:ln w="12700" cap="flat" cmpd="sng" algn="ctr">
                  <a:solidFill>
                    <a:schemeClr val="accent1"/>
                  </a:solidFill>
                  <a:prstDash val="solid"/>
                  <a:miter lim="800000"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0" i="0" u="none" strike="noStrike" kern="1200" baseline="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Data!$A$4:$A$16</c:f>
              <c:numCache>
                <c:formatCode>General</c:formatCode>
                <c:ptCount val="13"/>
                <c:pt idx="0">
                  <c:v>180</c:v>
                </c:pt>
                <c:pt idx="1">
                  <c:v>128</c:v>
                </c:pt>
                <c:pt idx="2">
                  <c:v>90</c:v>
                </c:pt>
                <c:pt idx="3">
                  <c:v>64</c:v>
                </c:pt>
                <c:pt idx="4">
                  <c:v>45</c:v>
                </c:pt>
                <c:pt idx="5">
                  <c:v>32</c:v>
                </c:pt>
                <c:pt idx="6">
                  <c:v>22.6</c:v>
                </c:pt>
                <c:pt idx="7">
                  <c:v>16</c:v>
                </c:pt>
                <c:pt idx="8">
                  <c:v>11</c:v>
                </c:pt>
                <c:pt idx="9">
                  <c:v>8</c:v>
                </c:pt>
                <c:pt idx="10">
                  <c:v>5.6</c:v>
                </c:pt>
                <c:pt idx="11">
                  <c:v>4</c:v>
                </c:pt>
                <c:pt idx="12">
                  <c:v>2.8</c:v>
                </c:pt>
              </c:numCache>
            </c:numRef>
          </c:xVal>
          <c:yVal>
            <c:numRef>
              <c:f>Data!$E$25:$E$37</c:f>
              <c:numCache>
                <c:formatCode>0</c:formatCode>
                <c:ptCount val="13"/>
                <c:pt idx="0">
                  <c:v>100</c:v>
                </c:pt>
                <c:pt idx="1">
                  <c:v>99.038461538461533</c:v>
                </c:pt>
                <c:pt idx="2">
                  <c:v>97.115384615384613</c:v>
                </c:pt>
                <c:pt idx="3">
                  <c:v>83.653846153846146</c:v>
                </c:pt>
                <c:pt idx="4">
                  <c:v>50.961538461538453</c:v>
                </c:pt>
                <c:pt idx="5">
                  <c:v>24.999999999999989</c:v>
                </c:pt>
                <c:pt idx="6">
                  <c:v>4.8076923076922959</c:v>
                </c:pt>
                <c:pt idx="7">
                  <c:v>0.96153846153844968</c:v>
                </c:pt>
                <c:pt idx="8">
                  <c:v>-1.1879386363489175E-14</c:v>
                </c:pt>
                <c:pt idx="9">
                  <c:v>-1.1879386363489175E-14</c:v>
                </c:pt>
                <c:pt idx="10">
                  <c:v>-1.1879386363489175E-14</c:v>
                </c:pt>
                <c:pt idx="11">
                  <c:v>-1.1879386363489175E-14</c:v>
                </c:pt>
                <c:pt idx="12">
                  <c:v>-1.1879386363489175E-14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2B0-AF48-95CF-888E0427E1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8472479"/>
        <c:axId val="1548938735"/>
      </c:scatterChart>
      <c:valAx>
        <c:axId val="1518472479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Grain size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8938735"/>
        <c:crosses val="autoZero"/>
        <c:crossBetween val="midCat"/>
      </c:valAx>
      <c:valAx>
        <c:axId val="1548938735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 finer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84724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MS3 Bed Material Grain Size Distribution</a:t>
            </a:r>
          </a:p>
          <a:p>
            <a:pPr>
              <a:defRPr/>
            </a:pPr>
            <a:r>
              <a:rPr lang="en-US" sz="1600"/>
              <a:t>Linear scale</a:t>
            </a:r>
          </a:p>
        </c:rich>
      </c:tx>
      <c:layout>
        <c:manualLayout>
          <c:xMode val="edge"/>
          <c:yMode val="edge"/>
          <c:x val="0.20239733494851603"/>
          <c:y val="2.66666666666666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5261579708732531E-2"/>
                  <c:y val="0.24787141515567435"/>
                </c:manualLayout>
              </c:layout>
              <c:numFmt formatCode="General" sourceLinked="0"/>
              <c:spPr>
                <a:solidFill>
                  <a:schemeClr val="lt1"/>
                </a:solidFill>
                <a:ln w="12700" cap="flat" cmpd="sng" algn="ctr">
                  <a:solidFill>
                    <a:schemeClr val="accent1"/>
                  </a:solidFill>
                  <a:prstDash val="solid"/>
                  <a:miter lim="800000"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0" i="0" u="none" strike="noStrike" kern="1200" baseline="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Data!$A$4:$A$16</c:f>
              <c:numCache>
                <c:formatCode>General</c:formatCode>
                <c:ptCount val="13"/>
                <c:pt idx="0">
                  <c:v>180</c:v>
                </c:pt>
                <c:pt idx="1">
                  <c:v>128</c:v>
                </c:pt>
                <c:pt idx="2">
                  <c:v>90</c:v>
                </c:pt>
                <c:pt idx="3">
                  <c:v>64</c:v>
                </c:pt>
                <c:pt idx="4">
                  <c:v>45</c:v>
                </c:pt>
                <c:pt idx="5">
                  <c:v>32</c:v>
                </c:pt>
                <c:pt idx="6">
                  <c:v>22.6</c:v>
                </c:pt>
                <c:pt idx="7">
                  <c:v>16</c:v>
                </c:pt>
                <c:pt idx="8">
                  <c:v>11</c:v>
                </c:pt>
                <c:pt idx="9">
                  <c:v>8</c:v>
                </c:pt>
                <c:pt idx="10">
                  <c:v>5.6</c:v>
                </c:pt>
                <c:pt idx="11">
                  <c:v>4</c:v>
                </c:pt>
                <c:pt idx="12">
                  <c:v>2.8</c:v>
                </c:pt>
              </c:numCache>
            </c:numRef>
          </c:xVal>
          <c:yVal>
            <c:numRef>
              <c:f>Data!$E$4:$E$16</c:f>
              <c:numCache>
                <c:formatCode>0</c:formatCode>
                <c:ptCount val="13"/>
                <c:pt idx="0">
                  <c:v>100</c:v>
                </c:pt>
                <c:pt idx="1">
                  <c:v>100</c:v>
                </c:pt>
                <c:pt idx="2">
                  <c:v>98.260869565217391</c:v>
                </c:pt>
                <c:pt idx="3">
                  <c:v>80</c:v>
                </c:pt>
                <c:pt idx="4">
                  <c:v>46.956521739130437</c:v>
                </c:pt>
                <c:pt idx="5">
                  <c:v>20.869565217391308</c:v>
                </c:pt>
                <c:pt idx="6">
                  <c:v>6.956521739130439</c:v>
                </c:pt>
                <c:pt idx="7">
                  <c:v>0.86956521739130821</c:v>
                </c:pt>
                <c:pt idx="8">
                  <c:v>3.8857805861880479E-15</c:v>
                </c:pt>
                <c:pt idx="9">
                  <c:v>3.8857805861880479E-15</c:v>
                </c:pt>
                <c:pt idx="10">
                  <c:v>3.8857805861880479E-15</c:v>
                </c:pt>
                <c:pt idx="11">
                  <c:v>3.8857805861880479E-15</c:v>
                </c:pt>
                <c:pt idx="12">
                  <c:v>3.8857805861880479E-15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F44-7648-8406-C7D68D9009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8472479"/>
        <c:axId val="1548938735"/>
      </c:scatterChart>
      <c:valAx>
        <c:axId val="1518472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Grain size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8938735"/>
        <c:crosses val="autoZero"/>
        <c:crossBetween val="midCat"/>
      </c:valAx>
      <c:valAx>
        <c:axId val="1548938735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 finer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84724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MS1 Bed Material Grain Size Distribution</a:t>
            </a:r>
          </a:p>
          <a:p>
            <a:pPr>
              <a:defRPr/>
            </a:pPr>
            <a:r>
              <a:rPr lang="en-US" sz="1600"/>
              <a:t>Linear scale</a:t>
            </a:r>
          </a:p>
        </c:rich>
      </c:tx>
      <c:layout>
        <c:manualLayout>
          <c:xMode val="edge"/>
          <c:yMode val="edge"/>
          <c:x val="0.20239733494851603"/>
          <c:y val="2.66666666666666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5996268786772402E-2"/>
                  <c:y val="0.27305846384586541"/>
                </c:manualLayout>
              </c:layout>
              <c:numFmt formatCode="General" sourceLinked="0"/>
              <c:spPr>
                <a:solidFill>
                  <a:schemeClr val="lt1"/>
                </a:solidFill>
                <a:ln w="12700" cap="flat" cmpd="sng" algn="ctr">
                  <a:solidFill>
                    <a:schemeClr val="accent1"/>
                  </a:solidFill>
                  <a:prstDash val="solid"/>
                  <a:miter lim="800000"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0" i="0" u="none" strike="noStrike" kern="1200" baseline="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Data!$A$4:$A$16</c:f>
              <c:numCache>
                <c:formatCode>General</c:formatCode>
                <c:ptCount val="13"/>
                <c:pt idx="0">
                  <c:v>180</c:v>
                </c:pt>
                <c:pt idx="1">
                  <c:v>128</c:v>
                </c:pt>
                <c:pt idx="2">
                  <c:v>90</c:v>
                </c:pt>
                <c:pt idx="3">
                  <c:v>64</c:v>
                </c:pt>
                <c:pt idx="4">
                  <c:v>45</c:v>
                </c:pt>
                <c:pt idx="5">
                  <c:v>32</c:v>
                </c:pt>
                <c:pt idx="6">
                  <c:v>22.6</c:v>
                </c:pt>
                <c:pt idx="7">
                  <c:v>16</c:v>
                </c:pt>
                <c:pt idx="8">
                  <c:v>11</c:v>
                </c:pt>
                <c:pt idx="9">
                  <c:v>8</c:v>
                </c:pt>
                <c:pt idx="10">
                  <c:v>5.6</c:v>
                </c:pt>
                <c:pt idx="11">
                  <c:v>4</c:v>
                </c:pt>
                <c:pt idx="12">
                  <c:v>2.8</c:v>
                </c:pt>
              </c:numCache>
            </c:numRef>
          </c:xVal>
          <c:yVal>
            <c:numRef>
              <c:f>Data!$E$25:$E$37</c:f>
              <c:numCache>
                <c:formatCode>0</c:formatCode>
                <c:ptCount val="13"/>
                <c:pt idx="0">
                  <c:v>100</c:v>
                </c:pt>
                <c:pt idx="1">
                  <c:v>99.038461538461533</c:v>
                </c:pt>
                <c:pt idx="2">
                  <c:v>97.115384615384613</c:v>
                </c:pt>
                <c:pt idx="3">
                  <c:v>83.653846153846146</c:v>
                </c:pt>
                <c:pt idx="4">
                  <c:v>50.961538461538453</c:v>
                </c:pt>
                <c:pt idx="5">
                  <c:v>24.999999999999989</c:v>
                </c:pt>
                <c:pt idx="6">
                  <c:v>4.8076923076922959</c:v>
                </c:pt>
                <c:pt idx="7">
                  <c:v>0.96153846153844968</c:v>
                </c:pt>
                <c:pt idx="8">
                  <c:v>-1.1879386363489175E-14</c:v>
                </c:pt>
                <c:pt idx="9">
                  <c:v>-1.1879386363489175E-14</c:v>
                </c:pt>
                <c:pt idx="10">
                  <c:v>-1.1879386363489175E-14</c:v>
                </c:pt>
                <c:pt idx="11">
                  <c:v>-1.1879386363489175E-14</c:v>
                </c:pt>
                <c:pt idx="12">
                  <c:v>-1.1879386363489175E-14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D00-AB43-87AC-8860BF9691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8472479"/>
        <c:axId val="1548938735"/>
      </c:scatterChart>
      <c:valAx>
        <c:axId val="1518472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Grain size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8938735"/>
        <c:crosses val="autoZero"/>
        <c:crossBetween val="midCat"/>
      </c:valAx>
      <c:valAx>
        <c:axId val="1548938735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 finer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84724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088060271878583"/>
          <c:y val="0.10125448972798079"/>
          <c:w val="0.84637707533378226"/>
          <c:h val="0.61349767500933328"/>
        </c:manualLayout>
      </c:layout>
      <c:barChart>
        <c:barDir val="col"/>
        <c:grouping val="clustered"/>
        <c:varyColors val="0"/>
        <c:ser>
          <c:idx val="1"/>
          <c:order val="0"/>
          <c:tx>
            <c:v>MS1</c:v>
          </c:tx>
          <c:spPr>
            <a:solidFill>
              <a:schemeClr val="tx1">
                <a:lumMod val="85000"/>
                <a:lumOff val="15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Data!$B$3:$B$17</c:f>
              <c:strCache>
                <c:ptCount val="15"/>
                <c:pt idx="0">
                  <c:v>&gt;180</c:v>
                </c:pt>
                <c:pt idx="1">
                  <c:v>128-180</c:v>
                </c:pt>
                <c:pt idx="2">
                  <c:v>90-128</c:v>
                </c:pt>
                <c:pt idx="3">
                  <c:v>64-90</c:v>
                </c:pt>
                <c:pt idx="4">
                  <c:v>45-64</c:v>
                </c:pt>
                <c:pt idx="5">
                  <c:v>32-45</c:v>
                </c:pt>
                <c:pt idx="6">
                  <c:v>22.6-32</c:v>
                </c:pt>
                <c:pt idx="7">
                  <c:v>16-22.6</c:v>
                </c:pt>
                <c:pt idx="8">
                  <c:v>11-16</c:v>
                </c:pt>
                <c:pt idx="9">
                  <c:v>8-11</c:v>
                </c:pt>
                <c:pt idx="10">
                  <c:v>5.6-8</c:v>
                </c:pt>
                <c:pt idx="11">
                  <c:v>4-5.6</c:v>
                </c:pt>
                <c:pt idx="12">
                  <c:v>2.8-4</c:v>
                </c:pt>
                <c:pt idx="13">
                  <c:v>2-2.8</c:v>
                </c:pt>
                <c:pt idx="14">
                  <c:v>≤2</c:v>
                </c:pt>
              </c:strCache>
            </c:strRef>
          </c:cat>
          <c:val>
            <c:numRef>
              <c:f>Data!$C$24:$C$38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14</c:v>
                </c:pt>
                <c:pt idx="4">
                  <c:v>34</c:v>
                </c:pt>
                <c:pt idx="5">
                  <c:v>27</c:v>
                </c:pt>
                <c:pt idx="6">
                  <c:v>21</c:v>
                </c:pt>
                <c:pt idx="7">
                  <c:v>4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BD-D741-BE5F-6BE2904857BC}"/>
            </c:ext>
          </c:extLst>
        </c:ser>
        <c:ser>
          <c:idx val="0"/>
          <c:order val="1"/>
          <c:tx>
            <c:v>MS3</c:v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Data!$B$3:$B$17</c:f>
              <c:strCache>
                <c:ptCount val="15"/>
                <c:pt idx="0">
                  <c:v>&gt;180</c:v>
                </c:pt>
                <c:pt idx="1">
                  <c:v>128-180</c:v>
                </c:pt>
                <c:pt idx="2">
                  <c:v>90-128</c:v>
                </c:pt>
                <c:pt idx="3">
                  <c:v>64-90</c:v>
                </c:pt>
                <c:pt idx="4">
                  <c:v>45-64</c:v>
                </c:pt>
                <c:pt idx="5">
                  <c:v>32-45</c:v>
                </c:pt>
                <c:pt idx="6">
                  <c:v>22.6-32</c:v>
                </c:pt>
                <c:pt idx="7">
                  <c:v>16-22.6</c:v>
                </c:pt>
                <c:pt idx="8">
                  <c:v>11-16</c:v>
                </c:pt>
                <c:pt idx="9">
                  <c:v>8-11</c:v>
                </c:pt>
                <c:pt idx="10">
                  <c:v>5.6-8</c:v>
                </c:pt>
                <c:pt idx="11">
                  <c:v>4-5.6</c:v>
                </c:pt>
                <c:pt idx="12">
                  <c:v>2.8-4</c:v>
                </c:pt>
                <c:pt idx="13">
                  <c:v>2-2.8</c:v>
                </c:pt>
                <c:pt idx="14">
                  <c:v>≤2</c:v>
                </c:pt>
              </c:strCache>
            </c:strRef>
          </c:cat>
          <c:val>
            <c:numRef>
              <c:f>Data!$C$3:$C$17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21</c:v>
                </c:pt>
                <c:pt idx="4">
                  <c:v>38</c:v>
                </c:pt>
                <c:pt idx="5">
                  <c:v>30</c:v>
                </c:pt>
                <c:pt idx="6">
                  <c:v>16</c:v>
                </c:pt>
                <c:pt idx="7">
                  <c:v>7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BD-D741-BE5F-6BE2904857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31"/>
        <c:overlap val="-27"/>
        <c:axId val="1461037376"/>
        <c:axId val="1461039104"/>
      </c:barChart>
      <c:catAx>
        <c:axId val="1461037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US" sz="1400"/>
                  <a:t>Grain size bin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1461039104"/>
        <c:crosses val="autoZero"/>
        <c:auto val="1"/>
        <c:lblAlgn val="ctr"/>
        <c:lblOffset val="100"/>
        <c:noMultiLvlLbl val="0"/>
      </c:catAx>
      <c:valAx>
        <c:axId val="146103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US" sz="1400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1461037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033071888288351"/>
          <c:y val="0.22212154081284832"/>
          <c:w val="0.10428910258576689"/>
          <c:h val="0.14361377219163651"/>
        </c:manualLayout>
      </c:layout>
      <c:overlay val="0"/>
      <c:spPr>
        <a:solidFill>
          <a:schemeClr val="bg1">
            <a:alpha val="58000"/>
          </a:schemeClr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Helvetica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>
          <a:solidFill>
            <a:schemeClr val="tx1"/>
          </a:solidFill>
          <a:latin typeface="Helvetica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title pos="t" align="ctr" overlay="0">
      <cx:tx>
        <cx:txData>
          <cx:v>MS1 Pebble Count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200">
              <a:solidFill>
                <a:schemeClr val="tx1"/>
              </a:solidFill>
              <a:latin typeface="Helvetica" pitchFamily="2" charset="0"/>
              <a:ea typeface="Helvetica" pitchFamily="2" charset="0"/>
              <a:cs typeface="Helvetica" pitchFamily="2" charset="0"/>
            </a:defRPr>
          </a:pPr>
          <a:r>
            <a:rPr lang="en-US" sz="1600" b="0" i="0" u="none" strike="noStrike" baseline="0">
              <a:solidFill>
                <a:schemeClr val="tx1"/>
              </a:solidFill>
              <a:latin typeface="Helvetica" pitchFamily="2" charset="0"/>
            </a:rPr>
            <a:t>MS1 Pebble Count</a:t>
          </a:r>
        </a:p>
      </cx:txPr>
    </cx:title>
    <cx:plotArea>
      <cx:plotAreaRegion>
        <cx:series layoutId="clusteredColumn" uniqueId="{69162253-FD15-6042-9D1B-04D704740E16}">
          <cx:tx>
            <cx:txData>
              <cx:f/>
              <cx:v>MS1 Pebble Count</cx:v>
            </cx:txData>
          </cx:tx>
          <cx:dataId val="0"/>
          <cx:layoutPr>
            <cx:aggregation/>
          </cx:layoutPr>
        </cx:series>
      </cx:plotAreaRegion>
      <cx:axis id="0">
        <cx:catScaling gapWidth="0"/>
        <cx:title>
          <cx:tx>
            <cx:txData>
              <cx:v>Grain size bin (mm)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1600">
                  <a:solidFill>
                    <a:schemeClr val="tx1"/>
                  </a:solidFill>
                  <a:latin typeface="Helvetica" pitchFamily="2" charset="0"/>
                  <a:ea typeface="Helvetica" pitchFamily="2" charset="0"/>
                  <a:cs typeface="Helvetica" pitchFamily="2" charset="0"/>
                </a:defRPr>
              </a:pPr>
              <a:r>
                <a:rPr lang="en-US" sz="1600" b="0" i="0" u="none" strike="noStrike" baseline="0">
                  <a:solidFill>
                    <a:schemeClr val="tx1"/>
                  </a:solidFill>
                  <a:latin typeface="Helvetica" pitchFamily="2" charset="0"/>
                </a:rPr>
                <a:t>Grain size bin (mm)</a:t>
              </a:r>
            </a:p>
          </cx:txPr>
        </cx:title>
        <cx:tickLabels/>
        <cx:txPr>
          <a:bodyPr vertOverflow="overflow" horzOverflow="overflow" wrap="square" lIns="0" tIns="0" rIns="0" bIns="0"/>
          <a:lstStyle/>
          <a:p>
            <a:pPr algn="ctr" rtl="0">
              <a:defRPr sz="1400" b="0" i="0">
                <a:solidFill>
                  <a:schemeClr val="tx1"/>
                </a:solidFill>
                <a:latin typeface="Helvetica" pitchFamily="2" charset="0"/>
                <a:ea typeface="Helvetica" pitchFamily="2" charset="0"/>
                <a:cs typeface="Helvetica" pitchFamily="2" charset="0"/>
              </a:defRPr>
            </a:pPr>
            <a:endParaRPr lang="en-US" sz="1400">
              <a:solidFill>
                <a:schemeClr val="tx1"/>
              </a:solidFill>
              <a:latin typeface="Helvetica" pitchFamily="2" charset="0"/>
            </a:endParaRPr>
          </a:p>
        </cx:txPr>
      </cx:axis>
      <cx:axis id="1">
        <cx:valScaling max="40"/>
        <cx:title>
          <cx:tx>
            <cx:txData>
              <cx:v>Frequency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1600">
                  <a:solidFill>
                    <a:schemeClr val="tx1"/>
                  </a:solidFill>
                  <a:latin typeface="Helvetica" pitchFamily="2" charset="0"/>
                  <a:ea typeface="Helvetica" pitchFamily="2" charset="0"/>
                  <a:cs typeface="Helvetica" pitchFamily="2" charset="0"/>
                </a:defRPr>
              </a:pPr>
              <a:r>
                <a:rPr lang="en-US" sz="1600" b="0" i="0" u="none" strike="noStrike" baseline="0">
                  <a:solidFill>
                    <a:schemeClr val="tx1"/>
                  </a:solidFill>
                  <a:latin typeface="Helvetica" pitchFamily="2" charset="0"/>
                </a:rPr>
                <a:t>Frequency</a:t>
              </a:r>
            </a:p>
          </cx:txPr>
        </cx:title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1400" b="0" i="0">
                <a:solidFill>
                  <a:schemeClr val="tx1"/>
                </a:solidFill>
                <a:latin typeface="Helvetica" pitchFamily="2" charset="0"/>
                <a:ea typeface="Helvetica" pitchFamily="2" charset="0"/>
                <a:cs typeface="Helvetica" pitchFamily="2" charset="0"/>
              </a:defRPr>
            </a:pPr>
            <a:endParaRPr lang="en-US" sz="1400">
              <a:solidFill>
                <a:schemeClr val="tx1"/>
              </a:solidFill>
              <a:latin typeface="Helvetica" pitchFamily="2" charset="0"/>
            </a:endParaRPr>
          </a:p>
        </cx:txPr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val">
        <cx:f>_xlchart.v1.3</cx:f>
      </cx:numDim>
    </cx:data>
  </cx:chartData>
  <cx:chart>
    <cx:title pos="t" align="ctr" overlay="0">
      <cx:tx>
        <cx:txData>
          <cx:v>MS3 Pebble Count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200">
              <a:solidFill>
                <a:schemeClr val="tx1"/>
              </a:solidFill>
              <a:latin typeface="Helvetica" pitchFamily="2" charset="0"/>
              <a:ea typeface="Helvetica" pitchFamily="2" charset="0"/>
              <a:cs typeface="Helvetica" pitchFamily="2" charset="0"/>
            </a:defRPr>
          </a:pPr>
          <a:r>
            <a:rPr lang="en-US" sz="1600" b="0" i="0" u="none" strike="noStrike" baseline="0">
              <a:solidFill>
                <a:schemeClr val="tx1"/>
              </a:solidFill>
              <a:latin typeface="Helvetica" pitchFamily="2" charset="0"/>
            </a:rPr>
            <a:t>MS3 Pebble Count</a:t>
          </a:r>
        </a:p>
      </cx:txPr>
    </cx:title>
    <cx:plotArea>
      <cx:plotAreaRegion>
        <cx:series layoutId="clusteredColumn" uniqueId="{69162253-FD15-6042-9D1B-04D704740E16}">
          <cx:tx>
            <cx:txData>
              <cx:f/>
              <cx:v>MS3 Pebble Count</cx:v>
            </cx:txData>
          </cx:tx>
          <cx:dataId val="0"/>
          <cx:layoutPr>
            <cx:aggregation/>
          </cx:layoutPr>
        </cx:series>
      </cx:plotAreaRegion>
      <cx:axis id="0">
        <cx:catScaling gapWidth="0"/>
        <cx:title>
          <cx:tx>
            <cx:txData>
              <cx:v>Grain size bin (mm)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1600">
                  <a:solidFill>
                    <a:schemeClr val="tx1"/>
                  </a:solidFill>
                  <a:latin typeface="Helvetica" pitchFamily="2" charset="0"/>
                  <a:ea typeface="Helvetica" pitchFamily="2" charset="0"/>
                  <a:cs typeface="Helvetica" pitchFamily="2" charset="0"/>
                </a:defRPr>
              </a:pPr>
              <a:r>
                <a:rPr lang="en-US" sz="1600" b="0" i="0" u="none" strike="noStrike" baseline="0">
                  <a:solidFill>
                    <a:schemeClr val="tx1"/>
                  </a:solidFill>
                  <a:latin typeface="Helvetica" pitchFamily="2" charset="0"/>
                </a:rPr>
                <a:t>Grain size bin (mm)</a:t>
              </a:r>
            </a:p>
          </cx:txPr>
        </cx:title>
        <cx:tickLabels/>
        <cx:txPr>
          <a:bodyPr vertOverflow="overflow" horzOverflow="overflow" wrap="square" lIns="0" tIns="0" rIns="0" bIns="0"/>
          <a:lstStyle/>
          <a:p>
            <a:pPr algn="ctr" rtl="0">
              <a:defRPr sz="1400" b="0" i="0">
                <a:solidFill>
                  <a:schemeClr val="tx1"/>
                </a:solidFill>
                <a:latin typeface="Helvetica" pitchFamily="2" charset="0"/>
                <a:ea typeface="Helvetica" pitchFamily="2" charset="0"/>
                <a:cs typeface="Helvetica" pitchFamily="2" charset="0"/>
              </a:defRPr>
            </a:pPr>
            <a:endParaRPr lang="en-US" sz="1400">
              <a:solidFill>
                <a:schemeClr val="tx1"/>
              </a:solidFill>
              <a:latin typeface="Helvetica" pitchFamily="2" charset="0"/>
            </a:endParaRPr>
          </a:p>
        </cx:txPr>
      </cx:axis>
      <cx:axis id="1">
        <cx:valScaling max="40"/>
        <cx:title>
          <cx:tx>
            <cx:txData>
              <cx:v>Frequency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1600">
                  <a:solidFill>
                    <a:schemeClr val="tx1"/>
                  </a:solidFill>
                  <a:latin typeface="Helvetica" pitchFamily="2" charset="0"/>
                  <a:ea typeface="Helvetica" pitchFamily="2" charset="0"/>
                  <a:cs typeface="Helvetica" pitchFamily="2" charset="0"/>
                </a:defRPr>
              </a:pPr>
              <a:r>
                <a:rPr lang="en-US" sz="1600" b="0" i="0" u="none" strike="noStrike" baseline="0">
                  <a:solidFill>
                    <a:schemeClr val="tx1"/>
                  </a:solidFill>
                  <a:latin typeface="Helvetica" pitchFamily="2" charset="0"/>
                </a:rPr>
                <a:t>Frequency</a:t>
              </a:r>
            </a:p>
          </cx:txPr>
        </cx:title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1400" b="0" i="0">
                <a:solidFill>
                  <a:schemeClr val="tx1"/>
                </a:solidFill>
                <a:latin typeface="Helvetica" pitchFamily="2" charset="0"/>
                <a:ea typeface="Helvetica" pitchFamily="2" charset="0"/>
                <a:cs typeface="Helvetica" pitchFamily="2" charset="0"/>
              </a:defRPr>
            </a:pPr>
            <a:endParaRPr lang="en-US" sz="1400">
              <a:solidFill>
                <a:schemeClr val="tx1"/>
              </a:solidFill>
              <a:latin typeface="Helvetica" pitchFamily="2" charset="0"/>
            </a:endParaRPr>
          </a:p>
        </cx:txPr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4.xml"/><Relationship Id="rId5" Type="http://schemas.openxmlformats.org/officeDocument/2006/relationships/chart" Target="../charts/chart3.xml"/><Relationship Id="rId4" Type="http://schemas.microsoft.com/office/2014/relationships/chartEx" Target="../charts/chartEx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29634</xdr:colOff>
      <xdr:row>17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C109CF-9667-BE40-8BFD-F8B83A3923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22</xdr:row>
      <xdr:rowOff>6350</xdr:rowOff>
    </xdr:from>
    <xdr:to>
      <xdr:col>7</xdr:col>
      <xdr:colOff>16934</xdr:colOff>
      <xdr:row>39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E2775C4-7D7A-8045-88F3-C3A4B14FB8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165100</xdr:colOff>
      <xdr:row>22</xdr:row>
      <xdr:rowOff>0</xdr:rowOff>
    </xdr:from>
    <xdr:to>
      <xdr:col>22</xdr:col>
      <xdr:colOff>198967</xdr:colOff>
      <xdr:row>39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EC6370A8-CC9C-1140-9863-00EBCA1B2B9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722100" y="4470400"/>
              <a:ext cx="6637867" cy="3454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14</xdr:col>
      <xdr:colOff>203200</xdr:colOff>
      <xdr:row>0</xdr:row>
      <xdr:rowOff>25400</xdr:rowOff>
    </xdr:from>
    <xdr:to>
      <xdr:col>22</xdr:col>
      <xdr:colOff>237067</xdr:colOff>
      <xdr:row>17</xdr:row>
      <xdr:rowOff>25400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6181A669-40AF-BC40-8AAB-8847E34863F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760200" y="25400"/>
              <a:ext cx="6637867" cy="3454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0</xdr:colOff>
      <xdr:row>0</xdr:row>
      <xdr:rowOff>0</xdr:rowOff>
    </xdr:from>
    <xdr:to>
      <xdr:col>14</xdr:col>
      <xdr:colOff>29634</xdr:colOff>
      <xdr:row>17</xdr:row>
      <xdr:rowOff>6350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44A090C-D3EF-7141-A472-1A98A6617D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12700</xdr:colOff>
      <xdr:row>22</xdr:row>
      <xdr:rowOff>12700</xdr:rowOff>
    </xdr:from>
    <xdr:to>
      <xdr:col>14</xdr:col>
      <xdr:colOff>29634</xdr:colOff>
      <xdr:row>39</xdr:row>
      <xdr:rowOff>25400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BC16EE8-A90B-C143-A54D-B5D6B0AD18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317500</xdr:colOff>
      <xdr:row>1</xdr:row>
      <xdr:rowOff>0</xdr:rowOff>
    </xdr:from>
    <xdr:to>
      <xdr:col>7</xdr:col>
      <xdr:colOff>329664</xdr:colOff>
      <xdr:row>18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7FCA29-CA65-5640-960D-F69A5A3DE6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eckland/Documents/Research/Elephant_Butte/September%202022/Sep2022Samples_LabProcessingLo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SC"/>
      <sheetName val="Bedload_Trenches"/>
      <sheetName val="LOI"/>
      <sheetName val="GrainSize"/>
      <sheetName val="Summary"/>
      <sheetName val="Pebble_cts"/>
    </sheetNames>
    <sheetDataSet>
      <sheetData sheetId="0"/>
      <sheetData sheetId="1"/>
      <sheetData sheetId="2"/>
      <sheetData sheetId="3"/>
      <sheetData sheetId="4"/>
      <sheetData sheetId="5">
        <row r="3">
          <cell r="A3" t="str">
            <v>&gt;180</v>
          </cell>
          <cell r="C3">
            <v>0</v>
          </cell>
        </row>
        <row r="4">
          <cell r="A4">
            <v>180</v>
          </cell>
          <cell r="C4">
            <v>0</v>
          </cell>
        </row>
        <row r="5">
          <cell r="A5">
            <v>128</v>
          </cell>
          <cell r="C5">
            <v>2</v>
          </cell>
        </row>
        <row r="6">
          <cell r="A6">
            <v>90</v>
          </cell>
          <cell r="C6">
            <v>21</v>
          </cell>
        </row>
        <row r="7">
          <cell r="A7">
            <v>64</v>
          </cell>
          <cell r="C7">
            <v>38</v>
          </cell>
        </row>
        <row r="8">
          <cell r="A8">
            <v>45</v>
          </cell>
          <cell r="C8">
            <v>30</v>
          </cell>
        </row>
        <row r="9">
          <cell r="A9">
            <v>32</v>
          </cell>
          <cell r="C9">
            <v>16</v>
          </cell>
        </row>
        <row r="10">
          <cell r="A10">
            <v>22.6</v>
          </cell>
          <cell r="C10">
            <v>7</v>
          </cell>
        </row>
        <row r="11">
          <cell r="A11">
            <v>16</v>
          </cell>
          <cell r="C11">
            <v>1</v>
          </cell>
        </row>
        <row r="12">
          <cell r="A12">
            <v>11</v>
          </cell>
          <cell r="C12">
            <v>0</v>
          </cell>
        </row>
        <row r="13">
          <cell r="A13">
            <v>8</v>
          </cell>
          <cell r="C13">
            <v>0</v>
          </cell>
        </row>
        <row r="14">
          <cell r="A14">
            <v>5.6</v>
          </cell>
          <cell r="C14">
            <v>0</v>
          </cell>
        </row>
        <row r="15">
          <cell r="A15">
            <v>4</v>
          </cell>
          <cell r="C15">
            <v>0</v>
          </cell>
        </row>
        <row r="16">
          <cell r="A16">
            <v>2.8</v>
          </cell>
          <cell r="C16">
            <v>0</v>
          </cell>
        </row>
        <row r="17">
          <cell r="A17" t="str">
            <v>≤2</v>
          </cell>
          <cell r="C17">
            <v>0</v>
          </cell>
        </row>
        <row r="24">
          <cell r="C24">
            <v>0</v>
          </cell>
        </row>
        <row r="25">
          <cell r="C25">
            <v>1</v>
          </cell>
        </row>
        <row r="26">
          <cell r="C26">
            <v>2</v>
          </cell>
        </row>
        <row r="27">
          <cell r="C27">
            <v>14</v>
          </cell>
        </row>
        <row r="28">
          <cell r="C28">
            <v>34</v>
          </cell>
        </row>
        <row r="29">
          <cell r="C29">
            <v>27</v>
          </cell>
        </row>
        <row r="30">
          <cell r="C30">
            <v>21</v>
          </cell>
        </row>
        <row r="31">
          <cell r="C31">
            <v>4</v>
          </cell>
        </row>
        <row r="32">
          <cell r="C32">
            <v>1</v>
          </cell>
        </row>
        <row r="33">
          <cell r="C33">
            <v>0</v>
          </cell>
        </row>
        <row r="34">
          <cell r="C34">
            <v>0</v>
          </cell>
        </row>
        <row r="35">
          <cell r="C35">
            <v>0</v>
          </cell>
        </row>
        <row r="36">
          <cell r="C36">
            <v>0</v>
          </cell>
        </row>
        <row r="37">
          <cell r="C37">
            <v>0</v>
          </cell>
        </row>
        <row r="38">
          <cell r="C38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63474-7691-1348-923A-69F56704ADEC}">
  <dimension ref="A1:H39"/>
  <sheetViews>
    <sheetView workbookViewId="0">
      <selection activeCell="H15" sqref="H15"/>
    </sheetView>
  </sheetViews>
  <sheetFormatPr baseColWidth="10" defaultRowHeight="16" x14ac:dyDescent="0.2"/>
  <cols>
    <col min="5" max="5" width="16.1640625" customWidth="1"/>
    <col min="6" max="6" width="17.5" customWidth="1"/>
    <col min="7" max="7" width="11.33203125" bestFit="1" customWidth="1"/>
  </cols>
  <sheetData>
    <row r="1" spans="1:8" x14ac:dyDescent="0.2">
      <c r="A1" s="1" t="s">
        <v>0</v>
      </c>
      <c r="B1" s="1"/>
      <c r="G1" s="7">
        <v>0.50902777777777775</v>
      </c>
      <c r="H1" s="2">
        <v>44821</v>
      </c>
    </row>
    <row r="2" spans="1:8" x14ac:dyDescent="0.2">
      <c r="A2" s="3" t="s">
        <v>1</v>
      </c>
      <c r="B2" s="3" t="s">
        <v>31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</row>
    <row r="3" spans="1:8" x14ac:dyDescent="0.2">
      <c r="A3" t="s">
        <v>8</v>
      </c>
      <c r="B3" t="s">
        <v>8</v>
      </c>
      <c r="C3">
        <v>0</v>
      </c>
      <c r="D3">
        <f t="shared" ref="D3:D17" si="0">C3/$C$18</f>
        <v>0</v>
      </c>
      <c r="E3">
        <v>100</v>
      </c>
      <c r="F3" t="s">
        <v>9</v>
      </c>
      <c r="G3" s="4">
        <f>2.71828^((50+56.138)/29.24)</f>
        <v>37.708597513856311</v>
      </c>
      <c r="H3" s="4">
        <f>2.71828^((84+56.138)/29.24)</f>
        <v>120.62397168599341</v>
      </c>
    </row>
    <row r="4" spans="1:8" x14ac:dyDescent="0.2">
      <c r="A4">
        <v>180</v>
      </c>
      <c r="B4" s="5" t="s">
        <v>10</v>
      </c>
      <c r="C4">
        <v>0</v>
      </c>
      <c r="D4">
        <f t="shared" si="0"/>
        <v>0</v>
      </c>
      <c r="E4" s="6">
        <f>E3-100*(C3/$C$18)</f>
        <v>100</v>
      </c>
      <c r="F4" t="s">
        <v>11</v>
      </c>
      <c r="G4">
        <v>46</v>
      </c>
      <c r="H4">
        <v>68</v>
      </c>
    </row>
    <row r="5" spans="1:8" x14ac:dyDescent="0.2">
      <c r="A5">
        <v>128</v>
      </c>
      <c r="B5" s="5" t="s">
        <v>12</v>
      </c>
      <c r="C5">
        <v>2</v>
      </c>
      <c r="D5" s="4">
        <f t="shared" si="0"/>
        <v>1.7391304347826087E-2</v>
      </c>
      <c r="E5" s="6">
        <f t="shared" ref="E5:E17" si="1">E4-100*(C4/$C$18)</f>
        <v>100</v>
      </c>
      <c r="F5" t="s">
        <v>13</v>
      </c>
      <c r="G5" s="4">
        <f>(50-0.9734)/0.7246</f>
        <v>67.660226331769252</v>
      </c>
      <c r="H5" s="4">
        <f>(84-0.9734)/0.7246</f>
        <v>114.58266629864752</v>
      </c>
    </row>
    <row r="6" spans="1:8" x14ac:dyDescent="0.2">
      <c r="A6">
        <v>90</v>
      </c>
      <c r="B6" s="5" t="s">
        <v>14</v>
      </c>
      <c r="C6">
        <v>21</v>
      </c>
      <c r="D6" s="4">
        <f t="shared" si="0"/>
        <v>0.18260869565217391</v>
      </c>
      <c r="E6" s="6">
        <f t="shared" si="1"/>
        <v>98.260869565217391</v>
      </c>
      <c r="F6" t="s">
        <v>15</v>
      </c>
      <c r="G6">
        <v>47</v>
      </c>
      <c r="H6">
        <v>68</v>
      </c>
    </row>
    <row r="7" spans="1:8" x14ac:dyDescent="0.2">
      <c r="A7">
        <v>64</v>
      </c>
      <c r="B7" s="5" t="s">
        <v>16</v>
      </c>
      <c r="C7">
        <v>38</v>
      </c>
      <c r="D7" s="4">
        <f t="shared" si="0"/>
        <v>0.33043478260869563</v>
      </c>
      <c r="E7" s="6">
        <f t="shared" si="1"/>
        <v>80</v>
      </c>
      <c r="F7" s="1" t="s">
        <v>17</v>
      </c>
      <c r="G7" s="1">
        <f>AVERAGE(G4,G6)</f>
        <v>46.5</v>
      </c>
      <c r="H7" s="1">
        <f>AVERAGE(H4,H6)</f>
        <v>68</v>
      </c>
    </row>
    <row r="8" spans="1:8" x14ac:dyDescent="0.2">
      <c r="A8">
        <v>45</v>
      </c>
      <c r="B8" s="5" t="s">
        <v>18</v>
      </c>
      <c r="C8">
        <v>30</v>
      </c>
      <c r="D8" s="4">
        <f t="shared" si="0"/>
        <v>0.2608695652173913</v>
      </c>
      <c r="E8" s="6">
        <f t="shared" si="1"/>
        <v>46.956521739130437</v>
      </c>
    </row>
    <row r="9" spans="1:8" x14ac:dyDescent="0.2">
      <c r="A9">
        <v>32</v>
      </c>
      <c r="B9" s="5" t="s">
        <v>19</v>
      </c>
      <c r="C9">
        <v>16</v>
      </c>
      <c r="D9" s="4">
        <f t="shared" si="0"/>
        <v>0.1391304347826087</v>
      </c>
      <c r="E9" s="6">
        <f t="shared" si="1"/>
        <v>20.869565217391308</v>
      </c>
    </row>
    <row r="10" spans="1:8" x14ac:dyDescent="0.2">
      <c r="A10">
        <v>22.6</v>
      </c>
      <c r="B10" s="5" t="s">
        <v>20</v>
      </c>
      <c r="C10">
        <v>7</v>
      </c>
      <c r="D10" s="4">
        <f t="shared" si="0"/>
        <v>6.0869565217391307E-2</v>
      </c>
      <c r="E10" s="6">
        <f t="shared" si="1"/>
        <v>6.956521739130439</v>
      </c>
    </row>
    <row r="11" spans="1:8" x14ac:dyDescent="0.2">
      <c r="A11">
        <v>16</v>
      </c>
      <c r="B11" s="5" t="s">
        <v>21</v>
      </c>
      <c r="C11">
        <v>1</v>
      </c>
      <c r="D11" s="4">
        <f t="shared" si="0"/>
        <v>8.6956521739130436E-3</v>
      </c>
      <c r="E11" s="6">
        <f t="shared" si="1"/>
        <v>0.86956521739130821</v>
      </c>
    </row>
    <row r="12" spans="1:8" x14ac:dyDescent="0.2">
      <c r="A12">
        <v>11</v>
      </c>
      <c r="B12" s="5" t="s">
        <v>22</v>
      </c>
      <c r="C12">
        <v>0</v>
      </c>
      <c r="D12">
        <f t="shared" si="0"/>
        <v>0</v>
      </c>
      <c r="E12" s="6">
        <f t="shared" si="1"/>
        <v>3.8857805861880479E-15</v>
      </c>
    </row>
    <row r="13" spans="1:8" x14ac:dyDescent="0.2">
      <c r="A13">
        <v>8</v>
      </c>
      <c r="B13" t="s">
        <v>23</v>
      </c>
      <c r="C13">
        <v>0</v>
      </c>
      <c r="D13">
        <f t="shared" si="0"/>
        <v>0</v>
      </c>
      <c r="E13" s="6">
        <f t="shared" si="1"/>
        <v>3.8857805861880479E-15</v>
      </c>
    </row>
    <row r="14" spans="1:8" x14ac:dyDescent="0.2">
      <c r="A14">
        <v>5.6</v>
      </c>
      <c r="B14" t="s">
        <v>24</v>
      </c>
      <c r="C14">
        <v>0</v>
      </c>
      <c r="D14">
        <f t="shared" si="0"/>
        <v>0</v>
      </c>
      <c r="E14" s="6">
        <f t="shared" si="1"/>
        <v>3.8857805861880479E-15</v>
      </c>
    </row>
    <row r="15" spans="1:8" x14ac:dyDescent="0.2">
      <c r="A15">
        <v>4</v>
      </c>
      <c r="B15" t="s">
        <v>25</v>
      </c>
      <c r="C15">
        <v>0</v>
      </c>
      <c r="D15">
        <f t="shared" si="0"/>
        <v>0</v>
      </c>
      <c r="E15" s="6">
        <f t="shared" si="1"/>
        <v>3.8857805861880479E-15</v>
      </c>
    </row>
    <row r="16" spans="1:8" x14ac:dyDescent="0.2">
      <c r="A16">
        <v>2.8</v>
      </c>
      <c r="B16" t="s">
        <v>26</v>
      </c>
      <c r="C16">
        <v>0</v>
      </c>
      <c r="D16">
        <f t="shared" si="0"/>
        <v>0</v>
      </c>
      <c r="E16" s="6">
        <f t="shared" si="1"/>
        <v>3.8857805861880479E-15</v>
      </c>
    </row>
    <row r="17" spans="1:8" x14ac:dyDescent="0.2">
      <c r="A17" t="s">
        <v>27</v>
      </c>
      <c r="B17" t="s">
        <v>27</v>
      </c>
      <c r="C17">
        <v>0</v>
      </c>
      <c r="D17">
        <f t="shared" si="0"/>
        <v>0</v>
      </c>
      <c r="E17" s="6">
        <f t="shared" si="1"/>
        <v>3.8857805861880479E-15</v>
      </c>
    </row>
    <row r="18" spans="1:8" x14ac:dyDescent="0.2">
      <c r="A18" s="1" t="s">
        <v>28</v>
      </c>
      <c r="B18" s="1"/>
      <c r="C18" s="1">
        <f>SUM(C3:C17)</f>
        <v>115</v>
      </c>
    </row>
    <row r="20" spans="1:8" x14ac:dyDescent="0.2">
      <c r="A20" t="s">
        <v>29</v>
      </c>
    </row>
    <row r="22" spans="1:8" x14ac:dyDescent="0.2">
      <c r="A22" s="1" t="s">
        <v>30</v>
      </c>
      <c r="B22" s="1"/>
      <c r="G22" s="7">
        <v>0.54861111111111105</v>
      </c>
      <c r="H22" s="2">
        <v>44821</v>
      </c>
    </row>
    <row r="23" spans="1:8" x14ac:dyDescent="0.2">
      <c r="A23" s="3" t="s">
        <v>1</v>
      </c>
      <c r="B23" s="3" t="s">
        <v>31</v>
      </c>
      <c r="C23" s="3" t="s">
        <v>2</v>
      </c>
      <c r="D23" s="3" t="s">
        <v>3</v>
      </c>
      <c r="E23" s="3" t="s">
        <v>4</v>
      </c>
      <c r="F23" s="3" t="s">
        <v>5</v>
      </c>
      <c r="G23" s="3" t="s">
        <v>6</v>
      </c>
      <c r="H23" s="3" t="s">
        <v>7</v>
      </c>
    </row>
    <row r="24" spans="1:8" x14ac:dyDescent="0.2">
      <c r="A24" t="s">
        <v>8</v>
      </c>
      <c r="B24" t="s">
        <v>8</v>
      </c>
      <c r="C24">
        <v>0</v>
      </c>
      <c r="D24">
        <f t="shared" ref="D24:D38" si="2">C24/$C$39</f>
        <v>0</v>
      </c>
      <c r="E24">
        <v>100</v>
      </c>
      <c r="F24" t="s">
        <v>9</v>
      </c>
      <c r="G24" s="4">
        <f>2.71828^((50+56.225)/29.456)</f>
        <v>36.826725205301237</v>
      </c>
      <c r="H24" s="4">
        <f>2.71828^((84+56.225)/29.456)</f>
        <v>116.80279741151404</v>
      </c>
    </row>
    <row r="25" spans="1:8" x14ac:dyDescent="0.2">
      <c r="A25">
        <v>180</v>
      </c>
      <c r="B25" s="5" t="s">
        <v>10</v>
      </c>
      <c r="C25">
        <v>1</v>
      </c>
      <c r="D25" s="4">
        <f t="shared" si="2"/>
        <v>9.6153846153846159E-3</v>
      </c>
      <c r="E25" s="6">
        <f>E24-100*(C24/$C$39)</f>
        <v>100</v>
      </c>
      <c r="F25" t="s">
        <v>11</v>
      </c>
      <c r="G25">
        <v>44</v>
      </c>
      <c r="H25">
        <v>64</v>
      </c>
    </row>
    <row r="26" spans="1:8" x14ac:dyDescent="0.2">
      <c r="A26">
        <v>128</v>
      </c>
      <c r="B26" s="5" t="s">
        <v>12</v>
      </c>
      <c r="C26">
        <v>2</v>
      </c>
      <c r="D26" s="4">
        <f t="shared" si="2"/>
        <v>1.9230769230769232E-2</v>
      </c>
      <c r="E26" s="6">
        <f t="shared" ref="E26:E38" si="3">E25-100*(C25/$C$39)</f>
        <v>99.038461538461533</v>
      </c>
      <c r="F26" t="s">
        <v>13</v>
      </c>
      <c r="G26" s="4">
        <f>(50-1.668)/0.7223</f>
        <v>66.914024643499928</v>
      </c>
      <c r="H26" s="4">
        <f>(84-1.668)/0.7223</f>
        <v>113.98587844385987</v>
      </c>
    </row>
    <row r="27" spans="1:8" x14ac:dyDescent="0.2">
      <c r="A27">
        <v>90</v>
      </c>
      <c r="B27" s="5" t="s">
        <v>14</v>
      </c>
      <c r="C27">
        <v>14</v>
      </c>
      <c r="D27" s="4">
        <f t="shared" si="2"/>
        <v>0.13461538461538461</v>
      </c>
      <c r="E27" s="6">
        <f t="shared" si="3"/>
        <v>97.115384615384613</v>
      </c>
      <c r="F27" t="s">
        <v>15</v>
      </c>
      <c r="G27">
        <v>45</v>
      </c>
      <c r="H27">
        <v>64</v>
      </c>
    </row>
    <row r="28" spans="1:8" x14ac:dyDescent="0.2">
      <c r="A28">
        <v>64</v>
      </c>
      <c r="B28" s="5" t="s">
        <v>16</v>
      </c>
      <c r="C28">
        <v>34</v>
      </c>
      <c r="D28" s="4">
        <f t="shared" si="2"/>
        <v>0.32692307692307693</v>
      </c>
      <c r="E28" s="6">
        <f t="shared" si="3"/>
        <v>83.653846153846146</v>
      </c>
      <c r="F28" s="1" t="s">
        <v>17</v>
      </c>
      <c r="G28" s="1">
        <f>AVERAGE(G25,G27)</f>
        <v>44.5</v>
      </c>
      <c r="H28" s="1">
        <f>AVERAGE(H25,H27)</f>
        <v>64</v>
      </c>
    </row>
    <row r="29" spans="1:8" x14ac:dyDescent="0.2">
      <c r="A29">
        <v>45</v>
      </c>
      <c r="B29" s="5" t="s">
        <v>18</v>
      </c>
      <c r="C29">
        <v>27</v>
      </c>
      <c r="D29" s="4">
        <f t="shared" si="2"/>
        <v>0.25961538461538464</v>
      </c>
      <c r="E29" s="6">
        <f t="shared" si="3"/>
        <v>50.961538461538453</v>
      </c>
    </row>
    <row r="30" spans="1:8" x14ac:dyDescent="0.2">
      <c r="A30">
        <v>32</v>
      </c>
      <c r="B30" s="5" t="s">
        <v>19</v>
      </c>
      <c r="C30">
        <v>21</v>
      </c>
      <c r="D30" s="4">
        <f t="shared" si="2"/>
        <v>0.20192307692307693</v>
      </c>
      <c r="E30" s="6">
        <f t="shared" si="3"/>
        <v>24.999999999999989</v>
      </c>
    </row>
    <row r="31" spans="1:8" x14ac:dyDescent="0.2">
      <c r="A31">
        <v>22.6</v>
      </c>
      <c r="B31" s="5" t="s">
        <v>20</v>
      </c>
      <c r="C31">
        <v>4</v>
      </c>
      <c r="D31" s="4">
        <f t="shared" si="2"/>
        <v>3.8461538461538464E-2</v>
      </c>
      <c r="E31" s="6">
        <f t="shared" si="3"/>
        <v>4.8076923076922959</v>
      </c>
    </row>
    <row r="32" spans="1:8" x14ac:dyDescent="0.2">
      <c r="A32">
        <v>16</v>
      </c>
      <c r="B32" s="5" t="s">
        <v>21</v>
      </c>
      <c r="C32">
        <v>1</v>
      </c>
      <c r="D32" s="4">
        <f t="shared" si="2"/>
        <v>9.6153846153846159E-3</v>
      </c>
      <c r="E32" s="6">
        <f t="shared" si="3"/>
        <v>0.96153846153844968</v>
      </c>
    </row>
    <row r="33" spans="1:5" x14ac:dyDescent="0.2">
      <c r="A33">
        <v>11</v>
      </c>
      <c r="B33" s="5" t="s">
        <v>22</v>
      </c>
      <c r="C33">
        <v>0</v>
      </c>
      <c r="D33">
        <f t="shared" si="2"/>
        <v>0</v>
      </c>
      <c r="E33" s="6">
        <f t="shared" si="3"/>
        <v>-1.1879386363489175E-14</v>
      </c>
    </row>
    <row r="34" spans="1:5" x14ac:dyDescent="0.2">
      <c r="A34">
        <v>8</v>
      </c>
      <c r="B34" t="s">
        <v>23</v>
      </c>
      <c r="C34">
        <v>0</v>
      </c>
      <c r="D34">
        <f t="shared" si="2"/>
        <v>0</v>
      </c>
      <c r="E34" s="6">
        <f t="shared" si="3"/>
        <v>-1.1879386363489175E-14</v>
      </c>
    </row>
    <row r="35" spans="1:5" x14ac:dyDescent="0.2">
      <c r="A35">
        <v>5.6</v>
      </c>
      <c r="B35" t="s">
        <v>24</v>
      </c>
      <c r="C35">
        <v>0</v>
      </c>
      <c r="D35">
        <f t="shared" si="2"/>
        <v>0</v>
      </c>
      <c r="E35" s="6">
        <f t="shared" si="3"/>
        <v>-1.1879386363489175E-14</v>
      </c>
    </row>
    <row r="36" spans="1:5" x14ac:dyDescent="0.2">
      <c r="A36">
        <v>4</v>
      </c>
      <c r="B36" t="s">
        <v>25</v>
      </c>
      <c r="C36">
        <v>0</v>
      </c>
      <c r="D36">
        <f t="shared" si="2"/>
        <v>0</v>
      </c>
      <c r="E36" s="6">
        <f t="shared" si="3"/>
        <v>-1.1879386363489175E-14</v>
      </c>
    </row>
    <row r="37" spans="1:5" x14ac:dyDescent="0.2">
      <c r="A37">
        <v>2.8</v>
      </c>
      <c r="B37" t="s">
        <v>26</v>
      </c>
      <c r="C37">
        <v>0</v>
      </c>
      <c r="D37">
        <f t="shared" si="2"/>
        <v>0</v>
      </c>
      <c r="E37" s="6">
        <f t="shared" si="3"/>
        <v>-1.1879386363489175E-14</v>
      </c>
    </row>
    <row r="38" spans="1:5" x14ac:dyDescent="0.2">
      <c r="A38" t="s">
        <v>27</v>
      </c>
      <c r="B38" t="s">
        <v>27</v>
      </c>
      <c r="C38">
        <v>0</v>
      </c>
      <c r="D38">
        <f t="shared" si="2"/>
        <v>0</v>
      </c>
      <c r="E38" s="6">
        <f t="shared" si="3"/>
        <v>-1.1879386363489175E-14</v>
      </c>
    </row>
    <row r="39" spans="1:5" x14ac:dyDescent="0.2">
      <c r="A39" s="1" t="s">
        <v>28</v>
      </c>
      <c r="B39" s="1"/>
      <c r="C39" s="1">
        <f>SUM(C24:C38)</f>
        <v>104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5E4FD-3905-1C49-8889-29980070F065}">
  <dimension ref="A1"/>
  <sheetViews>
    <sheetView topLeftCell="D1" workbookViewId="0">
      <selection activeCell="N20" sqref="N20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F7FDF-8E30-B044-9125-F14ED9748EA6}">
  <dimension ref="A1"/>
  <sheetViews>
    <sheetView tabSelected="1" workbookViewId="0">
      <selection activeCell="F29" sqref="F29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Plots</vt:lpstr>
      <vt:lpstr>FigS2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2023-04-17T15:07:57Z</dcterms:created>
  <dcterms:modified xsi:type="dcterms:W3CDTF">2023-04-17T15:21:52Z</dcterms:modified>
</cp:coreProperties>
</file>