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ckland/Documents/Research/Elephant_Butte/Paper drafts/Submission-Items/Data_Repo/EBRD/Field_Data/"/>
    </mc:Choice>
  </mc:AlternateContent>
  <xr:revisionPtr revIDLastSave="0" documentId="13_ncr:1_{6E924102-B4A5-F44B-A79C-1C54C098E1C7}" xr6:coauthVersionLast="47" xr6:coauthVersionMax="47" xr10:uidLastSave="{00000000-0000-0000-0000-000000000000}"/>
  <bookViews>
    <workbookView xWindow="0" yWindow="500" windowWidth="30420" windowHeight="16940" xr2:uid="{7F061AAC-49A4-014B-B66E-0E63EE666E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Q9" i="2"/>
  <c r="I13" i="2"/>
  <c r="K13" i="2" s="1"/>
  <c r="H13" i="2"/>
  <c r="J13" i="2" s="1"/>
  <c r="L13" i="2" s="1"/>
  <c r="D13" i="2"/>
  <c r="G13" i="2" s="1"/>
  <c r="M13" i="2" s="1"/>
  <c r="N13" i="2" s="1"/>
  <c r="O13" i="2" s="1"/>
  <c r="P13" i="2" s="1"/>
  <c r="R13" i="2" s="1"/>
  <c r="S13" i="2" s="1"/>
  <c r="I9" i="2"/>
  <c r="K9" i="2" s="1"/>
  <c r="H9" i="2"/>
  <c r="J9" i="2" s="1"/>
  <c r="L9" i="2" s="1"/>
  <c r="D9" i="2"/>
  <c r="G9" i="2" s="1"/>
  <c r="M9" i="2" s="1"/>
  <c r="N9" i="2" s="1"/>
  <c r="O9" i="2" s="1"/>
  <c r="P9" i="2" s="1"/>
  <c r="R9" i="2" s="1"/>
  <c r="S9" i="2" s="1"/>
  <c r="K5" i="2"/>
  <c r="J5" i="2"/>
  <c r="L5" i="2" s="1"/>
  <c r="I5" i="2"/>
  <c r="H5" i="2"/>
  <c r="D5" i="2"/>
  <c r="G5" i="2" s="1"/>
  <c r="M5" i="2" s="1"/>
  <c r="N5" i="2" s="1"/>
  <c r="O5" i="2" s="1"/>
  <c r="P5" i="2" s="1"/>
  <c r="Q5" i="2" s="1"/>
  <c r="R5" i="2" s="1"/>
  <c r="S5" i="2" s="1"/>
</calcChain>
</file>

<file path=xl/sharedStrings.xml><?xml version="1.0" encoding="utf-8"?>
<sst xmlns="http://schemas.openxmlformats.org/spreadsheetml/2006/main" count="65" uniqueCount="27">
  <si>
    <t>Area (m^2)</t>
  </si>
  <si>
    <t>Total deposited sediment (m^3)</t>
  </si>
  <si>
    <t>Mass of OC aggraded per year (mt/year)</t>
  </si>
  <si>
    <t>Emergent delta lobe polygon (land that emerged between surveys, for same given water level)</t>
  </si>
  <si>
    <t>Reservoir bottom polygon (below WSE 4300 ft; comparing 2007 and 2017 bathy)</t>
  </si>
  <si>
    <t>Delta topset polygon (area over which annual water level fluctuates; comparing 2007 bathy and 2019 lidar)</t>
  </si>
  <si>
    <t>Emergent delta lobe polygon</t>
  </si>
  <si>
    <t>Reservoir bottom polygon</t>
  </si>
  <si>
    <t>Delta topset polygon</t>
  </si>
  <si>
    <t>Mean (ft)</t>
  </si>
  <si>
    <t>Stdev (ft)</t>
  </si>
  <si>
    <t>Sum (ft^3)</t>
  </si>
  <si>
    <t>Sum (m^3)</t>
  </si>
  <si>
    <t>Count (pixels)</t>
  </si>
  <si>
    <t>Mean (m)</t>
  </si>
  <si>
    <t>Stdev (m)</t>
  </si>
  <si>
    <t>Mean aggradation rate (cm/yr)</t>
  </si>
  <si>
    <t>Stdev aggradation rate (cm/yr)</t>
  </si>
  <si>
    <t>Mean aggradation rate (m/yr)</t>
  </si>
  <si>
    <t>Volume of sediment aggraded (m^3)</t>
  </si>
  <si>
    <t>Mass of sediment aggraded (kg)</t>
  </si>
  <si>
    <t>Mass of sediment aggraded (mt)</t>
  </si>
  <si>
    <t>Mass of OC aggraded (mt)</t>
  </si>
  <si>
    <t>Mass of OC aggraded per m^2 per year (mt/m^2/year)</t>
  </si>
  <si>
    <t>Mass of OC aggraded per m^2 per year (g/m^2/year)</t>
  </si>
  <si>
    <t>1. Zonal statistics outputs from QGIS</t>
  </si>
  <si>
    <t>2. Observed aggradation rates: using statistics from QGIS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</si>
</sst>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1" fillId="0" borderId="4" xfId="0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/>
    <xf numFmtId="0" fontId="1" fillId="0" borderId="5" xfId="0" applyFont="1" applyBorder="1" applyAlignment="1">
      <alignment wrapText="1"/>
    </xf>
    <xf numFmtId="164" fontId="1" fillId="0" borderId="6" xfId="0" applyNumberFormat="1" applyFont="1" applyBorder="1"/>
    <xf numFmtId="0" fontId="0" fillId="0" borderId="7" xfId="0" applyBorder="1"/>
    <xf numFmtId="0" fontId="1" fillId="0" borderId="7" xfId="0" applyFont="1" applyBorder="1"/>
    <xf numFmtId="11" fontId="0" fillId="0" borderId="0" xfId="0" applyNumberFormat="1"/>
    <xf numFmtId="0" fontId="1" fillId="0" borderId="5" xfId="0" applyFont="1" applyBorder="1"/>
    <xf numFmtId="0" fontId="1" fillId="0" borderId="8" xfId="0" applyFont="1" applyBorder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7" xfId="0" applyNumberFormat="1" applyBorder="1"/>
    <xf numFmtId="2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4E6-944D-554C-823F-586E27E980C2}">
  <dimension ref="A1:Z15"/>
  <sheetViews>
    <sheetView tabSelected="1" workbookViewId="0">
      <selection activeCell="D20" sqref="D20"/>
    </sheetView>
  </sheetViews>
  <sheetFormatPr baseColWidth="10" defaultRowHeight="16" x14ac:dyDescent="0.2"/>
  <cols>
    <col min="7" max="7" width="19.33203125" customWidth="1"/>
    <col min="10" max="10" width="10.83203125" customWidth="1"/>
    <col min="18" max="18" width="14.83203125" customWidth="1"/>
    <col min="19" max="19" width="14.5" customWidth="1"/>
  </cols>
  <sheetData>
    <row r="1" spans="1:26" ht="16" customHeight="1" x14ac:dyDescent="0.2">
      <c r="A1" s="35" t="s">
        <v>25</v>
      </c>
      <c r="B1" s="35"/>
      <c r="C1" s="35"/>
      <c r="D1" s="35"/>
      <c r="E1" s="35"/>
      <c r="F1" s="35"/>
      <c r="G1" s="35"/>
      <c r="H1" s="35"/>
      <c r="I1" s="35"/>
      <c r="J1" s="29" t="s">
        <v>26</v>
      </c>
      <c r="K1" s="30"/>
      <c r="L1" s="30"/>
      <c r="M1" s="30"/>
      <c r="N1" s="30"/>
      <c r="O1" s="30"/>
      <c r="P1" s="30"/>
      <c r="Q1" s="30"/>
      <c r="R1" s="30"/>
      <c r="S1" s="31"/>
    </row>
    <row r="2" spans="1:26" ht="16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2"/>
      <c r="K2" s="33"/>
      <c r="L2" s="33"/>
      <c r="M2" s="33"/>
      <c r="N2" s="33"/>
      <c r="O2" s="33"/>
      <c r="P2" s="33"/>
      <c r="Q2" s="33"/>
      <c r="R2" s="33"/>
      <c r="S2" s="34"/>
    </row>
    <row r="3" spans="1:26" x14ac:dyDescent="0.2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0" t="s">
        <v>6</v>
      </c>
      <c r="K3" s="21"/>
      <c r="L3" s="21"/>
      <c r="M3" s="21"/>
      <c r="N3" s="21"/>
      <c r="O3" s="21"/>
      <c r="P3" s="21"/>
      <c r="Q3" s="21"/>
      <c r="R3" s="21"/>
      <c r="S3" s="22"/>
      <c r="T3" s="15"/>
    </row>
    <row r="4" spans="1:26" s="2" customFormat="1" ht="81" customHeight="1" x14ac:dyDescent="0.2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0</v>
      </c>
      <c r="G4" s="2" t="s">
        <v>1</v>
      </c>
      <c r="H4" s="6" t="s">
        <v>14</v>
      </c>
      <c r="I4" s="2" t="s">
        <v>15</v>
      </c>
      <c r="J4" s="5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</v>
      </c>
      <c r="R4" s="2" t="s">
        <v>23</v>
      </c>
      <c r="S4" s="8" t="s">
        <v>24</v>
      </c>
      <c r="W4" s="6"/>
    </row>
    <row r="5" spans="1:26" x14ac:dyDescent="0.2">
      <c r="A5">
        <v>4.7016411839999996</v>
      </c>
      <c r="B5">
        <v>1.8866342300000001</v>
      </c>
      <c r="C5">
        <v>2187194.07568359</v>
      </c>
      <c r="D5">
        <f>C5*0.0283168</f>
        <v>61934.337202317081</v>
      </c>
      <c r="E5">
        <v>465198</v>
      </c>
      <c r="F5">
        <v>1080532</v>
      </c>
      <c r="G5">
        <f>(D5/E5)*F5</f>
        <v>143857.09578694249</v>
      </c>
      <c r="H5" s="1">
        <f>A5*0.3048</f>
        <v>1.4330602328832001</v>
      </c>
      <c r="I5">
        <f>B5*0.3048</f>
        <v>0.57504611330400002</v>
      </c>
      <c r="J5" s="3">
        <f>(H5*100)/11.25</f>
        <v>12.738313181184001</v>
      </c>
      <c r="K5" s="16">
        <f>(I5*100)/11.25</f>
        <v>5.111521007146667</v>
      </c>
      <c r="L5" s="17">
        <f>J5/100</f>
        <v>0.12738313181184002</v>
      </c>
      <c r="M5">
        <f>G5</f>
        <v>143857.09578694249</v>
      </c>
      <c r="N5">
        <f>M5*1200</f>
        <v>172628514.94433099</v>
      </c>
      <c r="O5">
        <f>N5*0.001</f>
        <v>172628.51494433099</v>
      </c>
      <c r="P5">
        <f>O5*0.07*0.64</f>
        <v>7733.7574695060302</v>
      </c>
      <c r="Q5">
        <f>P5/11.25</f>
        <v>687.44510840053601</v>
      </c>
      <c r="R5">
        <f>Q5/F5</f>
        <v>6.3620985625648845E-4</v>
      </c>
      <c r="S5" s="13">
        <f>R5*1000000</f>
        <v>636.20985625648848</v>
      </c>
      <c r="W5" s="1"/>
    </row>
    <row r="6" spans="1:26" x14ac:dyDescent="0.2">
      <c r="J6" s="4"/>
      <c r="S6" s="13"/>
      <c r="W6" s="1"/>
    </row>
    <row r="7" spans="1:26" x14ac:dyDescent="0.2">
      <c r="A7" s="24" t="s">
        <v>4</v>
      </c>
      <c r="B7" s="24"/>
      <c r="C7" s="24"/>
      <c r="D7" s="24"/>
      <c r="E7" s="24"/>
      <c r="F7" s="24"/>
      <c r="G7" s="24"/>
      <c r="H7" s="24"/>
      <c r="I7" s="24"/>
      <c r="J7" s="23" t="s">
        <v>7</v>
      </c>
      <c r="K7" s="24"/>
      <c r="L7" s="24"/>
      <c r="M7" s="24"/>
      <c r="N7" s="24"/>
      <c r="O7" s="24"/>
      <c r="P7" s="24"/>
      <c r="Q7" s="24"/>
      <c r="R7" s="24"/>
      <c r="S7" s="25"/>
      <c r="W7" s="1"/>
    </row>
    <row r="8" spans="1:26" ht="68" x14ac:dyDescent="0.2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0</v>
      </c>
      <c r="G8" s="2" t="s">
        <v>1</v>
      </c>
      <c r="H8" s="6" t="s">
        <v>14</v>
      </c>
      <c r="I8" s="2" t="s">
        <v>15</v>
      </c>
      <c r="J8" s="5" t="s">
        <v>16</v>
      </c>
      <c r="K8" s="2" t="s">
        <v>17</v>
      </c>
      <c r="L8" s="2" t="s">
        <v>18</v>
      </c>
      <c r="M8" s="2" t="s">
        <v>19</v>
      </c>
      <c r="N8" s="2" t="s">
        <v>20</v>
      </c>
      <c r="O8" s="2" t="s">
        <v>21</v>
      </c>
      <c r="P8" s="2" t="s">
        <v>22</v>
      </c>
      <c r="Q8" s="6" t="s">
        <v>2</v>
      </c>
      <c r="R8" s="2" t="s">
        <v>23</v>
      </c>
      <c r="S8" s="8" t="s">
        <v>24</v>
      </c>
      <c r="T8" s="2"/>
      <c r="U8" s="2"/>
      <c r="V8" s="2"/>
      <c r="W8" s="6"/>
      <c r="X8" s="2"/>
      <c r="Y8" s="2"/>
      <c r="Z8" s="6"/>
    </row>
    <row r="9" spans="1:26" x14ac:dyDescent="0.2">
      <c r="A9">
        <v>1.5361555930046999</v>
      </c>
      <c r="B9">
        <v>0.92163409805197805</v>
      </c>
      <c r="C9">
        <v>9078582.7768554594</v>
      </c>
      <c r="D9">
        <f>C9*0.0283168</f>
        <v>257076.41277566066</v>
      </c>
      <c r="E9">
        <v>5909937</v>
      </c>
      <c r="F9">
        <v>13726431</v>
      </c>
      <c r="G9">
        <f>(D9/E9)*F9</f>
        <v>597086.16888684686</v>
      </c>
      <c r="H9" s="1">
        <f>A9*0.3048</f>
        <v>0.46822022474783259</v>
      </c>
      <c r="I9">
        <f>B9*0.3048</f>
        <v>0.28091407308624294</v>
      </c>
      <c r="J9" s="3">
        <f>(H9*100)/10</f>
        <v>4.682202247478326</v>
      </c>
      <c r="K9" s="16">
        <f>(I9*100)/10</f>
        <v>2.8091407308624294</v>
      </c>
      <c r="L9" s="17">
        <f>J9/100</f>
        <v>4.6822022474783259E-2</v>
      </c>
      <c r="M9">
        <f>G9</f>
        <v>597086.16888684686</v>
      </c>
      <c r="N9">
        <f>M9*1200</f>
        <v>716503402.66421628</v>
      </c>
      <c r="O9">
        <f>N9*0.001</f>
        <v>716503.40266421635</v>
      </c>
      <c r="P9">
        <f>O9*0.07*0.64</f>
        <v>32099.352439356895</v>
      </c>
      <c r="Q9" s="1">
        <f>P9/10</f>
        <v>3209.9352439356894</v>
      </c>
      <c r="R9">
        <f>Q9/F9</f>
        <v>2.338506815016729E-4</v>
      </c>
      <c r="S9" s="13">
        <f>R9*1000000</f>
        <v>233.85068150167291</v>
      </c>
      <c r="W9" s="1"/>
      <c r="X9" s="12"/>
      <c r="Y9" s="7"/>
      <c r="Z9" s="1"/>
    </row>
    <row r="10" spans="1:26" x14ac:dyDescent="0.2">
      <c r="J10" s="4"/>
      <c r="S10" s="13"/>
      <c r="W10" s="1"/>
      <c r="Y10" s="7"/>
      <c r="Z10" s="1"/>
    </row>
    <row r="11" spans="1:26" x14ac:dyDescent="0.2">
      <c r="A11" s="27" t="s">
        <v>5</v>
      </c>
      <c r="B11" s="27"/>
      <c r="C11" s="27"/>
      <c r="D11" s="27"/>
      <c r="E11" s="27"/>
      <c r="F11" s="27"/>
      <c r="G11" s="27"/>
      <c r="H11" s="27"/>
      <c r="I11" s="27"/>
      <c r="J11" s="26" t="s">
        <v>8</v>
      </c>
      <c r="K11" s="27"/>
      <c r="L11" s="27"/>
      <c r="M11" s="27"/>
      <c r="N11" s="27"/>
      <c r="O11" s="27"/>
      <c r="P11" s="27"/>
      <c r="Q11" s="27"/>
      <c r="R11" s="27"/>
      <c r="S11" s="28"/>
      <c r="W11" s="1"/>
      <c r="Y11" s="7"/>
      <c r="Z11" s="1"/>
    </row>
    <row r="12" spans="1:26" ht="68" x14ac:dyDescent="0.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0</v>
      </c>
      <c r="G12" s="2" t="s">
        <v>1</v>
      </c>
      <c r="H12" s="6" t="s">
        <v>14</v>
      </c>
      <c r="I12" s="2" t="s">
        <v>15</v>
      </c>
      <c r="J12" s="5" t="s">
        <v>16</v>
      </c>
      <c r="K12" s="2" t="s">
        <v>17</v>
      </c>
      <c r="L12" s="2" t="s">
        <v>18</v>
      </c>
      <c r="M12" s="2" t="s">
        <v>19</v>
      </c>
      <c r="N12" s="2" t="s">
        <v>20</v>
      </c>
      <c r="O12" s="2" t="s">
        <v>21</v>
      </c>
      <c r="P12" s="2" t="s">
        <v>22</v>
      </c>
      <c r="Q12" s="2" t="s">
        <v>2</v>
      </c>
      <c r="R12" s="2" t="s">
        <v>23</v>
      </c>
      <c r="S12" s="8" t="s">
        <v>24</v>
      </c>
      <c r="T12" s="2"/>
      <c r="U12" s="2"/>
      <c r="V12" s="2"/>
      <c r="W12" s="6"/>
      <c r="X12" s="2"/>
      <c r="Y12" s="2"/>
      <c r="Z12" s="6"/>
    </row>
    <row r="13" spans="1:26" x14ac:dyDescent="0.2">
      <c r="A13" s="10">
        <v>2.32218188</v>
      </c>
      <c r="B13" s="10">
        <v>2.2109774780000002</v>
      </c>
      <c r="C13" s="10">
        <v>10017804.387695299</v>
      </c>
      <c r="D13" s="10">
        <f>C13*0.0283168</f>
        <v>283672.16328549024</v>
      </c>
      <c r="E13" s="10">
        <v>4313962</v>
      </c>
      <c r="F13" s="10">
        <v>10019825</v>
      </c>
      <c r="G13" s="10">
        <f>(D13/E13)*F13</f>
        <v>658871.22637891502</v>
      </c>
      <c r="H13" s="11">
        <f>A13*0.3048</f>
        <v>0.70780103702399999</v>
      </c>
      <c r="I13" s="10">
        <f>B13*0.3048</f>
        <v>0.67390593529440013</v>
      </c>
      <c r="J13" s="9">
        <f>(H13*100)/11.25</f>
        <v>6.2915647735466669</v>
      </c>
      <c r="K13" s="18">
        <f>(I13*100)/11.25</f>
        <v>5.990274980394668</v>
      </c>
      <c r="L13" s="19">
        <f>J13/100</f>
        <v>6.2915647735466665E-2</v>
      </c>
      <c r="M13" s="10">
        <f>G13</f>
        <v>658871.22637891502</v>
      </c>
      <c r="N13" s="10">
        <f>M13*1200</f>
        <v>790645471.65469801</v>
      </c>
      <c r="O13" s="10">
        <f>N13*0.001</f>
        <v>790645.47165469802</v>
      </c>
      <c r="P13" s="10">
        <f>O13*0.07*0.64</f>
        <v>35420.917130130474</v>
      </c>
      <c r="Q13" s="11">
        <f>P13/11.25</f>
        <v>3148.5259671227086</v>
      </c>
      <c r="R13" s="10">
        <f>Q13/F13</f>
        <v>3.1422963645799288E-4</v>
      </c>
      <c r="S13" s="14">
        <f>R13*1000000</f>
        <v>314.22963645799285</v>
      </c>
      <c r="W13" s="1"/>
      <c r="X13" s="12"/>
      <c r="Y13" s="7"/>
      <c r="Z13" s="1"/>
    </row>
    <row r="14" spans="1:26" x14ac:dyDescent="0.2">
      <c r="Y14" s="7"/>
    </row>
    <row r="15" spans="1:26" x14ac:dyDescent="0.2">
      <c r="F15" s="6"/>
      <c r="G15" s="12"/>
      <c r="K15" s="2"/>
      <c r="L15" s="12"/>
      <c r="M15" s="12"/>
    </row>
  </sheetData>
  <mergeCells count="8">
    <mergeCell ref="A11:I11"/>
    <mergeCell ref="J1:S2"/>
    <mergeCell ref="J3:S3"/>
    <mergeCell ref="J7:S7"/>
    <mergeCell ref="J11:S11"/>
    <mergeCell ref="A1:I2"/>
    <mergeCell ref="A3:I3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2023-04-24T19:13:45Z</dcterms:created>
  <dcterms:modified xsi:type="dcterms:W3CDTF">2023-04-24T20:25:15Z</dcterms:modified>
</cp:coreProperties>
</file>