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abigaillewis/Desktop/FeDOC/data/processed_data/"/>
    </mc:Choice>
  </mc:AlternateContent>
  <xr:revisionPtr revIDLastSave="0" documentId="13_ncr:1_{47001470-DEA0-F84A-BEF6-54DD0984547F}" xr6:coauthVersionLast="47" xr6:coauthVersionMax="47" xr10:uidLastSave="{00000000-0000-0000-0000-000000000000}"/>
  <bookViews>
    <workbookView xWindow="0" yWindow="500" windowWidth="13300" windowHeight="16340" firstSheet="2" activeTab="5" xr2:uid="{00000000-000D-0000-FFFF-FFFF00000000}"/>
  </bookViews>
  <sheets>
    <sheet name="QAQC" sheetId="11" r:id="rId1"/>
    <sheet name="C after reduction exhaustion" sheetId="19" r:id="rId2"/>
    <sheet name="zzyzx 600mg rolling" sheetId="23" r:id="rId3"/>
    <sheet name="sort" sheetId="24" r:id="rId4"/>
    <sheet name="prune" sheetId="26" r:id="rId5"/>
    <sheet name="calculations" sheetId="2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1" i="25" l="1"/>
  <c r="O110" i="25"/>
  <c r="O109" i="25"/>
  <c r="O108" i="25"/>
  <c r="O107" i="25"/>
  <c r="O106" i="25"/>
  <c r="O105" i="25"/>
  <c r="O104" i="25"/>
  <c r="O103" i="25"/>
  <c r="O102" i="25"/>
  <c r="O101" i="25"/>
  <c r="O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87" i="25"/>
  <c r="O86" i="25"/>
  <c r="O85" i="25"/>
  <c r="O84" i="25"/>
  <c r="O83" i="25"/>
  <c r="O82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J95" i="25" s="1"/>
  <c r="I96" i="25"/>
  <c r="I97" i="25"/>
  <c r="I98" i="25"/>
  <c r="I99" i="25"/>
  <c r="I100" i="25"/>
  <c r="J100" i="25" s="1"/>
  <c r="I101" i="25"/>
  <c r="I102" i="25"/>
  <c r="I103" i="25"/>
  <c r="J103" i="25" s="1"/>
  <c r="I104" i="25"/>
  <c r="I105" i="25"/>
  <c r="J105" i="25" s="1"/>
  <c r="I106" i="25"/>
  <c r="I107" i="25"/>
  <c r="I108" i="25"/>
  <c r="I109" i="25"/>
  <c r="J109" i="25" s="1"/>
  <c r="I110" i="25"/>
  <c r="I111" i="25"/>
  <c r="P111" i="25"/>
  <c r="V111" i="25" s="1"/>
  <c r="N111" i="25"/>
  <c r="L111" i="25"/>
  <c r="J111" i="25"/>
  <c r="G111" i="25"/>
  <c r="P110" i="25"/>
  <c r="V110" i="25" s="1"/>
  <c r="N110" i="25"/>
  <c r="L110" i="25"/>
  <c r="AD109" i="25" s="1"/>
  <c r="J110" i="25"/>
  <c r="G110" i="25"/>
  <c r="N109" i="25"/>
  <c r="V109" i="25" s="1"/>
  <c r="G109" i="25"/>
  <c r="N108" i="25"/>
  <c r="P108" i="25" s="1"/>
  <c r="V108" i="25" s="1"/>
  <c r="L108" i="25"/>
  <c r="J108" i="25"/>
  <c r="G108" i="25"/>
  <c r="N107" i="25"/>
  <c r="P107" i="25" s="1"/>
  <c r="V107" i="25" s="1"/>
  <c r="L107" i="25"/>
  <c r="M107" i="25" s="1"/>
  <c r="J107" i="25"/>
  <c r="G107" i="25"/>
  <c r="AD106" i="25"/>
  <c r="AC106" i="25"/>
  <c r="V106" i="25"/>
  <c r="N106" i="25"/>
  <c r="J106" i="25"/>
  <c r="G106" i="25"/>
  <c r="P105" i="25"/>
  <c r="V105" i="25" s="1"/>
  <c r="N105" i="25"/>
  <c r="L105" i="25"/>
  <c r="G105" i="25"/>
  <c r="P104" i="25"/>
  <c r="V104" i="25" s="1"/>
  <c r="N104" i="25"/>
  <c r="L104" i="25"/>
  <c r="M104" i="25" s="1"/>
  <c r="J104" i="25"/>
  <c r="G104" i="25"/>
  <c r="AD103" i="25"/>
  <c r="AC103" i="25"/>
  <c r="N103" i="25"/>
  <c r="V103" i="25" s="1"/>
  <c r="G103" i="25"/>
  <c r="N102" i="25"/>
  <c r="P102" i="25" s="1"/>
  <c r="V102" i="25" s="1"/>
  <c r="L102" i="25"/>
  <c r="J102" i="25"/>
  <c r="G102" i="25"/>
  <c r="N101" i="25"/>
  <c r="P101" i="25" s="1"/>
  <c r="V101" i="25" s="1"/>
  <c r="L101" i="25"/>
  <c r="J101" i="25"/>
  <c r="G101" i="25"/>
  <c r="N100" i="25"/>
  <c r="V100" i="25" s="1"/>
  <c r="G100" i="25"/>
  <c r="N99" i="25"/>
  <c r="P99" i="25" s="1"/>
  <c r="V99" i="25" s="1"/>
  <c r="L99" i="25"/>
  <c r="J99" i="25"/>
  <c r="G99" i="25"/>
  <c r="N98" i="25"/>
  <c r="P98" i="25" s="1"/>
  <c r="V98" i="25" s="1"/>
  <c r="L98" i="25"/>
  <c r="M98" i="25" s="1"/>
  <c r="J98" i="25"/>
  <c r="G98" i="25"/>
  <c r="N97" i="25"/>
  <c r="V97" i="25" s="1"/>
  <c r="J97" i="25"/>
  <c r="G97" i="25"/>
  <c r="N96" i="25"/>
  <c r="P96" i="25" s="1"/>
  <c r="V96" i="25" s="1"/>
  <c r="L96" i="25"/>
  <c r="J96" i="25"/>
  <c r="G96" i="25"/>
  <c r="N95" i="25"/>
  <c r="P95" i="25" s="1"/>
  <c r="V95" i="25" s="1"/>
  <c r="L95" i="25"/>
  <c r="M95" i="25" s="1"/>
  <c r="G95" i="25"/>
  <c r="N94" i="25"/>
  <c r="V94" i="25" s="1"/>
  <c r="J94" i="25"/>
  <c r="G94" i="25"/>
  <c r="N93" i="25"/>
  <c r="P93" i="25" s="1"/>
  <c r="V93" i="25" s="1"/>
  <c r="L93" i="25"/>
  <c r="J93" i="25"/>
  <c r="G93" i="25"/>
  <c r="N92" i="25"/>
  <c r="P92" i="25" s="1"/>
  <c r="V92" i="25" s="1"/>
  <c r="L92" i="25"/>
  <c r="M92" i="25" s="1"/>
  <c r="J92" i="25"/>
  <c r="G92" i="25"/>
  <c r="N91" i="25"/>
  <c r="V91" i="25" s="1"/>
  <c r="J91" i="25"/>
  <c r="G91" i="25"/>
  <c r="P90" i="25"/>
  <c r="V90" i="25" s="1"/>
  <c r="N90" i="25"/>
  <c r="L90" i="25"/>
  <c r="J90" i="25"/>
  <c r="G90" i="25"/>
  <c r="N89" i="25"/>
  <c r="P89" i="25" s="1"/>
  <c r="V89" i="25" s="1"/>
  <c r="L89" i="25"/>
  <c r="M89" i="25" s="1"/>
  <c r="J89" i="25"/>
  <c r="G89" i="25"/>
  <c r="AC88" i="25"/>
  <c r="N88" i="25"/>
  <c r="V88" i="25" s="1"/>
  <c r="J88" i="25"/>
  <c r="G88" i="25"/>
  <c r="N87" i="25"/>
  <c r="P87" i="25" s="1"/>
  <c r="V87" i="25" s="1"/>
  <c r="L87" i="25"/>
  <c r="J87" i="25"/>
  <c r="G87" i="25"/>
  <c r="P86" i="25"/>
  <c r="V86" i="25" s="1"/>
  <c r="N86" i="25"/>
  <c r="L86" i="25"/>
  <c r="M86" i="25" s="1"/>
  <c r="J86" i="25"/>
  <c r="G86" i="25"/>
  <c r="N85" i="25"/>
  <c r="V85" i="25" s="1"/>
  <c r="J85" i="25"/>
  <c r="G85" i="25"/>
  <c r="N84" i="25"/>
  <c r="P84" i="25" s="1"/>
  <c r="V84" i="25" s="1"/>
  <c r="L84" i="25"/>
  <c r="J84" i="25"/>
  <c r="G84" i="25"/>
  <c r="N83" i="25"/>
  <c r="P83" i="25" s="1"/>
  <c r="V83" i="25" s="1"/>
  <c r="X83" i="25" s="1"/>
  <c r="L83" i="25"/>
  <c r="M83" i="25" s="1"/>
  <c r="J83" i="25"/>
  <c r="G83" i="25"/>
  <c r="N82" i="25"/>
  <c r="V82" i="25" s="1"/>
  <c r="J82" i="25"/>
  <c r="G82" i="25"/>
  <c r="AD88" i="25" l="1"/>
  <c r="AC85" i="25"/>
  <c r="M101" i="25"/>
  <c r="AC109" i="25"/>
  <c r="AC91" i="25"/>
  <c r="AD91" i="25"/>
  <c r="AD94" i="25"/>
  <c r="AD97" i="25"/>
  <c r="W109" i="25"/>
  <c r="X109" i="25"/>
  <c r="X110" i="25"/>
  <c r="W110" i="25"/>
  <c r="X111" i="25"/>
  <c r="W111" i="25"/>
  <c r="M110" i="25"/>
  <c r="X106" i="25"/>
  <c r="W106" i="25"/>
  <c r="W107" i="25"/>
  <c r="X107" i="25"/>
  <c r="X108" i="25"/>
  <c r="W108" i="25"/>
  <c r="X103" i="25"/>
  <c r="W103" i="25"/>
  <c r="X104" i="25"/>
  <c r="W104" i="25"/>
  <c r="X105" i="25"/>
  <c r="W105" i="25"/>
  <c r="W100" i="25"/>
  <c r="X100" i="25"/>
  <c r="X101" i="25"/>
  <c r="W101" i="25"/>
  <c r="X102" i="25"/>
  <c r="W102" i="25"/>
  <c r="AC100" i="25"/>
  <c r="AD100" i="25"/>
  <c r="X97" i="25"/>
  <c r="W97" i="25"/>
  <c r="X98" i="25"/>
  <c r="W98" i="25"/>
  <c r="X99" i="25"/>
  <c r="W99" i="25"/>
  <c r="AC97" i="25"/>
  <c r="W94" i="25"/>
  <c r="X94" i="25"/>
  <c r="X95" i="25"/>
  <c r="W95" i="25"/>
  <c r="X96" i="25"/>
  <c r="W96" i="25"/>
  <c r="AC94" i="25"/>
  <c r="X92" i="25"/>
  <c r="W92" i="25"/>
  <c r="X91" i="25"/>
  <c r="W91" i="25"/>
  <c r="X93" i="25"/>
  <c r="W93" i="25"/>
  <c r="X89" i="25"/>
  <c r="W89" i="25"/>
  <c r="X88" i="25"/>
  <c r="W88" i="25"/>
  <c r="X90" i="25"/>
  <c r="W90" i="25"/>
  <c r="X85" i="25"/>
  <c r="W85" i="25"/>
  <c r="X86" i="25"/>
  <c r="W86" i="25"/>
  <c r="X87" i="25"/>
  <c r="W87" i="25"/>
  <c r="AD85" i="25"/>
  <c r="X82" i="25"/>
  <c r="W82" i="25"/>
  <c r="X84" i="25"/>
  <c r="W84" i="25"/>
  <c r="AC82" i="25"/>
  <c r="AD82" i="25"/>
  <c r="W83" i="25"/>
  <c r="AB109" i="25" l="1"/>
  <c r="AE109" i="25"/>
  <c r="AE106" i="25"/>
  <c r="AB106" i="25"/>
  <c r="AB103" i="25"/>
  <c r="AE103" i="25"/>
  <c r="AB100" i="25"/>
  <c r="AE100" i="25"/>
  <c r="AB97" i="25"/>
  <c r="AE97" i="25"/>
  <c r="AB94" i="25"/>
  <c r="AE94" i="25"/>
  <c r="AB91" i="25"/>
  <c r="AE91" i="25"/>
  <c r="AB88" i="25"/>
  <c r="AE88" i="25"/>
  <c r="AB85" i="25"/>
  <c r="AE85" i="25"/>
  <c r="AB82" i="25"/>
  <c r="AE82" i="25"/>
  <c r="V20" i="25" l="1"/>
  <c r="V23" i="25"/>
  <c r="V26" i="25"/>
  <c r="V29" i="25"/>
  <c r="V32" i="25"/>
  <c r="V35" i="25"/>
  <c r="V38" i="25"/>
  <c r="V41" i="25"/>
  <c r="V44" i="25"/>
  <c r="V47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N75" i="25" l="1"/>
  <c r="P75" i="25" s="1"/>
  <c r="V75" i="25" s="1"/>
  <c r="L75" i="25"/>
  <c r="J75" i="25"/>
  <c r="N74" i="25"/>
  <c r="P74" i="25" s="1"/>
  <c r="V74" i="25" s="1"/>
  <c r="L74" i="25"/>
  <c r="J74" i="25"/>
  <c r="N73" i="25"/>
  <c r="P73" i="25" s="1"/>
  <c r="V73" i="25" s="1"/>
  <c r="J73" i="25"/>
  <c r="N69" i="25"/>
  <c r="P69" i="25" s="1"/>
  <c r="V69" i="25" s="1"/>
  <c r="L69" i="25"/>
  <c r="J69" i="25"/>
  <c r="N68" i="25"/>
  <c r="P68" i="25" s="1"/>
  <c r="V68" i="25" s="1"/>
  <c r="L68" i="25"/>
  <c r="J68" i="25"/>
  <c r="N67" i="25"/>
  <c r="P67" i="25" s="1"/>
  <c r="V67" i="25" s="1"/>
  <c r="J67" i="25"/>
  <c r="N60" i="25"/>
  <c r="P60" i="25" s="1"/>
  <c r="V60" i="25" s="1"/>
  <c r="L60" i="25"/>
  <c r="J60" i="25"/>
  <c r="N59" i="25"/>
  <c r="P59" i="25" s="1"/>
  <c r="V59" i="25" s="1"/>
  <c r="L59" i="25"/>
  <c r="J59" i="25"/>
  <c r="N58" i="25"/>
  <c r="P58" i="25" s="1"/>
  <c r="V58" i="25" s="1"/>
  <c r="J58" i="25"/>
  <c r="N81" i="25"/>
  <c r="P81" i="25" s="1"/>
  <c r="V81" i="25" s="1"/>
  <c r="L81" i="25"/>
  <c r="J81" i="25"/>
  <c r="N80" i="25"/>
  <c r="P80" i="25" s="1"/>
  <c r="V80" i="25" s="1"/>
  <c r="L80" i="25"/>
  <c r="J80" i="25"/>
  <c r="N79" i="25"/>
  <c r="P79" i="25" s="1"/>
  <c r="V79" i="25" s="1"/>
  <c r="J79" i="25"/>
  <c r="N66" i="25"/>
  <c r="P66" i="25" s="1"/>
  <c r="V66" i="25" s="1"/>
  <c r="L66" i="25"/>
  <c r="J66" i="25"/>
  <c r="N65" i="25"/>
  <c r="P65" i="25" s="1"/>
  <c r="V65" i="25" s="1"/>
  <c r="L65" i="25"/>
  <c r="J65" i="25"/>
  <c r="N64" i="25"/>
  <c r="P64" i="25" s="1"/>
  <c r="V64" i="25" s="1"/>
  <c r="J64" i="25"/>
  <c r="N78" i="25"/>
  <c r="P78" i="25" s="1"/>
  <c r="V78" i="25" s="1"/>
  <c r="L78" i="25"/>
  <c r="J78" i="25"/>
  <c r="N77" i="25"/>
  <c r="P77" i="25" s="1"/>
  <c r="V77" i="25" s="1"/>
  <c r="L77" i="25"/>
  <c r="J77" i="25"/>
  <c r="N76" i="25"/>
  <c r="P76" i="25" s="1"/>
  <c r="V76" i="25" s="1"/>
  <c r="J76" i="25"/>
  <c r="N57" i="25"/>
  <c r="P57" i="25" s="1"/>
  <c r="V57" i="25" s="1"/>
  <c r="L57" i="25"/>
  <c r="J57" i="25"/>
  <c r="N56" i="25"/>
  <c r="P56" i="25" s="1"/>
  <c r="V56" i="25" s="1"/>
  <c r="L56" i="25"/>
  <c r="J56" i="25"/>
  <c r="N55" i="25"/>
  <c r="P55" i="25" s="1"/>
  <c r="V55" i="25" s="1"/>
  <c r="J55" i="25"/>
  <c r="N54" i="25"/>
  <c r="P54" i="25" s="1"/>
  <c r="V54" i="25" s="1"/>
  <c r="L54" i="25"/>
  <c r="J54" i="25"/>
  <c r="N53" i="25"/>
  <c r="P53" i="25" s="1"/>
  <c r="V53" i="25" s="1"/>
  <c r="L53" i="25"/>
  <c r="J53" i="25"/>
  <c r="N52" i="25"/>
  <c r="P52" i="25" s="1"/>
  <c r="V52" i="25" s="1"/>
  <c r="J52" i="25"/>
  <c r="N72" i="25"/>
  <c r="P72" i="25" s="1"/>
  <c r="V72" i="25" s="1"/>
  <c r="L72" i="25"/>
  <c r="J72" i="25"/>
  <c r="N71" i="25"/>
  <c r="P71" i="25" s="1"/>
  <c r="V71" i="25" s="1"/>
  <c r="W71" i="25" s="1"/>
  <c r="L71" i="25"/>
  <c r="J71" i="25"/>
  <c r="N70" i="25"/>
  <c r="P70" i="25" s="1"/>
  <c r="V70" i="25" s="1"/>
  <c r="X70" i="25" s="1"/>
  <c r="J70" i="25"/>
  <c r="N63" i="25"/>
  <c r="P63" i="25" s="1"/>
  <c r="V63" i="25" s="1"/>
  <c r="L63" i="25"/>
  <c r="J63" i="25"/>
  <c r="N62" i="25"/>
  <c r="P62" i="25" s="1"/>
  <c r="V62" i="25" s="1"/>
  <c r="L62" i="25"/>
  <c r="J62" i="25"/>
  <c r="N61" i="25"/>
  <c r="P61" i="25" s="1"/>
  <c r="V61" i="25" s="1"/>
  <c r="J61" i="25"/>
  <c r="AD20" i="25"/>
  <c r="M62" i="25" l="1"/>
  <c r="AD70" i="25"/>
  <c r="M56" i="25"/>
  <c r="M77" i="25"/>
  <c r="AD64" i="25"/>
  <c r="M80" i="25"/>
  <c r="AD58" i="25"/>
  <c r="AC73" i="25"/>
  <c r="AD76" i="25"/>
  <c r="AD67" i="25"/>
  <c r="AC76" i="25"/>
  <c r="AC79" i="25"/>
  <c r="AD73" i="25"/>
  <c r="AC55" i="25"/>
  <c r="AD55" i="25"/>
  <c r="M59" i="25"/>
  <c r="AD52" i="25"/>
  <c r="AD79" i="25"/>
  <c r="AC58" i="25"/>
  <c r="X75" i="25"/>
  <c r="W75" i="25"/>
  <c r="X69" i="25"/>
  <c r="W69" i="25"/>
  <c r="W81" i="25"/>
  <c r="X81" i="25"/>
  <c r="X58" i="25"/>
  <c r="W58" i="25"/>
  <c r="X73" i="25"/>
  <c r="W73" i="25"/>
  <c r="X74" i="25"/>
  <c r="W74" i="25"/>
  <c r="X80" i="25"/>
  <c r="W80" i="25"/>
  <c r="X59" i="25"/>
  <c r="W59" i="25"/>
  <c r="X67" i="25"/>
  <c r="W67" i="25"/>
  <c r="W60" i="25"/>
  <c r="X60" i="25"/>
  <c r="W68" i="25"/>
  <c r="X68" i="25"/>
  <c r="W79" i="25"/>
  <c r="X79" i="25"/>
  <c r="M74" i="25"/>
  <c r="AC67" i="25"/>
  <c r="M68" i="25"/>
  <c r="W76" i="25"/>
  <c r="X76" i="25"/>
  <c r="X78" i="25"/>
  <c r="W78" i="25"/>
  <c r="W77" i="25"/>
  <c r="X77" i="25"/>
  <c r="X65" i="25"/>
  <c r="W65" i="25"/>
  <c r="W64" i="25"/>
  <c r="X64" i="25"/>
  <c r="W66" i="25"/>
  <c r="X66" i="25"/>
  <c r="AC64" i="25"/>
  <c r="M65" i="25"/>
  <c r="X54" i="25"/>
  <c r="W54" i="25"/>
  <c r="X56" i="25"/>
  <c r="W56" i="25"/>
  <c r="X52" i="25"/>
  <c r="W52" i="25"/>
  <c r="W53" i="25"/>
  <c r="X53" i="25"/>
  <c r="X55" i="25"/>
  <c r="W55" i="25"/>
  <c r="X57" i="25"/>
  <c r="W57" i="25"/>
  <c r="AC52" i="25"/>
  <c r="M53" i="25"/>
  <c r="X63" i="25"/>
  <c r="W63" i="25"/>
  <c r="X71" i="25"/>
  <c r="X62" i="25"/>
  <c r="W62" i="25"/>
  <c r="W61" i="25"/>
  <c r="X61" i="25"/>
  <c r="W72" i="25"/>
  <c r="X72" i="25"/>
  <c r="AC70" i="25"/>
  <c r="M71" i="25"/>
  <c r="W70" i="25"/>
  <c r="AC61" i="25"/>
  <c r="AD61" i="25"/>
  <c r="AE61" i="25" l="1"/>
  <c r="AB73" i="25"/>
  <c r="AE73" i="25"/>
  <c r="AE79" i="25"/>
  <c r="AB79" i="25"/>
  <c r="AE58" i="25"/>
  <c r="AB58" i="25"/>
  <c r="AE67" i="25"/>
  <c r="AB67" i="25"/>
  <c r="AB76" i="25"/>
  <c r="AE76" i="25"/>
  <c r="AE64" i="25"/>
  <c r="AB64" i="25"/>
  <c r="AB55" i="25"/>
  <c r="AE55" i="25"/>
  <c r="AE52" i="25"/>
  <c r="AB52" i="25"/>
  <c r="AB61" i="25"/>
  <c r="AE70" i="25"/>
  <c r="AB70" i="25"/>
  <c r="J20" i="25" l="1"/>
  <c r="N49" i="25"/>
  <c r="P49" i="25" s="1"/>
  <c r="V49" i="25" s="1"/>
  <c r="L49" i="25"/>
  <c r="J49" i="25"/>
  <c r="N48" i="25"/>
  <c r="P48" i="25" s="1"/>
  <c r="V48" i="25" s="1"/>
  <c r="L48" i="25"/>
  <c r="J48" i="25"/>
  <c r="N47" i="25"/>
  <c r="J47" i="25"/>
  <c r="N46" i="25"/>
  <c r="P46" i="25" s="1"/>
  <c r="V46" i="25" s="1"/>
  <c r="L46" i="25"/>
  <c r="J46" i="25"/>
  <c r="N45" i="25"/>
  <c r="P45" i="25" s="1"/>
  <c r="V45" i="25" s="1"/>
  <c r="L45" i="25"/>
  <c r="J45" i="25"/>
  <c r="N44" i="25"/>
  <c r="J44" i="25"/>
  <c r="J22" i="25"/>
  <c r="N43" i="25"/>
  <c r="L43" i="25"/>
  <c r="N42" i="25"/>
  <c r="L42" i="25"/>
  <c r="N41" i="25"/>
  <c r="N40" i="25"/>
  <c r="L40" i="25"/>
  <c r="N39" i="25"/>
  <c r="L39" i="25"/>
  <c r="N38" i="25"/>
  <c r="J38" i="25"/>
  <c r="N37" i="25"/>
  <c r="L37" i="25"/>
  <c r="N36" i="25"/>
  <c r="L36" i="25"/>
  <c r="N35" i="25"/>
  <c r="N34" i="25"/>
  <c r="L34" i="25"/>
  <c r="N33" i="25"/>
  <c r="L33" i="25"/>
  <c r="N32" i="25"/>
  <c r="N31" i="25"/>
  <c r="L31" i="25"/>
  <c r="N30" i="25"/>
  <c r="L30" i="25"/>
  <c r="N29" i="25"/>
  <c r="N28" i="25"/>
  <c r="J28" i="25"/>
  <c r="N27" i="25"/>
  <c r="L27" i="25"/>
  <c r="N26" i="25"/>
  <c r="N25" i="25"/>
  <c r="J25" i="25"/>
  <c r="N24" i="25"/>
  <c r="L24" i="25"/>
  <c r="N23" i="25"/>
  <c r="N22" i="25"/>
  <c r="N21" i="25"/>
  <c r="M21" i="25"/>
  <c r="AC20" i="25"/>
  <c r="N20" i="25"/>
  <c r="X20" i="25" s="1"/>
  <c r="AC35" i="25" l="1"/>
  <c r="AD32" i="25"/>
  <c r="AD38" i="25"/>
  <c r="P43" i="25"/>
  <c r="X41" i="25"/>
  <c r="M27" i="25"/>
  <c r="AD26" i="25"/>
  <c r="AD35" i="25"/>
  <c r="AD41" i="25"/>
  <c r="M48" i="25"/>
  <c r="AD47" i="25"/>
  <c r="M24" i="25"/>
  <c r="AD23" i="25"/>
  <c r="AD29" i="25"/>
  <c r="X23" i="25"/>
  <c r="AC44" i="25"/>
  <c r="AD44" i="25"/>
  <c r="P25" i="25"/>
  <c r="X48" i="25"/>
  <c r="W48" i="25"/>
  <c r="X47" i="25"/>
  <c r="W47" i="25"/>
  <c r="W45" i="25"/>
  <c r="X45" i="25"/>
  <c r="W44" i="25"/>
  <c r="X44" i="25"/>
  <c r="X46" i="25"/>
  <c r="W46" i="25"/>
  <c r="X49" i="25"/>
  <c r="W49" i="25"/>
  <c r="AC47" i="25"/>
  <c r="M45" i="25"/>
  <c r="J33" i="25"/>
  <c r="M36" i="25"/>
  <c r="M39" i="25"/>
  <c r="M42" i="25"/>
  <c r="J30" i="25"/>
  <c r="J34" i="25"/>
  <c r="X32" i="25"/>
  <c r="J36" i="25"/>
  <c r="J37" i="25"/>
  <c r="J32" i="25"/>
  <c r="J41" i="25"/>
  <c r="J27" i="25"/>
  <c r="J35" i="25"/>
  <c r="J43" i="25"/>
  <c r="J23" i="25"/>
  <c r="P27" i="25"/>
  <c r="J29" i="25"/>
  <c r="M33" i="25"/>
  <c r="J40" i="25"/>
  <c r="J26" i="25"/>
  <c r="AC32" i="25"/>
  <c r="J31" i="25"/>
  <c r="J21" i="25"/>
  <c r="J39" i="25"/>
  <c r="M30" i="25"/>
  <c r="AC29" i="25"/>
  <c r="P36" i="25"/>
  <c r="V36" i="25" s="1"/>
  <c r="J24" i="25"/>
  <c r="J42" i="25"/>
  <c r="AC26" i="25"/>
  <c r="AC23" i="25"/>
  <c r="AC41" i="25"/>
  <c r="AC38" i="25"/>
  <c r="V43" i="25" l="1"/>
  <c r="W43" i="25" s="1"/>
  <c r="V27" i="25"/>
  <c r="W27" i="25" s="1"/>
  <c r="V25" i="25"/>
  <c r="X25" i="25" s="1"/>
  <c r="W41" i="25"/>
  <c r="W23" i="25"/>
  <c r="AE44" i="25"/>
  <c r="AB44" i="25"/>
  <c r="F9" i="25" s="1"/>
  <c r="AB47" i="25"/>
  <c r="I9" i="25" s="1"/>
  <c r="AE47" i="25"/>
  <c r="W32" i="25"/>
  <c r="X27" i="25"/>
  <c r="W35" i="25"/>
  <c r="X35" i="25"/>
  <c r="X36" i="25"/>
  <c r="W36" i="25"/>
  <c r="W20" i="25"/>
  <c r="W25" i="25" l="1"/>
  <c r="X43" i="25"/>
  <c r="AH109" i="23"/>
  <c r="AI109" i="23"/>
  <c r="AH110" i="23"/>
  <c r="AI110" i="23"/>
  <c r="AH111" i="23"/>
  <c r="AI111" i="23"/>
  <c r="AB71" i="11"/>
  <c r="AA71" i="11"/>
  <c r="Z71" i="11"/>
  <c r="X71" i="11"/>
  <c r="AB70" i="11"/>
  <c r="AA70" i="11"/>
  <c r="Z70" i="11"/>
  <c r="Y70" i="11"/>
  <c r="T64" i="11"/>
  <c r="U64" i="11"/>
  <c r="V64" i="11"/>
  <c r="W64" i="11"/>
  <c r="T65" i="11"/>
  <c r="U65" i="11"/>
  <c r="V65" i="11"/>
  <c r="W65" i="11"/>
  <c r="T66" i="11"/>
  <c r="U66" i="11"/>
  <c r="V66" i="11"/>
  <c r="W66" i="11"/>
  <c r="T67" i="11"/>
  <c r="U67" i="11"/>
  <c r="V67" i="11"/>
  <c r="W67" i="11"/>
  <c r="T68" i="11"/>
  <c r="U68" i="11"/>
  <c r="V68" i="11"/>
  <c r="W68" i="11"/>
  <c r="T69" i="11"/>
  <c r="U69" i="11"/>
  <c r="V69" i="11"/>
  <c r="W69" i="11"/>
  <c r="T70" i="11"/>
  <c r="X70" i="11" s="1"/>
  <c r="U70" i="11"/>
  <c r="V70" i="11"/>
  <c r="W70" i="11"/>
  <c r="T71" i="11"/>
  <c r="U71" i="11"/>
  <c r="Y71" i="11" s="1"/>
  <c r="V71" i="11"/>
  <c r="W71" i="11"/>
  <c r="T72" i="11"/>
  <c r="U72" i="11"/>
  <c r="V72" i="11"/>
  <c r="W72" i="11"/>
  <c r="T73" i="11"/>
  <c r="U73" i="11"/>
  <c r="V73" i="11"/>
  <c r="W73" i="11"/>
  <c r="T74" i="11"/>
  <c r="U74" i="11"/>
  <c r="V74" i="11"/>
  <c r="W74" i="11"/>
  <c r="T75" i="11"/>
  <c r="U75" i="11"/>
  <c r="V75" i="11"/>
  <c r="W75" i="11"/>
  <c r="T76" i="11"/>
  <c r="U76" i="11"/>
  <c r="V76" i="11"/>
  <c r="W76" i="11"/>
  <c r="T77" i="11"/>
  <c r="U77" i="11"/>
  <c r="V77" i="11"/>
  <c r="W77" i="11"/>
  <c r="T78" i="11"/>
  <c r="U78" i="11"/>
  <c r="V78" i="11"/>
  <c r="W78" i="11"/>
  <c r="T79" i="11"/>
  <c r="U79" i="11"/>
  <c r="V79" i="11"/>
  <c r="W79" i="11"/>
  <c r="T80" i="11"/>
  <c r="U80" i="11"/>
  <c r="V80" i="11"/>
  <c r="W80" i="11"/>
  <c r="T81" i="11"/>
  <c r="U81" i="11"/>
  <c r="V81" i="11"/>
  <c r="W81" i="11"/>
  <c r="T82" i="11"/>
  <c r="U82" i="11"/>
  <c r="V82" i="11"/>
  <c r="W82" i="11"/>
  <c r="T83" i="11"/>
  <c r="U83" i="11"/>
  <c r="V83" i="11"/>
  <c r="W83" i="11"/>
  <c r="N140" i="23" l="1"/>
  <c r="I140" i="23"/>
  <c r="H140" i="23"/>
  <c r="N139" i="23"/>
  <c r="I139" i="23"/>
  <c r="H139" i="23"/>
  <c r="N138" i="23"/>
  <c r="I138" i="23"/>
  <c r="H138" i="23"/>
  <c r="AG130" i="23"/>
  <c r="N130" i="23"/>
  <c r="I130" i="23"/>
  <c r="I131" i="23" s="1"/>
  <c r="H130" i="23"/>
  <c r="G130" i="23"/>
  <c r="F130" i="23"/>
  <c r="F131" i="23" s="1"/>
  <c r="AG129" i="23"/>
  <c r="N129" i="23"/>
  <c r="I129" i="23"/>
  <c r="H129" i="23"/>
  <c r="H132" i="23" s="1"/>
  <c r="G129" i="23"/>
  <c r="G133" i="23" s="1"/>
  <c r="F129" i="23"/>
  <c r="F132" i="23" s="1"/>
  <c r="AI108" i="23"/>
  <c r="AH108" i="23"/>
  <c r="AI107" i="23"/>
  <c r="AH107" i="23"/>
  <c r="AI106" i="23"/>
  <c r="AH106" i="23"/>
  <c r="AI105" i="23"/>
  <c r="AH105" i="23"/>
  <c r="AI104" i="23"/>
  <c r="AH104" i="23"/>
  <c r="AI103" i="23"/>
  <c r="AH103" i="23"/>
  <c r="AI102" i="23"/>
  <c r="AH102" i="23"/>
  <c r="AI101" i="23"/>
  <c r="AH101" i="23"/>
  <c r="AI100" i="23"/>
  <c r="AH100" i="23"/>
  <c r="AI99" i="23"/>
  <c r="AH99" i="23"/>
  <c r="AI98" i="23"/>
  <c r="AH98" i="23"/>
  <c r="AI97" i="23"/>
  <c r="AH97" i="23"/>
  <c r="AI96" i="23"/>
  <c r="AH96" i="23"/>
  <c r="AI95" i="23"/>
  <c r="AH95" i="23"/>
  <c r="AI94" i="23"/>
  <c r="AH94" i="23"/>
  <c r="AI93" i="23"/>
  <c r="AH93" i="23"/>
  <c r="AI92" i="23"/>
  <c r="AH92" i="23"/>
  <c r="AI91" i="23"/>
  <c r="AH91" i="23"/>
  <c r="AI90" i="23"/>
  <c r="AH90" i="23"/>
  <c r="AI89" i="23"/>
  <c r="AH89" i="23"/>
  <c r="AI88" i="23"/>
  <c r="AH88" i="23"/>
  <c r="AI87" i="23"/>
  <c r="AH87" i="23"/>
  <c r="AI86" i="23"/>
  <c r="AH86" i="23"/>
  <c r="AI85" i="23"/>
  <c r="AH85" i="23"/>
  <c r="AI84" i="23"/>
  <c r="AH84" i="23"/>
  <c r="AI83" i="23"/>
  <c r="AH83" i="23"/>
  <c r="AI82" i="23"/>
  <c r="AH82" i="23"/>
  <c r="AI81" i="23"/>
  <c r="AH81" i="23"/>
  <c r="AI80" i="23"/>
  <c r="AH80" i="23"/>
  <c r="AI79" i="23"/>
  <c r="AH79" i="23"/>
  <c r="AI78" i="23"/>
  <c r="AH78" i="23"/>
  <c r="AI77" i="23"/>
  <c r="AH77" i="23"/>
  <c r="AI76" i="23"/>
  <c r="AH76" i="23"/>
  <c r="AI75" i="23"/>
  <c r="AH75" i="23"/>
  <c r="AI74" i="23"/>
  <c r="AH74" i="23"/>
  <c r="AI73" i="23"/>
  <c r="AH73" i="23"/>
  <c r="AI72" i="23"/>
  <c r="AH72" i="23"/>
  <c r="AI71" i="23"/>
  <c r="AH71" i="23"/>
  <c r="AI70" i="23"/>
  <c r="AH70" i="23"/>
  <c r="AI69" i="23"/>
  <c r="AH69" i="23"/>
  <c r="AI68" i="23"/>
  <c r="AH68" i="23"/>
  <c r="AI67" i="23"/>
  <c r="AH67" i="23"/>
  <c r="AI66" i="23"/>
  <c r="AH66" i="23"/>
  <c r="AI65" i="23"/>
  <c r="AH65" i="23"/>
  <c r="AI64" i="23"/>
  <c r="AH64" i="23"/>
  <c r="AI63" i="23"/>
  <c r="AH63" i="23"/>
  <c r="AB63" i="23"/>
  <c r="AA63" i="23"/>
  <c r="Z63" i="23"/>
  <c r="Y63" i="23"/>
  <c r="X63" i="23"/>
  <c r="AI62" i="23"/>
  <c r="AH62" i="23"/>
  <c r="AB62" i="23"/>
  <c r="AA62" i="23"/>
  <c r="Z62" i="23"/>
  <c r="Y62" i="23"/>
  <c r="X62" i="23"/>
  <c r="AI61" i="23"/>
  <c r="AH61" i="23"/>
  <c r="AI60" i="23"/>
  <c r="AH60" i="23"/>
  <c r="AI59" i="23"/>
  <c r="AH59" i="23"/>
  <c r="AI58" i="23"/>
  <c r="AH58" i="23"/>
  <c r="AI57" i="23"/>
  <c r="AH57" i="23"/>
  <c r="AI56" i="23"/>
  <c r="AH56" i="23"/>
  <c r="AI55" i="23"/>
  <c r="AH55" i="23"/>
  <c r="AI54" i="23"/>
  <c r="AH54" i="23"/>
  <c r="AI53" i="23"/>
  <c r="AH53" i="23"/>
  <c r="AI52" i="23"/>
  <c r="AH52" i="23"/>
  <c r="AI51" i="23"/>
  <c r="AH51" i="23"/>
  <c r="AI50" i="23"/>
  <c r="AH50" i="23"/>
  <c r="AI49" i="23"/>
  <c r="AH49" i="23"/>
  <c r="AI48" i="23"/>
  <c r="AH48" i="23"/>
  <c r="AI47" i="23"/>
  <c r="AH47" i="23"/>
  <c r="AI46" i="23"/>
  <c r="AH46" i="23"/>
  <c r="AI45" i="23"/>
  <c r="AH45" i="23"/>
  <c r="AI44" i="23"/>
  <c r="AH44" i="23"/>
  <c r="AI43" i="23"/>
  <c r="AH43" i="23"/>
  <c r="AI42" i="23"/>
  <c r="AH42" i="23"/>
  <c r="AI41" i="23"/>
  <c r="AH41" i="23"/>
  <c r="AI40" i="23"/>
  <c r="AH40" i="23"/>
  <c r="AI39" i="23"/>
  <c r="AH39" i="23"/>
  <c r="AI38" i="23"/>
  <c r="AH38" i="23"/>
  <c r="AI37" i="23"/>
  <c r="AH37" i="23"/>
  <c r="AI36" i="23"/>
  <c r="AH36" i="23"/>
  <c r="AI35" i="23"/>
  <c r="AH35" i="23"/>
  <c r="AI34" i="23"/>
  <c r="AH34" i="23"/>
  <c r="AI33" i="23"/>
  <c r="AH33" i="23"/>
  <c r="AI32" i="23"/>
  <c r="AH32" i="23"/>
  <c r="AI31" i="23"/>
  <c r="AH31" i="23"/>
  <c r="AI30" i="23"/>
  <c r="AH30" i="23"/>
  <c r="AI29" i="23"/>
  <c r="AH29" i="23"/>
  <c r="AI28" i="23"/>
  <c r="AH28" i="23"/>
  <c r="AB27" i="23"/>
  <c r="AA27" i="23"/>
  <c r="Z27" i="23"/>
  <c r="W27" i="23"/>
  <c r="V27" i="23"/>
  <c r="U27" i="23"/>
  <c r="Y27" i="23" s="1"/>
  <c r="T27" i="23"/>
  <c r="AH27" i="23" s="1"/>
  <c r="AB26" i="23"/>
  <c r="AA26" i="23"/>
  <c r="Z26" i="23"/>
  <c r="W26" i="23"/>
  <c r="V26" i="23"/>
  <c r="U26" i="23"/>
  <c r="AI26" i="23" s="1"/>
  <c r="T26" i="23"/>
  <c r="AH26" i="23" s="1"/>
  <c r="W25" i="23"/>
  <c r="V25" i="23"/>
  <c r="U25" i="23"/>
  <c r="AI25" i="23" s="1"/>
  <c r="T25" i="23"/>
  <c r="X26" i="23" s="1"/>
  <c r="W24" i="23"/>
  <c r="V24" i="23"/>
  <c r="U24" i="23"/>
  <c r="AI24" i="23" s="1"/>
  <c r="T24" i="23"/>
  <c r="AH24" i="23" s="1"/>
  <c r="AI23" i="23"/>
  <c r="W23" i="23"/>
  <c r="V23" i="23"/>
  <c r="U23" i="23"/>
  <c r="T23" i="23"/>
  <c r="AH23" i="23" s="1"/>
  <c r="W22" i="23"/>
  <c r="V22" i="23"/>
  <c r="U22" i="23"/>
  <c r="AI22" i="23" s="1"/>
  <c r="T22" i="23"/>
  <c r="AH22" i="23" s="1"/>
  <c r="W21" i="23"/>
  <c r="V21" i="23"/>
  <c r="U21" i="23"/>
  <c r="AI21" i="23" s="1"/>
  <c r="T21" i="23"/>
  <c r="AH21" i="23" s="1"/>
  <c r="W20" i="23"/>
  <c r="V20" i="23"/>
  <c r="U20" i="23"/>
  <c r="AI20" i="23" s="1"/>
  <c r="T20" i="23"/>
  <c r="AH20" i="23" s="1"/>
  <c r="AI19" i="23"/>
  <c r="W19" i="23"/>
  <c r="V19" i="23"/>
  <c r="U19" i="23"/>
  <c r="T19" i="23"/>
  <c r="AH19" i="23" s="1"/>
  <c r="AH25" i="23" l="1"/>
  <c r="Y26" i="23"/>
  <c r="AI27" i="23"/>
  <c r="AI130" i="23" s="1"/>
  <c r="G131" i="23"/>
  <c r="N133" i="23"/>
  <c r="N132" i="23"/>
  <c r="H134" i="23"/>
  <c r="F133" i="23"/>
  <c r="H131" i="23"/>
  <c r="F135" i="23"/>
  <c r="G132" i="23"/>
  <c r="F136" i="23"/>
  <c r="N142" i="23"/>
  <c r="N144" i="23" s="1"/>
  <c r="G136" i="23"/>
  <c r="I132" i="23"/>
  <c r="AI140" i="23"/>
  <c r="AI139" i="23"/>
  <c r="AI129" i="23"/>
  <c r="AH139" i="23"/>
  <c r="AH140" i="23"/>
  <c r="AH130" i="23"/>
  <c r="AH129" i="23"/>
  <c r="AH138" i="23"/>
  <c r="N131" i="23"/>
  <c r="X27" i="23"/>
  <c r="F134" i="23"/>
  <c r="G135" i="23"/>
  <c r="H136" i="23"/>
  <c r="G134" i="23"/>
  <c r="H135" i="23"/>
  <c r="I136" i="23"/>
  <c r="AI138" i="23"/>
  <c r="H143" i="23"/>
  <c r="H147" i="23" s="1"/>
  <c r="I135" i="23"/>
  <c r="I143" i="23"/>
  <c r="H133" i="23"/>
  <c r="I134" i="23"/>
  <c r="N135" i="23"/>
  <c r="N143" i="23"/>
  <c r="N136" i="23"/>
  <c r="I133" i="23"/>
  <c r="N134" i="23"/>
  <c r="H142" i="23"/>
  <c r="I142" i="23"/>
  <c r="I144" i="23" s="1"/>
  <c r="AH133" i="23" l="1"/>
  <c r="AH134" i="23"/>
  <c r="AH135" i="23"/>
  <c r="AH136" i="23"/>
  <c r="AH132" i="23"/>
  <c r="AH143" i="23"/>
  <c r="AH131" i="23"/>
  <c r="AH142" i="23"/>
  <c r="H144" i="23"/>
  <c r="H146" i="23"/>
  <c r="AI134" i="23"/>
  <c r="AI135" i="23"/>
  <c r="AI136" i="23"/>
  <c r="AI132" i="23"/>
  <c r="AI133" i="23"/>
  <c r="AI143" i="23"/>
  <c r="AI131" i="23"/>
  <c r="AI142" i="23"/>
  <c r="AI144" i="23" s="1"/>
  <c r="AH157" i="23" l="1"/>
  <c r="AH152" i="23"/>
  <c r="AH148" i="23"/>
  <c r="AH156" i="23"/>
  <c r="AH151" i="23"/>
  <c r="AH154" i="23"/>
  <c r="AH150" i="23"/>
  <c r="AH149" i="23"/>
  <c r="AH153" i="23"/>
  <c r="AH144" i="23"/>
  <c r="AI157" i="23"/>
  <c r="AI152" i="23"/>
  <c r="AI148" i="23"/>
  <c r="AI156" i="23"/>
  <c r="AI151" i="23"/>
  <c r="AI154" i="23"/>
  <c r="AI150" i="23"/>
  <c r="AI153" i="23"/>
  <c r="AI149" i="23"/>
  <c r="AB61" i="11" l="1"/>
  <c r="AA61" i="11"/>
  <c r="Z61" i="11"/>
  <c r="AB60" i="11"/>
  <c r="AA60" i="11"/>
  <c r="Z60" i="11"/>
  <c r="W65" i="19" l="1"/>
  <c r="V65" i="19"/>
  <c r="U65" i="19"/>
  <c r="T65" i="19"/>
  <c r="W41" i="19"/>
  <c r="V41" i="19"/>
  <c r="U41" i="19"/>
  <c r="T41" i="19"/>
  <c r="W40" i="19"/>
  <c r="V40" i="19"/>
  <c r="U40" i="19"/>
  <c r="T40" i="19"/>
  <c r="W39" i="19"/>
  <c r="V39" i="19"/>
  <c r="U39" i="19"/>
  <c r="T39" i="19"/>
  <c r="W38" i="19"/>
  <c r="V38" i="19"/>
  <c r="U38" i="19"/>
  <c r="T38" i="19"/>
  <c r="W37" i="19"/>
  <c r="V37" i="19"/>
  <c r="U37" i="19"/>
  <c r="T37" i="19"/>
  <c r="W36" i="19"/>
  <c r="V36" i="19"/>
  <c r="U36" i="19"/>
  <c r="T36" i="19"/>
  <c r="W35" i="19"/>
  <c r="V35" i="19"/>
  <c r="U35" i="19"/>
  <c r="T35" i="19"/>
  <c r="W34" i="19"/>
  <c r="V34" i="19"/>
  <c r="U34" i="19"/>
  <c r="T34" i="19"/>
  <c r="W33" i="19"/>
  <c r="V33" i="19"/>
  <c r="U33" i="19"/>
  <c r="T33" i="19"/>
  <c r="W32" i="19"/>
  <c r="V32" i="19"/>
  <c r="U32" i="19"/>
  <c r="T32" i="19"/>
  <c r="T44" i="11" l="1"/>
  <c r="U44" i="11"/>
  <c r="V44" i="11"/>
  <c r="W44" i="11"/>
  <c r="T45" i="11"/>
  <c r="U45" i="11"/>
  <c r="V45" i="11"/>
  <c r="W45" i="11"/>
  <c r="T46" i="11"/>
  <c r="V46" i="11" s="1"/>
  <c r="U46" i="11"/>
  <c r="W46" i="11" s="1"/>
  <c r="T47" i="11"/>
  <c r="U47" i="11"/>
  <c r="V47" i="11"/>
  <c r="W47" i="11"/>
  <c r="T48" i="11"/>
  <c r="U48" i="11"/>
  <c r="V48" i="11"/>
  <c r="W48" i="11"/>
  <c r="T49" i="11"/>
  <c r="U49" i="11"/>
  <c r="V49" i="11"/>
  <c r="W49" i="11"/>
  <c r="T50" i="11"/>
  <c r="U50" i="11"/>
  <c r="V50" i="11"/>
  <c r="W50" i="11"/>
  <c r="T51" i="11"/>
  <c r="U51" i="11"/>
  <c r="V51" i="11"/>
  <c r="W51" i="11"/>
  <c r="T52" i="11"/>
  <c r="U52" i="11"/>
  <c r="V52" i="11"/>
  <c r="W52" i="11"/>
  <c r="T53" i="11"/>
  <c r="U53" i="11"/>
  <c r="V53" i="11"/>
  <c r="W53" i="11"/>
  <c r="T54" i="11"/>
  <c r="U54" i="11"/>
  <c r="V54" i="11"/>
  <c r="W54" i="11"/>
  <c r="T55" i="11"/>
  <c r="U55" i="11"/>
  <c r="V55" i="11"/>
  <c r="W55" i="11"/>
  <c r="T56" i="11"/>
  <c r="U56" i="11"/>
  <c r="V56" i="11"/>
  <c r="W56" i="11"/>
  <c r="T57" i="11"/>
  <c r="U57" i="11"/>
  <c r="V57" i="11"/>
  <c r="W57" i="11"/>
  <c r="T58" i="11"/>
  <c r="U58" i="11"/>
  <c r="V58" i="11"/>
  <c r="W58" i="11"/>
  <c r="T59" i="11"/>
  <c r="U59" i="11"/>
  <c r="V59" i="11"/>
  <c r="W59" i="11"/>
  <c r="T60" i="11"/>
  <c r="X60" i="11" s="1"/>
  <c r="U60" i="11"/>
  <c r="Y60" i="11" s="1"/>
  <c r="V60" i="11"/>
  <c r="W60" i="11"/>
  <c r="T61" i="11"/>
  <c r="X61" i="11" s="1"/>
  <c r="U61" i="11"/>
  <c r="Y61" i="11" s="1"/>
  <c r="V61" i="11"/>
  <c r="W61" i="11"/>
  <c r="T62" i="11"/>
  <c r="U62" i="11"/>
  <c r="V62" i="11"/>
  <c r="W62" i="11"/>
  <c r="T63" i="11"/>
  <c r="U63" i="11"/>
  <c r="V63" i="11"/>
  <c r="W63" i="11"/>
  <c r="W43" i="11"/>
  <c r="V43" i="11"/>
  <c r="U43" i="11"/>
  <c r="T43" i="11"/>
  <c r="W42" i="11"/>
  <c r="V42" i="11"/>
  <c r="U42" i="11"/>
  <c r="T42" i="11"/>
  <c r="W41" i="11"/>
  <c r="V41" i="11"/>
  <c r="U41" i="11"/>
  <c r="T41" i="11"/>
  <c r="W40" i="11"/>
  <c r="V40" i="11"/>
  <c r="U40" i="11"/>
  <c r="T40" i="11"/>
  <c r="W39" i="11"/>
  <c r="V39" i="11"/>
  <c r="U39" i="11"/>
  <c r="T39" i="11"/>
  <c r="U55" i="19" l="1"/>
  <c r="W55" i="19" s="1"/>
  <c r="T55" i="19"/>
  <c r="V55" i="19" s="1"/>
  <c r="W54" i="19"/>
  <c r="V54" i="19"/>
  <c r="U54" i="19"/>
  <c r="T54" i="19"/>
  <c r="W53" i="19"/>
  <c r="V53" i="19"/>
  <c r="U53" i="19"/>
  <c r="T53" i="19"/>
  <c r="W52" i="19"/>
  <c r="V52" i="19"/>
  <c r="U52" i="19"/>
  <c r="T52" i="19"/>
  <c r="W51" i="19"/>
  <c r="V51" i="19"/>
  <c r="U51" i="19"/>
  <c r="T51" i="19"/>
  <c r="W50" i="19"/>
  <c r="V50" i="19"/>
  <c r="U50" i="19"/>
  <c r="T50" i="19"/>
  <c r="W49" i="19"/>
  <c r="V49" i="19"/>
  <c r="U49" i="19"/>
  <c r="T49" i="19"/>
  <c r="W48" i="19"/>
  <c r="V48" i="19"/>
  <c r="U48" i="19"/>
  <c r="T48" i="19"/>
  <c r="W47" i="19"/>
  <c r="V47" i="19"/>
  <c r="U47" i="19"/>
  <c r="T47" i="19"/>
  <c r="W46" i="19"/>
  <c r="V46" i="19"/>
  <c r="U46" i="19"/>
  <c r="T46" i="19"/>
  <c r="W45" i="19"/>
  <c r="V45" i="19"/>
  <c r="U45" i="19"/>
  <c r="T45" i="19"/>
  <c r="W44" i="19"/>
  <c r="V44" i="19"/>
  <c r="U44" i="19"/>
  <c r="T44" i="19"/>
  <c r="U31" i="19"/>
  <c r="W31" i="19" s="1"/>
  <c r="T31" i="19"/>
  <c r="V31" i="19" s="1"/>
  <c r="W30" i="19"/>
  <c r="V30" i="19"/>
  <c r="U30" i="19"/>
  <c r="T30" i="19"/>
  <c r="W29" i="19"/>
  <c r="V29" i="19"/>
  <c r="U29" i="19"/>
  <c r="T29" i="19"/>
  <c r="W28" i="19"/>
  <c r="V28" i="19"/>
  <c r="U28" i="19"/>
  <c r="T28" i="19"/>
  <c r="W27" i="19"/>
  <c r="V27" i="19"/>
  <c r="U27" i="19"/>
  <c r="T27" i="19"/>
  <c r="W26" i="19"/>
  <c r="V26" i="19"/>
  <c r="U26" i="19"/>
  <c r="T26" i="19"/>
  <c r="W25" i="19"/>
  <c r="V25" i="19"/>
  <c r="U25" i="19"/>
  <c r="T25" i="19"/>
  <c r="W24" i="19"/>
  <c r="V24" i="19"/>
  <c r="U24" i="19"/>
  <c r="T24" i="19"/>
  <c r="W23" i="19"/>
  <c r="V23" i="19"/>
  <c r="U23" i="19"/>
  <c r="T23" i="19"/>
  <c r="W22" i="19"/>
  <c r="V22" i="19"/>
  <c r="U22" i="19"/>
  <c r="T22" i="19"/>
  <c r="W21" i="19"/>
  <c r="V21" i="19"/>
  <c r="U21" i="19"/>
  <c r="T21" i="19"/>
  <c r="W20" i="19"/>
  <c r="V20" i="19"/>
  <c r="U20" i="19"/>
  <c r="G9" i="19" s="1"/>
  <c r="T20" i="19"/>
  <c r="AB10" i="11" l="1"/>
  <c r="AA10" i="11"/>
  <c r="Z10" i="11"/>
  <c r="AB9" i="11"/>
  <c r="AA9" i="11"/>
  <c r="Z9" i="11"/>
  <c r="T15" i="11" l="1"/>
  <c r="T14" i="11"/>
  <c r="T13" i="11"/>
  <c r="U15" i="11"/>
  <c r="U14" i="11"/>
  <c r="U13" i="11"/>
  <c r="U38" i="11"/>
  <c r="W38" i="11" s="1"/>
  <c r="U37" i="11"/>
  <c r="T38" i="11"/>
  <c r="V38" i="11" s="1"/>
  <c r="T37" i="11"/>
  <c r="U26" i="11"/>
  <c r="U25" i="11"/>
  <c r="T26" i="11"/>
  <c r="T25" i="11"/>
  <c r="V25" i="11" s="1"/>
  <c r="T4" i="11"/>
  <c r="U24" i="11"/>
  <c r="U23" i="11"/>
  <c r="T24" i="11"/>
  <c r="T23" i="11"/>
  <c r="U36" i="11"/>
  <c r="U35" i="11"/>
  <c r="T36" i="11"/>
  <c r="T35" i="11"/>
  <c r="T12" i="11"/>
  <c r="T11" i="11"/>
  <c r="U12" i="11"/>
  <c r="U11" i="11"/>
  <c r="W4" i="11"/>
  <c r="W5" i="11"/>
  <c r="W6" i="11"/>
  <c r="V4" i="11"/>
  <c r="V5" i="11"/>
  <c r="V6" i="11"/>
  <c r="U4" i="11"/>
  <c r="U5" i="11"/>
  <c r="U6" i="11"/>
  <c r="T5" i="11"/>
  <c r="T6" i="11"/>
  <c r="V7" i="11"/>
  <c r="W7" i="11"/>
  <c r="V8" i="11"/>
  <c r="W8" i="11"/>
  <c r="V9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5" i="11"/>
  <c r="V16" i="11"/>
  <c r="W16" i="11"/>
  <c r="V17" i="11"/>
  <c r="W17" i="11"/>
  <c r="V18" i="11"/>
  <c r="W18" i="11"/>
  <c r="V19" i="11"/>
  <c r="W19" i="11"/>
  <c r="V21" i="11"/>
  <c r="W21" i="11"/>
  <c r="T22" i="11"/>
  <c r="V22" i="11" s="1"/>
  <c r="U22" i="11"/>
  <c r="W22" i="11" s="1"/>
  <c r="V23" i="11"/>
  <c r="W23" i="11"/>
  <c r="V24" i="11"/>
  <c r="W24" i="11"/>
  <c r="V26" i="11"/>
  <c r="W26" i="11"/>
  <c r="T27" i="11"/>
  <c r="V27" i="11"/>
  <c r="U27" i="11"/>
  <c r="W27" i="11"/>
  <c r="V28" i="11"/>
  <c r="W28" i="11"/>
  <c r="V29" i="11"/>
  <c r="W29" i="11"/>
  <c r="V30" i="11"/>
  <c r="W30" i="11"/>
  <c r="V32" i="11"/>
  <c r="W32" i="11"/>
  <c r="V33" i="11"/>
  <c r="W33" i="11"/>
  <c r="T34" i="11"/>
  <c r="V34" i="11" s="1"/>
  <c r="U34" i="11"/>
  <c r="W34" i="11" s="1"/>
  <c r="V35" i="11"/>
  <c r="W35" i="11"/>
  <c r="V36" i="11"/>
  <c r="W36" i="11"/>
  <c r="T7" i="11"/>
  <c r="U7" i="11"/>
  <c r="T8" i="11"/>
  <c r="U8" i="11"/>
  <c r="T9" i="11"/>
  <c r="U9" i="11"/>
  <c r="T10" i="11"/>
  <c r="U10" i="11"/>
  <c r="T16" i="11"/>
  <c r="U16" i="11"/>
  <c r="T17" i="11"/>
  <c r="U17" i="11"/>
  <c r="T18" i="11"/>
  <c r="U18" i="11"/>
  <c r="T19" i="11"/>
  <c r="U19" i="11"/>
  <c r="T20" i="11"/>
  <c r="V20" i="11"/>
  <c r="U20" i="11"/>
  <c r="W20" i="11"/>
  <c r="T21" i="11"/>
  <c r="U21" i="11"/>
  <c r="W25" i="11"/>
  <c r="T28" i="11"/>
  <c r="U28" i="11"/>
  <c r="T29" i="11"/>
  <c r="U29" i="11"/>
  <c r="T30" i="11"/>
  <c r="U30" i="11"/>
  <c r="T31" i="11"/>
  <c r="V31" i="11"/>
  <c r="U31" i="11"/>
  <c r="W31" i="11"/>
  <c r="T32" i="11"/>
  <c r="U32" i="11"/>
  <c r="T33" i="11"/>
  <c r="U33" i="11"/>
  <c r="W37" i="11" l="1"/>
  <c r="Y9" i="11"/>
  <c r="X9" i="11"/>
  <c r="Y10" i="11"/>
  <c r="X10" i="11"/>
  <c r="V37" i="11"/>
  <c r="P22" i="25"/>
  <c r="P30" i="25"/>
  <c r="V30" i="25" s="1"/>
  <c r="P34" i="25"/>
  <c r="V34" i="25" s="1"/>
  <c r="P42" i="25"/>
  <c r="V42" i="25" s="1"/>
  <c r="P28" i="25"/>
  <c r="V28" i="25" s="1"/>
  <c r="P31" i="25"/>
  <c r="V31" i="25" s="1"/>
  <c r="P39" i="25"/>
  <c r="V39" i="25" s="1"/>
  <c r="P24" i="25"/>
  <c r="V24" i="25" s="1"/>
  <c r="P40" i="25"/>
  <c r="V40" i="25" s="1"/>
  <c r="P21" i="25"/>
  <c r="V21" i="25" s="1"/>
  <c r="P33" i="25"/>
  <c r="V33" i="25" s="1"/>
  <c r="P37" i="25"/>
  <c r="G48" i="25"/>
  <c r="G46" i="25"/>
  <c r="G30" i="25"/>
  <c r="G20" i="25"/>
  <c r="G38" i="25"/>
  <c r="G44" i="25"/>
  <c r="G36" i="25"/>
  <c r="G28" i="25"/>
  <c r="G26" i="25"/>
  <c r="G22" i="25"/>
  <c r="G25" i="25"/>
  <c r="G42" i="25"/>
  <c r="G34" i="25"/>
  <c r="G21" i="25"/>
  <c r="G40" i="25"/>
  <c r="G32" i="25"/>
  <c r="G49" i="25"/>
  <c r="G45" i="25"/>
  <c r="G41" i="25"/>
  <c r="G37" i="25"/>
  <c r="G33" i="25"/>
  <c r="G29" i="25"/>
  <c r="G24" i="25"/>
  <c r="G47" i="25"/>
  <c r="G43" i="25"/>
  <c r="G39" i="25"/>
  <c r="G35" i="25"/>
  <c r="G31" i="25"/>
  <c r="G27" i="25"/>
  <c r="G23" i="25"/>
  <c r="V22" i="25" l="1"/>
  <c r="W22" i="25" s="1"/>
  <c r="V37" i="25"/>
  <c r="W37" i="25" s="1"/>
  <c r="X38" i="25"/>
  <c r="W38" i="25"/>
  <c r="X29" i="25"/>
  <c r="W29" i="25"/>
  <c r="W31" i="25"/>
  <c r="X31" i="25"/>
  <c r="X30" i="25"/>
  <c r="W30" i="25"/>
  <c r="X26" i="25"/>
  <c r="W26" i="25"/>
  <c r="W24" i="25"/>
  <c r="X24" i="25"/>
  <c r="X42" i="25"/>
  <c r="W42" i="25"/>
  <c r="X34" i="25"/>
  <c r="W34" i="25"/>
  <c r="W33" i="25"/>
  <c r="X33" i="25"/>
  <c r="X40" i="25"/>
  <c r="W40" i="25"/>
  <c r="W39" i="25"/>
  <c r="X39" i="25"/>
  <c r="W28" i="25"/>
  <c r="X28" i="25"/>
  <c r="X22" i="25"/>
  <c r="X21" i="25"/>
  <c r="W21" i="25"/>
  <c r="X37" i="25" l="1"/>
  <c r="AE35" i="25"/>
  <c r="AB35" i="25"/>
  <c r="I7" i="25" s="1"/>
  <c r="AE29" i="25"/>
  <c r="AB29" i="25"/>
  <c r="I6" i="25" s="1"/>
  <c r="AB23" i="25"/>
  <c r="I5" i="25" s="1"/>
  <c r="AE23" i="25"/>
  <c r="AB41" i="25"/>
  <c r="I8" i="25" s="1"/>
  <c r="AE41" i="25"/>
  <c r="AB32" i="25"/>
  <c r="F7" i="25" s="1"/>
  <c r="AE32" i="25"/>
  <c r="AB38" i="25"/>
  <c r="F8" i="25" s="1"/>
  <c r="AE38" i="25"/>
  <c r="AB26" i="25"/>
  <c r="F6" i="25" s="1"/>
  <c r="AE26" i="25"/>
  <c r="AB20" i="25"/>
  <c r="F5" i="25" s="1"/>
  <c r="AE20" i="25"/>
  <c r="I11" i="25" l="1"/>
  <c r="F11" i="25"/>
  <c r="H3" i="25"/>
  <c r="G63" i="25"/>
  <c r="G57" i="25"/>
  <c r="G75" i="25"/>
  <c r="G76" i="25"/>
  <c r="G72" i="25"/>
  <c r="G55" i="25"/>
  <c r="G78" i="25"/>
  <c r="G61" i="25"/>
  <c r="G73" i="25"/>
  <c r="G59" i="25"/>
  <c r="G67" i="25"/>
  <c r="G80" i="25"/>
  <c r="G77" i="25"/>
  <c r="G60" i="25"/>
  <c r="G54" i="25"/>
  <c r="G58" i="25"/>
  <c r="G52" i="25"/>
  <c r="G65" i="25"/>
  <c r="G66" i="25"/>
  <c r="G79" i="25"/>
  <c r="G70" i="25"/>
  <c r="G62" i="25"/>
  <c r="G53" i="25"/>
  <c r="G81" i="25"/>
  <c r="G74" i="25"/>
  <c r="G71" i="25"/>
  <c r="G56" i="25"/>
  <c r="G64" i="25"/>
  <c r="G68" i="25"/>
  <c r="G69" i="25"/>
</calcChain>
</file>

<file path=xl/sharedStrings.xml><?xml version="1.0" encoding="utf-8"?>
<sst xmlns="http://schemas.openxmlformats.org/spreadsheetml/2006/main" count="1563" uniqueCount="237">
  <si>
    <t xml:space="preserve">No. </t>
  </si>
  <si>
    <t>Hole  Pos.</t>
  </si>
  <si>
    <t>Weight  [mg]</t>
  </si>
  <si>
    <t xml:space="preserve">Name  </t>
  </si>
  <si>
    <t xml:space="preserve">Method  </t>
  </si>
  <si>
    <t>N  Area</t>
  </si>
  <si>
    <t>C  Area</t>
  </si>
  <si>
    <t>N  [%]</t>
  </si>
  <si>
    <t>C  [%]</t>
  </si>
  <si>
    <t>N  Factor</t>
  </si>
  <si>
    <t>C  Factor</t>
  </si>
  <si>
    <t>N  Blank</t>
  </si>
  <si>
    <t>C  Blank</t>
  </si>
  <si>
    <t>C/N  ratio</t>
  </si>
  <si>
    <t xml:space="preserve">Memo  </t>
  </si>
  <si>
    <t xml:space="preserve">Info  </t>
  </si>
  <si>
    <t>Date</t>
  </si>
  <si>
    <t>Time</t>
  </si>
  <si>
    <t>blank</t>
  </si>
  <si>
    <t>RunIn</t>
  </si>
  <si>
    <t>aspartic acid</t>
  </si>
  <si>
    <t>Cu</t>
  </si>
  <si>
    <t>very low</t>
  </si>
  <si>
    <t>aa as unknown</t>
  </si>
  <si>
    <t>machine blank</t>
  </si>
  <si>
    <t>N Check Standard % Error (DQO&lt;20 for above LOQ)</t>
  </si>
  <si>
    <t>C Check Standard % Error (DQO&lt;20 for above LOQ)</t>
  </si>
  <si>
    <t>% Relative Standard Difference for duplicates N mass (DQO &lt;20)</t>
  </si>
  <si>
    <t>% Relative Standard Difference for duplicates C mass (DQO&lt;20)</t>
  </si>
  <si>
    <t>% Relative Standard Difference for duplicates N % (DQO &lt;20)</t>
  </si>
  <si>
    <t>% Relative Standard Difference for duplicates C % (DQO&lt;20)</t>
  </si>
  <si>
    <t>% Relative Standard Difference for duplicates C/N ratio (DQO&lt;20)</t>
  </si>
  <si>
    <t>Analyst Data Quality Code (1=no problems, 2=note, 3=fatal flaws)</t>
  </si>
  <si>
    <t>Analyst Sample Notes</t>
  </si>
  <si>
    <t>Calculated N mass in crucible [mg] FLAG IF &lt;LOQ of 0.11</t>
  </si>
  <si>
    <t>Calculated C mass in crucible [mg] FLAG IF &lt;LOQ of 0.175</t>
  </si>
  <si>
    <t>internal reference zzyzx</t>
  </si>
  <si>
    <t>crucible blank</t>
  </si>
  <si>
    <t>Npe</t>
  </si>
  <si>
    <t>DUP</t>
  </si>
  <si>
    <t>BRDI CTWB 4SE 25nov19 2mm</t>
  </si>
  <si>
    <t>BRDI CTWB 3S 25nov19 250</t>
  </si>
  <si>
    <t>BRDI CTWB 4SE 25nov19 53</t>
  </si>
  <si>
    <t>BRDI CTWB 3S 25nov19 53</t>
  </si>
  <si>
    <t>BRDI CTWB 4SE 25nov19 &lt;53</t>
  </si>
  <si>
    <t>BRDI CTWB 5N 25nov19 &lt;53</t>
  </si>
  <si>
    <t>BRDI CTWB 4NW 25nov19 &lt;53</t>
  </si>
  <si>
    <t>BRDI CTWB 3S 25nov19 &lt;53</t>
  </si>
  <si>
    <t>BRDI CTWB 4N 25nov19 &lt;53</t>
  </si>
  <si>
    <t>No,O2</t>
  </si>
  <si>
    <t>soil</t>
  </si>
  <si>
    <t>aspartic acid 1</t>
  </si>
  <si>
    <t>BRDI CTWB 4NE 25nov19 &lt;53</t>
  </si>
  <si>
    <t>reduction reactor exhausted</t>
  </si>
  <si>
    <t>Paired T-test</t>
  </si>
  <si>
    <t>P=</t>
  </si>
  <si>
    <t>MDL 2016 style</t>
  </si>
  <si>
    <t>LOQ 2016 style</t>
  </si>
  <si>
    <t xml:space="preserve">After the reduction reactor is exhausted, the C data is still good.  The N data is trash.  </t>
  </si>
  <si>
    <t>reduction reactor exhausted DO NOT USE N</t>
  </si>
  <si>
    <t>BRDI CTWB 5N sep2020 53um</t>
  </si>
  <si>
    <t>BRDI CTWB 5NE sep2020 53um</t>
  </si>
  <si>
    <t>BRDI CTWB 5NE sep2020 &lt;53um</t>
  </si>
  <si>
    <t>BRDI CTWB 3W sep2020 53um</t>
  </si>
  <si>
    <t>BRDI CTWB 3E sep2020 53um</t>
  </si>
  <si>
    <t>BRDI CTWB 3E sep2020 2mm</t>
  </si>
  <si>
    <t>BRDI CTWB 4W sep2020 2mm</t>
  </si>
  <si>
    <t>BRDI 4?C hemp hi POM 250 pretrt</t>
  </si>
  <si>
    <t>BRDI 4C 3sis blood POM 53um pret</t>
  </si>
  <si>
    <t>reduction reactor getting iffy</t>
  </si>
  <si>
    <t>BRDI 5C plot1 POM 53 pretrt</t>
  </si>
  <si>
    <t>BRDI 4C 3sis blood POM 53 pretrt</t>
  </si>
  <si>
    <t>NA</t>
  </si>
  <si>
    <t>corrected name</t>
  </si>
  <si>
    <t>BRDI 5C plot1 POM 53um pretrt</t>
  </si>
  <si>
    <t>f22jul19r2_con</t>
  </si>
  <si>
    <t>aor2d34_con_3ext</t>
  </si>
  <si>
    <t>expInitr2_init</t>
  </si>
  <si>
    <t>oor3d20_ext_3ext</t>
  </si>
  <si>
    <t>f5aug19r4_ext</t>
  </si>
  <si>
    <t>f8aug19r1_con</t>
  </si>
  <si>
    <t>aor2d34_con</t>
  </si>
  <si>
    <t>f22jul19r1_init</t>
  </si>
  <si>
    <t>expInitr2_ext_3ext</t>
  </si>
  <si>
    <t>f5aug19r2_con</t>
  </si>
  <si>
    <t>b7oct19r2_con</t>
  </si>
  <si>
    <t>aar1d23ext</t>
  </si>
  <si>
    <t>expInitr2_con</t>
  </si>
  <si>
    <t>oar3d34_con_3ext</t>
  </si>
  <si>
    <t>f5aug19r3_init</t>
  </si>
  <si>
    <t>f5aug19r2_init</t>
  </si>
  <si>
    <t>f22jul19r4_con</t>
  </si>
  <si>
    <t>b7oct19r1_ext</t>
  </si>
  <si>
    <t>f22jul19r4_ext</t>
  </si>
  <si>
    <t>f5aug19r2_ext</t>
  </si>
  <si>
    <t>f22jul19r1_ext</t>
  </si>
  <si>
    <t>f5aug19r3_ext</t>
  </si>
  <si>
    <t>aar1d23_con_3ext</t>
  </si>
  <si>
    <t>oor3d20_con_3ext</t>
  </si>
  <si>
    <t>aar1d23_con</t>
  </si>
  <si>
    <t>aor2d34_init</t>
  </si>
  <si>
    <t>oor3d20_con</t>
  </si>
  <si>
    <t>oor3d20_ext</t>
  </si>
  <si>
    <t>oor3d20_init</t>
  </si>
  <si>
    <t>oar3d34_init</t>
  </si>
  <si>
    <t>b7oct19r1_init</t>
  </si>
  <si>
    <t>expInitr2_ext</t>
  </si>
  <si>
    <t>f5aug19r4_con</t>
  </si>
  <si>
    <t>f5aug19r4_init</t>
  </si>
  <si>
    <t>aar1d23_init</t>
  </si>
  <si>
    <t>f8jul19r1_ext</t>
  </si>
  <si>
    <t>oar3d34ext_3ext</t>
  </si>
  <si>
    <t>aor2d34_ext</t>
  </si>
  <si>
    <t>f22jul19r1_con</t>
  </si>
  <si>
    <t>f22jul19r2_ext</t>
  </si>
  <si>
    <t>f5aug19r3_con</t>
  </si>
  <si>
    <t>aar1d23_ext_3ext</t>
  </si>
  <si>
    <t>aor2d34_ext_3ext</t>
  </si>
  <si>
    <t>f22jul19r2_init</t>
  </si>
  <si>
    <t>Calculated N mass in crucible [mg]</t>
  </si>
  <si>
    <t>Calculated C mass in crucible [mg]</t>
  </si>
  <si>
    <t>Observation #</t>
  </si>
  <si>
    <t>Calculated N mass in crucible [mg] normalized to weight of 600 mg</t>
  </si>
  <si>
    <t>Calculated C mass in crucible [mg] normalized to weight of 600 mg</t>
  </si>
  <si>
    <t>labels and weights on wrong lines-corrected</t>
  </si>
  <si>
    <t>Mean</t>
  </si>
  <si>
    <t>Min</t>
  </si>
  <si>
    <t>Std</t>
  </si>
  <si>
    <t>Max</t>
  </si>
  <si>
    <t>CV</t>
  </si>
  <si>
    <t>S/N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</si>
  <si>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</si>
  <si>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</si>
  <si>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</si>
  <si>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</si>
  <si>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</si>
  <si>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</si>
  <si>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</si>
  <si>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99th percentile.inc</t>
  </si>
  <si>
    <t>Maximum</t>
  </si>
  <si>
    <t>Known</t>
  </si>
  <si>
    <t>MDL</t>
  </si>
  <si>
    <t>LOQ</t>
  </si>
  <si>
    <t>ratio mean/mdl</t>
  </si>
  <si>
    <t>MDL as mass if weight is 600 mg</t>
  </si>
  <si>
    <t>LOQ as mass if weight is 600 mg</t>
  </si>
  <si>
    <t>MDL as % at different sample sizes (mg)</t>
  </si>
  <si>
    <t>oar3d34_ext</t>
  </si>
  <si>
    <t>f8jul19r1_init</t>
  </si>
  <si>
    <t>f22jul19r4_init</t>
  </si>
  <si>
    <t>b17jul19r3_con</t>
  </si>
  <si>
    <t>b7oct19r2_init</t>
  </si>
  <si>
    <t>b17jul19r3_init</t>
  </si>
  <si>
    <t>b17jul19r3_ext</t>
  </si>
  <si>
    <t>b7oct19r1_con</t>
  </si>
  <si>
    <t>oar3d34_con</t>
  </si>
  <si>
    <t>b7oct19r2_ext</t>
  </si>
  <si>
    <t>IRON RESULTS:</t>
  </si>
  <si>
    <t>CORRECTION FACTOR FOR WEIGHT CHANGES:</t>
  </si>
  <si>
    <t>ELEMENTAL ANALYSIS RESULTS</t>
  </si>
  <si>
    <t>sample ID</t>
  </si>
  <si>
    <t>initial sediment wt in cent tube in mg</t>
  </si>
  <si>
    <t>tare wt of HCl fumigation vial in mg</t>
  </si>
  <si>
    <t>dry wt of sediment plus vial before HCl fumigation in mg</t>
  </si>
  <si>
    <t>dry wt of sediment plus vial after HCl fumigation mg</t>
  </si>
  <si>
    <t>wt used for adjustment</t>
  </si>
  <si>
    <t>(after another day in the drying oven) dry wt of sediment plus vial before HCl fumigation in mg</t>
  </si>
  <si>
    <t>dry wt of sediment after extraction  in mg</t>
  </si>
  <si>
    <t>% of initial wt after extraction</t>
  </si>
  <si>
    <t>Measured Total Fe Concentration in extract in mg/L</t>
  </si>
  <si>
    <t>extracted iron (umol/g)</t>
  </si>
  <si>
    <t>Weight before extraction and fumigation</t>
  </si>
  <si>
    <t>Weight after extraction and fumigation</t>
  </si>
  <si>
    <t>Correction factor</t>
  </si>
  <si>
    <t>Weight used for CN Analysis (mg)</t>
  </si>
  <si>
    <t>measured mg N</t>
  </si>
  <si>
    <t>measured mg C</t>
  </si>
  <si>
    <t>corrected analysis weight</t>
  </si>
  <si>
    <t>Corrected %N</t>
  </si>
  <si>
    <t>Corrected %C</t>
  </si>
  <si>
    <t>Fe-OC per sediment mass in umol/g</t>
  </si>
  <si>
    <t>% OC loss AKA Fe-OC as % of sediment OC</t>
  </si>
  <si>
    <t>% loss of soil weight attributable to measured Fe (the volume of extract is 0.027 L)</t>
  </si>
  <si>
    <t>Extractable Iron in umol/g</t>
  </si>
  <si>
    <t>Extractable  Carbon in umol/g (i.e. Fe-OC per sediment mass in umol/g)</t>
  </si>
  <si>
    <t>How much carbon did we lose in CONTROL (%) ie do we need to correct?</t>
  </si>
  <si>
    <t xml:space="preserve">Molar ratio of OC:Fe </t>
  </si>
  <si>
    <t>maybe some loss of wt with extraction (1 to 23%)</t>
  </si>
  <si>
    <t>lets assume little loss of wt with fumigation</t>
  </si>
  <si>
    <t>guesses</t>
  </si>
  <si>
    <t>Lalonde range is 6.84 to 41.69%, Peter is -2.5 to 11.1%, Wang is 8.1 to 37.8%</t>
  </si>
  <si>
    <t>Range: Lalonde 0.2 to 30.79,  Peter -6.4 to 10.2, Wang 0.41 to 72.1, Shield 0.55 to 5</t>
  </si>
  <si>
    <t>INITIAL</t>
  </si>
  <si>
    <t>REDUCTION</t>
  </si>
  <si>
    <t>CONTROL</t>
  </si>
  <si>
    <t>aar1d23_1x</t>
  </si>
  <si>
    <t>aar1d23_3x</t>
  </si>
  <si>
    <t>aor2d34_1x</t>
  </si>
  <si>
    <t>aor2d34_3x</t>
  </si>
  <si>
    <t>expInitr2_1x</t>
  </si>
  <si>
    <t>expInitr2_3x</t>
  </si>
  <si>
    <t>oar3d34_1x</t>
  </si>
  <si>
    <t>oar3d34_3x</t>
  </si>
  <si>
    <t>oor3d20_1x</t>
  </si>
  <si>
    <t>oor3d20_3x</t>
  </si>
  <si>
    <t>Paired T test</t>
  </si>
  <si>
    <t>% carbon loss 1x vs 3x</t>
  </si>
  <si>
    <t>Sample ID</t>
  </si>
  <si>
    <t>1x</t>
  </si>
  <si>
    <t>3x</t>
  </si>
  <si>
    <t>aar1d23</t>
  </si>
  <si>
    <t>aor2d34</t>
  </si>
  <si>
    <t>expInitr2</t>
  </si>
  <si>
    <t>oar3d34</t>
  </si>
  <si>
    <t>oor3d20</t>
  </si>
  <si>
    <t>MEAN</t>
  </si>
  <si>
    <t>NO ALTERNATE EXTRACTION PROTOCOL? OR ARE THESE ALL 1X WITH 3X DATA FROM PREVIOUS YEARS</t>
  </si>
  <si>
    <t>f8jul19r1_1x</t>
  </si>
  <si>
    <t>f22jul19r4_1x</t>
  </si>
  <si>
    <t>f5aug19r2_1x</t>
  </si>
  <si>
    <t>f5aug19r3_1x</t>
  </si>
  <si>
    <t>b7aug19r2_1x</t>
  </si>
  <si>
    <t>f22ul19r1_1x</t>
  </si>
  <si>
    <t>f5aug19r4_1x</t>
  </si>
  <si>
    <t>b7aug19r1_1x</t>
  </si>
  <si>
    <t>f22jul19r2_1x</t>
  </si>
  <si>
    <t>b17jul19r3_1x</t>
  </si>
  <si>
    <t>f5aug19r2_3x</t>
  </si>
  <si>
    <t>f5aug19r3_3x</t>
  </si>
  <si>
    <t>f5aug19r4_3x</t>
  </si>
  <si>
    <t>f8jul19r1_3x</t>
  </si>
  <si>
    <t>f22ul19r1_3x</t>
  </si>
  <si>
    <t>f22jul19r2_3x</t>
  </si>
  <si>
    <t>f22jul19r4_3x</t>
  </si>
  <si>
    <t>b7aug19r1_3x</t>
  </si>
  <si>
    <t>b7aug19r2_3x</t>
  </si>
  <si>
    <t>b17jul19r3_3x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</si>
</sst>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"/>
    <numFmt numFmtId="167" formatCode="0.0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12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  <family val="2"/>
    </font>
    <font>
      <sz val="8"/>
      <name val="MS Sans Serif"/>
    </font>
    <font>
      <sz val="8"/>
      <name val="MS Sans Serif"/>
      <family val="2"/>
    </font>
    <font>
      <sz val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8" fillId="0" borderId="0"/>
    <xf numFmtId="0" fontId="22" fillId="0" borderId="0"/>
  </cellStyleXfs>
  <cellXfs count="59">
    <xf numFmtId="0" fontId="0" fillId="0" borderId="0" xfId="0"/>
    <xf numFmtId="19" fontId="0" fillId="0" borderId="0" xfId="0" applyNumberFormat="1"/>
    <xf numFmtId="0" fontId="18" fillId="0" borderId="0" xfId="42"/>
    <xf numFmtId="0" fontId="18" fillId="0" borderId="0" xfId="42" applyFont="1"/>
    <xf numFmtId="14" fontId="0" fillId="0" borderId="0" xfId="0" applyNumberFormat="1"/>
    <xf numFmtId="0" fontId="18" fillId="0" borderId="0" xfId="42" applyFont="1" applyAlignment="1">
      <alignment wrapText="1"/>
    </xf>
    <xf numFmtId="0" fontId="0" fillId="0" borderId="0" xfId="42" applyFont="1" applyAlignment="1">
      <alignment wrapText="1"/>
    </xf>
    <xf numFmtId="0" fontId="16" fillId="0" borderId="0" xfId="44" applyFont="1" applyBorder="1" applyAlignment="1">
      <alignment horizontal="center" wrapText="1"/>
    </xf>
    <xf numFmtId="0" fontId="16" fillId="0" borderId="0" xfId="44" applyFont="1" applyBorder="1" applyAlignment="1">
      <alignment horizontal="left" wrapText="1"/>
    </xf>
    <xf numFmtId="164" fontId="18" fillId="0" borderId="0" xfId="42" applyNumberFormat="1"/>
    <xf numFmtId="3" fontId="18" fillId="0" borderId="0" xfId="42" applyNumberFormat="1" applyFont="1"/>
    <xf numFmtId="3" fontId="18" fillId="0" borderId="0" xfId="42" applyNumberFormat="1"/>
    <xf numFmtId="2" fontId="18" fillId="0" borderId="0" xfId="42" applyNumberFormat="1"/>
    <xf numFmtId="2" fontId="0" fillId="0" borderId="0" xfId="42" applyNumberFormat="1" applyFont="1" applyAlignment="1">
      <alignment wrapText="1"/>
    </xf>
    <xf numFmtId="2" fontId="18" fillId="0" borderId="0" xfId="42" applyNumberFormat="1" applyFont="1"/>
    <xf numFmtId="0" fontId="0" fillId="0" borderId="0" xfId="0" applyAlignment="1">
      <alignment wrapText="1"/>
    </xf>
    <xf numFmtId="0" fontId="18" fillId="0" borderId="0" xfId="45" applyFont="1" applyAlignment="1">
      <alignment vertical="center"/>
    </xf>
    <xf numFmtId="0" fontId="20" fillId="0" borderId="0" xfId="45" applyFont="1" applyFill="1" applyBorder="1" applyAlignment="1">
      <alignment vertical="center"/>
    </xf>
    <xf numFmtId="0" fontId="20" fillId="0" borderId="0" xfId="45" applyFont="1" applyAlignment="1">
      <alignment vertical="center"/>
    </xf>
    <xf numFmtId="0" fontId="18" fillId="0" borderId="0" xfId="45" applyAlignment="1">
      <alignment vertical="center"/>
    </xf>
    <xf numFmtId="164" fontId="18" fillId="0" borderId="0" xfId="45" applyNumberFormat="1" applyFont="1"/>
    <xf numFmtId="0" fontId="18" fillId="0" borderId="0" xfId="45"/>
    <xf numFmtId="0" fontId="18" fillId="0" borderId="0" xfId="45" applyFont="1"/>
    <xf numFmtId="0" fontId="20" fillId="0" borderId="0" xfId="45" applyFont="1"/>
    <xf numFmtId="0" fontId="21" fillId="0" borderId="0" xfId="0" applyFont="1" applyFill="1" applyAlignment="1">
      <alignment vertical="center"/>
    </xf>
    <xf numFmtId="0" fontId="23" fillId="0" borderId="0" xfId="46" applyFont="1" applyAlignment="1">
      <alignment horizontal="left" vertical="center"/>
    </xf>
    <xf numFmtId="4" fontId="18" fillId="0" borderId="0" xfId="42" applyNumberFormat="1" applyFont="1" applyFill="1" applyAlignment="1">
      <alignment vertical="center"/>
    </xf>
    <xf numFmtId="0" fontId="18" fillId="0" borderId="0" xfId="45" applyFont="1" applyFill="1" applyAlignment="1">
      <alignment vertical="center"/>
    </xf>
    <xf numFmtId="165" fontId="18" fillId="0" borderId="0" xfId="45" applyNumberFormat="1" applyFont="1" applyFill="1" applyAlignment="1">
      <alignment vertical="center"/>
    </xf>
    <xf numFmtId="3" fontId="18" fillId="0" borderId="0" xfId="45" applyNumberFormat="1" applyFont="1" applyFill="1" applyAlignment="1">
      <alignment vertical="center"/>
    </xf>
    <xf numFmtId="164" fontId="18" fillId="0" borderId="0" xfId="45" applyNumberFormat="1" applyFont="1" applyFill="1" applyAlignment="1">
      <alignment vertical="center"/>
    </xf>
    <xf numFmtId="164" fontId="24" fillId="0" borderId="0" xfId="46" applyNumberFormat="1" applyFont="1" applyFill="1" applyAlignment="1" applyProtection="1">
      <alignment vertical="center"/>
    </xf>
    <xf numFmtId="0" fontId="24" fillId="0" borderId="0" xfId="46" applyFont="1" applyAlignment="1">
      <alignment vertical="center"/>
    </xf>
    <xf numFmtId="164" fontId="23" fillId="0" borderId="0" xfId="46" applyNumberFormat="1" applyFont="1" applyFill="1" applyAlignment="1" applyProtection="1">
      <alignment vertical="center"/>
    </xf>
    <xf numFmtId="1" fontId="24" fillId="0" borderId="0" xfId="46" applyNumberFormat="1" applyFont="1" applyAlignment="1">
      <alignment vertical="center"/>
    </xf>
    <xf numFmtId="0" fontId="24" fillId="0" borderId="0" xfId="46" applyFont="1" applyAlignment="1">
      <alignment vertical="top"/>
    </xf>
    <xf numFmtId="1" fontId="18" fillId="0" borderId="0" xfId="45" applyNumberFormat="1" applyFont="1"/>
    <xf numFmtId="0" fontId="20" fillId="0" borderId="0" xfId="42" applyFont="1"/>
    <xf numFmtId="164" fontId="18" fillId="0" borderId="0" xfId="42" applyNumberFormat="1" applyFont="1"/>
    <xf numFmtId="0" fontId="21" fillId="0" borderId="0" xfId="0" applyFont="1" applyFill="1"/>
    <xf numFmtId="0" fontId="24" fillId="0" borderId="0" xfId="46" applyFont="1" applyAlignment="1">
      <alignment horizontal="left" vertical="center"/>
    </xf>
    <xf numFmtId="1" fontId="20" fillId="0" borderId="0" xfId="45" applyNumberFormat="1" applyFont="1"/>
    <xf numFmtId="1" fontId="20" fillId="0" borderId="0" xfId="42" applyNumberFormat="1" applyFont="1"/>
    <xf numFmtId="1" fontId="24" fillId="0" borderId="0" xfId="46" applyNumberFormat="1" applyFont="1" applyAlignment="1">
      <alignment vertical="top"/>
    </xf>
    <xf numFmtId="164" fontId="24" fillId="0" borderId="0" xfId="46" applyNumberFormat="1" applyFont="1" applyFill="1" applyAlignment="1" applyProtection="1">
      <alignment vertical="top"/>
    </xf>
    <xf numFmtId="0" fontId="18" fillId="0" borderId="0" xfId="45" applyFont="1" applyFill="1"/>
    <xf numFmtId="2" fontId="0" fillId="0" borderId="0" xfId="0" applyNumberFormat="1"/>
    <xf numFmtId="3" fontId="25" fillId="0" borderId="0" xfId="45" applyNumberFormat="1" applyFont="1"/>
    <xf numFmtId="0" fontId="0" fillId="0" borderId="0" xfId="0" applyFill="1"/>
    <xf numFmtId="0" fontId="0" fillId="0" borderId="0" xfId="0" applyFill="1" applyAlignment="1">
      <alignment wrapText="1"/>
    </xf>
    <xf numFmtId="0" fontId="18" fillId="0" borderId="0" xfId="42" applyAlignment="1">
      <alignment wrapText="1"/>
    </xf>
    <xf numFmtId="3" fontId="0" fillId="0" borderId="0" xfId="0" applyNumberFormat="1" applyAlignment="1">
      <alignment wrapText="1"/>
    </xf>
    <xf numFmtId="0" fontId="20" fillId="0" borderId="0" xfId="42" applyFont="1" applyAlignment="1">
      <alignment wrapText="1"/>
    </xf>
    <xf numFmtId="0" fontId="0" fillId="0" borderId="0" xfId="0" applyAlignment="1"/>
    <xf numFmtId="0" fontId="0" fillId="33" borderId="0" xfId="0" applyFill="1"/>
    <xf numFmtId="166" fontId="0" fillId="0" borderId="0" xfId="0" applyNumberFormat="1"/>
    <xf numFmtId="166" fontId="0" fillId="33" borderId="0" xfId="0" applyNumberFormat="1" applyFill="1"/>
    <xf numFmtId="167" fontId="0" fillId="0" borderId="0" xfId="0" applyNumberFormat="1"/>
    <xf numFmtId="3" fontId="0" fillId="33" borderId="0" xfId="0" applyNumberFormat="1" applyFill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00000000-0005-0000-0000-000025000000}"/>
    <cellStyle name="Normal 2 2 2" xfId="45" xr:uid="{7560C4F6-C38E-4F69-BE78-FF23164B18CA}"/>
    <cellStyle name="Normal 5 2 2" xfId="44" xr:uid="{00000000-0005-0000-0000-000026000000}"/>
    <cellStyle name="Normal 6" xfId="43" xr:uid="{00000000-0005-0000-0000-000027000000}"/>
    <cellStyle name="Normal 6 2" xfId="46" xr:uid="{2C11037A-56C7-45AB-9EE6-97BB5CE98DB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450174978127734"/>
                  <c:y val="-1.556466899970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 after reduction exhaustion'!$U$20:$U$41</c:f>
              <c:numCache>
                <c:formatCode>0.000</c:formatCode>
                <c:ptCount val="22"/>
                <c:pt idx="0">
                  <c:v>4.9108312999999999</c:v>
                </c:pt>
                <c:pt idx="1">
                  <c:v>6.8282959999999999</c:v>
                </c:pt>
                <c:pt idx="2">
                  <c:v>4.7725040000000005</c:v>
                </c:pt>
                <c:pt idx="3">
                  <c:v>5.5033804000000002</c:v>
                </c:pt>
                <c:pt idx="4">
                  <c:v>3.6219526000000002</c:v>
                </c:pt>
                <c:pt idx="5">
                  <c:v>5.7235197000000007</c:v>
                </c:pt>
                <c:pt idx="6">
                  <c:v>4.524769</c:v>
                </c:pt>
                <c:pt idx="7">
                  <c:v>4.2763233000000005</c:v>
                </c:pt>
                <c:pt idx="8">
                  <c:v>5.6001593999999999</c:v>
                </c:pt>
                <c:pt idx="9">
                  <c:v>8.2385807</c:v>
                </c:pt>
                <c:pt idx="10">
                  <c:v>8.1256190000000004</c:v>
                </c:pt>
                <c:pt idx="11">
                  <c:v>3.8552575999999998</c:v>
                </c:pt>
                <c:pt idx="12">
                  <c:v>5.9560515000000001</c:v>
                </c:pt>
                <c:pt idx="13">
                  <c:v>6.4543212000000008</c:v>
                </c:pt>
                <c:pt idx="14">
                  <c:v>10.348114499999999</c:v>
                </c:pt>
                <c:pt idx="15">
                  <c:v>10.4364534</c:v>
                </c:pt>
                <c:pt idx="16">
                  <c:v>12.0765236</c:v>
                </c:pt>
                <c:pt idx="17">
                  <c:v>4.7364957000000008</c:v>
                </c:pt>
                <c:pt idx="18">
                  <c:v>10.504104</c:v>
                </c:pt>
                <c:pt idx="19">
                  <c:v>4.8815472</c:v>
                </c:pt>
                <c:pt idx="20">
                  <c:v>6.2912712000000006</c:v>
                </c:pt>
                <c:pt idx="21">
                  <c:v>8.9787633000000007</c:v>
                </c:pt>
              </c:numCache>
            </c:numRef>
          </c:xVal>
          <c:yVal>
            <c:numRef>
              <c:f>'C after reduction exhaustion'!$U$44:$U$65</c:f>
              <c:numCache>
                <c:formatCode>0.000</c:formatCode>
                <c:ptCount val="22"/>
                <c:pt idx="0">
                  <c:v>5.4179523000000005</c:v>
                </c:pt>
                <c:pt idx="1">
                  <c:v>7.4359640000000002</c:v>
                </c:pt>
                <c:pt idx="2">
                  <c:v>5.0118389999999993</c:v>
                </c:pt>
                <c:pt idx="3">
                  <c:v>5.6691075</c:v>
                </c:pt>
                <c:pt idx="4">
                  <c:v>3.6715559999999998</c:v>
                </c:pt>
                <c:pt idx="5">
                  <c:v>5.9276725999999993</c:v>
                </c:pt>
                <c:pt idx="6">
                  <c:v>4.6302199999999996</c:v>
                </c:pt>
                <c:pt idx="7">
                  <c:v>4.4325728999999994</c:v>
                </c:pt>
                <c:pt idx="8">
                  <c:v>5.0238858999999998</c:v>
                </c:pt>
                <c:pt idx="9">
                  <c:v>7.2720792000000003</c:v>
                </c:pt>
                <c:pt idx="10">
                  <c:v>7.6040348999999994</c:v>
                </c:pt>
                <c:pt idx="11">
                  <c:v>3.7589967999999998</c:v>
                </c:pt>
                <c:pt idx="12">
                  <c:v>5.6650391999999998</c:v>
                </c:pt>
                <c:pt idx="13">
                  <c:v>6.3677431000000002</c:v>
                </c:pt>
                <c:pt idx="14">
                  <c:v>10.253473100000001</c:v>
                </c:pt>
                <c:pt idx="15">
                  <c:v>9.8554542999999999</c:v>
                </c:pt>
                <c:pt idx="16">
                  <c:v>11.823055200000001</c:v>
                </c:pt>
                <c:pt idx="17">
                  <c:v>4.9227831000000002</c:v>
                </c:pt>
                <c:pt idx="18">
                  <c:v>10.882580400000002</c:v>
                </c:pt>
                <c:pt idx="19">
                  <c:v>4.6293053999999998</c:v>
                </c:pt>
                <c:pt idx="20">
                  <c:v>6.2548560000000002</c:v>
                </c:pt>
                <c:pt idx="21">
                  <c:v>9.4071374999999993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D-4278-9A69-DE92D54F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96848"/>
        <c:axId val="452615112"/>
      </c:scatterChart>
      <c:valAx>
        <c:axId val="4146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exhausted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15112"/>
        <c:crosses val="autoZero"/>
        <c:crossBetween val="midCat"/>
      </c:valAx>
      <c:valAx>
        <c:axId val="4526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rerun</a:t>
                </a:r>
                <a:r>
                  <a:rPr lang="en-US" baseline="0"/>
                  <a:t> after replacement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'zzyzx 600mg rolling'!$AG$19:$AG$127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xVal>
          <c:yVal>
            <c:numRef>
              <c:f>'zzyzx 600mg rolling'!$AH$19:$AH$127</c:f>
              <c:numCache>
                <c:formatCode>General</c:formatCode>
                <c:ptCount val="109"/>
                <c:pt idx="0">
                  <c:v>0.18</c:v>
                </c:pt>
                <c:pt idx="1">
                  <c:v>0.12600000000000003</c:v>
                </c:pt>
                <c:pt idx="2">
                  <c:v>0.17399999999999999</c:v>
                </c:pt>
                <c:pt idx="3">
                  <c:v>0.11400000000000002</c:v>
                </c:pt>
                <c:pt idx="4">
                  <c:v>0.15000000000000002</c:v>
                </c:pt>
                <c:pt idx="5">
                  <c:v>0.13200000000000001</c:v>
                </c:pt>
                <c:pt idx="6">
                  <c:v>0.12000000000000001</c:v>
                </c:pt>
                <c:pt idx="7">
                  <c:v>0.16800000000000001</c:v>
                </c:pt>
                <c:pt idx="8">
                  <c:v>0.12000000000000001</c:v>
                </c:pt>
                <c:pt idx="9">
                  <c:v>0.114</c:v>
                </c:pt>
                <c:pt idx="10">
                  <c:v>0.15</c:v>
                </c:pt>
                <c:pt idx="11">
                  <c:v>0.11399999999999998</c:v>
                </c:pt>
                <c:pt idx="12">
                  <c:v>0.11399999999999999</c:v>
                </c:pt>
                <c:pt idx="13">
                  <c:v>0.156</c:v>
                </c:pt>
                <c:pt idx="14">
                  <c:v>0.12600000000000003</c:v>
                </c:pt>
                <c:pt idx="15">
                  <c:v>0.15600000000000003</c:v>
                </c:pt>
                <c:pt idx="16">
                  <c:v>0.114</c:v>
                </c:pt>
                <c:pt idx="17">
                  <c:v>0.16200000000000003</c:v>
                </c:pt>
                <c:pt idx="18">
                  <c:v>0.15599999999999997</c:v>
                </c:pt>
                <c:pt idx="19">
                  <c:v>0.11399999999999999</c:v>
                </c:pt>
                <c:pt idx="20">
                  <c:v>0.16199999999999998</c:v>
                </c:pt>
                <c:pt idx="21">
                  <c:v>0.15000000000000002</c:v>
                </c:pt>
                <c:pt idx="22">
                  <c:v>0.12000000000000001</c:v>
                </c:pt>
                <c:pt idx="23">
                  <c:v>0.156</c:v>
                </c:pt>
                <c:pt idx="24">
                  <c:v>0.114</c:v>
                </c:pt>
                <c:pt idx="25">
                  <c:v>0.14400000000000002</c:v>
                </c:pt>
                <c:pt idx="26">
                  <c:v>0.11399999999999999</c:v>
                </c:pt>
                <c:pt idx="27">
                  <c:v>0.12000000000000001</c:v>
                </c:pt>
                <c:pt idx="28">
                  <c:v>0.16199999999999998</c:v>
                </c:pt>
                <c:pt idx="29">
                  <c:v>0.12599999999999997</c:v>
                </c:pt>
                <c:pt idx="30">
                  <c:v>0.16200000000000001</c:v>
                </c:pt>
                <c:pt idx="31">
                  <c:v>0.11399999999999999</c:v>
                </c:pt>
                <c:pt idx="32">
                  <c:v>0.17400000000000002</c:v>
                </c:pt>
                <c:pt idx="33">
                  <c:v>0.11399999999999999</c:v>
                </c:pt>
                <c:pt idx="34">
                  <c:v>0.15000000000000002</c:v>
                </c:pt>
                <c:pt idx="35">
                  <c:v>0.12600000000000003</c:v>
                </c:pt>
                <c:pt idx="36">
                  <c:v>0.14400000000000002</c:v>
                </c:pt>
                <c:pt idx="37">
                  <c:v>0.114</c:v>
                </c:pt>
                <c:pt idx="38">
                  <c:v>0.16800000000000001</c:v>
                </c:pt>
                <c:pt idx="39">
                  <c:v>0.11999999999999998</c:v>
                </c:pt>
                <c:pt idx="40">
                  <c:v>0.16800000000000001</c:v>
                </c:pt>
                <c:pt idx="41">
                  <c:v>0.12000000000000001</c:v>
                </c:pt>
                <c:pt idx="42">
                  <c:v>0.14208891779656777</c:v>
                </c:pt>
                <c:pt idx="43">
                  <c:v>0.13926928572585739</c:v>
                </c:pt>
                <c:pt idx="44">
                  <c:v>0.14194744697564809</c:v>
                </c:pt>
                <c:pt idx="45">
                  <c:v>0.186</c:v>
                </c:pt>
                <c:pt idx="46">
                  <c:v>0.12000000000000001</c:v>
                </c:pt>
                <c:pt idx="47">
                  <c:v>0.16799999999999998</c:v>
                </c:pt>
                <c:pt idx="48">
                  <c:v>0.126</c:v>
                </c:pt>
                <c:pt idx="49">
                  <c:v>0.18</c:v>
                </c:pt>
                <c:pt idx="50">
                  <c:v>0.13200000000000001</c:v>
                </c:pt>
                <c:pt idx="51">
                  <c:v>0.11399999999999998</c:v>
                </c:pt>
                <c:pt idx="52">
                  <c:v>0.17400000000000002</c:v>
                </c:pt>
                <c:pt idx="53">
                  <c:v>0.12000000000000001</c:v>
                </c:pt>
                <c:pt idx="54">
                  <c:v>0.25200000000000006</c:v>
                </c:pt>
                <c:pt idx="55">
                  <c:v>0.15599999999999997</c:v>
                </c:pt>
                <c:pt idx="56">
                  <c:v>0.192</c:v>
                </c:pt>
                <c:pt idx="57">
                  <c:v>0.18</c:v>
                </c:pt>
                <c:pt idx="58">
                  <c:v>0.126</c:v>
                </c:pt>
                <c:pt idx="59">
                  <c:v>0.16199999999999998</c:v>
                </c:pt>
                <c:pt idx="60">
                  <c:v>0.17400000000000002</c:v>
                </c:pt>
                <c:pt idx="61">
                  <c:v>0.12</c:v>
                </c:pt>
                <c:pt idx="62">
                  <c:v>0.16800000000000001</c:v>
                </c:pt>
                <c:pt idx="63">
                  <c:v>0.156</c:v>
                </c:pt>
                <c:pt idx="64">
                  <c:v>0.12</c:v>
                </c:pt>
                <c:pt idx="65">
                  <c:v>0.16799999999999998</c:v>
                </c:pt>
                <c:pt idx="66">
                  <c:v>0.15000000000000002</c:v>
                </c:pt>
                <c:pt idx="67">
                  <c:v>0.11399999999999999</c:v>
                </c:pt>
                <c:pt idx="68">
                  <c:v>0.16800000000000001</c:v>
                </c:pt>
                <c:pt idx="69">
                  <c:v>0.16200000000000001</c:v>
                </c:pt>
                <c:pt idx="70">
                  <c:v>0.13200000000000001</c:v>
                </c:pt>
                <c:pt idx="71">
                  <c:v>0.16799999999999998</c:v>
                </c:pt>
                <c:pt idx="72">
                  <c:v>0.13799999999999998</c:v>
                </c:pt>
                <c:pt idx="73">
                  <c:v>0.13800000000000001</c:v>
                </c:pt>
                <c:pt idx="74">
                  <c:v>0.13799999999999998</c:v>
                </c:pt>
                <c:pt idx="75">
                  <c:v>0.15</c:v>
                </c:pt>
                <c:pt idx="76">
                  <c:v>0.13199999999999998</c:v>
                </c:pt>
                <c:pt idx="77">
                  <c:v>0.13800000000000001</c:v>
                </c:pt>
                <c:pt idx="78">
                  <c:v>0.12600000000000003</c:v>
                </c:pt>
                <c:pt idx="79">
                  <c:v>0.12599999999999997</c:v>
                </c:pt>
                <c:pt idx="80">
                  <c:v>0.14400000000000002</c:v>
                </c:pt>
                <c:pt idx="81">
                  <c:v>0.126</c:v>
                </c:pt>
                <c:pt idx="82">
                  <c:v>0.11999999999999998</c:v>
                </c:pt>
                <c:pt idx="83">
                  <c:v>0.13200000000000001</c:v>
                </c:pt>
                <c:pt idx="84">
                  <c:v>0.11399999999999999</c:v>
                </c:pt>
                <c:pt idx="85">
                  <c:v>0.126</c:v>
                </c:pt>
                <c:pt idx="86">
                  <c:v>0.114</c:v>
                </c:pt>
                <c:pt idx="87">
                  <c:v>0.186</c:v>
                </c:pt>
                <c:pt idx="88">
                  <c:v>0.186</c:v>
                </c:pt>
                <c:pt idx="89">
                  <c:v>0.21000000000000002</c:v>
                </c:pt>
                <c:pt idx="90">
                  <c:v>0.25200000000000006</c:v>
                </c:pt>
                <c:pt idx="91">
                  <c:v>0.17400000000000002</c:v>
                </c:pt>
                <c:pt idx="92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B-4AB5-9BFB-18497CDFE96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rolling'!$AG$129:$AG$132</c:f>
              <c:numCache>
                <c:formatCode>General</c:formatCode>
                <c:ptCount val="4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rolling'!$AH$133,'zzyzx 600mg rolling'!$AH$133)</c:f>
              <c:numCache>
                <c:formatCode>#,##0.00</c:formatCode>
                <c:ptCount val="2"/>
                <c:pt idx="0">
                  <c:v>0.20688833491630076</c:v>
                </c:pt>
                <c:pt idx="1">
                  <c:v>0.20688833491630076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EB-4AB5-9BFB-18497CDFE96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rolling'!$AH$135,'zzyzx 600mg rolling'!$AH$135)</c:f>
              <c:numCache>
                <c:formatCode>#,##0.00</c:formatCode>
                <c:ptCount val="2"/>
                <c:pt idx="0">
                  <c:v>0.23708892360833247</c:v>
                </c:pt>
                <c:pt idx="1">
                  <c:v>0.23708892360833247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EB-4AB5-9BFB-18497CDFE96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rolling'!$AH$134,'zzyzx 600mg rolling'!$AH$134)</c:f>
              <c:numCache>
                <c:formatCode>#,##0.00</c:formatCode>
                <c:ptCount val="2"/>
                <c:pt idx="0">
                  <c:v>8.6085980148173882E-2</c:v>
                </c:pt>
                <c:pt idx="1">
                  <c:v>8.6085980148173882E-2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EB-4AB5-9BFB-18497CDFE96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rolling'!$AH$136,'zzyzx 600mg rolling'!$AH$136)</c:f>
              <c:numCache>
                <c:formatCode>#,##0.00</c:formatCode>
                <c:ptCount val="2"/>
                <c:pt idx="0">
                  <c:v>5.5885391456142158E-2</c:v>
                </c:pt>
                <c:pt idx="1">
                  <c:v>5.5885391456142158E-2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FEB-4AB5-9BFB-18497CDF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27584"/>
        <c:axId val="265429760"/>
      </c:scatterChart>
      <c:valAx>
        <c:axId val="26542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29760"/>
        <c:crosses val="autoZero"/>
        <c:crossBetween val="midCat"/>
      </c:valAx>
      <c:valAx>
        <c:axId val="2654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2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'zzyzx 600mg rolling'!$AG$19:$AG$127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xVal>
          <c:yVal>
            <c:numRef>
              <c:f>'zzyzx 600mg rolling'!$AI$19:$AI$127</c:f>
              <c:numCache>
                <c:formatCode>General</c:formatCode>
                <c:ptCount val="109"/>
                <c:pt idx="0">
                  <c:v>1.3380000000000001</c:v>
                </c:pt>
                <c:pt idx="1">
                  <c:v>1.3260000000000001</c:v>
                </c:pt>
                <c:pt idx="2">
                  <c:v>1.3860000000000001</c:v>
                </c:pt>
                <c:pt idx="3">
                  <c:v>1.3559999999999999</c:v>
                </c:pt>
                <c:pt idx="4">
                  <c:v>1.32</c:v>
                </c:pt>
                <c:pt idx="5">
                  <c:v>1.3680000000000001</c:v>
                </c:pt>
                <c:pt idx="6">
                  <c:v>1.3440000000000001</c:v>
                </c:pt>
                <c:pt idx="7">
                  <c:v>1.3380000000000001</c:v>
                </c:pt>
                <c:pt idx="8">
                  <c:v>1.35</c:v>
                </c:pt>
                <c:pt idx="9">
                  <c:v>1.278</c:v>
                </c:pt>
                <c:pt idx="10">
                  <c:v>1.3079999999999998</c:v>
                </c:pt>
                <c:pt idx="11">
                  <c:v>1.3140000000000001</c:v>
                </c:pt>
                <c:pt idx="12">
                  <c:v>1.3379999999999999</c:v>
                </c:pt>
                <c:pt idx="13">
                  <c:v>1.3620000000000001</c:v>
                </c:pt>
                <c:pt idx="14">
                  <c:v>1.4519999999999997</c:v>
                </c:pt>
                <c:pt idx="15">
                  <c:v>1.3740000000000001</c:v>
                </c:pt>
                <c:pt idx="16">
                  <c:v>1.3200000000000003</c:v>
                </c:pt>
                <c:pt idx="17">
                  <c:v>1.3199999999999998</c:v>
                </c:pt>
                <c:pt idx="18">
                  <c:v>1.3320000000000001</c:v>
                </c:pt>
                <c:pt idx="19">
                  <c:v>1.296</c:v>
                </c:pt>
                <c:pt idx="20">
                  <c:v>1.3320000000000003</c:v>
                </c:pt>
                <c:pt idx="21">
                  <c:v>1.3320000000000001</c:v>
                </c:pt>
                <c:pt idx="22">
                  <c:v>1.29</c:v>
                </c:pt>
                <c:pt idx="23">
                  <c:v>1.2899999999999998</c:v>
                </c:pt>
                <c:pt idx="24">
                  <c:v>1.3679999999999999</c:v>
                </c:pt>
                <c:pt idx="25">
                  <c:v>1.35</c:v>
                </c:pt>
                <c:pt idx="26">
                  <c:v>1.3320000000000001</c:v>
                </c:pt>
                <c:pt idx="27">
                  <c:v>1.3619999999999999</c:v>
                </c:pt>
                <c:pt idx="28">
                  <c:v>1.38</c:v>
                </c:pt>
                <c:pt idx="29">
                  <c:v>1.3620000000000001</c:v>
                </c:pt>
                <c:pt idx="30">
                  <c:v>1.3680000000000003</c:v>
                </c:pt>
                <c:pt idx="31">
                  <c:v>1.3440000000000001</c:v>
                </c:pt>
                <c:pt idx="32">
                  <c:v>1.3320000000000001</c:v>
                </c:pt>
                <c:pt idx="33">
                  <c:v>1.3980000000000001</c:v>
                </c:pt>
                <c:pt idx="34">
                  <c:v>1.3680000000000001</c:v>
                </c:pt>
                <c:pt idx="35">
                  <c:v>1.3499999999999999</c:v>
                </c:pt>
                <c:pt idx="36">
                  <c:v>1.3680000000000001</c:v>
                </c:pt>
                <c:pt idx="37">
                  <c:v>1.3259999999999998</c:v>
                </c:pt>
                <c:pt idx="38">
                  <c:v>1.3620000000000001</c:v>
                </c:pt>
                <c:pt idx="39">
                  <c:v>1.3440000000000001</c:v>
                </c:pt>
                <c:pt idx="40">
                  <c:v>1.3619999999999999</c:v>
                </c:pt>
                <c:pt idx="41">
                  <c:v>1.3560000000000001</c:v>
                </c:pt>
                <c:pt idx="42">
                  <c:v>1.3737236403662381</c:v>
                </c:pt>
                <c:pt idx="43">
                  <c:v>1.3413291946797998</c:v>
                </c:pt>
                <c:pt idx="44">
                  <c:v>1.361983032207384</c:v>
                </c:pt>
                <c:pt idx="45">
                  <c:v>1.3619999999999999</c:v>
                </c:pt>
                <c:pt idx="46">
                  <c:v>1.32</c:v>
                </c:pt>
                <c:pt idx="47">
                  <c:v>1.3860000000000003</c:v>
                </c:pt>
                <c:pt idx="48">
                  <c:v>1.3680000000000001</c:v>
                </c:pt>
                <c:pt idx="49">
                  <c:v>1.3919999999999999</c:v>
                </c:pt>
                <c:pt idx="50">
                  <c:v>1.452</c:v>
                </c:pt>
                <c:pt idx="51">
                  <c:v>1.3560000000000001</c:v>
                </c:pt>
                <c:pt idx="52">
                  <c:v>1.3920000000000001</c:v>
                </c:pt>
                <c:pt idx="53">
                  <c:v>1.3319999999999999</c:v>
                </c:pt>
                <c:pt idx="54">
                  <c:v>1.3199999999999998</c:v>
                </c:pt>
                <c:pt idx="55">
                  <c:v>1.3080000000000001</c:v>
                </c:pt>
                <c:pt idx="56">
                  <c:v>1.3320000000000001</c:v>
                </c:pt>
                <c:pt idx="57">
                  <c:v>1.3920000000000001</c:v>
                </c:pt>
                <c:pt idx="58">
                  <c:v>1.3920000000000001</c:v>
                </c:pt>
                <c:pt idx="59">
                  <c:v>1.3859999999999999</c:v>
                </c:pt>
                <c:pt idx="60">
                  <c:v>1.3560000000000001</c:v>
                </c:pt>
                <c:pt idx="61">
                  <c:v>1.3679999999999999</c:v>
                </c:pt>
                <c:pt idx="62">
                  <c:v>1.3319999999999999</c:v>
                </c:pt>
                <c:pt idx="63">
                  <c:v>1.4339999999999997</c:v>
                </c:pt>
                <c:pt idx="64">
                  <c:v>1.3559999999999999</c:v>
                </c:pt>
                <c:pt idx="65">
                  <c:v>1.3800000000000001</c:v>
                </c:pt>
                <c:pt idx="66">
                  <c:v>1.3140000000000001</c:v>
                </c:pt>
                <c:pt idx="67">
                  <c:v>1.3320000000000001</c:v>
                </c:pt>
                <c:pt idx="68">
                  <c:v>1.3979999999999999</c:v>
                </c:pt>
                <c:pt idx="69">
                  <c:v>1.3619999999999999</c:v>
                </c:pt>
                <c:pt idx="70">
                  <c:v>1.4040000000000001</c:v>
                </c:pt>
                <c:pt idx="71">
                  <c:v>1.3380000000000001</c:v>
                </c:pt>
                <c:pt idx="72">
                  <c:v>1.32</c:v>
                </c:pt>
                <c:pt idx="73">
                  <c:v>1.3860000000000003</c:v>
                </c:pt>
                <c:pt idx="74">
                  <c:v>1.3320000000000001</c:v>
                </c:pt>
                <c:pt idx="75">
                  <c:v>1.3920000000000001</c:v>
                </c:pt>
                <c:pt idx="76">
                  <c:v>1.4100000000000001</c:v>
                </c:pt>
                <c:pt idx="77">
                  <c:v>1.3319999999999999</c:v>
                </c:pt>
                <c:pt idx="78">
                  <c:v>1.2840000000000003</c:v>
                </c:pt>
                <c:pt idx="79">
                  <c:v>1.2779999999999998</c:v>
                </c:pt>
                <c:pt idx="80">
                  <c:v>1.3140000000000001</c:v>
                </c:pt>
                <c:pt idx="81">
                  <c:v>1.3919999999999999</c:v>
                </c:pt>
                <c:pt idx="82">
                  <c:v>1.35</c:v>
                </c:pt>
                <c:pt idx="83">
                  <c:v>1.3620000000000001</c:v>
                </c:pt>
                <c:pt idx="84">
                  <c:v>1.3620000000000001</c:v>
                </c:pt>
                <c:pt idx="85">
                  <c:v>1.3080000000000001</c:v>
                </c:pt>
                <c:pt idx="86">
                  <c:v>1.3380000000000001</c:v>
                </c:pt>
                <c:pt idx="87">
                  <c:v>1.3440000000000001</c:v>
                </c:pt>
                <c:pt idx="88">
                  <c:v>1.4339999999999997</c:v>
                </c:pt>
                <c:pt idx="89">
                  <c:v>1.3440000000000001</c:v>
                </c:pt>
                <c:pt idx="90">
                  <c:v>1.3920000000000001</c:v>
                </c:pt>
                <c:pt idx="91">
                  <c:v>1.3980000000000001</c:v>
                </c:pt>
                <c:pt idx="92">
                  <c:v>1.3260000000000001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2-4F7D-8BA2-B251B792ED4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rolling'!$AG$129:$AG$132</c:f>
              <c:numCache>
                <c:formatCode>General</c:formatCode>
                <c:ptCount val="4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rolling'!$AI$135,'zzyzx 600mg rolling'!$AI$135)</c:f>
              <c:numCache>
                <c:formatCode>#,##0.00</c:formatCode>
                <c:ptCount val="2"/>
                <c:pt idx="0">
                  <c:v>1.4602867269646884</c:v>
                </c:pt>
                <c:pt idx="1">
                  <c:v>1.4602867269646884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2-4F7D-8BA2-B251B792ED4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rolling'!$AI$134,'zzyzx 600mg rolling'!$AI$134)</c:f>
              <c:numCache>
                <c:formatCode>#,##0.00</c:formatCode>
                <c:ptCount val="2"/>
                <c:pt idx="0">
                  <c:v>1.2815836850209115</c:v>
                </c:pt>
                <c:pt idx="1">
                  <c:v>1.2815836850209115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52-4F7D-8BA2-B251B792ED4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rolling'!$AI$133,'zzyzx 600mg rolling'!$AI$133)</c:f>
              <c:numCache>
                <c:formatCode>#,##0.00</c:formatCode>
                <c:ptCount val="2"/>
                <c:pt idx="0">
                  <c:v>1.4245461185759329</c:v>
                </c:pt>
                <c:pt idx="1">
                  <c:v>1.4245461185759329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52-4F7D-8BA2-B251B792ED4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rolling'!$AI$136,'zzyzx 600mg rolling'!$AI$136)</c:f>
              <c:numCache>
                <c:formatCode>#,##0.00</c:formatCode>
                <c:ptCount val="2"/>
                <c:pt idx="0">
                  <c:v>1.245843076632156</c:v>
                </c:pt>
                <c:pt idx="1">
                  <c:v>1.245843076632156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52-4F7D-8BA2-B251B792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73504"/>
        <c:axId val="265575424"/>
      </c:scatterChart>
      <c:valAx>
        <c:axId val="2655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5424"/>
        <c:crosses val="autoZero"/>
        <c:crossBetween val="midCat"/>
      </c:valAx>
      <c:valAx>
        <c:axId val="265575424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3</xdr:row>
      <xdr:rowOff>149225</xdr:rowOff>
    </xdr:from>
    <xdr:to>
      <xdr:col>5</xdr:col>
      <xdr:colOff>546100</xdr:colOff>
      <xdr:row>18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106291</xdr:colOff>
      <xdr:row>1</xdr:row>
      <xdr:rowOff>99275</xdr:rowOff>
    </xdr:from>
    <xdr:to>
      <xdr:col>9</xdr:col>
      <xdr:colOff>247775</xdr:colOff>
      <xdr:row>15</xdr:row>
      <xdr:rowOff>182531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E9FE7-5773-4FD8-9EA2-C7EDD36F7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359834</xdr:colOff>
      <xdr:row>1</xdr:row>
      <xdr:rowOff>107908</xdr:rowOff>
    </xdr:from>
    <xdr:to>
      <xdr:col>19</xdr:col>
      <xdr:colOff>894809</xdr:colOff>
      <xdr:row>15</xdr:row>
      <xdr:rowOff>187429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062D8-C4C9-4CDE-B3ED-91C0A01AA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83"/>
  <sheetViews>
    <sheetView zoomScale="90" zoomScaleNormal="90" workbookViewId="0">
      <selection activeCell="T27" sqref="T27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/>
      <c r="B2"/>
      <c r="C2"/>
      <c r="D2" t="s">
        <v>56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 s="5"/>
      <c r="T2" s="2">
        <v>6.2881281085607588E-2</v>
      </c>
      <c r="U2" s="2">
        <v>8.449308157586044E-2</v>
      </c>
      <c r="V2" s="5"/>
      <c r="W2" s="5"/>
      <c r="X2" s="13"/>
      <c r="Y2" s="13"/>
      <c r="Z2" s="13"/>
      <c r="AA2" s="13"/>
      <c r="AB2" s="13"/>
      <c r="AC2" s="6"/>
      <c r="AD2" s="6"/>
      <c r="AE2" s="7"/>
      <c r="AF2" s="8"/>
    </row>
    <row r="3" spans="1:32" ht="15">
      <c r="A3"/>
      <c r="B3"/>
      <c r="C3"/>
      <c r="D3" t="s">
        <v>57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 s="5"/>
      <c r="T3" s="2">
        <v>0.26543617740550574</v>
      </c>
      <c r="U3" s="2">
        <v>0.35666449861564964</v>
      </c>
      <c r="V3" s="5"/>
      <c r="W3" s="5"/>
      <c r="X3" s="13"/>
      <c r="Y3" s="13"/>
      <c r="Z3" s="13"/>
      <c r="AA3" s="13"/>
      <c r="AB3" s="13"/>
      <c r="AC3" s="6"/>
      <c r="AD3" s="6"/>
      <c r="AE3" s="7"/>
      <c r="AF3" s="8"/>
    </row>
    <row r="4" spans="1:32" ht="15">
      <c r="A4">
        <v>1</v>
      </c>
      <c r="B4">
        <v>1</v>
      </c>
      <c r="C4">
        <v>50</v>
      </c>
      <c r="D4" t="s">
        <v>24</v>
      </c>
      <c r="E4" t="s">
        <v>18</v>
      </c>
      <c r="F4">
        <v>428</v>
      </c>
      <c r="G4">
        <v>65</v>
      </c>
      <c r="H4">
        <v>0.32500000000000001</v>
      </c>
      <c r="I4">
        <v>2.5000000000000001E-2</v>
      </c>
      <c r="J4">
        <v>1</v>
      </c>
      <c r="K4">
        <v>1</v>
      </c>
      <c r="L4">
        <v>0</v>
      </c>
      <c r="M4">
        <v>0</v>
      </c>
      <c r="N4">
        <v>7.6999999999999999E-2</v>
      </c>
      <c r="O4"/>
      <c r="P4" t="s">
        <v>21</v>
      </c>
      <c r="Q4" s="4">
        <v>44508</v>
      </c>
      <c r="R4" s="1">
        <v>0.56423611111111105</v>
      </c>
      <c r="T4" s="9">
        <f>C4*H4/100</f>
        <v>0.16250000000000001</v>
      </c>
      <c r="U4" s="9">
        <f t="shared" ref="U4:U32" si="0">C4*I4/100</f>
        <v>1.2500000000000001E-2</v>
      </c>
      <c r="V4" s="9" t="str">
        <f t="shared" ref="V4:V38" si="1">IF(D4="aa as unknown",100*(T4-(C4*10.52/100))/(C4*10.52/100),"NA")</f>
        <v>NA</v>
      </c>
      <c r="W4" s="9" t="str">
        <f t="shared" ref="W4:W38" si="2">IF(D4="aa as unknown",100*(U4-(C4*36.06/100))/(C4*36.06/100),"NA")</f>
        <v>NA</v>
      </c>
      <c r="AC4" s="3">
        <v>1</v>
      </c>
    </row>
    <row r="5" spans="1:32" ht="15">
      <c r="A5">
        <v>2</v>
      </c>
      <c r="B5">
        <v>2</v>
      </c>
      <c r="C5">
        <v>50</v>
      </c>
      <c r="D5" t="s">
        <v>24</v>
      </c>
      <c r="E5" t="s">
        <v>18</v>
      </c>
      <c r="F5">
        <v>159</v>
      </c>
      <c r="G5">
        <v>5613</v>
      </c>
      <c r="H5">
        <v>0.111</v>
      </c>
      <c r="I5">
        <v>3.2469999999999999</v>
      </c>
      <c r="J5">
        <v>1</v>
      </c>
      <c r="K5">
        <v>1</v>
      </c>
      <c r="L5">
        <v>0</v>
      </c>
      <c r="M5">
        <v>0</v>
      </c>
      <c r="N5">
        <v>29.217099999999999</v>
      </c>
      <c r="O5"/>
      <c r="P5"/>
      <c r="Q5" s="4">
        <v>44508</v>
      </c>
      <c r="R5" s="1">
        <v>0.56938657407407411</v>
      </c>
      <c r="T5" s="9">
        <f t="shared" ref="T5:T32" si="3">C5*H5/100</f>
        <v>5.5500000000000001E-2</v>
      </c>
      <c r="U5" s="9">
        <f t="shared" si="0"/>
        <v>1.6234999999999999</v>
      </c>
      <c r="V5" s="9" t="str">
        <f t="shared" si="1"/>
        <v>NA</v>
      </c>
      <c r="W5" s="9" t="str">
        <f t="shared" si="2"/>
        <v>NA</v>
      </c>
      <c r="AC5" s="3">
        <v>1</v>
      </c>
    </row>
    <row r="6" spans="1:32" ht="15">
      <c r="A6">
        <v>3</v>
      </c>
      <c r="B6">
        <v>3</v>
      </c>
      <c r="C6">
        <v>50</v>
      </c>
      <c r="D6" t="s">
        <v>37</v>
      </c>
      <c r="E6" t="s">
        <v>22</v>
      </c>
      <c r="F6">
        <v>125</v>
      </c>
      <c r="G6">
        <v>131</v>
      </c>
      <c r="H6">
        <v>8.4000000000000005E-2</v>
      </c>
      <c r="I6">
        <v>5.0999999999999997E-2</v>
      </c>
      <c r="J6">
        <v>1</v>
      </c>
      <c r="K6">
        <v>1</v>
      </c>
      <c r="L6">
        <v>0</v>
      </c>
      <c r="M6">
        <v>0</v>
      </c>
      <c r="N6">
        <v>0.60560000000000003</v>
      </c>
      <c r="O6"/>
      <c r="P6" t="s">
        <v>21</v>
      </c>
      <c r="Q6" s="4">
        <v>44508</v>
      </c>
      <c r="R6" s="1">
        <v>0.57673611111111112</v>
      </c>
      <c r="T6" s="9">
        <f t="shared" si="3"/>
        <v>4.2000000000000003E-2</v>
      </c>
      <c r="U6" s="9">
        <f t="shared" si="0"/>
        <v>2.5499999999999998E-2</v>
      </c>
      <c r="V6" s="9" t="str">
        <f t="shared" si="1"/>
        <v>NA</v>
      </c>
      <c r="W6" s="9" t="str">
        <f t="shared" si="2"/>
        <v>NA</v>
      </c>
      <c r="AC6" s="3">
        <v>1</v>
      </c>
    </row>
    <row r="7" spans="1:32" ht="15">
      <c r="A7">
        <v>4</v>
      </c>
      <c r="B7">
        <v>4</v>
      </c>
      <c r="C7">
        <v>9.7799999999999994</v>
      </c>
      <c r="D7" t="s">
        <v>19</v>
      </c>
      <c r="E7" t="s">
        <v>22</v>
      </c>
      <c r="F7">
        <v>3301</v>
      </c>
      <c r="G7">
        <v>11793</v>
      </c>
      <c r="H7">
        <v>12.085000000000001</v>
      </c>
      <c r="I7">
        <v>37.218000000000004</v>
      </c>
      <c r="J7">
        <v>1</v>
      </c>
      <c r="K7">
        <v>1</v>
      </c>
      <c r="L7">
        <v>0</v>
      </c>
      <c r="M7">
        <v>0</v>
      </c>
      <c r="N7">
        <v>3.0798000000000001</v>
      </c>
      <c r="O7"/>
      <c r="P7"/>
      <c r="Q7" s="4">
        <v>44508</v>
      </c>
      <c r="R7" s="1">
        <v>0.58414351851851853</v>
      </c>
      <c r="T7" s="9">
        <f t="shared" si="3"/>
        <v>1.181913</v>
      </c>
      <c r="U7" s="9">
        <f t="shared" si="0"/>
        <v>3.6399204000000003</v>
      </c>
      <c r="V7" s="9" t="str">
        <f t="shared" si="1"/>
        <v>NA</v>
      </c>
      <c r="W7" s="9" t="str">
        <f t="shared" si="2"/>
        <v>NA</v>
      </c>
      <c r="AC7" s="3">
        <v>1</v>
      </c>
    </row>
    <row r="8" spans="1:32" ht="15">
      <c r="A8">
        <v>5</v>
      </c>
      <c r="B8">
        <v>5</v>
      </c>
      <c r="C8">
        <v>10.16</v>
      </c>
      <c r="D8" t="s">
        <v>20</v>
      </c>
      <c r="E8" t="s">
        <v>22</v>
      </c>
      <c r="F8">
        <v>3179</v>
      </c>
      <c r="G8">
        <v>11884</v>
      </c>
      <c r="H8">
        <v>10.52</v>
      </c>
      <c r="I8">
        <v>36.06</v>
      </c>
      <c r="J8">
        <v>0.93700000000000006</v>
      </c>
      <c r="K8">
        <v>0.99890000000000001</v>
      </c>
      <c r="L8">
        <v>0</v>
      </c>
      <c r="M8">
        <v>0</v>
      </c>
      <c r="N8">
        <v>3.4278</v>
      </c>
      <c r="O8"/>
      <c r="P8"/>
      <c r="Q8" s="4">
        <v>44508</v>
      </c>
      <c r="R8" s="1">
        <v>0.59144675925925927</v>
      </c>
      <c r="T8" s="9">
        <f t="shared" si="3"/>
        <v>1.068832</v>
      </c>
      <c r="U8" s="9">
        <f t="shared" si="0"/>
        <v>3.6636960000000003</v>
      </c>
      <c r="V8" s="9" t="str">
        <f t="shared" si="1"/>
        <v>NA</v>
      </c>
      <c r="W8" s="9" t="str">
        <f t="shared" si="2"/>
        <v>NA</v>
      </c>
      <c r="AC8" s="3">
        <v>1</v>
      </c>
    </row>
    <row r="9" spans="1:32" ht="15">
      <c r="A9">
        <v>6</v>
      </c>
      <c r="B9">
        <v>6</v>
      </c>
      <c r="C9">
        <v>10.15</v>
      </c>
      <c r="D9" t="s">
        <v>20</v>
      </c>
      <c r="E9" t="s">
        <v>22</v>
      </c>
      <c r="F9">
        <v>3300</v>
      </c>
      <c r="G9">
        <v>11915</v>
      </c>
      <c r="H9">
        <v>10.52</v>
      </c>
      <c r="I9">
        <v>36.06</v>
      </c>
      <c r="J9">
        <v>0.90390000000000004</v>
      </c>
      <c r="K9">
        <v>0.99529999999999996</v>
      </c>
      <c r="L9">
        <v>0</v>
      </c>
      <c r="M9">
        <v>0</v>
      </c>
      <c r="N9">
        <v>3.4278</v>
      </c>
      <c r="O9"/>
      <c r="P9"/>
      <c r="Q9" s="4">
        <v>44508</v>
      </c>
      <c r="R9" s="1">
        <v>0.59877314814814808</v>
      </c>
      <c r="T9" s="9">
        <f t="shared" si="3"/>
        <v>1.06778</v>
      </c>
      <c r="U9" s="9">
        <f t="shared" si="0"/>
        <v>3.6600900000000003</v>
      </c>
      <c r="V9" s="9" t="str">
        <f t="shared" si="1"/>
        <v>NA</v>
      </c>
      <c r="W9" s="9" t="str">
        <f t="shared" si="2"/>
        <v>NA</v>
      </c>
      <c r="X9" s="14">
        <f>100*(ABS(T9-T8))/(AVERAGE(T9,T8))</f>
        <v>9.8473658296410665E-2</v>
      </c>
      <c r="Y9" s="14">
        <f>100*(ABS(U9-U8))/(AVERAGE(U9,U8))</f>
        <v>9.8473658296405656E-2</v>
      </c>
      <c r="Z9" s="14">
        <f>100*(ABS(H9-H8))/(AVERAGE(H9,H8))</f>
        <v>0</v>
      </c>
      <c r="AA9" s="14">
        <f>100*(ABS(I9-I8))/(AVERAGE(I9,I8))</f>
        <v>0</v>
      </c>
      <c r="AB9" s="14">
        <f>100*(ABS(N9-N8))/(AVERAGE(N9,N8))</f>
        <v>0</v>
      </c>
      <c r="AC9" s="3">
        <v>1</v>
      </c>
    </row>
    <row r="10" spans="1:32" ht="15">
      <c r="A10">
        <v>7</v>
      </c>
      <c r="B10">
        <v>7</v>
      </c>
      <c r="C10">
        <v>10.44</v>
      </c>
      <c r="D10" t="s">
        <v>20</v>
      </c>
      <c r="E10" t="s">
        <v>22</v>
      </c>
      <c r="F10">
        <v>3317</v>
      </c>
      <c r="G10">
        <v>12326</v>
      </c>
      <c r="H10">
        <v>10.52</v>
      </c>
      <c r="I10">
        <v>36.06</v>
      </c>
      <c r="J10">
        <v>0.92510000000000003</v>
      </c>
      <c r="K10">
        <v>0.99</v>
      </c>
      <c r="L10">
        <v>0</v>
      </c>
      <c r="M10">
        <v>0</v>
      </c>
      <c r="N10">
        <v>3.4278</v>
      </c>
      <c r="O10"/>
      <c r="P10"/>
      <c r="Q10" s="4">
        <v>44508</v>
      </c>
      <c r="R10" s="1">
        <v>0.60615740740740742</v>
      </c>
      <c r="T10" s="9">
        <f t="shared" si="3"/>
        <v>1.0982879999999999</v>
      </c>
      <c r="U10" s="9">
        <f t="shared" si="0"/>
        <v>3.7646640000000002</v>
      </c>
      <c r="V10" s="9" t="str">
        <f t="shared" si="1"/>
        <v>NA</v>
      </c>
      <c r="W10" s="9" t="str">
        <f t="shared" si="2"/>
        <v>NA</v>
      </c>
      <c r="X10" s="14">
        <f>100*(ABS(T10-T9))/(AVERAGE(T10,T9))</f>
        <v>2.8169014084507022</v>
      </c>
      <c r="Y10" s="14">
        <f>100*(ABS(U10-U9))/(AVERAGE(U10,U9))</f>
        <v>2.8169014084507027</v>
      </c>
      <c r="Z10" s="14">
        <f>100*(ABS(H10-H9))/(AVERAGE(H10,H9))</f>
        <v>0</v>
      </c>
      <c r="AA10" s="14">
        <f>100*(ABS(I10-I9))/(AVERAGE(I10,I9))</f>
        <v>0</v>
      </c>
      <c r="AB10" s="14">
        <f>100*(ABS(N10-N9))/(AVERAGE(N10,N9))</f>
        <v>0</v>
      </c>
      <c r="AC10" s="3">
        <v>1</v>
      </c>
    </row>
    <row r="11" spans="1:32" ht="15">
      <c r="A11">
        <v>8</v>
      </c>
      <c r="B11">
        <v>11</v>
      </c>
      <c r="C11">
        <v>92.42</v>
      </c>
      <c r="D11" t="s">
        <v>75</v>
      </c>
      <c r="E11" t="s">
        <v>22</v>
      </c>
      <c r="F11">
        <v>1603</v>
      </c>
      <c r="G11">
        <v>20372</v>
      </c>
      <c r="H11">
        <v>0.60799999999999998</v>
      </c>
      <c r="I11">
        <v>6.7380000000000004</v>
      </c>
      <c r="J11">
        <v>0.92200000000000004</v>
      </c>
      <c r="K11">
        <v>0.99470000000000003</v>
      </c>
      <c r="L11">
        <v>0</v>
      </c>
      <c r="M11">
        <v>0</v>
      </c>
      <c r="N11">
        <v>11.09</v>
      </c>
      <c r="O11"/>
      <c r="P11"/>
      <c r="Q11" s="4">
        <v>44508</v>
      </c>
      <c r="R11" s="1">
        <v>0.6135532407407408</v>
      </c>
      <c r="T11" s="9">
        <f t="shared" si="3"/>
        <v>0.56191360000000001</v>
      </c>
      <c r="U11" s="9">
        <f t="shared" si="0"/>
        <v>6.2272596000000009</v>
      </c>
      <c r="V11" s="9" t="str">
        <f t="shared" si="1"/>
        <v>NA</v>
      </c>
      <c r="W11" s="9" t="str">
        <f t="shared" si="2"/>
        <v>NA</v>
      </c>
      <c r="AC11" s="3">
        <v>1</v>
      </c>
    </row>
    <row r="12" spans="1:32" ht="15">
      <c r="A12">
        <v>9</v>
      </c>
      <c r="B12">
        <v>12</v>
      </c>
      <c r="C12">
        <v>94.05</v>
      </c>
      <c r="D12" t="s">
        <v>76</v>
      </c>
      <c r="E12" t="s">
        <v>22</v>
      </c>
      <c r="F12">
        <v>795</v>
      </c>
      <c r="G12">
        <v>9647</v>
      </c>
      <c r="H12">
        <v>0.30099999999999999</v>
      </c>
      <c r="I12">
        <v>3.157</v>
      </c>
      <c r="J12">
        <v>0.92200000000000004</v>
      </c>
      <c r="K12">
        <v>0.99470000000000003</v>
      </c>
      <c r="L12">
        <v>0</v>
      </c>
      <c r="M12">
        <v>0</v>
      </c>
      <c r="N12">
        <v>10.4763</v>
      </c>
      <c r="O12"/>
      <c r="P12"/>
      <c r="Q12" s="4">
        <v>44508</v>
      </c>
      <c r="R12" s="1">
        <v>0.62094907407407407</v>
      </c>
      <c r="T12" s="9">
        <f t="shared" si="3"/>
        <v>0.28309049999999997</v>
      </c>
      <c r="U12" s="9">
        <f t="shared" si="0"/>
        <v>2.9691584999999998</v>
      </c>
      <c r="V12" s="9" t="str">
        <f t="shared" si="1"/>
        <v>NA</v>
      </c>
      <c r="W12" s="9" t="str">
        <f t="shared" si="2"/>
        <v>NA</v>
      </c>
      <c r="X12" s="14"/>
      <c r="Y12" s="14"/>
      <c r="Z12" s="14"/>
      <c r="AA12" s="14"/>
      <c r="AB12" s="14"/>
      <c r="AC12" s="3">
        <v>1</v>
      </c>
    </row>
    <row r="13" spans="1:32" ht="15">
      <c r="A13">
        <v>10</v>
      </c>
      <c r="B13">
        <v>13</v>
      </c>
      <c r="C13">
        <v>89.3</v>
      </c>
      <c r="D13" t="s">
        <v>77</v>
      </c>
      <c r="E13" t="s">
        <v>22</v>
      </c>
      <c r="F13">
        <v>1134</v>
      </c>
      <c r="G13">
        <v>11847</v>
      </c>
      <c r="H13">
        <v>0.45300000000000001</v>
      </c>
      <c r="I13">
        <v>4.0730000000000004</v>
      </c>
      <c r="J13">
        <v>0.92200000000000004</v>
      </c>
      <c r="K13">
        <v>0.99470000000000003</v>
      </c>
      <c r="L13">
        <v>0</v>
      </c>
      <c r="M13">
        <v>0</v>
      </c>
      <c r="N13">
        <v>8.9854000000000003</v>
      </c>
      <c r="O13"/>
      <c r="P13"/>
      <c r="Q13" s="4">
        <v>44508</v>
      </c>
      <c r="R13" s="1">
        <v>0.62835648148148149</v>
      </c>
      <c r="T13" s="9">
        <f t="shared" si="3"/>
        <v>0.40452899999999997</v>
      </c>
      <c r="U13" s="9">
        <f t="shared" si="0"/>
        <v>3.6371890000000002</v>
      </c>
      <c r="V13" s="9" t="str">
        <f t="shared" si="1"/>
        <v>NA</v>
      </c>
      <c r="W13" s="9" t="str">
        <f t="shared" si="2"/>
        <v>NA</v>
      </c>
      <c r="X13" s="14"/>
      <c r="Y13" s="14"/>
      <c r="Z13" s="14"/>
      <c r="AA13" s="14"/>
      <c r="AB13" s="14"/>
      <c r="AC13" s="3">
        <v>1</v>
      </c>
    </row>
    <row r="14" spans="1:32" ht="15">
      <c r="A14">
        <v>11</v>
      </c>
      <c r="B14">
        <v>14</v>
      </c>
      <c r="C14">
        <v>73.489999999999995</v>
      </c>
      <c r="D14" t="s">
        <v>78</v>
      </c>
      <c r="E14" t="s">
        <v>22</v>
      </c>
      <c r="F14">
        <v>555</v>
      </c>
      <c r="G14">
        <v>6638</v>
      </c>
      <c r="H14">
        <v>0.26700000000000002</v>
      </c>
      <c r="I14">
        <v>2.7959999999999998</v>
      </c>
      <c r="J14">
        <v>0.92200000000000004</v>
      </c>
      <c r="K14">
        <v>0.99470000000000003</v>
      </c>
      <c r="L14">
        <v>0</v>
      </c>
      <c r="M14">
        <v>0</v>
      </c>
      <c r="N14">
        <v>10.4689</v>
      </c>
      <c r="O14"/>
      <c r="P14"/>
      <c r="Q14" s="4">
        <v>44508</v>
      </c>
      <c r="R14" s="1">
        <v>0.63570601851851849</v>
      </c>
      <c r="T14" s="9">
        <f t="shared" si="3"/>
        <v>0.19621829999999998</v>
      </c>
      <c r="U14" s="9">
        <f t="shared" si="0"/>
        <v>2.0547803999999998</v>
      </c>
      <c r="V14" s="9" t="str">
        <f t="shared" si="1"/>
        <v>NA</v>
      </c>
      <c r="W14" s="9" t="str">
        <f t="shared" si="2"/>
        <v>NA</v>
      </c>
      <c r="X14" s="14"/>
      <c r="Y14" s="14"/>
      <c r="Z14" s="14"/>
      <c r="AA14" s="14"/>
      <c r="AB14" s="14"/>
      <c r="AC14" s="3">
        <v>1</v>
      </c>
    </row>
    <row r="15" spans="1:32" ht="15">
      <c r="A15">
        <v>12</v>
      </c>
      <c r="B15">
        <v>15</v>
      </c>
      <c r="C15">
        <v>76.819999999999993</v>
      </c>
      <c r="D15" t="s">
        <v>79</v>
      </c>
      <c r="E15" t="s">
        <v>22</v>
      </c>
      <c r="F15">
        <v>1030</v>
      </c>
      <c r="G15">
        <v>9849</v>
      </c>
      <c r="H15">
        <v>0.47899999999999998</v>
      </c>
      <c r="I15">
        <v>3.9449999999999998</v>
      </c>
      <c r="J15">
        <v>0.92200000000000004</v>
      </c>
      <c r="K15">
        <v>0.99470000000000003</v>
      </c>
      <c r="L15">
        <v>0</v>
      </c>
      <c r="M15">
        <v>0</v>
      </c>
      <c r="N15">
        <v>8.24</v>
      </c>
      <c r="O15"/>
      <c r="P15"/>
      <c r="Q15" s="4">
        <v>44508</v>
      </c>
      <c r="R15" s="1">
        <v>0.64307870370370368</v>
      </c>
      <c r="T15" s="9">
        <f t="shared" si="3"/>
        <v>0.36796779999999996</v>
      </c>
      <c r="U15" s="9">
        <f t="shared" si="0"/>
        <v>3.0305489999999997</v>
      </c>
      <c r="V15" s="9" t="str">
        <f t="shared" si="1"/>
        <v>NA</v>
      </c>
      <c r="W15" s="9" t="str">
        <f t="shared" si="2"/>
        <v>NA</v>
      </c>
      <c r="X15" s="14"/>
      <c r="Y15" s="14"/>
      <c r="Z15" s="14"/>
      <c r="AA15" s="14"/>
      <c r="AB15" s="14"/>
      <c r="AC15" s="3">
        <v>1</v>
      </c>
    </row>
    <row r="16" spans="1:32" ht="15">
      <c r="A16">
        <v>13</v>
      </c>
      <c r="B16">
        <v>16</v>
      </c>
      <c r="C16">
        <v>93.72</v>
      </c>
      <c r="D16" t="s">
        <v>80</v>
      </c>
      <c r="E16" t="s">
        <v>22</v>
      </c>
      <c r="F16">
        <v>1197</v>
      </c>
      <c r="G16">
        <v>14096</v>
      </c>
      <c r="H16">
        <v>0.45600000000000002</v>
      </c>
      <c r="I16">
        <v>4.6100000000000003</v>
      </c>
      <c r="J16">
        <v>0.92200000000000004</v>
      </c>
      <c r="K16">
        <v>0.99470000000000003</v>
      </c>
      <c r="L16">
        <v>0</v>
      </c>
      <c r="M16">
        <v>0</v>
      </c>
      <c r="N16">
        <v>10.115500000000001</v>
      </c>
      <c r="O16"/>
      <c r="P16"/>
      <c r="Q16" s="4">
        <v>44508</v>
      </c>
      <c r="R16" s="1">
        <v>0.65046296296296291</v>
      </c>
      <c r="T16" s="9">
        <f t="shared" si="3"/>
        <v>0.4273632</v>
      </c>
      <c r="U16" s="9">
        <f t="shared" si="0"/>
        <v>4.3204920000000007</v>
      </c>
      <c r="V16" s="9" t="str">
        <f t="shared" si="1"/>
        <v>NA</v>
      </c>
      <c r="W16" s="9" t="str">
        <f t="shared" si="2"/>
        <v>NA</v>
      </c>
      <c r="AC16" s="3">
        <v>1</v>
      </c>
    </row>
    <row r="17" spans="1:29" ht="15">
      <c r="A17">
        <v>14</v>
      </c>
      <c r="B17">
        <v>17</v>
      </c>
      <c r="C17">
        <v>81.62</v>
      </c>
      <c r="D17" t="s">
        <v>81</v>
      </c>
      <c r="E17" t="s">
        <v>22</v>
      </c>
      <c r="F17">
        <v>793</v>
      </c>
      <c r="G17">
        <v>8054</v>
      </c>
      <c r="H17">
        <v>0.34599999999999997</v>
      </c>
      <c r="I17">
        <v>3.0449999999999999</v>
      </c>
      <c r="J17">
        <v>0.92200000000000004</v>
      </c>
      <c r="K17">
        <v>0.99470000000000003</v>
      </c>
      <c r="L17">
        <v>0</v>
      </c>
      <c r="M17">
        <v>0</v>
      </c>
      <c r="N17">
        <v>8.7955000000000005</v>
      </c>
      <c r="O17"/>
      <c r="P17"/>
      <c r="Q17" s="4">
        <v>44508</v>
      </c>
      <c r="R17" s="1">
        <v>0.6578356481481481</v>
      </c>
      <c r="T17" s="9">
        <f t="shared" si="3"/>
        <v>0.28240520000000002</v>
      </c>
      <c r="U17" s="9">
        <f t="shared" si="0"/>
        <v>2.4853290000000001</v>
      </c>
      <c r="V17" s="9" t="str">
        <f t="shared" si="1"/>
        <v>NA</v>
      </c>
      <c r="W17" s="9" t="str">
        <f t="shared" si="2"/>
        <v>NA</v>
      </c>
      <c r="AC17" s="3">
        <v>1</v>
      </c>
    </row>
    <row r="18" spans="1:29" ht="15">
      <c r="A18">
        <v>15</v>
      </c>
      <c r="B18">
        <v>18</v>
      </c>
      <c r="C18">
        <v>85.11</v>
      </c>
      <c r="D18" t="s">
        <v>82</v>
      </c>
      <c r="E18" t="s">
        <v>22</v>
      </c>
      <c r="F18">
        <v>2082</v>
      </c>
      <c r="G18">
        <v>23741</v>
      </c>
      <c r="H18">
        <v>0.83499999999999996</v>
      </c>
      <c r="I18">
        <v>8.52</v>
      </c>
      <c r="J18">
        <v>0.92200000000000004</v>
      </c>
      <c r="K18">
        <v>0.99470000000000003</v>
      </c>
      <c r="L18">
        <v>0</v>
      </c>
      <c r="M18">
        <v>0</v>
      </c>
      <c r="N18">
        <v>10.206099999999999</v>
      </c>
      <c r="O18"/>
      <c r="P18"/>
      <c r="Q18" s="4">
        <v>44508</v>
      </c>
      <c r="R18" s="1">
        <v>0.66521990740740744</v>
      </c>
      <c r="T18" s="9">
        <f t="shared" si="3"/>
        <v>0.71066850000000004</v>
      </c>
      <c r="U18" s="9">
        <f t="shared" si="0"/>
        <v>7.2513719999999999</v>
      </c>
      <c r="V18" s="9" t="str">
        <f t="shared" si="1"/>
        <v>NA</v>
      </c>
      <c r="W18" s="9" t="str">
        <f t="shared" si="2"/>
        <v>NA</v>
      </c>
      <c r="AC18" s="3">
        <v>1</v>
      </c>
    </row>
    <row r="19" spans="1:29" ht="15">
      <c r="A19">
        <v>16</v>
      </c>
      <c r="B19">
        <v>19</v>
      </c>
      <c r="C19">
        <v>79.739999999999995</v>
      </c>
      <c r="D19" t="s">
        <v>83</v>
      </c>
      <c r="E19" t="s">
        <v>22</v>
      </c>
      <c r="F19">
        <v>627</v>
      </c>
      <c r="G19">
        <v>6096</v>
      </c>
      <c r="H19">
        <v>0.27900000000000003</v>
      </c>
      <c r="I19">
        <v>2.37</v>
      </c>
      <c r="J19">
        <v>0.92200000000000004</v>
      </c>
      <c r="K19">
        <v>0.99470000000000003</v>
      </c>
      <c r="L19">
        <v>0</v>
      </c>
      <c r="M19">
        <v>0</v>
      </c>
      <c r="N19">
        <v>8.4908000000000001</v>
      </c>
      <c r="O19"/>
      <c r="P19"/>
      <c r="Q19" s="4">
        <v>44508</v>
      </c>
      <c r="R19" s="1">
        <v>0.67265046296296294</v>
      </c>
      <c r="T19" s="9">
        <f t="shared" si="3"/>
        <v>0.22247459999999999</v>
      </c>
      <c r="U19" s="9">
        <f t="shared" si="0"/>
        <v>1.8898380000000001</v>
      </c>
      <c r="V19" s="9" t="str">
        <f t="shared" si="1"/>
        <v>NA</v>
      </c>
      <c r="W19" s="9" t="str">
        <f t="shared" si="2"/>
        <v>NA</v>
      </c>
      <c r="AC19" s="3">
        <v>1</v>
      </c>
    </row>
    <row r="20" spans="1:29" ht="15">
      <c r="A20">
        <v>17</v>
      </c>
      <c r="B20">
        <v>20</v>
      </c>
      <c r="C20">
        <v>92.94</v>
      </c>
      <c r="D20" t="s">
        <v>84</v>
      </c>
      <c r="E20" t="s">
        <v>22</v>
      </c>
      <c r="F20">
        <v>1188</v>
      </c>
      <c r="G20">
        <v>14329</v>
      </c>
      <c r="H20">
        <v>0.45600000000000002</v>
      </c>
      <c r="I20">
        <v>4.7249999999999996</v>
      </c>
      <c r="J20">
        <v>0.92200000000000004</v>
      </c>
      <c r="K20">
        <v>0.99470000000000003</v>
      </c>
      <c r="L20">
        <v>0</v>
      </c>
      <c r="M20">
        <v>0</v>
      </c>
      <c r="N20">
        <v>10.3529</v>
      </c>
      <c r="O20"/>
      <c r="P20"/>
      <c r="Q20" s="4">
        <v>44508</v>
      </c>
      <c r="R20" s="1">
        <v>0.68002314814814813</v>
      </c>
      <c r="T20" s="9">
        <f t="shared" si="3"/>
        <v>0.42380639999999997</v>
      </c>
      <c r="U20" s="9">
        <f t="shared" si="0"/>
        <v>4.3914149999999994</v>
      </c>
      <c r="V20" s="9" t="str">
        <f t="shared" si="1"/>
        <v>NA</v>
      </c>
      <c r="W20" s="9" t="str">
        <f t="shared" si="2"/>
        <v>NA</v>
      </c>
      <c r="AC20" s="3">
        <v>1</v>
      </c>
    </row>
    <row r="21" spans="1:29" ht="15">
      <c r="A21">
        <v>18</v>
      </c>
      <c r="B21">
        <v>21</v>
      </c>
      <c r="C21">
        <v>81.75</v>
      </c>
      <c r="D21" t="s">
        <v>85</v>
      </c>
      <c r="E21" t="s">
        <v>22</v>
      </c>
      <c r="F21">
        <v>2240</v>
      </c>
      <c r="G21">
        <v>20666</v>
      </c>
      <c r="H21">
        <v>0.92900000000000005</v>
      </c>
      <c r="I21">
        <v>7.7270000000000003</v>
      </c>
      <c r="J21">
        <v>0.92200000000000004</v>
      </c>
      <c r="K21">
        <v>0.99470000000000003</v>
      </c>
      <c r="L21">
        <v>0</v>
      </c>
      <c r="M21">
        <v>0</v>
      </c>
      <c r="N21">
        <v>8.3177000000000003</v>
      </c>
      <c r="O21"/>
      <c r="P21"/>
      <c r="Q21" s="4">
        <v>44508</v>
      </c>
      <c r="R21" s="1">
        <v>0.68744212962962958</v>
      </c>
      <c r="T21" s="9">
        <f t="shared" si="3"/>
        <v>0.75945750000000001</v>
      </c>
      <c r="U21" s="9">
        <f t="shared" si="0"/>
        <v>6.3168225000000007</v>
      </c>
      <c r="V21" s="9" t="str">
        <f t="shared" si="1"/>
        <v>NA</v>
      </c>
      <c r="W21" s="9" t="str">
        <f t="shared" si="2"/>
        <v>NA</v>
      </c>
      <c r="X21" s="14"/>
      <c r="Y21" s="14"/>
      <c r="Z21" s="14"/>
      <c r="AA21" s="14"/>
      <c r="AB21" s="14"/>
      <c r="AC21" s="3">
        <v>1</v>
      </c>
    </row>
    <row r="22" spans="1:29" ht="15">
      <c r="A22">
        <v>19</v>
      </c>
      <c r="B22">
        <v>22</v>
      </c>
      <c r="C22">
        <v>9.8699999999999992</v>
      </c>
      <c r="D22" t="s">
        <v>23</v>
      </c>
      <c r="E22" t="s">
        <v>22</v>
      </c>
      <c r="F22">
        <v>3166</v>
      </c>
      <c r="G22">
        <v>11840</v>
      </c>
      <c r="H22">
        <v>10.614000000000001</v>
      </c>
      <c r="I22">
        <v>36.83</v>
      </c>
      <c r="J22">
        <v>0.92200000000000004</v>
      </c>
      <c r="K22">
        <v>0.99470000000000003</v>
      </c>
      <c r="L22">
        <v>0</v>
      </c>
      <c r="M22">
        <v>0</v>
      </c>
      <c r="N22">
        <v>3.4701</v>
      </c>
      <c r="O22"/>
      <c r="P22"/>
      <c r="Q22" s="4">
        <v>44508</v>
      </c>
      <c r="R22" s="1">
        <v>0.69488425925925934</v>
      </c>
      <c r="T22" s="9">
        <f t="shared" si="3"/>
        <v>1.0476018</v>
      </c>
      <c r="U22" s="9">
        <f t="shared" si="0"/>
        <v>3.6351209999999998</v>
      </c>
      <c r="V22" s="9">
        <f t="shared" si="1"/>
        <v>0.893536121673004</v>
      </c>
      <c r="W22" s="9">
        <f t="shared" si="2"/>
        <v>2.1353300055463098</v>
      </c>
      <c r="AC22" s="3">
        <v>1</v>
      </c>
    </row>
    <row r="23" spans="1:29" ht="15">
      <c r="A23">
        <v>20</v>
      </c>
      <c r="B23">
        <v>23</v>
      </c>
      <c r="C23">
        <v>85.1</v>
      </c>
      <c r="D23" t="s">
        <v>86</v>
      </c>
      <c r="E23" t="s">
        <v>22</v>
      </c>
      <c r="F23">
        <v>793</v>
      </c>
      <c r="G23">
        <v>7830</v>
      </c>
      <c r="H23">
        <v>0.33200000000000002</v>
      </c>
      <c r="I23">
        <v>2.84</v>
      </c>
      <c r="J23">
        <v>0.92200000000000004</v>
      </c>
      <c r="K23">
        <v>0.99470000000000003</v>
      </c>
      <c r="L23">
        <v>0</v>
      </c>
      <c r="M23">
        <v>0</v>
      </c>
      <c r="N23">
        <v>8.5597999999999992</v>
      </c>
      <c r="O23"/>
      <c r="P23"/>
      <c r="Q23" s="4">
        <v>44508</v>
      </c>
      <c r="R23" s="1">
        <v>0.70232638888888888</v>
      </c>
      <c r="T23" s="9">
        <f t="shared" si="3"/>
        <v>0.28253200000000001</v>
      </c>
      <c r="U23" s="9">
        <f t="shared" si="0"/>
        <v>2.4168399999999997</v>
      </c>
      <c r="V23" s="9" t="str">
        <f t="shared" si="1"/>
        <v>NA</v>
      </c>
      <c r="W23" s="9" t="str">
        <f t="shared" si="2"/>
        <v>NA</v>
      </c>
      <c r="AC23" s="3">
        <v>1</v>
      </c>
    </row>
    <row r="24" spans="1:29" ht="15">
      <c r="A24">
        <v>21</v>
      </c>
      <c r="B24">
        <v>24</v>
      </c>
      <c r="C24">
        <v>95.57</v>
      </c>
      <c r="D24" t="s">
        <v>87</v>
      </c>
      <c r="E24" t="s">
        <v>22</v>
      </c>
      <c r="F24">
        <v>862</v>
      </c>
      <c r="G24">
        <v>10126</v>
      </c>
      <c r="H24">
        <v>0.32200000000000001</v>
      </c>
      <c r="I24">
        <v>3.2589999999999999</v>
      </c>
      <c r="J24">
        <v>0.92200000000000004</v>
      </c>
      <c r="K24">
        <v>0.99470000000000003</v>
      </c>
      <c r="L24">
        <v>0</v>
      </c>
      <c r="M24">
        <v>0</v>
      </c>
      <c r="N24">
        <v>10.125500000000001</v>
      </c>
      <c r="O24"/>
      <c r="P24"/>
      <c r="Q24" s="4">
        <v>44508</v>
      </c>
      <c r="R24" s="1">
        <v>0.70979166666666671</v>
      </c>
      <c r="T24" s="9">
        <f t="shared" si="3"/>
        <v>0.30773539999999999</v>
      </c>
      <c r="U24" s="9">
        <f t="shared" si="0"/>
        <v>3.1146262999999998</v>
      </c>
      <c r="V24" s="9" t="str">
        <f t="shared" si="1"/>
        <v>NA</v>
      </c>
      <c r="W24" s="9" t="str">
        <f t="shared" si="2"/>
        <v>NA</v>
      </c>
      <c r="X24" s="14"/>
      <c r="Y24" s="14"/>
      <c r="Z24" s="14"/>
      <c r="AA24" s="14"/>
      <c r="AB24" s="14"/>
      <c r="AC24" s="3">
        <v>1</v>
      </c>
    </row>
    <row r="25" spans="1:29" ht="15">
      <c r="A25">
        <v>22</v>
      </c>
      <c r="B25">
        <v>25</v>
      </c>
      <c r="C25">
        <v>95.79</v>
      </c>
      <c r="D25" t="s">
        <v>88</v>
      </c>
      <c r="E25" t="s">
        <v>22</v>
      </c>
      <c r="F25">
        <v>1131</v>
      </c>
      <c r="G25">
        <v>11067</v>
      </c>
      <c r="H25">
        <v>0.42099999999999999</v>
      </c>
      <c r="I25">
        <v>3.55</v>
      </c>
      <c r="J25">
        <v>0.92200000000000004</v>
      </c>
      <c r="K25">
        <v>0.99470000000000003</v>
      </c>
      <c r="L25">
        <v>0</v>
      </c>
      <c r="M25">
        <v>0</v>
      </c>
      <c r="N25">
        <v>8.4213000000000005</v>
      </c>
      <c r="O25"/>
      <c r="P25"/>
      <c r="Q25" s="4">
        <v>44508</v>
      </c>
      <c r="R25" s="1">
        <v>0.71730324074074081</v>
      </c>
      <c r="T25" s="9">
        <f t="shared" si="3"/>
        <v>0.40327590000000002</v>
      </c>
      <c r="U25" s="9">
        <f t="shared" si="0"/>
        <v>3.4005450000000002</v>
      </c>
      <c r="V25" s="9" t="str">
        <f t="shared" si="1"/>
        <v>NA</v>
      </c>
      <c r="W25" s="9" t="str">
        <f t="shared" si="2"/>
        <v>NA</v>
      </c>
      <c r="AC25" s="3">
        <v>1</v>
      </c>
    </row>
    <row r="26" spans="1:29" ht="15">
      <c r="A26">
        <v>23</v>
      </c>
      <c r="B26">
        <v>26</v>
      </c>
      <c r="C26">
        <v>86.55</v>
      </c>
      <c r="D26" t="s">
        <v>89</v>
      </c>
      <c r="E26" t="s">
        <v>22</v>
      </c>
      <c r="F26">
        <v>1251</v>
      </c>
      <c r="G26">
        <v>13180</v>
      </c>
      <c r="H26">
        <v>0.51600000000000001</v>
      </c>
      <c r="I26">
        <v>4.67</v>
      </c>
      <c r="J26">
        <v>0.92200000000000004</v>
      </c>
      <c r="K26">
        <v>0.99470000000000003</v>
      </c>
      <c r="L26">
        <v>0</v>
      </c>
      <c r="M26">
        <v>0</v>
      </c>
      <c r="N26">
        <v>9.0510999999999999</v>
      </c>
      <c r="O26"/>
      <c r="P26"/>
      <c r="Q26" s="4">
        <v>44508</v>
      </c>
      <c r="R26" s="1">
        <v>0.72472222222222227</v>
      </c>
      <c r="T26" s="9">
        <f t="shared" si="3"/>
        <v>0.44659799999999999</v>
      </c>
      <c r="U26" s="9">
        <f t="shared" si="0"/>
        <v>4.0418849999999997</v>
      </c>
      <c r="V26" s="9" t="str">
        <f t="shared" si="1"/>
        <v>NA</v>
      </c>
      <c r="W26" s="9" t="str">
        <f t="shared" si="2"/>
        <v>NA</v>
      </c>
      <c r="X26" s="14"/>
      <c r="Y26" s="14"/>
      <c r="Z26" s="14"/>
      <c r="AA26" s="14"/>
      <c r="AB26" s="14"/>
      <c r="AC26" s="3">
        <v>1</v>
      </c>
    </row>
    <row r="27" spans="1:29" ht="15">
      <c r="A27">
        <v>24</v>
      </c>
      <c r="B27">
        <v>27</v>
      </c>
      <c r="C27">
        <v>88.76</v>
      </c>
      <c r="D27" t="s">
        <v>90</v>
      </c>
      <c r="E27" t="s">
        <v>22</v>
      </c>
      <c r="F27">
        <v>1525</v>
      </c>
      <c r="G27">
        <v>16896</v>
      </c>
      <c r="H27">
        <v>0.60499999999999998</v>
      </c>
      <c r="I27">
        <v>5.8259999999999996</v>
      </c>
      <c r="J27">
        <v>0.92200000000000004</v>
      </c>
      <c r="K27">
        <v>0.99470000000000003</v>
      </c>
      <c r="L27">
        <v>0</v>
      </c>
      <c r="M27">
        <v>0</v>
      </c>
      <c r="N27">
        <v>9.6278000000000006</v>
      </c>
      <c r="O27"/>
      <c r="P27"/>
      <c r="Q27" s="4">
        <v>44508</v>
      </c>
      <c r="R27" s="1">
        <v>0.73222222222222222</v>
      </c>
      <c r="T27" s="9">
        <f t="shared" si="3"/>
        <v>0.53699800000000009</v>
      </c>
      <c r="U27" s="9">
        <f t="shared" si="0"/>
        <v>5.1711575999999999</v>
      </c>
      <c r="V27" s="9" t="str">
        <f t="shared" si="1"/>
        <v>NA</v>
      </c>
      <c r="W27" s="9" t="str">
        <f t="shared" si="2"/>
        <v>NA</v>
      </c>
      <c r="AC27" s="3">
        <v>1</v>
      </c>
    </row>
    <row r="28" spans="1:29" ht="15">
      <c r="A28">
        <v>25</v>
      </c>
      <c r="B28">
        <v>28</v>
      </c>
      <c r="C28">
        <v>92.15</v>
      </c>
      <c r="D28" t="s">
        <v>91</v>
      </c>
      <c r="E28" t="s">
        <v>22</v>
      </c>
      <c r="F28">
        <v>1702</v>
      </c>
      <c r="G28">
        <v>19344</v>
      </c>
      <c r="H28">
        <v>0.64300000000000002</v>
      </c>
      <c r="I28">
        <v>6.4189999999999996</v>
      </c>
      <c r="J28">
        <v>0.92200000000000004</v>
      </c>
      <c r="K28">
        <v>0.99470000000000003</v>
      </c>
      <c r="L28">
        <v>0</v>
      </c>
      <c r="M28">
        <v>0</v>
      </c>
      <c r="N28">
        <v>9.9860000000000007</v>
      </c>
      <c r="O28"/>
      <c r="P28"/>
      <c r="Q28" s="4">
        <v>44508</v>
      </c>
      <c r="R28" s="1">
        <v>0.73966435185185186</v>
      </c>
      <c r="T28" s="9">
        <f t="shared" si="3"/>
        <v>0.59252450000000001</v>
      </c>
      <c r="U28" s="9">
        <f t="shared" si="0"/>
        <v>5.9151084999999997</v>
      </c>
      <c r="V28" s="9" t="str">
        <f t="shared" si="1"/>
        <v>NA</v>
      </c>
      <c r="W28" s="9" t="str">
        <f t="shared" si="2"/>
        <v>NA</v>
      </c>
      <c r="AC28" s="3">
        <v>1</v>
      </c>
    </row>
    <row r="29" spans="1:29" ht="15">
      <c r="A29">
        <v>26</v>
      </c>
      <c r="B29">
        <v>29</v>
      </c>
      <c r="C29">
        <v>72.88</v>
      </c>
      <c r="D29" t="s">
        <v>92</v>
      </c>
      <c r="E29" t="s">
        <v>22</v>
      </c>
      <c r="F29">
        <v>1840</v>
      </c>
      <c r="G29">
        <v>15714</v>
      </c>
      <c r="H29">
        <v>0.871</v>
      </c>
      <c r="I29">
        <v>6.6029999999999998</v>
      </c>
      <c r="J29">
        <v>0.92200000000000004</v>
      </c>
      <c r="K29">
        <v>0.99470000000000003</v>
      </c>
      <c r="L29">
        <v>0</v>
      </c>
      <c r="M29">
        <v>0</v>
      </c>
      <c r="N29">
        <v>7.577</v>
      </c>
      <c r="O29"/>
      <c r="P29"/>
      <c r="Q29" s="4">
        <v>44508</v>
      </c>
      <c r="R29" s="1">
        <v>0.74714120370370374</v>
      </c>
      <c r="T29" s="9">
        <f t="shared" si="3"/>
        <v>0.63478479999999993</v>
      </c>
      <c r="U29" s="9">
        <f t="shared" si="0"/>
        <v>4.8122663999999995</v>
      </c>
      <c r="V29" s="9" t="str">
        <f t="shared" si="1"/>
        <v>NA</v>
      </c>
      <c r="W29" s="9" t="str">
        <f t="shared" si="2"/>
        <v>NA</v>
      </c>
      <c r="AC29" s="3">
        <v>1</v>
      </c>
    </row>
    <row r="30" spans="1:29" ht="15">
      <c r="A30">
        <v>27</v>
      </c>
      <c r="B30">
        <v>30</v>
      </c>
      <c r="C30">
        <v>81.99</v>
      </c>
      <c r="D30" t="s">
        <v>93</v>
      </c>
      <c r="E30" t="s">
        <v>22</v>
      </c>
      <c r="F30">
        <v>1346</v>
      </c>
      <c r="G30">
        <v>15224</v>
      </c>
      <c r="H30">
        <v>0.58599999999999997</v>
      </c>
      <c r="I30">
        <v>5.6879999999999997</v>
      </c>
      <c r="J30">
        <v>0.92200000000000004</v>
      </c>
      <c r="K30">
        <v>0.99470000000000003</v>
      </c>
      <c r="L30">
        <v>0</v>
      </c>
      <c r="M30">
        <v>0</v>
      </c>
      <c r="N30">
        <v>9.7100000000000009</v>
      </c>
      <c r="O30"/>
      <c r="P30"/>
      <c r="Q30" s="4">
        <v>44508</v>
      </c>
      <c r="R30" s="1">
        <v>0.75459490740740742</v>
      </c>
      <c r="T30" s="9">
        <f t="shared" si="3"/>
        <v>0.48046139999999993</v>
      </c>
      <c r="U30" s="9">
        <f t="shared" si="0"/>
        <v>4.6635911999999999</v>
      </c>
      <c r="V30" s="9" t="str">
        <f t="shared" si="1"/>
        <v>NA</v>
      </c>
      <c r="W30" s="9" t="str">
        <f t="shared" si="2"/>
        <v>NA</v>
      </c>
      <c r="AC30" s="3">
        <v>1</v>
      </c>
    </row>
    <row r="31" spans="1:29" ht="15">
      <c r="A31">
        <v>28</v>
      </c>
      <c r="B31">
        <v>31</v>
      </c>
      <c r="C31">
        <v>81.27</v>
      </c>
      <c r="D31" t="s">
        <v>94</v>
      </c>
      <c r="E31" t="s">
        <v>22</v>
      </c>
      <c r="F31">
        <v>1016</v>
      </c>
      <c r="G31">
        <v>10506</v>
      </c>
      <c r="H31">
        <v>0.44600000000000001</v>
      </c>
      <c r="I31">
        <v>3.9740000000000002</v>
      </c>
      <c r="J31">
        <v>0.92200000000000004</v>
      </c>
      <c r="K31">
        <v>0.99470000000000003</v>
      </c>
      <c r="L31">
        <v>0</v>
      </c>
      <c r="M31">
        <v>0</v>
      </c>
      <c r="N31">
        <v>8.9016999999999999</v>
      </c>
      <c r="O31"/>
      <c r="P31"/>
      <c r="Q31" s="4">
        <v>44508</v>
      </c>
      <c r="R31" s="1">
        <v>0.76208333333333333</v>
      </c>
      <c r="T31" s="9">
        <f t="shared" si="3"/>
        <v>0.36246420000000001</v>
      </c>
      <c r="U31" s="9">
        <f t="shared" si="0"/>
        <v>3.2296697999999999</v>
      </c>
      <c r="V31" s="9" t="str">
        <f t="shared" si="1"/>
        <v>NA</v>
      </c>
      <c r="W31" s="9" t="str">
        <f t="shared" si="2"/>
        <v>NA</v>
      </c>
      <c r="AC31" s="3">
        <v>1</v>
      </c>
    </row>
    <row r="32" spans="1:29" ht="15">
      <c r="A32">
        <v>29</v>
      </c>
      <c r="B32">
        <v>32</v>
      </c>
      <c r="C32">
        <v>77.760000000000005</v>
      </c>
      <c r="D32" t="s">
        <v>95</v>
      </c>
      <c r="E32" t="s">
        <v>22</v>
      </c>
      <c r="F32">
        <v>1466</v>
      </c>
      <c r="G32">
        <v>16734</v>
      </c>
      <c r="H32">
        <v>0.67200000000000004</v>
      </c>
      <c r="I32">
        <v>6.5869999999999997</v>
      </c>
      <c r="J32">
        <v>0.92200000000000004</v>
      </c>
      <c r="K32">
        <v>0.99470000000000003</v>
      </c>
      <c r="L32">
        <v>0</v>
      </c>
      <c r="M32">
        <v>0</v>
      </c>
      <c r="N32">
        <v>9.8034999999999997</v>
      </c>
      <c r="O32"/>
      <c r="P32"/>
      <c r="Q32" s="4">
        <v>44508</v>
      </c>
      <c r="R32" s="1">
        <v>0.76953703703703702</v>
      </c>
      <c r="T32" s="9">
        <f t="shared" si="3"/>
        <v>0.5225472000000001</v>
      </c>
      <c r="U32" s="9">
        <f t="shared" si="0"/>
        <v>5.1220511999999996</v>
      </c>
      <c r="V32" s="9" t="str">
        <f t="shared" si="1"/>
        <v>NA</v>
      </c>
      <c r="W32" s="9" t="str">
        <f t="shared" si="2"/>
        <v>NA</v>
      </c>
      <c r="AC32" s="3">
        <v>1</v>
      </c>
    </row>
    <row r="33" spans="1:29" ht="15">
      <c r="A33">
        <v>30</v>
      </c>
      <c r="B33">
        <v>33</v>
      </c>
      <c r="C33">
        <v>83.7</v>
      </c>
      <c r="D33" t="s">
        <v>96</v>
      </c>
      <c r="E33" t="s">
        <v>22</v>
      </c>
      <c r="F33">
        <v>967</v>
      </c>
      <c r="G33">
        <v>8919</v>
      </c>
      <c r="H33">
        <v>0.41199999999999998</v>
      </c>
      <c r="I33">
        <v>3.2829999999999999</v>
      </c>
      <c r="J33">
        <v>0.92200000000000004</v>
      </c>
      <c r="K33">
        <v>0.99470000000000003</v>
      </c>
      <c r="L33">
        <v>0</v>
      </c>
      <c r="M33">
        <v>0</v>
      </c>
      <c r="N33">
        <v>7.9598000000000004</v>
      </c>
      <c r="O33"/>
      <c r="P33"/>
      <c r="Q33" s="4">
        <v>44508</v>
      </c>
      <c r="R33" s="1">
        <v>0.77696759259259263</v>
      </c>
      <c r="T33" s="9">
        <f t="shared" ref="T33:T43" si="4">C33*H33/100</f>
        <v>0.34484399999999998</v>
      </c>
      <c r="U33" s="9">
        <f t="shared" ref="U33:U43" si="5">C33*I33/100</f>
        <v>2.747871</v>
      </c>
      <c r="V33" s="9" t="str">
        <f t="shared" si="1"/>
        <v>NA</v>
      </c>
      <c r="W33" s="9" t="str">
        <f t="shared" si="2"/>
        <v>NA</v>
      </c>
      <c r="X33" s="14"/>
      <c r="Y33" s="14"/>
      <c r="Z33" s="14"/>
      <c r="AA33" s="14"/>
      <c r="AB33" s="14"/>
      <c r="AC33" s="3">
        <v>1</v>
      </c>
    </row>
    <row r="34" spans="1:29" ht="15">
      <c r="A34">
        <v>31</v>
      </c>
      <c r="B34">
        <v>34</v>
      </c>
      <c r="C34">
        <v>10.5</v>
      </c>
      <c r="D34" t="s">
        <v>23</v>
      </c>
      <c r="E34" t="s">
        <v>22</v>
      </c>
      <c r="F34">
        <v>3450</v>
      </c>
      <c r="G34">
        <v>12730</v>
      </c>
      <c r="H34">
        <v>10.818</v>
      </c>
      <c r="I34">
        <v>37.195</v>
      </c>
      <c r="J34">
        <v>0.92200000000000004</v>
      </c>
      <c r="K34">
        <v>0.99470000000000003</v>
      </c>
      <c r="L34">
        <v>0</v>
      </c>
      <c r="M34">
        <v>0</v>
      </c>
      <c r="N34">
        <v>3.4382999999999999</v>
      </c>
      <c r="O34"/>
      <c r="P34"/>
      <c r="Q34" s="4">
        <v>44508</v>
      </c>
      <c r="R34" s="1">
        <v>0.78440972222222216</v>
      </c>
      <c r="T34" s="9">
        <f t="shared" si="4"/>
        <v>1.1358900000000001</v>
      </c>
      <c r="U34" s="9">
        <f t="shared" si="5"/>
        <v>3.905475</v>
      </c>
      <c r="V34" s="9">
        <f t="shared" si="1"/>
        <v>2.8326996197718666</v>
      </c>
      <c r="W34" s="9">
        <f t="shared" si="2"/>
        <v>3.1475318912922976</v>
      </c>
      <c r="AC34" s="3">
        <v>1</v>
      </c>
    </row>
    <row r="35" spans="1:29" ht="15">
      <c r="A35">
        <v>32</v>
      </c>
      <c r="B35">
        <v>35</v>
      </c>
      <c r="C35">
        <v>95.82</v>
      </c>
      <c r="D35" t="s">
        <v>97</v>
      </c>
      <c r="E35" t="s">
        <v>22</v>
      </c>
      <c r="F35">
        <v>1105</v>
      </c>
      <c r="G35">
        <v>10094</v>
      </c>
      <c r="H35">
        <v>0.41199999999999998</v>
      </c>
      <c r="I35">
        <v>3.24</v>
      </c>
      <c r="J35">
        <v>0.92200000000000004</v>
      </c>
      <c r="K35">
        <v>0.99470000000000003</v>
      </c>
      <c r="L35">
        <v>0</v>
      </c>
      <c r="M35">
        <v>0</v>
      </c>
      <c r="N35">
        <v>7.8674999999999997</v>
      </c>
      <c r="O35"/>
      <c r="P35"/>
      <c r="Q35" s="4">
        <v>44508</v>
      </c>
      <c r="R35" s="1">
        <v>0.79188657407407403</v>
      </c>
      <c r="T35" s="9">
        <f t="shared" si="4"/>
        <v>0.39477839999999992</v>
      </c>
      <c r="U35" s="9">
        <f t="shared" si="5"/>
        <v>3.104568</v>
      </c>
      <c r="V35" s="9" t="str">
        <f t="shared" si="1"/>
        <v>NA</v>
      </c>
      <c r="W35" s="9" t="str">
        <f t="shared" si="2"/>
        <v>NA</v>
      </c>
      <c r="AC35" s="3">
        <v>1</v>
      </c>
    </row>
    <row r="36" spans="1:29" ht="15">
      <c r="A36">
        <v>33</v>
      </c>
      <c r="B36">
        <v>36</v>
      </c>
      <c r="C36">
        <v>94.14</v>
      </c>
      <c r="D36" t="s">
        <v>98</v>
      </c>
      <c r="E36" t="s">
        <v>22</v>
      </c>
      <c r="F36">
        <v>991</v>
      </c>
      <c r="G36">
        <v>10825</v>
      </c>
      <c r="H36">
        <v>0.376</v>
      </c>
      <c r="I36">
        <v>3.5339999999999998</v>
      </c>
      <c r="J36">
        <v>0.92200000000000004</v>
      </c>
      <c r="K36">
        <v>0.99470000000000003</v>
      </c>
      <c r="L36">
        <v>0</v>
      </c>
      <c r="M36">
        <v>0</v>
      </c>
      <c r="N36">
        <v>9.4001999999999999</v>
      </c>
      <c r="O36"/>
      <c r="P36"/>
      <c r="Q36" s="4">
        <v>44508</v>
      </c>
      <c r="R36" s="1">
        <v>0.7993865740740741</v>
      </c>
      <c r="T36" s="9">
        <f t="shared" si="4"/>
        <v>0.35396639999999996</v>
      </c>
      <c r="U36" s="9">
        <f t="shared" si="5"/>
        <v>3.3269076000000002</v>
      </c>
      <c r="V36" s="9" t="str">
        <f t="shared" si="1"/>
        <v>NA</v>
      </c>
      <c r="W36" s="9" t="str">
        <f t="shared" si="2"/>
        <v>NA</v>
      </c>
      <c r="X36" s="14"/>
      <c r="Y36" s="14"/>
      <c r="Z36" s="14"/>
      <c r="AA36" s="14"/>
      <c r="AB36" s="14"/>
      <c r="AC36" s="3">
        <v>1</v>
      </c>
    </row>
    <row r="37" spans="1:29" ht="15">
      <c r="A37">
        <v>34</v>
      </c>
      <c r="B37">
        <v>37</v>
      </c>
      <c r="C37">
        <v>95.55</v>
      </c>
      <c r="D37" t="s">
        <v>99</v>
      </c>
      <c r="E37" t="s">
        <v>22</v>
      </c>
      <c r="F37">
        <v>1013</v>
      </c>
      <c r="G37">
        <v>10102</v>
      </c>
      <c r="H37">
        <v>0.378</v>
      </c>
      <c r="I37">
        <v>3.2519999999999998</v>
      </c>
      <c r="J37">
        <v>0.92200000000000004</v>
      </c>
      <c r="K37">
        <v>0.99470000000000003</v>
      </c>
      <c r="L37">
        <v>0</v>
      </c>
      <c r="M37">
        <v>0</v>
      </c>
      <c r="N37">
        <v>8.5958000000000006</v>
      </c>
      <c r="O37"/>
      <c r="P37"/>
      <c r="Q37" s="4">
        <v>44508</v>
      </c>
      <c r="R37" s="1">
        <v>0.80690972222222224</v>
      </c>
      <c r="T37" s="9">
        <f t="shared" si="4"/>
        <v>0.36117899999999997</v>
      </c>
      <c r="U37" s="9">
        <f t="shared" si="5"/>
        <v>3.1072859999999998</v>
      </c>
      <c r="V37" s="9" t="str">
        <f t="shared" si="1"/>
        <v>NA</v>
      </c>
      <c r="W37" s="9" t="str">
        <f t="shared" si="2"/>
        <v>NA</v>
      </c>
      <c r="X37" s="14"/>
      <c r="Y37" s="14"/>
      <c r="Z37" s="14"/>
      <c r="AA37" s="14"/>
      <c r="AB37" s="14"/>
      <c r="AC37" s="3">
        <v>1</v>
      </c>
    </row>
    <row r="38" spans="1:29" ht="15">
      <c r="A38">
        <v>35</v>
      </c>
      <c r="B38">
        <v>38</v>
      </c>
      <c r="C38">
        <v>91.71</v>
      </c>
      <c r="D38" t="s">
        <v>100</v>
      </c>
      <c r="E38" t="s">
        <v>22</v>
      </c>
      <c r="F38">
        <v>954</v>
      </c>
      <c r="G38">
        <v>11751</v>
      </c>
      <c r="H38">
        <v>0.371</v>
      </c>
      <c r="I38">
        <v>3.9340000000000002</v>
      </c>
      <c r="J38">
        <v>0.92200000000000004</v>
      </c>
      <c r="K38">
        <v>0.99470000000000003</v>
      </c>
      <c r="L38">
        <v>0</v>
      </c>
      <c r="M38">
        <v>0</v>
      </c>
      <c r="N38">
        <v>10.594900000000001</v>
      </c>
      <c r="O38"/>
      <c r="P38"/>
      <c r="Q38" s="4">
        <v>44508</v>
      </c>
      <c r="R38" s="1">
        <v>0.81444444444444442</v>
      </c>
      <c r="T38" s="9">
        <f t="shared" si="4"/>
        <v>0.34024409999999994</v>
      </c>
      <c r="U38" s="9">
        <f t="shared" si="5"/>
        <v>3.6078713999999996</v>
      </c>
      <c r="V38" s="9" t="str">
        <f t="shared" si="1"/>
        <v>NA</v>
      </c>
      <c r="W38" s="9" t="str">
        <f t="shared" si="2"/>
        <v>NA</v>
      </c>
      <c r="X38" s="14"/>
      <c r="Y38" s="14"/>
      <c r="Z38" s="14"/>
      <c r="AA38" s="14"/>
      <c r="AB38" s="14"/>
      <c r="AC38" s="3">
        <v>1</v>
      </c>
    </row>
    <row r="39" spans="1:29" ht="15">
      <c r="A39">
        <v>36</v>
      </c>
      <c r="B39">
        <v>39</v>
      </c>
      <c r="C39">
        <v>95.14</v>
      </c>
      <c r="D39" t="s">
        <v>101</v>
      </c>
      <c r="E39" t="s">
        <v>22</v>
      </c>
      <c r="F39">
        <v>1174</v>
      </c>
      <c r="G39">
        <v>11811</v>
      </c>
      <c r="H39">
        <v>0.44</v>
      </c>
      <c r="I39">
        <v>3.8119999999999998</v>
      </c>
      <c r="J39">
        <v>0.92200000000000004</v>
      </c>
      <c r="K39">
        <v>0.99470000000000003</v>
      </c>
      <c r="L39">
        <v>0</v>
      </c>
      <c r="M39">
        <v>0</v>
      </c>
      <c r="N39">
        <v>8.6549999999999994</v>
      </c>
      <c r="O39"/>
      <c r="P39"/>
      <c r="Q39" s="4">
        <v>44508</v>
      </c>
      <c r="R39" s="1">
        <v>0.82194444444444448</v>
      </c>
      <c r="T39" s="9">
        <f t="shared" si="4"/>
        <v>0.41861600000000004</v>
      </c>
      <c r="U39" s="9">
        <f t="shared" si="5"/>
        <v>3.6267367999999998</v>
      </c>
      <c r="V39" s="9" t="str">
        <f t="shared" ref="V39:V43" si="6">IF(D39="aa as unknown",100*(T39-(C39*10.52/100))/(C39*10.52/100),"NA")</f>
        <v>NA</v>
      </c>
      <c r="W39" s="9" t="str">
        <f t="shared" ref="W39:W43" si="7">IF(D39="aa as unknown",100*(U39-(C39*36.06/100))/(C39*36.06/100),"NA")</f>
        <v>NA</v>
      </c>
      <c r="X39" s="14"/>
      <c r="Y39" s="14"/>
      <c r="Z39" s="14"/>
      <c r="AA39" s="14"/>
      <c r="AB39" s="14"/>
      <c r="AC39" s="3">
        <v>1</v>
      </c>
    </row>
    <row r="40" spans="1:29" ht="15">
      <c r="A40">
        <v>37</v>
      </c>
      <c r="B40">
        <v>40</v>
      </c>
      <c r="C40">
        <v>84.92</v>
      </c>
      <c r="D40" t="s">
        <v>102</v>
      </c>
      <c r="E40" t="s">
        <v>22</v>
      </c>
      <c r="F40">
        <v>818</v>
      </c>
      <c r="G40">
        <v>8920</v>
      </c>
      <c r="H40">
        <v>0.34300000000000003</v>
      </c>
      <c r="I40">
        <v>3.2360000000000002</v>
      </c>
      <c r="J40">
        <v>0.92200000000000004</v>
      </c>
      <c r="K40">
        <v>0.99470000000000003</v>
      </c>
      <c r="L40">
        <v>0</v>
      </c>
      <c r="M40">
        <v>0</v>
      </c>
      <c r="N40">
        <v>9.4245000000000001</v>
      </c>
      <c r="O40"/>
      <c r="P40"/>
      <c r="Q40" s="4">
        <v>44508</v>
      </c>
      <c r="R40" s="1">
        <v>0.8294097222222222</v>
      </c>
      <c r="T40" s="9">
        <f t="shared" si="4"/>
        <v>0.29127560000000002</v>
      </c>
      <c r="U40" s="9">
        <f t="shared" si="5"/>
        <v>2.7480112000000001</v>
      </c>
      <c r="V40" s="9" t="str">
        <f t="shared" si="6"/>
        <v>NA</v>
      </c>
      <c r="W40" s="9" t="str">
        <f t="shared" si="7"/>
        <v>NA</v>
      </c>
      <c r="AC40" s="3">
        <v>1</v>
      </c>
    </row>
    <row r="41" spans="1:29" ht="15">
      <c r="A41">
        <v>38</v>
      </c>
      <c r="B41">
        <v>41</v>
      </c>
      <c r="C41">
        <v>87.5</v>
      </c>
      <c r="D41" t="s">
        <v>103</v>
      </c>
      <c r="E41" t="s">
        <v>22</v>
      </c>
      <c r="F41">
        <v>1206</v>
      </c>
      <c r="G41">
        <v>12393</v>
      </c>
      <c r="H41">
        <v>0.49199999999999999</v>
      </c>
      <c r="I41">
        <v>4.3460000000000001</v>
      </c>
      <c r="J41">
        <v>0.92200000000000004</v>
      </c>
      <c r="K41">
        <v>0.99470000000000003</v>
      </c>
      <c r="L41">
        <v>0</v>
      </c>
      <c r="M41">
        <v>0</v>
      </c>
      <c r="N41">
        <v>8.8310999999999993</v>
      </c>
      <c r="O41"/>
      <c r="P41"/>
      <c r="Q41" s="4">
        <v>44508</v>
      </c>
      <c r="R41" s="1">
        <v>0.8369212962962963</v>
      </c>
      <c r="T41" s="9">
        <f t="shared" si="4"/>
        <v>0.43049999999999999</v>
      </c>
      <c r="U41" s="9">
        <f t="shared" si="5"/>
        <v>3.8027500000000005</v>
      </c>
      <c r="V41" s="9" t="str">
        <f t="shared" si="6"/>
        <v>NA</v>
      </c>
      <c r="W41" s="9" t="str">
        <f t="shared" si="7"/>
        <v>NA</v>
      </c>
      <c r="AC41" s="3">
        <v>1</v>
      </c>
    </row>
    <row r="42" spans="1:29" ht="15">
      <c r="A42">
        <v>39</v>
      </c>
      <c r="B42">
        <v>42</v>
      </c>
      <c r="C42">
        <v>87.64</v>
      </c>
      <c r="D42" t="s">
        <v>104</v>
      </c>
      <c r="E42" t="s">
        <v>22</v>
      </c>
      <c r="F42">
        <v>1112</v>
      </c>
      <c r="G42">
        <v>12330</v>
      </c>
      <c r="H42">
        <v>0.45300000000000001</v>
      </c>
      <c r="I42">
        <v>4.3179999999999996</v>
      </c>
      <c r="J42">
        <v>0.92200000000000004</v>
      </c>
      <c r="K42">
        <v>0.99470000000000003</v>
      </c>
      <c r="L42">
        <v>0</v>
      </c>
      <c r="M42">
        <v>0</v>
      </c>
      <c r="N42">
        <v>9.5282999999999998</v>
      </c>
      <c r="O42"/>
      <c r="P42"/>
      <c r="Q42" s="4">
        <v>44508</v>
      </c>
      <c r="R42" s="1">
        <v>0.84437499999999999</v>
      </c>
      <c r="T42" s="9">
        <f t="shared" si="4"/>
        <v>0.39700920000000006</v>
      </c>
      <c r="U42" s="9">
        <f t="shared" si="5"/>
        <v>3.7842951999999999</v>
      </c>
      <c r="V42" s="9" t="str">
        <f t="shared" si="6"/>
        <v>NA</v>
      </c>
      <c r="W42" s="9" t="str">
        <f t="shared" si="7"/>
        <v>NA</v>
      </c>
      <c r="AC42" s="3">
        <v>1</v>
      </c>
    </row>
    <row r="43" spans="1:29" ht="15">
      <c r="A43">
        <v>40</v>
      </c>
      <c r="B43">
        <v>43</v>
      </c>
      <c r="C43">
        <v>81.33</v>
      </c>
      <c r="D43" t="s">
        <v>105</v>
      </c>
      <c r="E43" t="s">
        <v>22</v>
      </c>
      <c r="F43">
        <v>2834</v>
      </c>
      <c r="G43">
        <v>25307</v>
      </c>
      <c r="H43">
        <v>1.161</v>
      </c>
      <c r="I43">
        <v>9.5020000000000007</v>
      </c>
      <c r="J43">
        <v>0.92200000000000004</v>
      </c>
      <c r="K43">
        <v>0.99470000000000003</v>
      </c>
      <c r="L43">
        <v>0</v>
      </c>
      <c r="M43">
        <v>0</v>
      </c>
      <c r="N43">
        <v>8.1846999999999994</v>
      </c>
      <c r="O43"/>
      <c r="P43"/>
      <c r="Q43" s="4">
        <v>44508</v>
      </c>
      <c r="R43" s="1">
        <v>0.85194444444444439</v>
      </c>
      <c r="T43" s="9">
        <f t="shared" si="4"/>
        <v>0.94424130000000006</v>
      </c>
      <c r="U43" s="9">
        <f t="shared" si="5"/>
        <v>7.7279766000000008</v>
      </c>
      <c r="V43" s="9" t="str">
        <f t="shared" si="6"/>
        <v>NA</v>
      </c>
      <c r="W43" s="9" t="str">
        <f t="shared" si="7"/>
        <v>NA</v>
      </c>
      <c r="AC43" s="3">
        <v>1</v>
      </c>
    </row>
    <row r="44" spans="1:29" ht="15">
      <c r="A44">
        <v>41</v>
      </c>
      <c r="B44">
        <v>44</v>
      </c>
      <c r="C44">
        <v>83.36</v>
      </c>
      <c r="D44" t="s">
        <v>106</v>
      </c>
      <c r="E44" t="s">
        <v>22</v>
      </c>
      <c r="F44">
        <v>683</v>
      </c>
      <c r="G44">
        <v>7518</v>
      </c>
      <c r="H44">
        <v>0.29099999999999998</v>
      </c>
      <c r="I44">
        <v>2.786</v>
      </c>
      <c r="J44">
        <v>0.92200000000000004</v>
      </c>
      <c r="K44">
        <v>0.99470000000000003</v>
      </c>
      <c r="L44">
        <v>0</v>
      </c>
      <c r="M44">
        <v>0</v>
      </c>
      <c r="N44">
        <v>9.5715000000000003</v>
      </c>
      <c r="O44"/>
      <c r="P44"/>
      <c r="Q44" s="4">
        <v>44508</v>
      </c>
      <c r="R44" s="1">
        <v>0.85938657407407415</v>
      </c>
      <c r="T44" s="9">
        <f t="shared" ref="T44:T63" si="8">C44*H44/100</f>
        <v>0.24257759999999998</v>
      </c>
      <c r="U44" s="9">
        <f t="shared" ref="U44:U63" si="9">C44*I44/100</f>
        <v>2.3224095999999999</v>
      </c>
      <c r="V44" s="9" t="str">
        <f t="shared" ref="V44:V63" si="10">IF(D44="aa as unknown",100*(T44-(C44*10.52/100))/(C44*10.52/100),"NA")</f>
        <v>NA</v>
      </c>
      <c r="W44" s="9" t="str">
        <f t="shared" ref="W44:W63" si="11">IF(D44="aa as unknown",100*(U44-(C44*36.06/100))/(C44*36.06/100),"NA")</f>
        <v>NA</v>
      </c>
      <c r="X44" s="14"/>
      <c r="Y44" s="14"/>
      <c r="Z44" s="14"/>
      <c r="AA44" s="14"/>
      <c r="AB44" s="14"/>
      <c r="AC44" s="3">
        <v>1</v>
      </c>
    </row>
    <row r="45" spans="1:29" ht="15">
      <c r="A45">
        <v>42</v>
      </c>
      <c r="B45">
        <v>45</v>
      </c>
      <c r="C45">
        <v>92.32</v>
      </c>
      <c r="D45" t="s">
        <v>107</v>
      </c>
      <c r="E45" t="s">
        <v>22</v>
      </c>
      <c r="F45">
        <v>1461</v>
      </c>
      <c r="G45">
        <v>14151</v>
      </c>
      <c r="H45">
        <v>0.56399999999999995</v>
      </c>
      <c r="I45">
        <v>4.6980000000000004</v>
      </c>
      <c r="J45">
        <v>0.92200000000000004</v>
      </c>
      <c r="K45">
        <v>0.99470000000000003</v>
      </c>
      <c r="L45">
        <v>0</v>
      </c>
      <c r="M45">
        <v>0</v>
      </c>
      <c r="N45">
        <v>8.3298000000000005</v>
      </c>
      <c r="O45"/>
      <c r="P45"/>
      <c r="Q45" s="4">
        <v>44508</v>
      </c>
      <c r="R45" s="1">
        <v>0.86684027777777783</v>
      </c>
      <c r="T45" s="9">
        <f t="shared" si="8"/>
        <v>0.52068479999999995</v>
      </c>
      <c r="U45" s="9">
        <f t="shared" si="9"/>
        <v>4.3371936</v>
      </c>
      <c r="V45" s="9" t="str">
        <f t="shared" si="10"/>
        <v>NA</v>
      </c>
      <c r="W45" s="9" t="str">
        <f t="shared" si="11"/>
        <v>NA</v>
      </c>
      <c r="AC45" s="3">
        <v>1</v>
      </c>
    </row>
    <row r="46" spans="1:29" ht="15">
      <c r="A46">
        <v>43</v>
      </c>
      <c r="B46">
        <v>46</v>
      </c>
      <c r="C46">
        <v>9.59</v>
      </c>
      <c r="D46" t="s">
        <v>23</v>
      </c>
      <c r="E46" t="s">
        <v>22</v>
      </c>
      <c r="F46">
        <v>3140</v>
      </c>
      <c r="G46">
        <v>11455</v>
      </c>
      <c r="H46">
        <v>10.837999999999999</v>
      </c>
      <c r="I46">
        <v>36.685000000000002</v>
      </c>
      <c r="J46">
        <v>0.92200000000000004</v>
      </c>
      <c r="K46">
        <v>0.99470000000000003</v>
      </c>
      <c r="L46">
        <v>0</v>
      </c>
      <c r="M46">
        <v>0</v>
      </c>
      <c r="N46">
        <v>3.3849</v>
      </c>
      <c r="O46"/>
      <c r="P46"/>
      <c r="Q46" s="4">
        <v>44508</v>
      </c>
      <c r="R46" s="1">
        <v>0.87429398148148152</v>
      </c>
      <c r="T46" s="9">
        <f t="shared" si="8"/>
        <v>1.0393641999999998</v>
      </c>
      <c r="U46" s="9">
        <f t="shared" si="9"/>
        <v>3.5180914999999997</v>
      </c>
      <c r="V46" s="9">
        <f t="shared" si="10"/>
        <v>3.0228136882129255</v>
      </c>
      <c r="W46" s="9">
        <f t="shared" si="11"/>
        <v>1.7332224070992719</v>
      </c>
      <c r="AC46" s="3">
        <v>1</v>
      </c>
    </row>
    <row r="47" spans="1:29" ht="15">
      <c r="A47">
        <v>44</v>
      </c>
      <c r="B47">
        <v>47</v>
      </c>
      <c r="C47">
        <v>87.52</v>
      </c>
      <c r="D47" t="s">
        <v>108</v>
      </c>
      <c r="E47" t="s">
        <v>22</v>
      </c>
      <c r="F47">
        <v>1577</v>
      </c>
      <c r="G47">
        <v>15395</v>
      </c>
      <c r="H47">
        <v>0.63200000000000001</v>
      </c>
      <c r="I47">
        <v>5.3869999999999996</v>
      </c>
      <c r="J47">
        <v>0.92200000000000004</v>
      </c>
      <c r="K47">
        <v>0.99470000000000003</v>
      </c>
      <c r="L47">
        <v>0</v>
      </c>
      <c r="M47">
        <v>0</v>
      </c>
      <c r="N47">
        <v>8.5215999999999994</v>
      </c>
      <c r="O47"/>
      <c r="P47"/>
      <c r="Q47" s="4">
        <v>44508</v>
      </c>
      <c r="R47" s="1">
        <v>0.88177083333333339</v>
      </c>
      <c r="T47" s="9">
        <f t="shared" si="8"/>
        <v>0.55312639999999991</v>
      </c>
      <c r="U47" s="9">
        <f t="shared" si="9"/>
        <v>4.7147023999999993</v>
      </c>
      <c r="V47" s="9" t="str">
        <f t="shared" si="10"/>
        <v>NA</v>
      </c>
      <c r="W47" s="9" t="str">
        <f t="shared" si="11"/>
        <v>NA</v>
      </c>
      <c r="AC47" s="3">
        <v>1</v>
      </c>
    </row>
    <row r="48" spans="1:29" ht="15">
      <c r="A48">
        <v>45</v>
      </c>
      <c r="B48">
        <v>48</v>
      </c>
      <c r="C48">
        <v>89.9</v>
      </c>
      <c r="D48" t="s">
        <v>109</v>
      </c>
      <c r="E48" t="s">
        <v>22</v>
      </c>
      <c r="F48">
        <v>1012</v>
      </c>
      <c r="G48">
        <v>11545</v>
      </c>
      <c r="H48">
        <v>0.40200000000000002</v>
      </c>
      <c r="I48">
        <v>3.944</v>
      </c>
      <c r="J48">
        <v>0.92200000000000004</v>
      </c>
      <c r="K48">
        <v>0.99470000000000003</v>
      </c>
      <c r="L48">
        <v>0</v>
      </c>
      <c r="M48">
        <v>0</v>
      </c>
      <c r="N48">
        <v>9.8157999999999994</v>
      </c>
      <c r="O48"/>
      <c r="P48"/>
      <c r="Q48" s="4">
        <v>44508</v>
      </c>
      <c r="R48" s="1">
        <v>0.88924768518518515</v>
      </c>
      <c r="T48" s="9">
        <f t="shared" si="8"/>
        <v>0.361398</v>
      </c>
      <c r="U48" s="9">
        <f t="shared" si="9"/>
        <v>3.5456560000000001</v>
      </c>
      <c r="V48" s="9" t="str">
        <f t="shared" si="10"/>
        <v>NA</v>
      </c>
      <c r="W48" s="9" t="str">
        <f t="shared" si="11"/>
        <v>NA</v>
      </c>
      <c r="AC48" s="3">
        <v>1</v>
      </c>
    </row>
    <row r="49" spans="1:29" ht="15">
      <c r="A49">
        <v>46</v>
      </c>
      <c r="B49">
        <v>49</v>
      </c>
      <c r="C49">
        <v>81.69</v>
      </c>
      <c r="D49" t="s">
        <v>110</v>
      </c>
      <c r="E49" t="s">
        <v>22</v>
      </c>
      <c r="F49">
        <v>1151</v>
      </c>
      <c r="G49">
        <v>9880</v>
      </c>
      <c r="H49">
        <v>0.503</v>
      </c>
      <c r="I49">
        <v>3.7210000000000001</v>
      </c>
      <c r="J49">
        <v>0.92200000000000004</v>
      </c>
      <c r="K49">
        <v>0.99470000000000003</v>
      </c>
      <c r="L49">
        <v>0</v>
      </c>
      <c r="M49">
        <v>0</v>
      </c>
      <c r="N49">
        <v>7.4</v>
      </c>
      <c r="O49"/>
      <c r="P49"/>
      <c r="Q49" s="4">
        <v>44508</v>
      </c>
      <c r="R49" s="1">
        <v>0.89675925925925926</v>
      </c>
      <c r="T49" s="9">
        <f t="shared" si="8"/>
        <v>0.41090069999999995</v>
      </c>
      <c r="U49" s="9">
        <f t="shared" si="9"/>
        <v>3.0396848999999997</v>
      </c>
      <c r="V49" s="9" t="str">
        <f t="shared" si="10"/>
        <v>NA</v>
      </c>
      <c r="W49" s="9" t="str">
        <f t="shared" si="11"/>
        <v>NA</v>
      </c>
      <c r="X49" s="14"/>
      <c r="Y49" s="14"/>
      <c r="Z49" s="14"/>
      <c r="AA49" s="14"/>
      <c r="AB49" s="14"/>
      <c r="AC49" s="3">
        <v>1</v>
      </c>
    </row>
    <row r="50" spans="1:29" ht="15">
      <c r="A50">
        <v>47</v>
      </c>
      <c r="B50">
        <v>50</v>
      </c>
      <c r="C50">
        <v>75.209999999999994</v>
      </c>
      <c r="D50" t="s">
        <v>111</v>
      </c>
      <c r="E50" t="s">
        <v>22</v>
      </c>
      <c r="F50">
        <v>652</v>
      </c>
      <c r="G50">
        <v>6590</v>
      </c>
      <c r="H50">
        <v>0.308</v>
      </c>
      <c r="I50">
        <v>2.7130000000000001</v>
      </c>
      <c r="J50">
        <v>0.92200000000000004</v>
      </c>
      <c r="K50">
        <v>0.99470000000000003</v>
      </c>
      <c r="L50">
        <v>0</v>
      </c>
      <c r="M50">
        <v>0</v>
      </c>
      <c r="N50">
        <v>8.8162000000000003</v>
      </c>
      <c r="O50"/>
      <c r="P50"/>
      <c r="Q50" s="4">
        <v>44508</v>
      </c>
      <c r="R50" s="1">
        <v>0.90421296296296294</v>
      </c>
      <c r="T50" s="9">
        <f t="shared" si="8"/>
        <v>0.23164679999999996</v>
      </c>
      <c r="U50" s="9">
        <f t="shared" si="9"/>
        <v>2.0404472999999999</v>
      </c>
      <c r="V50" s="9" t="str">
        <f t="shared" si="10"/>
        <v>NA</v>
      </c>
      <c r="W50" s="9" t="str">
        <f t="shared" si="11"/>
        <v>NA</v>
      </c>
      <c r="AC50" s="3">
        <v>1</v>
      </c>
    </row>
    <row r="51" spans="1:29" ht="15">
      <c r="A51">
        <v>48</v>
      </c>
      <c r="B51">
        <v>51</v>
      </c>
      <c r="C51">
        <v>83.32</v>
      </c>
      <c r="D51" t="s">
        <v>112</v>
      </c>
      <c r="E51" t="s">
        <v>22</v>
      </c>
      <c r="F51">
        <v>840</v>
      </c>
      <c r="G51">
        <v>7737</v>
      </c>
      <c r="H51">
        <v>0.35899999999999999</v>
      </c>
      <c r="I51">
        <v>2.867</v>
      </c>
      <c r="J51">
        <v>0.92200000000000004</v>
      </c>
      <c r="K51">
        <v>0.99470000000000003</v>
      </c>
      <c r="L51">
        <v>0</v>
      </c>
      <c r="M51">
        <v>0</v>
      </c>
      <c r="N51">
        <v>7.9760999999999997</v>
      </c>
      <c r="O51"/>
      <c r="P51"/>
      <c r="Q51" s="4">
        <v>44508</v>
      </c>
      <c r="R51" s="1">
        <v>0.91164351851851855</v>
      </c>
      <c r="T51" s="9">
        <f t="shared" si="8"/>
        <v>0.29911879999999996</v>
      </c>
      <c r="U51" s="9">
        <f t="shared" si="9"/>
        <v>2.3887844</v>
      </c>
      <c r="V51" s="9" t="str">
        <f t="shared" si="10"/>
        <v>NA</v>
      </c>
      <c r="W51" s="9" t="str">
        <f t="shared" si="11"/>
        <v>NA</v>
      </c>
      <c r="AC51" s="3">
        <v>1</v>
      </c>
    </row>
    <row r="52" spans="1:29" ht="15">
      <c r="A52">
        <v>49</v>
      </c>
      <c r="B52">
        <v>52</v>
      </c>
      <c r="C52">
        <v>89.11</v>
      </c>
      <c r="D52" t="s">
        <v>113</v>
      </c>
      <c r="E52" t="s">
        <v>22</v>
      </c>
      <c r="F52">
        <v>1846</v>
      </c>
      <c r="G52">
        <v>20590</v>
      </c>
      <c r="H52">
        <v>0.71499999999999997</v>
      </c>
      <c r="I52">
        <v>7.0629999999999997</v>
      </c>
      <c r="J52">
        <v>0.92200000000000004</v>
      </c>
      <c r="K52">
        <v>0.99470000000000003</v>
      </c>
      <c r="L52">
        <v>0</v>
      </c>
      <c r="M52">
        <v>0</v>
      </c>
      <c r="N52">
        <v>9.8789999999999996</v>
      </c>
      <c r="O52"/>
      <c r="P52"/>
      <c r="Q52" s="4">
        <v>44508</v>
      </c>
      <c r="R52" s="1">
        <v>0.91913194444444446</v>
      </c>
      <c r="T52" s="9">
        <f t="shared" si="8"/>
        <v>0.63713649999999999</v>
      </c>
      <c r="U52" s="9">
        <f t="shared" si="9"/>
        <v>6.2938392999999992</v>
      </c>
      <c r="V52" s="9" t="str">
        <f t="shared" si="10"/>
        <v>NA</v>
      </c>
      <c r="W52" s="9" t="str">
        <f t="shared" si="11"/>
        <v>NA</v>
      </c>
      <c r="AC52" s="3">
        <v>1</v>
      </c>
    </row>
    <row r="53" spans="1:29" ht="15">
      <c r="A53">
        <v>50</v>
      </c>
      <c r="B53">
        <v>53</v>
      </c>
      <c r="C53">
        <v>79.42</v>
      </c>
      <c r="D53" t="s">
        <v>114</v>
      </c>
      <c r="E53" t="s">
        <v>22</v>
      </c>
      <c r="F53">
        <v>1388</v>
      </c>
      <c r="G53">
        <v>16711</v>
      </c>
      <c r="H53">
        <v>0.623</v>
      </c>
      <c r="I53">
        <v>6.44</v>
      </c>
      <c r="J53">
        <v>0.92200000000000004</v>
      </c>
      <c r="K53">
        <v>0.99470000000000003</v>
      </c>
      <c r="L53">
        <v>0</v>
      </c>
      <c r="M53">
        <v>0</v>
      </c>
      <c r="N53">
        <v>10.334899999999999</v>
      </c>
      <c r="O53"/>
      <c r="P53"/>
      <c r="Q53" s="4">
        <v>44508</v>
      </c>
      <c r="R53" s="1">
        <v>0.92662037037037026</v>
      </c>
      <c r="T53" s="9">
        <f t="shared" si="8"/>
        <v>0.49478659999999997</v>
      </c>
      <c r="U53" s="9">
        <f t="shared" si="9"/>
        <v>5.1146479999999999</v>
      </c>
      <c r="V53" s="9" t="str">
        <f t="shared" si="10"/>
        <v>NA</v>
      </c>
      <c r="W53" s="9" t="str">
        <f t="shared" si="11"/>
        <v>NA</v>
      </c>
      <c r="AC53" s="3">
        <v>1</v>
      </c>
    </row>
    <row r="54" spans="1:29" ht="15">
      <c r="A54">
        <v>51</v>
      </c>
      <c r="B54">
        <v>54</v>
      </c>
      <c r="C54">
        <v>93.02</v>
      </c>
      <c r="D54" t="s">
        <v>115</v>
      </c>
      <c r="E54" t="s">
        <v>22</v>
      </c>
      <c r="F54">
        <v>1127</v>
      </c>
      <c r="G54">
        <v>11604</v>
      </c>
      <c r="H54">
        <v>0.433</v>
      </c>
      <c r="I54">
        <v>3.831</v>
      </c>
      <c r="J54">
        <v>0.92200000000000004</v>
      </c>
      <c r="K54">
        <v>0.99470000000000003</v>
      </c>
      <c r="L54">
        <v>0</v>
      </c>
      <c r="M54">
        <v>0</v>
      </c>
      <c r="N54">
        <v>8.8543000000000003</v>
      </c>
      <c r="O54"/>
      <c r="P54"/>
      <c r="Q54" s="4">
        <v>44508</v>
      </c>
      <c r="R54" s="1">
        <v>0.93410879629629628</v>
      </c>
      <c r="T54" s="9">
        <f t="shared" si="8"/>
        <v>0.40277659999999998</v>
      </c>
      <c r="U54" s="9">
        <f t="shared" si="9"/>
        <v>3.5635962000000001</v>
      </c>
      <c r="V54" s="9" t="str">
        <f t="shared" si="10"/>
        <v>NA</v>
      </c>
      <c r="W54" s="9" t="str">
        <f t="shared" si="11"/>
        <v>NA</v>
      </c>
      <c r="X54" s="14"/>
      <c r="Y54" s="14"/>
      <c r="Z54" s="14"/>
      <c r="AA54" s="14"/>
      <c r="AB54" s="14"/>
      <c r="AC54" s="3">
        <v>1</v>
      </c>
    </row>
    <row r="55" spans="1:29" ht="15">
      <c r="A55">
        <v>52</v>
      </c>
      <c r="B55">
        <v>55</v>
      </c>
      <c r="C55">
        <v>75.02</v>
      </c>
      <c r="D55" t="s">
        <v>116</v>
      </c>
      <c r="E55" t="s">
        <v>22</v>
      </c>
      <c r="F55">
        <v>685</v>
      </c>
      <c r="G55">
        <v>5577</v>
      </c>
      <c r="H55">
        <v>0.32400000000000001</v>
      </c>
      <c r="I55">
        <v>2.141</v>
      </c>
      <c r="J55">
        <v>0.92200000000000004</v>
      </c>
      <c r="K55">
        <v>0.99470000000000003</v>
      </c>
      <c r="L55">
        <v>0</v>
      </c>
      <c r="M55">
        <v>0</v>
      </c>
      <c r="N55">
        <v>6.6003999999999996</v>
      </c>
      <c r="O55"/>
      <c r="P55"/>
      <c r="Q55" s="4">
        <v>44508</v>
      </c>
      <c r="R55" s="1">
        <v>0.94162037037037039</v>
      </c>
      <c r="T55" s="9">
        <f t="shared" si="8"/>
        <v>0.2430648</v>
      </c>
      <c r="U55" s="9">
        <f t="shared" si="9"/>
        <v>1.6061782</v>
      </c>
      <c r="V55" s="9" t="str">
        <f t="shared" si="10"/>
        <v>NA</v>
      </c>
      <c r="W55" s="9" t="str">
        <f t="shared" si="11"/>
        <v>NA</v>
      </c>
      <c r="AC55" s="3">
        <v>1</v>
      </c>
    </row>
    <row r="56" spans="1:29" ht="15">
      <c r="A56">
        <v>53</v>
      </c>
      <c r="B56">
        <v>56</v>
      </c>
      <c r="C56">
        <v>73.180000000000007</v>
      </c>
      <c r="D56" t="s">
        <v>117</v>
      </c>
      <c r="E56" t="s">
        <v>22</v>
      </c>
      <c r="F56">
        <v>617</v>
      </c>
      <c r="G56">
        <v>5479</v>
      </c>
      <c r="H56">
        <v>0.29899999999999999</v>
      </c>
      <c r="I56">
        <v>2.1629999999999998</v>
      </c>
      <c r="J56">
        <v>0.92200000000000004</v>
      </c>
      <c r="K56">
        <v>0.99470000000000003</v>
      </c>
      <c r="L56">
        <v>0</v>
      </c>
      <c r="M56">
        <v>0</v>
      </c>
      <c r="N56">
        <v>7.2317</v>
      </c>
      <c r="O56"/>
      <c r="P56"/>
      <c r="Q56" s="4">
        <v>44508</v>
      </c>
      <c r="R56" s="1">
        <v>0.94899305555555558</v>
      </c>
      <c r="T56" s="9">
        <f t="shared" si="8"/>
        <v>0.21880820000000001</v>
      </c>
      <c r="U56" s="9">
        <f t="shared" si="9"/>
        <v>1.5828834000000001</v>
      </c>
      <c r="V56" s="9" t="str">
        <f t="shared" si="10"/>
        <v>NA</v>
      </c>
      <c r="W56" s="9" t="str">
        <f t="shared" si="11"/>
        <v>NA</v>
      </c>
      <c r="AC56" s="3">
        <v>1</v>
      </c>
    </row>
    <row r="57" spans="1:29" ht="15">
      <c r="A57">
        <v>54</v>
      </c>
      <c r="B57">
        <v>57</v>
      </c>
      <c r="C57">
        <v>80.739999999999995</v>
      </c>
      <c r="D57" t="s">
        <v>118</v>
      </c>
      <c r="E57" t="s">
        <v>22</v>
      </c>
      <c r="F57">
        <v>1764</v>
      </c>
      <c r="G57">
        <v>21249</v>
      </c>
      <c r="H57">
        <v>0.75700000000000001</v>
      </c>
      <c r="I57">
        <v>8.0429999999999993</v>
      </c>
      <c r="J57">
        <v>0.92200000000000004</v>
      </c>
      <c r="K57">
        <v>0.99470000000000003</v>
      </c>
      <c r="L57">
        <v>0</v>
      </c>
      <c r="M57">
        <v>0</v>
      </c>
      <c r="N57">
        <v>10.6205</v>
      </c>
      <c r="O57"/>
      <c r="P57"/>
      <c r="Q57" s="4">
        <v>44508</v>
      </c>
      <c r="R57" s="1">
        <v>0.9564583333333333</v>
      </c>
      <c r="T57" s="9">
        <f t="shared" si="8"/>
        <v>0.61120180000000002</v>
      </c>
      <c r="U57" s="9">
        <f t="shared" si="9"/>
        <v>6.4939181999999995</v>
      </c>
      <c r="V57" s="9" t="str">
        <f t="shared" si="10"/>
        <v>NA</v>
      </c>
      <c r="W57" s="9" t="str">
        <f t="shared" si="11"/>
        <v>NA</v>
      </c>
      <c r="AC57" s="3">
        <v>1</v>
      </c>
    </row>
    <row r="58" spans="1:29" ht="15">
      <c r="A58">
        <v>55</v>
      </c>
      <c r="B58">
        <v>58</v>
      </c>
      <c r="C58">
        <v>10.24</v>
      </c>
      <c r="D58" t="s">
        <v>23</v>
      </c>
      <c r="E58" t="s">
        <v>22</v>
      </c>
      <c r="F58">
        <v>3327</v>
      </c>
      <c r="G58">
        <v>12385</v>
      </c>
      <c r="H58">
        <v>10.72</v>
      </c>
      <c r="I58">
        <v>37.116</v>
      </c>
      <c r="J58">
        <v>0.92200000000000004</v>
      </c>
      <c r="K58">
        <v>0.99470000000000003</v>
      </c>
      <c r="L58">
        <v>0</v>
      </c>
      <c r="M58">
        <v>0</v>
      </c>
      <c r="N58">
        <v>3.4624000000000001</v>
      </c>
      <c r="O58"/>
      <c r="P58"/>
      <c r="Q58" s="4">
        <v>44508</v>
      </c>
      <c r="R58" s="1">
        <v>0.96387731481481476</v>
      </c>
      <c r="T58" s="9">
        <f t="shared" si="8"/>
        <v>1.097728</v>
      </c>
      <c r="U58" s="9">
        <f t="shared" si="9"/>
        <v>3.8006783999999998</v>
      </c>
      <c r="V58" s="9">
        <f t="shared" si="10"/>
        <v>1.9011406844106513</v>
      </c>
      <c r="W58" s="9">
        <f t="shared" si="11"/>
        <v>2.9284525790349285</v>
      </c>
      <c r="AC58" s="3">
        <v>1</v>
      </c>
    </row>
    <row r="59" spans="1:29" ht="15">
      <c r="A59">
        <v>56</v>
      </c>
      <c r="B59">
        <v>8</v>
      </c>
      <c r="C59">
        <v>616.75</v>
      </c>
      <c r="D59" t="s">
        <v>36</v>
      </c>
      <c r="E59" t="s">
        <v>22</v>
      </c>
      <c r="F59">
        <v>534</v>
      </c>
      <c r="G59">
        <v>4690</v>
      </c>
      <c r="H59">
        <v>3.1E-2</v>
      </c>
      <c r="I59">
        <v>0.224</v>
      </c>
      <c r="J59">
        <v>0.92200000000000004</v>
      </c>
      <c r="K59">
        <v>0.99470000000000003</v>
      </c>
      <c r="L59">
        <v>0</v>
      </c>
      <c r="M59">
        <v>0</v>
      </c>
      <c r="N59">
        <v>7.3353999999999999</v>
      </c>
      <c r="O59"/>
      <c r="P59"/>
      <c r="Q59" s="4">
        <v>44508</v>
      </c>
      <c r="R59" s="1">
        <v>0.9712615740740741</v>
      </c>
      <c r="T59" s="9">
        <f t="shared" si="8"/>
        <v>0.19119250000000002</v>
      </c>
      <c r="U59" s="9">
        <f t="shared" si="9"/>
        <v>1.3815200000000001</v>
      </c>
      <c r="V59" s="9" t="str">
        <f t="shared" si="10"/>
        <v>NA</v>
      </c>
      <c r="W59" s="9" t="str">
        <f t="shared" si="11"/>
        <v>NA</v>
      </c>
      <c r="X59" s="14"/>
      <c r="Y59" s="14"/>
      <c r="Z59" s="14"/>
      <c r="AA59" s="14"/>
      <c r="AB59" s="14"/>
      <c r="AC59" s="3">
        <v>1</v>
      </c>
    </row>
    <row r="60" spans="1:29" ht="15">
      <c r="A60">
        <v>57</v>
      </c>
      <c r="B60">
        <v>9</v>
      </c>
      <c r="C60">
        <v>601.44000000000005</v>
      </c>
      <c r="D60" t="s">
        <v>36</v>
      </c>
      <c r="E60" t="s">
        <v>22</v>
      </c>
      <c r="F60">
        <v>523</v>
      </c>
      <c r="G60">
        <v>4910</v>
      </c>
      <c r="H60">
        <v>3.1E-2</v>
      </c>
      <c r="I60">
        <v>0.23899999999999999</v>
      </c>
      <c r="J60">
        <v>0.92200000000000004</v>
      </c>
      <c r="K60">
        <v>0.99470000000000003</v>
      </c>
      <c r="L60">
        <v>0</v>
      </c>
      <c r="M60">
        <v>0</v>
      </c>
      <c r="N60">
        <v>7.8052000000000001</v>
      </c>
      <c r="O60"/>
      <c r="P60"/>
      <c r="Q60" s="4">
        <v>44508</v>
      </c>
      <c r="R60" s="1">
        <v>0.97863425925925929</v>
      </c>
      <c r="T60" s="9">
        <f t="shared" si="8"/>
        <v>0.18644640000000001</v>
      </c>
      <c r="U60" s="9">
        <f t="shared" si="9"/>
        <v>1.4374415999999999</v>
      </c>
      <c r="V60" s="9" t="str">
        <f t="shared" si="10"/>
        <v>NA</v>
      </c>
      <c r="W60" s="9" t="str">
        <f t="shared" si="11"/>
        <v>NA</v>
      </c>
      <c r="X60" s="14">
        <f>100*(ABS(T60-T59))/(AVERAGE(T60,T59))</f>
        <v>2.5135652073978623</v>
      </c>
      <c r="Y60" s="14">
        <f>100*(ABS(U60-U59))/(AVERAGE(U60,U59))</f>
        <v>3.9675318741482535</v>
      </c>
      <c r="Z60" s="14">
        <f>100*(ABS(H60-H59))/(AVERAGE(H60,H59))</f>
        <v>0</v>
      </c>
      <c r="AA60" s="14">
        <f>100*(ABS(I60-I59))/(AVERAGE(I60,I59))</f>
        <v>6.4794816414686771</v>
      </c>
      <c r="AB60" s="14">
        <f>100*(ABS(N60-N59))/(AVERAGE(N60,N59))</f>
        <v>6.2058306804221788</v>
      </c>
      <c r="AC60" s="3">
        <v>1</v>
      </c>
    </row>
    <row r="61" spans="1:29" ht="15">
      <c r="A61">
        <v>58</v>
      </c>
      <c r="B61">
        <v>10</v>
      </c>
      <c r="C61">
        <v>615.67999999999995</v>
      </c>
      <c r="D61" t="s">
        <v>36</v>
      </c>
      <c r="E61" t="s">
        <v>22</v>
      </c>
      <c r="F61">
        <v>601</v>
      </c>
      <c r="G61">
        <v>4681</v>
      </c>
      <c r="H61">
        <v>3.5000000000000003E-2</v>
      </c>
      <c r="I61">
        <v>0.224</v>
      </c>
      <c r="J61">
        <v>0.92200000000000004</v>
      </c>
      <c r="K61">
        <v>0.99470000000000003</v>
      </c>
      <c r="L61">
        <v>0</v>
      </c>
      <c r="M61">
        <v>0</v>
      </c>
      <c r="N61">
        <v>6.4893000000000001</v>
      </c>
      <c r="O61"/>
      <c r="P61"/>
      <c r="Q61" s="4">
        <v>44508</v>
      </c>
      <c r="R61" s="1">
        <v>0.98601851851851852</v>
      </c>
      <c r="T61" s="9">
        <f t="shared" si="8"/>
        <v>0.21548800000000001</v>
      </c>
      <c r="U61" s="9">
        <f t="shared" si="9"/>
        <v>1.3791232</v>
      </c>
      <c r="V61" s="9" t="str">
        <f t="shared" si="10"/>
        <v>NA</v>
      </c>
      <c r="W61" s="9" t="str">
        <f t="shared" si="11"/>
        <v>NA</v>
      </c>
      <c r="X61" s="14">
        <f>100*(ABS(T61-T60))/(AVERAGE(T61,T60))</f>
        <v>14.450915373254938</v>
      </c>
      <c r="Y61" s="14">
        <f>100*(ABS(U61-U60))/(AVERAGE(U61,U60))</f>
        <v>4.1411012450343678</v>
      </c>
      <c r="Z61" s="14">
        <f>100*(ABS(H61-H60))/(AVERAGE(H61,H60))</f>
        <v>12.121212121212132</v>
      </c>
      <c r="AA61" s="14">
        <f>100*(ABS(I61-I60))/(AVERAGE(I61,I60))</f>
        <v>6.4794816414686771</v>
      </c>
      <c r="AB61" s="14">
        <f>100*(ABS(N61-N60))/(AVERAGE(N61,N60))</f>
        <v>18.411277064605269</v>
      </c>
      <c r="AC61" s="3">
        <v>1</v>
      </c>
    </row>
    <row r="62" spans="1:29" ht="15">
      <c r="A62">
        <v>1</v>
      </c>
      <c r="B62">
        <v>1</v>
      </c>
      <c r="C62">
        <v>50</v>
      </c>
      <c r="D62" t="s">
        <v>24</v>
      </c>
      <c r="E62" t="s">
        <v>18</v>
      </c>
      <c r="F62">
        <v>302</v>
      </c>
      <c r="G62">
        <v>126</v>
      </c>
      <c r="H62">
        <v>0.22500000000000001</v>
      </c>
      <c r="I62">
        <v>4.9000000000000002E-2</v>
      </c>
      <c r="J62">
        <v>1</v>
      </c>
      <c r="K62">
        <v>1</v>
      </c>
      <c r="L62">
        <v>0</v>
      </c>
      <c r="M62">
        <v>0</v>
      </c>
      <c r="N62">
        <v>0.21640000000000001</v>
      </c>
      <c r="O62"/>
      <c r="P62" t="s">
        <v>21</v>
      </c>
      <c r="Q62" s="4">
        <v>44510</v>
      </c>
      <c r="R62" s="1">
        <v>0.60143518518518524</v>
      </c>
      <c r="T62" s="9">
        <f t="shared" si="8"/>
        <v>0.1125</v>
      </c>
      <c r="U62" s="9">
        <f t="shared" si="9"/>
        <v>2.4500000000000001E-2</v>
      </c>
      <c r="V62" s="9" t="str">
        <f t="shared" si="10"/>
        <v>NA</v>
      </c>
      <c r="W62" s="9" t="str">
        <f t="shared" si="11"/>
        <v>NA</v>
      </c>
      <c r="AC62" s="3">
        <v>1</v>
      </c>
    </row>
    <row r="63" spans="1:29" ht="15">
      <c r="A63">
        <v>2</v>
      </c>
      <c r="B63">
        <v>2</v>
      </c>
      <c r="C63">
        <v>50</v>
      </c>
      <c r="D63" t="s">
        <v>24</v>
      </c>
      <c r="E63" t="s">
        <v>18</v>
      </c>
      <c r="F63">
        <v>388</v>
      </c>
      <c r="G63">
        <v>4953</v>
      </c>
      <c r="H63">
        <v>0.29399999999999998</v>
      </c>
      <c r="I63">
        <v>2.9180000000000001</v>
      </c>
      <c r="J63">
        <v>1</v>
      </c>
      <c r="K63">
        <v>1</v>
      </c>
      <c r="L63">
        <v>0</v>
      </c>
      <c r="M63">
        <v>0</v>
      </c>
      <c r="N63">
        <v>9.9380000000000006</v>
      </c>
      <c r="O63"/>
      <c r="P63"/>
      <c r="Q63" s="4">
        <v>44510</v>
      </c>
      <c r="R63" s="1">
        <v>0.60657407407407404</v>
      </c>
      <c r="T63" s="9">
        <f t="shared" si="8"/>
        <v>0.14699999999999999</v>
      </c>
      <c r="U63" s="9">
        <f t="shared" si="9"/>
        <v>1.4590000000000001</v>
      </c>
      <c r="V63" s="9" t="str">
        <f t="shared" si="10"/>
        <v>NA</v>
      </c>
      <c r="W63" s="9" t="str">
        <f t="shared" si="11"/>
        <v>NA</v>
      </c>
      <c r="AC63" s="3">
        <v>1</v>
      </c>
    </row>
    <row r="64" spans="1:29" ht="15">
      <c r="A64">
        <v>3</v>
      </c>
      <c r="B64">
        <v>3</v>
      </c>
      <c r="C64">
        <v>50</v>
      </c>
      <c r="D64" t="s">
        <v>37</v>
      </c>
      <c r="E64" t="s">
        <v>18</v>
      </c>
      <c r="F64">
        <v>251</v>
      </c>
      <c r="G64">
        <v>170</v>
      </c>
      <c r="H64">
        <v>0.184</v>
      </c>
      <c r="I64">
        <v>6.6000000000000003E-2</v>
      </c>
      <c r="J64">
        <v>1</v>
      </c>
      <c r="K64">
        <v>1</v>
      </c>
      <c r="L64">
        <v>0</v>
      </c>
      <c r="M64">
        <v>0</v>
      </c>
      <c r="N64">
        <v>0.35570000000000002</v>
      </c>
      <c r="O64"/>
      <c r="P64" t="s">
        <v>21</v>
      </c>
      <c r="Q64" s="4">
        <v>44510</v>
      </c>
      <c r="R64" s="1">
        <v>0.61171296296296296</v>
      </c>
      <c r="T64" s="9">
        <f t="shared" ref="T64:T83" si="12">C64*H64/100</f>
        <v>9.1999999999999998E-2</v>
      </c>
      <c r="U64" s="9">
        <f t="shared" ref="U64:U83" si="13">C64*I64/100</f>
        <v>3.3000000000000002E-2</v>
      </c>
      <c r="V64" s="9" t="str">
        <f t="shared" ref="V64:V83" si="14">IF(D64="aa as unknown",100*(T64-(C64*10.52/100))/(C64*10.52/100),"NA")</f>
        <v>NA</v>
      </c>
      <c r="W64" s="9" t="str">
        <f t="shared" ref="W64:W83" si="15">IF(D64="aa as unknown",100*(U64-(C64*36.06/100))/(C64*36.06/100),"NA")</f>
        <v>NA</v>
      </c>
      <c r="AC64" s="3">
        <v>1</v>
      </c>
    </row>
    <row r="65" spans="1:29" ht="15">
      <c r="A65">
        <v>4</v>
      </c>
      <c r="B65">
        <v>4</v>
      </c>
      <c r="C65">
        <v>10</v>
      </c>
      <c r="D65" t="s">
        <v>19</v>
      </c>
      <c r="E65" t="s">
        <v>22</v>
      </c>
      <c r="F65">
        <v>3512</v>
      </c>
      <c r="G65">
        <v>11934</v>
      </c>
      <c r="H65">
        <v>12.529</v>
      </c>
      <c r="I65">
        <v>36.83</v>
      </c>
      <c r="J65">
        <v>1</v>
      </c>
      <c r="K65">
        <v>1</v>
      </c>
      <c r="L65">
        <v>0</v>
      </c>
      <c r="M65">
        <v>0</v>
      </c>
      <c r="N65">
        <v>2.9397000000000002</v>
      </c>
      <c r="O65"/>
      <c r="P65"/>
      <c r="Q65" s="4">
        <v>44510</v>
      </c>
      <c r="R65" s="1">
        <v>0.61910879629629634</v>
      </c>
      <c r="T65" s="9">
        <f t="shared" si="12"/>
        <v>1.2528999999999999</v>
      </c>
      <c r="U65" s="9">
        <f t="shared" si="13"/>
        <v>3.6829999999999994</v>
      </c>
      <c r="V65" s="9" t="str">
        <f t="shared" si="14"/>
        <v>NA</v>
      </c>
      <c r="W65" s="9" t="str">
        <f t="shared" si="15"/>
        <v>NA</v>
      </c>
      <c r="AC65" s="3">
        <v>1</v>
      </c>
    </row>
    <row r="66" spans="1:29" ht="15">
      <c r="A66">
        <v>5</v>
      </c>
      <c r="B66">
        <v>5</v>
      </c>
      <c r="C66">
        <v>9.81</v>
      </c>
      <c r="D66" t="s">
        <v>20</v>
      </c>
      <c r="E66" t="s">
        <v>22</v>
      </c>
      <c r="F66">
        <v>3265</v>
      </c>
      <c r="G66">
        <v>11603</v>
      </c>
      <c r="H66">
        <v>10.52</v>
      </c>
      <c r="I66">
        <v>36.06</v>
      </c>
      <c r="J66">
        <v>0.88219999999999998</v>
      </c>
      <c r="K66">
        <v>0.98750000000000004</v>
      </c>
      <c r="L66">
        <v>0</v>
      </c>
      <c r="M66">
        <v>0</v>
      </c>
      <c r="N66">
        <v>3.4278</v>
      </c>
      <c r="O66"/>
      <c r="P66"/>
      <c r="Q66" s="4">
        <v>44510</v>
      </c>
      <c r="R66" s="1">
        <v>0.62646990740740738</v>
      </c>
      <c r="T66" s="9">
        <f t="shared" si="12"/>
        <v>1.0320119999999999</v>
      </c>
      <c r="U66" s="9">
        <f t="shared" si="13"/>
        <v>3.5374860000000008</v>
      </c>
      <c r="V66" s="9" t="str">
        <f t="shared" si="14"/>
        <v>NA</v>
      </c>
      <c r="W66" s="9" t="str">
        <f t="shared" si="15"/>
        <v>NA</v>
      </c>
      <c r="AC66" s="3">
        <v>1</v>
      </c>
    </row>
    <row r="67" spans="1:29" ht="15">
      <c r="A67">
        <v>6</v>
      </c>
      <c r="B67">
        <v>6</v>
      </c>
      <c r="C67">
        <v>9.92</v>
      </c>
      <c r="D67" t="s">
        <v>20</v>
      </c>
      <c r="E67" t="s">
        <v>22</v>
      </c>
      <c r="F67">
        <v>3520</v>
      </c>
      <c r="G67">
        <v>11790</v>
      </c>
      <c r="H67">
        <v>10.52</v>
      </c>
      <c r="I67">
        <v>36.06</v>
      </c>
      <c r="J67">
        <v>0.83109999999999995</v>
      </c>
      <c r="K67">
        <v>0.98299999999999998</v>
      </c>
      <c r="L67">
        <v>0</v>
      </c>
      <c r="M67">
        <v>0</v>
      </c>
      <c r="N67">
        <v>3.4278</v>
      </c>
      <c r="O67"/>
      <c r="P67"/>
      <c r="Q67" s="4">
        <v>44510</v>
      </c>
      <c r="R67" s="1">
        <v>0.63384259259259257</v>
      </c>
      <c r="T67" s="9">
        <f t="shared" si="12"/>
        <v>1.0435839999999998</v>
      </c>
      <c r="U67" s="9">
        <f t="shared" si="13"/>
        <v>3.5771520000000003</v>
      </c>
      <c r="V67" s="9" t="str">
        <f t="shared" si="14"/>
        <v>NA</v>
      </c>
      <c r="W67" s="9" t="str">
        <f t="shared" si="15"/>
        <v>NA</v>
      </c>
      <c r="AC67" s="3">
        <v>1</v>
      </c>
    </row>
    <row r="68" spans="1:29" ht="15">
      <c r="A68">
        <v>7</v>
      </c>
      <c r="B68">
        <v>7</v>
      </c>
      <c r="C68">
        <v>10.46</v>
      </c>
      <c r="D68" t="s">
        <v>20</v>
      </c>
      <c r="E68" t="s">
        <v>22</v>
      </c>
      <c r="F68">
        <v>3496</v>
      </c>
      <c r="G68">
        <v>12405</v>
      </c>
      <c r="H68">
        <v>10.52</v>
      </c>
      <c r="I68">
        <v>36.06</v>
      </c>
      <c r="J68">
        <v>0.88200000000000001</v>
      </c>
      <c r="K68">
        <v>0.98560000000000003</v>
      </c>
      <c r="L68">
        <v>0</v>
      </c>
      <c r="M68">
        <v>0</v>
      </c>
      <c r="N68">
        <v>3.4278</v>
      </c>
      <c r="O68"/>
      <c r="P68"/>
      <c r="Q68" s="4">
        <v>44510</v>
      </c>
      <c r="R68" s="1">
        <v>0.64123842592592595</v>
      </c>
      <c r="T68" s="9">
        <f t="shared" si="12"/>
        <v>1.100392</v>
      </c>
      <c r="U68" s="9">
        <f t="shared" si="13"/>
        <v>3.7718760000000002</v>
      </c>
      <c r="V68" s="9" t="str">
        <f t="shared" si="14"/>
        <v>NA</v>
      </c>
      <c r="W68" s="9" t="str">
        <f t="shared" si="15"/>
        <v>NA</v>
      </c>
      <c r="AC68" s="3">
        <v>1</v>
      </c>
    </row>
    <row r="69" spans="1:29" ht="15">
      <c r="A69">
        <v>8</v>
      </c>
      <c r="B69">
        <v>8</v>
      </c>
      <c r="C69">
        <v>600.35</v>
      </c>
      <c r="D69" t="s">
        <v>36</v>
      </c>
      <c r="E69" t="s">
        <v>22</v>
      </c>
      <c r="F69">
        <v>752</v>
      </c>
      <c r="G69">
        <v>4781</v>
      </c>
      <c r="H69">
        <v>4.2000000000000003E-2</v>
      </c>
      <c r="I69">
        <v>0.23200000000000001</v>
      </c>
      <c r="J69">
        <v>0.86509999999999998</v>
      </c>
      <c r="K69">
        <v>0.98540000000000005</v>
      </c>
      <c r="L69">
        <v>0</v>
      </c>
      <c r="M69">
        <v>0</v>
      </c>
      <c r="N69">
        <v>5.5480999999999998</v>
      </c>
      <c r="O69"/>
      <c r="P69"/>
      <c r="Q69" s="4">
        <v>44510</v>
      </c>
      <c r="R69" s="1">
        <v>0.64858796296296295</v>
      </c>
      <c r="T69" s="9">
        <f t="shared" si="12"/>
        <v>0.25214700000000007</v>
      </c>
      <c r="U69" s="9">
        <f t="shared" si="13"/>
        <v>1.3928120000000002</v>
      </c>
      <c r="V69" s="9" t="str">
        <f t="shared" si="14"/>
        <v>NA</v>
      </c>
      <c r="W69" s="9" t="str">
        <f t="shared" si="15"/>
        <v>NA</v>
      </c>
      <c r="AC69" s="3">
        <v>1</v>
      </c>
    </row>
    <row r="70" spans="1:29" ht="15">
      <c r="A70">
        <v>9</v>
      </c>
      <c r="B70">
        <v>9</v>
      </c>
      <c r="C70">
        <v>608.69000000000005</v>
      </c>
      <c r="D70" t="s">
        <v>36</v>
      </c>
      <c r="E70" t="s">
        <v>22</v>
      </c>
      <c r="F70">
        <v>525</v>
      </c>
      <c r="G70">
        <v>4868</v>
      </c>
      <c r="H70">
        <v>2.9000000000000001E-2</v>
      </c>
      <c r="I70">
        <v>0.23300000000000001</v>
      </c>
      <c r="J70">
        <v>0.86509999999999998</v>
      </c>
      <c r="K70">
        <v>0.98540000000000005</v>
      </c>
      <c r="L70">
        <v>0</v>
      </c>
      <c r="M70">
        <v>0</v>
      </c>
      <c r="N70">
        <v>8.1492000000000004</v>
      </c>
      <c r="O70"/>
      <c r="P70"/>
      <c r="Q70" s="4">
        <v>44510</v>
      </c>
      <c r="R70" s="1">
        <v>0.65596064814814814</v>
      </c>
      <c r="T70" s="9">
        <f t="shared" si="12"/>
        <v>0.17652010000000004</v>
      </c>
      <c r="U70" s="9">
        <f t="shared" si="13"/>
        <v>1.4182477000000002</v>
      </c>
      <c r="V70" s="9" t="str">
        <f t="shared" si="14"/>
        <v>NA</v>
      </c>
      <c r="W70" s="9" t="str">
        <f t="shared" si="15"/>
        <v>NA</v>
      </c>
      <c r="X70" s="14">
        <f>100*(ABS(T70-T69))/(AVERAGE(T70,T69))</f>
        <v>35.28467661735646</v>
      </c>
      <c r="Y70" s="14">
        <f>100*(ABS(U70-U69))/(AVERAGE(U70,U69))</f>
        <v>1.8096876419949428</v>
      </c>
      <c r="Z70" s="14">
        <f>100*(ABS(H70-H69))/(AVERAGE(H70,H69))</f>
        <v>36.619718309859152</v>
      </c>
      <c r="AA70" s="14">
        <f>100*(ABS(I70-I69))/(AVERAGE(I70,I69))</f>
        <v>0.43010752688172077</v>
      </c>
      <c r="AB70" s="14">
        <f>100*(ABS(N70-N69))/(AVERAGE(N70,N69))</f>
        <v>37.979747833514644</v>
      </c>
      <c r="AC70" s="3">
        <v>1</v>
      </c>
    </row>
    <row r="71" spans="1:29" ht="15">
      <c r="A71">
        <v>10</v>
      </c>
      <c r="B71">
        <v>10</v>
      </c>
      <c r="C71">
        <v>599.05999999999995</v>
      </c>
      <c r="D71" t="s">
        <v>36</v>
      </c>
      <c r="E71" t="s">
        <v>22</v>
      </c>
      <c r="F71">
        <v>720</v>
      </c>
      <c r="G71">
        <v>4512</v>
      </c>
      <c r="H71">
        <v>0.04</v>
      </c>
      <c r="I71">
        <v>0.221</v>
      </c>
      <c r="J71">
        <v>0.86509999999999998</v>
      </c>
      <c r="K71">
        <v>0.98540000000000005</v>
      </c>
      <c r="L71">
        <v>0</v>
      </c>
      <c r="M71">
        <v>0</v>
      </c>
      <c r="N71">
        <v>5.5113000000000003</v>
      </c>
      <c r="O71"/>
      <c r="P71"/>
      <c r="Q71" s="4">
        <v>44510</v>
      </c>
      <c r="R71" s="1">
        <v>0.66335648148148152</v>
      </c>
      <c r="T71" s="9">
        <f t="shared" si="12"/>
        <v>0.23962399999999998</v>
      </c>
      <c r="U71" s="9">
        <f t="shared" si="13"/>
        <v>1.3239225999999999</v>
      </c>
      <c r="V71" s="9" t="str">
        <f t="shared" si="14"/>
        <v>NA</v>
      </c>
      <c r="W71" s="9" t="str">
        <f t="shared" si="15"/>
        <v>NA</v>
      </c>
      <c r="X71" s="14">
        <f>100*(ABS(T71-T70))/(AVERAGE(T71,T70))</f>
        <v>30.327908049158903</v>
      </c>
      <c r="Y71" s="14">
        <f>100*(ABS(U71-U70))/(AVERAGE(U71,U70))</f>
        <v>6.8795946043176288</v>
      </c>
      <c r="Z71" s="14">
        <f>100*(ABS(H71-H70))/(AVERAGE(H71,H70))</f>
        <v>31.884057971014485</v>
      </c>
      <c r="AA71" s="14">
        <f>100*(ABS(I71-I70))/(AVERAGE(I71,I70))</f>
        <v>5.2863436123348064</v>
      </c>
      <c r="AB71" s="14">
        <f>100*(ABS(N71-N70))/(AVERAGE(N71,N70))</f>
        <v>38.620841111233119</v>
      </c>
      <c r="AC71" s="3">
        <v>1</v>
      </c>
    </row>
    <row r="72" spans="1:29" ht="15">
      <c r="A72">
        <v>11</v>
      </c>
      <c r="B72">
        <v>11</v>
      </c>
      <c r="C72">
        <v>87.23</v>
      </c>
      <c r="D72" t="s">
        <v>147</v>
      </c>
      <c r="E72" t="s">
        <v>22</v>
      </c>
      <c r="F72">
        <v>857</v>
      </c>
      <c r="G72">
        <v>8888</v>
      </c>
      <c r="H72">
        <v>0.32900000000000001</v>
      </c>
      <c r="I72">
        <v>3.11</v>
      </c>
      <c r="J72">
        <v>0.86509999999999998</v>
      </c>
      <c r="K72">
        <v>0.98540000000000005</v>
      </c>
      <c r="L72">
        <v>0</v>
      </c>
      <c r="M72">
        <v>0</v>
      </c>
      <c r="N72">
        <v>9.4609000000000005</v>
      </c>
      <c r="O72"/>
      <c r="P72"/>
      <c r="Q72" s="4">
        <v>44510</v>
      </c>
      <c r="R72" s="1">
        <v>0.67070601851851841</v>
      </c>
      <c r="T72" s="9">
        <f t="shared" si="12"/>
        <v>0.28698670000000004</v>
      </c>
      <c r="U72" s="9">
        <f t="shared" si="13"/>
        <v>2.712853</v>
      </c>
      <c r="V72" s="9" t="str">
        <f t="shared" si="14"/>
        <v>NA</v>
      </c>
      <c r="W72" s="9" t="str">
        <f t="shared" si="15"/>
        <v>NA</v>
      </c>
      <c r="X72" s="14"/>
      <c r="Y72" s="14"/>
      <c r="Z72" s="14"/>
      <c r="AA72" s="14"/>
      <c r="AB72" s="14"/>
      <c r="AC72" s="3">
        <v>1</v>
      </c>
    </row>
    <row r="73" spans="1:29" ht="15">
      <c r="A73">
        <v>12</v>
      </c>
      <c r="B73">
        <v>12</v>
      </c>
      <c r="C73">
        <v>99.3</v>
      </c>
      <c r="D73" t="s">
        <v>148</v>
      </c>
      <c r="E73" t="s">
        <v>22</v>
      </c>
      <c r="F73">
        <v>1811</v>
      </c>
      <c r="G73">
        <v>17676</v>
      </c>
      <c r="H73">
        <v>0.59199999999999997</v>
      </c>
      <c r="I73">
        <v>5.3949999999999996</v>
      </c>
      <c r="J73">
        <v>0.86509999999999998</v>
      </c>
      <c r="K73">
        <v>0.98540000000000005</v>
      </c>
      <c r="L73">
        <v>0</v>
      </c>
      <c r="M73">
        <v>0</v>
      </c>
      <c r="N73">
        <v>9.1204000000000001</v>
      </c>
      <c r="O73"/>
      <c r="P73"/>
      <c r="Q73" s="4">
        <v>44510</v>
      </c>
      <c r="R73" s="1">
        <v>0.6781018518518519</v>
      </c>
      <c r="T73" s="9">
        <f t="shared" si="12"/>
        <v>0.58785599999999993</v>
      </c>
      <c r="U73" s="9">
        <f t="shared" si="13"/>
        <v>5.3572349999999993</v>
      </c>
      <c r="V73" s="9" t="str">
        <f t="shared" si="14"/>
        <v>NA</v>
      </c>
      <c r="W73" s="9" t="str">
        <f t="shared" si="15"/>
        <v>NA</v>
      </c>
      <c r="AC73" s="3">
        <v>1</v>
      </c>
    </row>
    <row r="74" spans="1:29" ht="15">
      <c r="A74">
        <v>13</v>
      </c>
      <c r="B74">
        <v>13</v>
      </c>
      <c r="C74">
        <v>73.260000000000005</v>
      </c>
      <c r="D74" t="s">
        <v>149</v>
      </c>
      <c r="E74" t="s">
        <v>22</v>
      </c>
      <c r="F74">
        <v>1720</v>
      </c>
      <c r="G74">
        <v>18354</v>
      </c>
      <c r="H74">
        <v>0.76600000000000001</v>
      </c>
      <c r="I74">
        <v>7.5910000000000002</v>
      </c>
      <c r="J74">
        <v>0.86509999999999998</v>
      </c>
      <c r="K74">
        <v>0.98540000000000005</v>
      </c>
      <c r="L74">
        <v>0</v>
      </c>
      <c r="M74">
        <v>0</v>
      </c>
      <c r="N74">
        <v>9.9146000000000001</v>
      </c>
      <c r="O74"/>
      <c r="P74"/>
      <c r="Q74" s="4">
        <v>44510</v>
      </c>
      <c r="R74" s="1">
        <v>0.68545138888888879</v>
      </c>
      <c r="T74" s="9">
        <f t="shared" si="12"/>
        <v>0.5611716000000001</v>
      </c>
      <c r="U74" s="9">
        <f t="shared" si="13"/>
        <v>5.5611666</v>
      </c>
      <c r="V74" s="9" t="str">
        <f t="shared" si="14"/>
        <v>NA</v>
      </c>
      <c r="W74" s="9" t="str">
        <f t="shared" si="15"/>
        <v>NA</v>
      </c>
      <c r="AC74" s="3">
        <v>1</v>
      </c>
    </row>
    <row r="75" spans="1:29" ht="15">
      <c r="A75">
        <v>14</v>
      </c>
      <c r="B75">
        <v>14</v>
      </c>
      <c r="C75">
        <v>89.86</v>
      </c>
      <c r="D75" t="s">
        <v>150</v>
      </c>
      <c r="E75" t="s">
        <v>22</v>
      </c>
      <c r="F75">
        <v>2802</v>
      </c>
      <c r="G75">
        <v>22954</v>
      </c>
      <c r="H75">
        <v>0.97599999999999998</v>
      </c>
      <c r="I75">
        <v>7.73</v>
      </c>
      <c r="J75">
        <v>0.86509999999999998</v>
      </c>
      <c r="K75">
        <v>0.98540000000000005</v>
      </c>
      <c r="L75">
        <v>0</v>
      </c>
      <c r="M75">
        <v>0</v>
      </c>
      <c r="N75">
        <v>7.9240000000000004</v>
      </c>
      <c r="O75"/>
      <c r="P75"/>
      <c r="Q75" s="4">
        <v>44510</v>
      </c>
      <c r="R75" s="1">
        <v>0.6929050925925927</v>
      </c>
      <c r="T75" s="9">
        <f t="shared" si="12"/>
        <v>0.87703360000000008</v>
      </c>
      <c r="U75" s="9">
        <f t="shared" si="13"/>
        <v>6.9461779999999997</v>
      </c>
      <c r="V75" s="9" t="str">
        <f t="shared" si="14"/>
        <v>NA</v>
      </c>
      <c r="W75" s="9" t="str">
        <f t="shared" si="15"/>
        <v>NA</v>
      </c>
      <c r="AC75" s="3">
        <v>1</v>
      </c>
    </row>
    <row r="76" spans="1:29" ht="15">
      <c r="A76">
        <v>15</v>
      </c>
      <c r="B76">
        <v>15</v>
      </c>
      <c r="C76">
        <v>56.53</v>
      </c>
      <c r="D76" t="s">
        <v>151</v>
      </c>
      <c r="E76" t="s">
        <v>22</v>
      </c>
      <c r="F76">
        <v>1858</v>
      </c>
      <c r="G76">
        <v>16988</v>
      </c>
      <c r="H76">
        <v>1.0629999999999999</v>
      </c>
      <c r="I76">
        <v>9.1110000000000007</v>
      </c>
      <c r="J76">
        <v>0.86509999999999998</v>
      </c>
      <c r="K76">
        <v>0.98540000000000005</v>
      </c>
      <c r="L76">
        <v>0</v>
      </c>
      <c r="M76">
        <v>0</v>
      </c>
      <c r="N76">
        <v>8.5673999999999992</v>
      </c>
      <c r="O76"/>
      <c r="P76"/>
      <c r="Q76" s="4">
        <v>44510</v>
      </c>
      <c r="R76" s="1">
        <v>0.70026620370370374</v>
      </c>
      <c r="T76" s="9">
        <f t="shared" si="12"/>
        <v>0.6009139</v>
      </c>
      <c r="U76" s="9">
        <f t="shared" si="13"/>
        <v>5.1504483000000008</v>
      </c>
      <c r="V76" s="9" t="str">
        <f t="shared" si="14"/>
        <v>NA</v>
      </c>
      <c r="W76" s="9" t="str">
        <f t="shared" si="15"/>
        <v>NA</v>
      </c>
      <c r="AC76" s="3">
        <v>1</v>
      </c>
    </row>
    <row r="77" spans="1:29" ht="15">
      <c r="A77">
        <v>16</v>
      </c>
      <c r="B77">
        <v>16</v>
      </c>
      <c r="C77">
        <v>89.62</v>
      </c>
      <c r="D77" t="s">
        <v>152</v>
      </c>
      <c r="E77" t="s">
        <v>22</v>
      </c>
      <c r="F77">
        <v>3385</v>
      </c>
      <c r="G77">
        <v>27874</v>
      </c>
      <c r="H77">
        <v>1.1679999999999999</v>
      </c>
      <c r="I77">
        <v>9.4049999999999994</v>
      </c>
      <c r="J77">
        <v>0.86509999999999998</v>
      </c>
      <c r="K77">
        <v>0.98540000000000005</v>
      </c>
      <c r="L77">
        <v>0</v>
      </c>
      <c r="M77">
        <v>0</v>
      </c>
      <c r="N77">
        <v>8.0502000000000002</v>
      </c>
      <c r="O77"/>
      <c r="P77"/>
      <c r="Q77" s="4">
        <v>44510</v>
      </c>
      <c r="R77" s="1">
        <v>0.70773148148148157</v>
      </c>
      <c r="T77" s="9">
        <f t="shared" si="12"/>
        <v>1.0467616</v>
      </c>
      <c r="U77" s="9">
        <f t="shared" si="13"/>
        <v>8.4287609999999997</v>
      </c>
      <c r="V77" s="9" t="str">
        <f t="shared" si="14"/>
        <v>NA</v>
      </c>
      <c r="W77" s="9" t="str">
        <f t="shared" si="15"/>
        <v>NA</v>
      </c>
      <c r="AC77" s="3">
        <v>1</v>
      </c>
    </row>
    <row r="78" spans="1:29" ht="15">
      <c r="A78">
        <v>17</v>
      </c>
      <c r="B78">
        <v>17</v>
      </c>
      <c r="C78">
        <v>72.72</v>
      </c>
      <c r="D78" t="s">
        <v>153</v>
      </c>
      <c r="E78" t="s">
        <v>22</v>
      </c>
      <c r="F78">
        <v>1763</v>
      </c>
      <c r="G78">
        <v>15556</v>
      </c>
      <c r="H78">
        <v>0.78900000000000003</v>
      </c>
      <c r="I78">
        <v>6.49</v>
      </c>
      <c r="J78">
        <v>0.86509999999999998</v>
      </c>
      <c r="K78">
        <v>0.98540000000000005</v>
      </c>
      <c r="L78">
        <v>0</v>
      </c>
      <c r="M78">
        <v>0</v>
      </c>
      <c r="N78">
        <v>8.23</v>
      </c>
      <c r="O78"/>
      <c r="P78"/>
      <c r="Q78" s="4">
        <v>44510</v>
      </c>
      <c r="R78" s="1">
        <v>0.71510416666666676</v>
      </c>
      <c r="T78" s="9">
        <f t="shared" si="12"/>
        <v>0.57376080000000007</v>
      </c>
      <c r="U78" s="9">
        <f t="shared" si="13"/>
        <v>4.7195280000000004</v>
      </c>
      <c r="V78" s="9" t="str">
        <f t="shared" si="14"/>
        <v>NA</v>
      </c>
      <c r="W78" s="9" t="str">
        <f t="shared" si="15"/>
        <v>NA</v>
      </c>
      <c r="AC78" s="3">
        <v>1</v>
      </c>
    </row>
    <row r="79" spans="1:29" ht="15">
      <c r="A79">
        <v>18</v>
      </c>
      <c r="B79">
        <v>18</v>
      </c>
      <c r="C79">
        <v>91.46</v>
      </c>
      <c r="D79" t="s">
        <v>154</v>
      </c>
      <c r="E79" t="s">
        <v>22</v>
      </c>
      <c r="F79">
        <v>2711</v>
      </c>
      <c r="G79">
        <v>23247</v>
      </c>
      <c r="H79">
        <v>0.93</v>
      </c>
      <c r="I79">
        <v>7.6920000000000002</v>
      </c>
      <c r="J79">
        <v>0.86509999999999998</v>
      </c>
      <c r="K79">
        <v>0.98540000000000005</v>
      </c>
      <c r="L79">
        <v>0</v>
      </c>
      <c r="M79">
        <v>0</v>
      </c>
      <c r="N79">
        <v>8.2746999999999993</v>
      </c>
      <c r="O79"/>
      <c r="P79"/>
      <c r="Q79" s="4">
        <v>44510</v>
      </c>
      <c r="R79" s="1">
        <v>0.72253472222222215</v>
      </c>
      <c r="T79" s="9">
        <f t="shared" si="12"/>
        <v>0.85057800000000006</v>
      </c>
      <c r="U79" s="9">
        <f t="shared" si="13"/>
        <v>7.0351032</v>
      </c>
      <c r="V79" s="9" t="str">
        <f t="shared" si="14"/>
        <v>NA</v>
      </c>
      <c r="W79" s="9" t="str">
        <f t="shared" si="15"/>
        <v>NA</v>
      </c>
      <c r="AC79" s="3">
        <v>1</v>
      </c>
    </row>
    <row r="80" spans="1:29" ht="15">
      <c r="A80">
        <v>19</v>
      </c>
      <c r="B80">
        <v>19</v>
      </c>
      <c r="C80">
        <v>94.63</v>
      </c>
      <c r="D80" t="s">
        <v>87</v>
      </c>
      <c r="E80" t="s">
        <v>22</v>
      </c>
      <c r="F80">
        <v>863</v>
      </c>
      <c r="G80">
        <v>9529</v>
      </c>
      <c r="H80">
        <v>0.30499999999999999</v>
      </c>
      <c r="I80">
        <v>3.07</v>
      </c>
      <c r="J80">
        <v>0.86509999999999998</v>
      </c>
      <c r="K80">
        <v>0.98540000000000005</v>
      </c>
      <c r="L80">
        <v>0</v>
      </c>
      <c r="M80">
        <v>0</v>
      </c>
      <c r="N80">
        <v>10.0611</v>
      </c>
      <c r="O80"/>
      <c r="P80"/>
      <c r="Q80" s="4">
        <v>44510</v>
      </c>
      <c r="R80" s="1">
        <v>0.72993055555555564</v>
      </c>
      <c r="T80" s="9">
        <f t="shared" si="12"/>
        <v>0.28862149999999998</v>
      </c>
      <c r="U80" s="9">
        <f t="shared" si="13"/>
        <v>2.905141</v>
      </c>
      <c r="V80" s="9" t="str">
        <f t="shared" si="14"/>
        <v>NA</v>
      </c>
      <c r="W80" s="9" t="str">
        <f t="shared" si="15"/>
        <v>NA</v>
      </c>
      <c r="AC80" s="3">
        <v>1</v>
      </c>
    </row>
    <row r="81" spans="1:29" ht="15">
      <c r="A81">
        <v>20</v>
      </c>
      <c r="B81">
        <v>20</v>
      </c>
      <c r="C81">
        <v>96.15</v>
      </c>
      <c r="D81" t="s">
        <v>155</v>
      </c>
      <c r="E81" t="s">
        <v>22</v>
      </c>
      <c r="F81">
        <v>1258</v>
      </c>
      <c r="G81">
        <v>10944</v>
      </c>
      <c r="H81">
        <v>0.438</v>
      </c>
      <c r="I81">
        <v>3.4649999999999999</v>
      </c>
      <c r="J81">
        <v>0.86509999999999998</v>
      </c>
      <c r="K81">
        <v>0.98540000000000005</v>
      </c>
      <c r="L81">
        <v>0</v>
      </c>
      <c r="M81">
        <v>0</v>
      </c>
      <c r="N81">
        <v>7.9093999999999998</v>
      </c>
      <c r="O81"/>
      <c r="P81"/>
      <c r="Q81" s="4">
        <v>44510</v>
      </c>
      <c r="R81" s="1">
        <v>0.73730324074074083</v>
      </c>
      <c r="T81" s="9">
        <f t="shared" si="12"/>
        <v>0.42113700000000004</v>
      </c>
      <c r="U81" s="9">
        <f t="shared" si="13"/>
        <v>3.3315975000000004</v>
      </c>
      <c r="V81" s="9" t="str">
        <f t="shared" si="14"/>
        <v>NA</v>
      </c>
      <c r="W81" s="9" t="str">
        <f t="shared" si="15"/>
        <v>NA</v>
      </c>
      <c r="AC81" s="3">
        <v>1</v>
      </c>
    </row>
    <row r="82" spans="1:29" ht="15">
      <c r="A82">
        <v>21</v>
      </c>
      <c r="B82">
        <v>21</v>
      </c>
      <c r="C82">
        <v>76.150000000000006</v>
      </c>
      <c r="D82" t="s">
        <v>156</v>
      </c>
      <c r="E82" t="s">
        <v>22</v>
      </c>
      <c r="F82">
        <v>1698</v>
      </c>
      <c r="G82">
        <v>15993</v>
      </c>
      <c r="H82">
        <v>0.72799999999999998</v>
      </c>
      <c r="I82">
        <v>6.37</v>
      </c>
      <c r="J82">
        <v>0.86509999999999998</v>
      </c>
      <c r="K82">
        <v>0.98540000000000005</v>
      </c>
      <c r="L82">
        <v>0</v>
      </c>
      <c r="M82">
        <v>0</v>
      </c>
      <c r="N82">
        <v>8.7464999999999993</v>
      </c>
      <c r="O82"/>
      <c r="P82"/>
      <c r="Q82" s="4">
        <v>44510</v>
      </c>
      <c r="R82" s="1">
        <v>0.74474537037037036</v>
      </c>
      <c r="T82" s="9">
        <f t="shared" si="12"/>
        <v>0.55437200000000009</v>
      </c>
      <c r="U82" s="9">
        <f t="shared" si="13"/>
        <v>4.8507550000000004</v>
      </c>
      <c r="V82" s="9" t="str">
        <f t="shared" si="14"/>
        <v>NA</v>
      </c>
      <c r="W82" s="9" t="str">
        <f t="shared" si="15"/>
        <v>NA</v>
      </c>
      <c r="AC82" s="3">
        <v>1</v>
      </c>
    </row>
    <row r="83" spans="1:29" ht="15">
      <c r="A83">
        <v>22</v>
      </c>
      <c r="B83">
        <v>22</v>
      </c>
      <c r="C83">
        <v>9.93</v>
      </c>
      <c r="D83" t="s">
        <v>23</v>
      </c>
      <c r="E83" t="s">
        <v>22</v>
      </c>
      <c r="F83">
        <v>3509</v>
      </c>
      <c r="G83">
        <v>11798</v>
      </c>
      <c r="H83">
        <v>10.909000000000001</v>
      </c>
      <c r="I83">
        <v>36.136000000000003</v>
      </c>
      <c r="J83">
        <v>0.86509999999999998</v>
      </c>
      <c r="K83">
        <v>0.98540000000000005</v>
      </c>
      <c r="L83">
        <v>0</v>
      </c>
      <c r="M83">
        <v>0</v>
      </c>
      <c r="N83">
        <v>3.3123999999999998</v>
      </c>
      <c r="O83"/>
      <c r="P83"/>
      <c r="Q83" s="4">
        <v>44510</v>
      </c>
      <c r="R83" s="1">
        <v>0.75222222222222224</v>
      </c>
      <c r="T83" s="9">
        <f t="shared" si="12"/>
        <v>1.0832637000000001</v>
      </c>
      <c r="U83" s="9">
        <f t="shared" si="13"/>
        <v>3.5883048000000004</v>
      </c>
      <c r="V83" s="9">
        <f t="shared" si="14"/>
        <v>3.6977186311787222</v>
      </c>
      <c r="W83" s="9">
        <f t="shared" si="15"/>
        <v>0.21075984470327441</v>
      </c>
      <c r="AC83" s="3">
        <v>1</v>
      </c>
    </row>
  </sheetData>
  <conditionalFormatting sqref="T1 T4:T1048576">
    <cfRule type="cellIs" dxfId="63" priority="39" operator="lessThan">
      <formula>0.11</formula>
    </cfRule>
  </conditionalFormatting>
  <conditionalFormatting sqref="U1 U4:U1048576">
    <cfRule type="cellIs" dxfId="62" priority="38" operator="lessThan">
      <formula>0.175</formula>
    </cfRule>
  </conditionalFormatting>
  <conditionalFormatting sqref="T2:T3">
    <cfRule type="cellIs" dxfId="61" priority="7" operator="lessThan">
      <formula>0.11</formula>
    </cfRule>
  </conditionalFormatting>
  <conditionalFormatting sqref="U2:U3">
    <cfRule type="cellIs" dxfId="60" priority="6" operator="lessThan">
      <formula>0.175</formula>
    </cfRule>
  </conditionalFormatting>
  <conditionalFormatting sqref="X2:AB609">
    <cfRule type="cellIs" dxfId="59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72"/>
  <sheetViews>
    <sheetView workbookViewId="0">
      <selection activeCell="R15" sqref="R15"/>
    </sheetView>
  </sheetViews>
  <sheetFormatPr baseColWidth="10" defaultColWidth="8.83203125" defaultRowHeight="15"/>
  <cols>
    <col min="4" max="4" width="27" customWidth="1"/>
  </cols>
  <sheetData>
    <row r="2" spans="1:7">
      <c r="A2" t="s">
        <v>58</v>
      </c>
    </row>
    <row r="7" spans="1:7">
      <c r="G7" t="s">
        <v>54</v>
      </c>
    </row>
    <row r="8" spans="1:7">
      <c r="G8" t="s">
        <v>55</v>
      </c>
    </row>
    <row r="9" spans="1:7">
      <c r="G9">
        <f>_xlfn.T.TEST(U20:U41,U44:U65,2,1)</f>
        <v>0.69706855562630687</v>
      </c>
    </row>
    <row r="19" spans="1:33" s="2" customFormat="1" ht="14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s="5"/>
      <c r="T19" s="6" t="s">
        <v>34</v>
      </c>
      <c r="U19" s="6" t="s">
        <v>35</v>
      </c>
      <c r="V19" s="5" t="s">
        <v>25</v>
      </c>
      <c r="W19" s="5" t="s">
        <v>26</v>
      </c>
      <c r="X19" s="13" t="s">
        <v>27</v>
      </c>
      <c r="Y19" s="13" t="s">
        <v>28</v>
      </c>
      <c r="Z19" s="13" t="s">
        <v>29</v>
      </c>
      <c r="AA19" s="13" t="s">
        <v>30</v>
      </c>
      <c r="AB19" s="13" t="s">
        <v>31</v>
      </c>
      <c r="AC19" s="6" t="s">
        <v>32</v>
      </c>
      <c r="AD19" s="6" t="s">
        <v>33</v>
      </c>
      <c r="AE19" s="7"/>
      <c r="AF19" s="8"/>
    </row>
    <row r="20" spans="1:33" s="2" customFormat="1">
      <c r="A20">
        <v>71</v>
      </c>
      <c r="B20">
        <v>71</v>
      </c>
      <c r="C20">
        <v>305.58999999999997</v>
      </c>
      <c r="D20" t="s">
        <v>40</v>
      </c>
      <c r="E20" t="s">
        <v>22</v>
      </c>
      <c r="F20">
        <v>2724</v>
      </c>
      <c r="G20">
        <v>15888</v>
      </c>
      <c r="H20">
        <v>0.308</v>
      </c>
      <c r="I20">
        <v>1.607</v>
      </c>
      <c r="J20">
        <v>0.95420000000000005</v>
      </c>
      <c r="K20">
        <v>1.0039</v>
      </c>
      <c r="L20">
        <v>0</v>
      </c>
      <c r="M20">
        <v>0</v>
      </c>
      <c r="N20">
        <v>5.2119999999999997</v>
      </c>
      <c r="O20"/>
      <c r="P20"/>
      <c r="Q20" s="4">
        <v>44400</v>
      </c>
      <c r="R20" s="1">
        <v>0.18467592592592594</v>
      </c>
      <c r="T20" s="9">
        <f t="shared" ref="T20:T31" si="0">C20*H20/100</f>
        <v>0.94121719999999998</v>
      </c>
      <c r="U20" s="9">
        <f t="shared" ref="U20:U31" si="1">C20*I20/100</f>
        <v>4.9108312999999999</v>
      </c>
      <c r="V20" s="9" t="str">
        <f t="shared" ref="V20:V31" si="2">IF(D20="aa as unknown",100*(T20-(C20*10.52/100))/(C20*10.52/100),"NA")</f>
        <v>NA</v>
      </c>
      <c r="W20" s="9" t="str">
        <f t="shared" ref="W20:W31" si="3">IF(D20="aa as unknown",100*(U20-(C20*36.06/100))/(C20*36.06/100),"NA")</f>
        <v>NA</v>
      </c>
      <c r="X20" s="14"/>
      <c r="Y20" s="14"/>
      <c r="Z20" s="14"/>
      <c r="AA20" s="14"/>
      <c r="AB20" s="14"/>
      <c r="AC20" s="3">
        <v>3</v>
      </c>
      <c r="AD20" s="2" t="s">
        <v>53</v>
      </c>
    </row>
    <row r="21" spans="1:33" s="2" customFormat="1">
      <c r="A21">
        <v>72</v>
      </c>
      <c r="B21">
        <v>72</v>
      </c>
      <c r="C21">
        <v>317.3</v>
      </c>
      <c r="D21" t="s">
        <v>41</v>
      </c>
      <c r="E21" t="s">
        <v>22</v>
      </c>
      <c r="F21">
        <v>4118</v>
      </c>
      <c r="G21">
        <v>22141</v>
      </c>
      <c r="H21">
        <v>0.438</v>
      </c>
      <c r="I21">
        <v>2.1520000000000001</v>
      </c>
      <c r="J21">
        <v>0.95420000000000005</v>
      </c>
      <c r="K21">
        <v>1.0039</v>
      </c>
      <c r="L21">
        <v>0</v>
      </c>
      <c r="M21">
        <v>0</v>
      </c>
      <c r="N21">
        <v>4.9088000000000003</v>
      </c>
      <c r="O21"/>
      <c r="P21" t="s">
        <v>38</v>
      </c>
      <c r="Q21" s="4">
        <v>44400</v>
      </c>
      <c r="R21" s="1">
        <v>0.19452546296296294</v>
      </c>
      <c r="T21" s="9">
        <f t="shared" si="0"/>
        <v>1.3897740000000001</v>
      </c>
      <c r="U21" s="9">
        <f t="shared" si="1"/>
        <v>6.8282959999999999</v>
      </c>
      <c r="V21" s="9" t="str">
        <f t="shared" si="2"/>
        <v>NA</v>
      </c>
      <c r="W21" s="9" t="str">
        <f t="shared" si="3"/>
        <v>NA</v>
      </c>
      <c r="X21" s="12"/>
      <c r="Y21" s="12"/>
      <c r="Z21" s="12"/>
      <c r="AA21" s="12"/>
      <c r="AB21" s="12"/>
      <c r="AC21" s="3">
        <v>3</v>
      </c>
      <c r="AD21" s="2" t="s">
        <v>53</v>
      </c>
    </row>
    <row r="22" spans="1:33" s="2" customFormat="1">
      <c r="A22">
        <v>73</v>
      </c>
      <c r="B22">
        <v>73</v>
      </c>
      <c r="C22">
        <v>309.10000000000002</v>
      </c>
      <c r="D22" t="s">
        <v>42</v>
      </c>
      <c r="E22" t="s">
        <v>22</v>
      </c>
      <c r="F22">
        <v>4779</v>
      </c>
      <c r="G22">
        <v>15437</v>
      </c>
      <c r="H22">
        <v>0.51900000000000002</v>
      </c>
      <c r="I22">
        <v>1.544</v>
      </c>
      <c r="J22">
        <v>0.95420000000000005</v>
      </c>
      <c r="K22">
        <v>1.0039</v>
      </c>
      <c r="L22">
        <v>0</v>
      </c>
      <c r="M22">
        <v>0</v>
      </c>
      <c r="N22">
        <v>2.9746999999999999</v>
      </c>
      <c r="O22"/>
      <c r="P22" t="s">
        <v>38</v>
      </c>
      <c r="Q22" s="4">
        <v>44400</v>
      </c>
      <c r="R22" s="1">
        <v>0.20430555555555555</v>
      </c>
      <c r="T22" s="9">
        <f t="shared" si="0"/>
        <v>1.6042290000000003</v>
      </c>
      <c r="U22" s="9">
        <f t="shared" si="1"/>
        <v>4.7725040000000005</v>
      </c>
      <c r="V22" s="9" t="str">
        <f t="shared" si="2"/>
        <v>NA</v>
      </c>
      <c r="W22" s="9" t="str">
        <f t="shared" si="3"/>
        <v>NA</v>
      </c>
      <c r="X22" s="12"/>
      <c r="Y22" s="12"/>
      <c r="Z22" s="12"/>
      <c r="AA22" s="12"/>
      <c r="AB22" s="12"/>
      <c r="AC22" s="3">
        <v>3</v>
      </c>
      <c r="AD22" s="2" t="s">
        <v>53</v>
      </c>
    </row>
    <row r="23" spans="1:33" s="2" customFormat="1">
      <c r="A23">
        <v>74</v>
      </c>
      <c r="B23">
        <v>74</v>
      </c>
      <c r="C23">
        <v>308.14</v>
      </c>
      <c r="D23" t="s">
        <v>43</v>
      </c>
      <c r="E23" t="s">
        <v>22</v>
      </c>
      <c r="F23">
        <v>5782</v>
      </c>
      <c r="G23">
        <v>17823</v>
      </c>
      <c r="H23">
        <v>0.625</v>
      </c>
      <c r="I23">
        <v>1.786</v>
      </c>
      <c r="J23">
        <v>0.95420000000000005</v>
      </c>
      <c r="K23">
        <v>1.0039</v>
      </c>
      <c r="L23">
        <v>0</v>
      </c>
      <c r="M23">
        <v>0</v>
      </c>
      <c r="N23">
        <v>2.8557999999999999</v>
      </c>
      <c r="O23"/>
      <c r="P23" t="s">
        <v>38</v>
      </c>
      <c r="Q23" s="4">
        <v>44400</v>
      </c>
      <c r="R23" s="1">
        <v>0.21413194444444442</v>
      </c>
      <c r="T23" s="9">
        <f t="shared" si="0"/>
        <v>1.9258749999999998</v>
      </c>
      <c r="U23" s="9">
        <f t="shared" si="1"/>
        <v>5.5033804000000002</v>
      </c>
      <c r="V23" s="9" t="str">
        <f t="shared" si="2"/>
        <v>NA</v>
      </c>
      <c r="W23" s="9" t="str">
        <f t="shared" si="3"/>
        <v>NA</v>
      </c>
      <c r="X23" s="14"/>
      <c r="Y23" s="14"/>
      <c r="Z23" s="14"/>
      <c r="AA23" s="14"/>
      <c r="AB23" s="14"/>
      <c r="AC23" s="3">
        <v>3</v>
      </c>
      <c r="AD23" s="2" t="s">
        <v>53</v>
      </c>
    </row>
    <row r="24" spans="1:33" s="2" customFormat="1">
      <c r="A24">
        <v>75</v>
      </c>
      <c r="B24">
        <v>75</v>
      </c>
      <c r="C24">
        <v>321.38</v>
      </c>
      <c r="D24" t="s">
        <v>44</v>
      </c>
      <c r="E24" t="s">
        <v>22</v>
      </c>
      <c r="F24">
        <v>6462</v>
      </c>
      <c r="G24">
        <v>11690</v>
      </c>
      <c r="H24">
        <v>0.66800000000000004</v>
      </c>
      <c r="I24">
        <v>1.127</v>
      </c>
      <c r="J24">
        <v>0.95420000000000005</v>
      </c>
      <c r="K24">
        <v>1.0039</v>
      </c>
      <c r="L24">
        <v>0</v>
      </c>
      <c r="M24">
        <v>0</v>
      </c>
      <c r="N24">
        <v>1.6879</v>
      </c>
      <c r="O24"/>
      <c r="P24" t="s">
        <v>38</v>
      </c>
      <c r="Q24" s="4">
        <v>44400</v>
      </c>
      <c r="R24" s="1">
        <v>0.22396990740740741</v>
      </c>
      <c r="T24" s="9">
        <f t="shared" si="0"/>
        <v>2.1468184000000003</v>
      </c>
      <c r="U24" s="9">
        <f t="shared" si="1"/>
        <v>3.6219526000000002</v>
      </c>
      <c r="V24" s="9" t="str">
        <f t="shared" si="2"/>
        <v>NA</v>
      </c>
      <c r="W24" s="9" t="str">
        <f t="shared" si="3"/>
        <v>NA</v>
      </c>
      <c r="X24" s="12"/>
      <c r="Y24" s="12"/>
      <c r="Z24" s="12"/>
      <c r="AA24" s="12"/>
      <c r="AB24" s="12"/>
      <c r="AC24" s="3">
        <v>3</v>
      </c>
      <c r="AD24" s="2" t="s">
        <v>53</v>
      </c>
    </row>
    <row r="25" spans="1:33" s="2" customFormat="1">
      <c r="A25">
        <v>76</v>
      </c>
      <c r="B25">
        <v>76</v>
      </c>
      <c r="C25">
        <v>311.23</v>
      </c>
      <c r="D25" t="s">
        <v>45</v>
      </c>
      <c r="E25" t="s">
        <v>22</v>
      </c>
      <c r="F25">
        <v>9371</v>
      </c>
      <c r="G25">
        <v>18539</v>
      </c>
      <c r="H25">
        <v>0.99099999999999999</v>
      </c>
      <c r="I25">
        <v>1.839</v>
      </c>
      <c r="J25">
        <v>0.95420000000000005</v>
      </c>
      <c r="K25">
        <v>1.0039</v>
      </c>
      <c r="L25">
        <v>0</v>
      </c>
      <c r="M25">
        <v>0</v>
      </c>
      <c r="N25">
        <v>1.8552999999999999</v>
      </c>
      <c r="O25"/>
      <c r="P25" t="s">
        <v>38</v>
      </c>
      <c r="Q25" s="4">
        <v>44400</v>
      </c>
      <c r="R25" s="1">
        <v>0.23378472222222224</v>
      </c>
      <c r="T25" s="9">
        <f t="shared" si="0"/>
        <v>3.0842893000000005</v>
      </c>
      <c r="U25" s="9">
        <f t="shared" si="1"/>
        <v>5.7235197000000007</v>
      </c>
      <c r="V25" s="9" t="str">
        <f t="shared" si="2"/>
        <v>NA</v>
      </c>
      <c r="W25" s="9" t="str">
        <f t="shared" si="3"/>
        <v>NA</v>
      </c>
      <c r="X25" s="12"/>
      <c r="Y25" s="12"/>
      <c r="Z25" s="12"/>
      <c r="AA25" s="12"/>
      <c r="AB25" s="12"/>
      <c r="AC25" s="3">
        <v>3</v>
      </c>
      <c r="AD25" s="2" t="s">
        <v>53</v>
      </c>
    </row>
    <row r="26" spans="1:33" s="2" customFormat="1">
      <c r="A26">
        <v>77</v>
      </c>
      <c r="B26">
        <v>77</v>
      </c>
      <c r="C26">
        <v>312.7</v>
      </c>
      <c r="D26" t="s">
        <v>46</v>
      </c>
      <c r="E26" t="s">
        <v>22</v>
      </c>
      <c r="F26">
        <v>1721</v>
      </c>
      <c r="G26">
        <v>14634</v>
      </c>
      <c r="H26">
        <v>0.19800000000000001</v>
      </c>
      <c r="I26">
        <v>1.4470000000000001</v>
      </c>
      <c r="J26">
        <v>0.95420000000000005</v>
      </c>
      <c r="K26">
        <v>1.0039</v>
      </c>
      <c r="L26">
        <v>0</v>
      </c>
      <c r="M26">
        <v>0</v>
      </c>
      <c r="N26">
        <v>7.3085000000000004</v>
      </c>
      <c r="O26"/>
      <c r="P26"/>
      <c r="Q26" s="4">
        <v>44400</v>
      </c>
      <c r="R26" s="1">
        <v>0.24123842592592593</v>
      </c>
      <c r="T26" s="9">
        <f t="shared" si="0"/>
        <v>0.61914599999999997</v>
      </c>
      <c r="U26" s="9">
        <f t="shared" si="1"/>
        <v>4.524769</v>
      </c>
      <c r="V26" s="9" t="str">
        <f t="shared" si="2"/>
        <v>NA</v>
      </c>
      <c r="W26" s="9" t="str">
        <f t="shared" si="3"/>
        <v>NA</v>
      </c>
      <c r="X26" s="14"/>
      <c r="Y26" s="14"/>
      <c r="Z26" s="14"/>
      <c r="AA26" s="14"/>
      <c r="AB26" s="14"/>
      <c r="AC26" s="3">
        <v>3</v>
      </c>
      <c r="AD26" s="2" t="s">
        <v>53</v>
      </c>
    </row>
    <row r="27" spans="1:33" s="2" customFormat="1">
      <c r="A27">
        <v>78</v>
      </c>
      <c r="B27">
        <v>78</v>
      </c>
      <c r="C27">
        <v>305.67</v>
      </c>
      <c r="D27" t="s">
        <v>52</v>
      </c>
      <c r="E27" t="s">
        <v>22</v>
      </c>
      <c r="F27">
        <v>19422</v>
      </c>
      <c r="G27">
        <v>13825</v>
      </c>
      <c r="H27">
        <v>2.0720000000000001</v>
      </c>
      <c r="I27">
        <v>1.399</v>
      </c>
      <c r="J27">
        <v>0.95420000000000005</v>
      </c>
      <c r="K27">
        <v>1.0039</v>
      </c>
      <c r="L27">
        <v>0</v>
      </c>
      <c r="M27">
        <v>0</v>
      </c>
      <c r="N27">
        <v>0.67530000000000001</v>
      </c>
      <c r="O27"/>
      <c r="P27" t="s">
        <v>38</v>
      </c>
      <c r="Q27" s="4">
        <v>44400</v>
      </c>
      <c r="R27" s="1">
        <v>0.25104166666666666</v>
      </c>
      <c r="T27" s="9">
        <f t="shared" si="0"/>
        <v>6.3334824000000003</v>
      </c>
      <c r="U27" s="9">
        <f t="shared" si="1"/>
        <v>4.2763233000000005</v>
      </c>
      <c r="V27" s="9" t="str">
        <f t="shared" si="2"/>
        <v>NA</v>
      </c>
      <c r="W27" s="9" t="str">
        <f t="shared" si="3"/>
        <v>NA</v>
      </c>
      <c r="X27" s="12"/>
      <c r="Y27" s="12"/>
      <c r="Z27" s="12"/>
      <c r="AA27" s="12"/>
      <c r="AB27" s="12"/>
      <c r="AC27" s="3">
        <v>3</v>
      </c>
      <c r="AD27" s="2" t="s">
        <v>53</v>
      </c>
    </row>
    <row r="28" spans="1:33" s="2" customFormat="1">
      <c r="A28">
        <v>79</v>
      </c>
      <c r="B28">
        <v>79</v>
      </c>
      <c r="C28">
        <v>306.69</v>
      </c>
      <c r="D28" t="s">
        <v>47</v>
      </c>
      <c r="E28" t="s">
        <v>22</v>
      </c>
      <c r="F28">
        <v>43341</v>
      </c>
      <c r="G28">
        <v>18142</v>
      </c>
      <c r="H28">
        <v>4.5999999999999996</v>
      </c>
      <c r="I28">
        <v>1.8260000000000001</v>
      </c>
      <c r="J28">
        <v>0.95420000000000005</v>
      </c>
      <c r="K28">
        <v>1.0039</v>
      </c>
      <c r="L28">
        <v>0</v>
      </c>
      <c r="M28">
        <v>0</v>
      </c>
      <c r="N28">
        <v>0.39700000000000002</v>
      </c>
      <c r="O28"/>
      <c r="P28" t="s">
        <v>38</v>
      </c>
      <c r="Q28" s="4">
        <v>44400</v>
      </c>
      <c r="R28" s="1">
        <v>0.26081018518518517</v>
      </c>
      <c r="T28" s="9">
        <f t="shared" si="0"/>
        <v>14.10774</v>
      </c>
      <c r="U28" s="9">
        <f t="shared" si="1"/>
        <v>5.6001593999999999</v>
      </c>
      <c r="V28" s="9" t="str">
        <f t="shared" si="2"/>
        <v>NA</v>
      </c>
      <c r="W28" s="9" t="str">
        <f t="shared" si="3"/>
        <v>NA</v>
      </c>
      <c r="X28" s="12"/>
      <c r="Y28" s="12"/>
      <c r="Z28" s="12"/>
      <c r="AA28" s="12"/>
      <c r="AB28" s="12"/>
      <c r="AC28" s="3">
        <v>3</v>
      </c>
      <c r="AD28" s="2" t="s">
        <v>53</v>
      </c>
    </row>
    <row r="29" spans="1:33" s="2" customFormat="1">
      <c r="A29">
        <v>80</v>
      </c>
      <c r="B29">
        <v>80</v>
      </c>
      <c r="C29">
        <v>314.08999999999997</v>
      </c>
      <c r="D29" t="s">
        <v>48</v>
      </c>
      <c r="E29" t="s">
        <v>22</v>
      </c>
      <c r="F29">
        <v>3167</v>
      </c>
      <c r="G29">
        <v>26743</v>
      </c>
      <c r="H29">
        <v>0.34499999999999997</v>
      </c>
      <c r="I29">
        <v>2.6230000000000002</v>
      </c>
      <c r="J29">
        <v>0.95420000000000005</v>
      </c>
      <c r="K29">
        <v>1.0039</v>
      </c>
      <c r="L29">
        <v>0</v>
      </c>
      <c r="M29">
        <v>0</v>
      </c>
      <c r="N29">
        <v>7.5971000000000002</v>
      </c>
      <c r="O29"/>
      <c r="P29"/>
      <c r="Q29" s="4">
        <v>44400</v>
      </c>
      <c r="R29" s="1">
        <v>0.26837962962962963</v>
      </c>
      <c r="T29" s="9">
        <f t="shared" si="0"/>
        <v>1.0836104999999998</v>
      </c>
      <c r="U29" s="9">
        <f t="shared" si="1"/>
        <v>8.2385807</v>
      </c>
      <c r="V29" s="9" t="str">
        <f t="shared" si="2"/>
        <v>NA</v>
      </c>
      <c r="W29" s="9" t="str">
        <f t="shared" si="3"/>
        <v>NA</v>
      </c>
      <c r="X29" s="14"/>
      <c r="Y29" s="14"/>
      <c r="Z29" s="14"/>
      <c r="AA29" s="14"/>
      <c r="AB29" s="14"/>
      <c r="AC29" s="3">
        <v>3</v>
      </c>
      <c r="AD29" s="2" t="s">
        <v>53</v>
      </c>
    </row>
    <row r="30" spans="1:33" s="2" customFormat="1">
      <c r="A30">
        <v>81</v>
      </c>
      <c r="B30">
        <v>81</v>
      </c>
      <c r="C30">
        <v>310.85000000000002</v>
      </c>
      <c r="D30" t="s">
        <v>39</v>
      </c>
      <c r="E30" t="s">
        <v>22</v>
      </c>
      <c r="F30">
        <v>89286</v>
      </c>
      <c r="G30">
        <v>26368</v>
      </c>
      <c r="H30">
        <v>9.3989999999999991</v>
      </c>
      <c r="I30">
        <v>2.6139999999999999</v>
      </c>
      <c r="J30">
        <v>0.95420000000000005</v>
      </c>
      <c r="K30">
        <v>1.0039</v>
      </c>
      <c r="L30">
        <v>0</v>
      </c>
      <c r="M30">
        <v>0</v>
      </c>
      <c r="N30">
        <v>0.27810000000000001</v>
      </c>
      <c r="O30"/>
      <c r="P30"/>
      <c r="Q30" s="4">
        <v>44400</v>
      </c>
      <c r="R30" s="1">
        <v>0.27814814814814814</v>
      </c>
      <c r="T30" s="9">
        <f t="shared" si="0"/>
        <v>29.216791499999999</v>
      </c>
      <c r="U30" s="9">
        <f t="shared" si="1"/>
        <v>8.1256190000000004</v>
      </c>
      <c r="V30" s="9" t="str">
        <f t="shared" si="2"/>
        <v>NA</v>
      </c>
      <c r="W30" s="9" t="str">
        <f t="shared" si="3"/>
        <v>NA</v>
      </c>
      <c r="X30" s="12"/>
      <c r="Y30" s="12"/>
      <c r="Z30" s="12"/>
      <c r="AA30" s="12"/>
      <c r="AB30" s="12"/>
      <c r="AC30" s="3">
        <v>3</v>
      </c>
      <c r="AD30" s="2" t="s">
        <v>53</v>
      </c>
    </row>
    <row r="31" spans="1:33" s="2" customFormat="1">
      <c r="A31">
        <v>82</v>
      </c>
      <c r="B31">
        <v>82</v>
      </c>
      <c r="C31">
        <v>10.24</v>
      </c>
      <c r="D31" t="s">
        <v>23</v>
      </c>
      <c r="E31" t="s">
        <v>22</v>
      </c>
      <c r="F31">
        <v>160873</v>
      </c>
      <c r="G31">
        <v>12449</v>
      </c>
      <c r="H31">
        <v>519.64700000000005</v>
      </c>
      <c r="I31">
        <v>37.649000000000001</v>
      </c>
      <c r="J31">
        <v>0.95420000000000005</v>
      </c>
      <c r="K31">
        <v>1.0039</v>
      </c>
      <c r="L31">
        <v>0</v>
      </c>
      <c r="M31">
        <v>0</v>
      </c>
      <c r="N31">
        <v>7.2499999999999995E-2</v>
      </c>
      <c r="O31"/>
      <c r="P31" t="s">
        <v>49</v>
      </c>
      <c r="Q31" s="4">
        <v>44400</v>
      </c>
      <c r="R31" s="1">
        <v>0.28777777777777774</v>
      </c>
      <c r="T31" s="9">
        <f t="shared" si="0"/>
        <v>53.211852800000003</v>
      </c>
      <c r="U31" s="9">
        <f t="shared" si="1"/>
        <v>3.8552575999999998</v>
      </c>
      <c r="V31" s="9">
        <f t="shared" si="2"/>
        <v>4839.610266159696</v>
      </c>
      <c r="W31" s="9">
        <f t="shared" si="3"/>
        <v>4.406544647809195</v>
      </c>
      <c r="X31" s="12"/>
      <c r="Y31" s="12"/>
      <c r="Z31" s="12"/>
      <c r="AA31" s="12"/>
      <c r="AB31" s="12"/>
      <c r="AC31" s="3">
        <v>3</v>
      </c>
      <c r="AD31" s="2" t="s">
        <v>53</v>
      </c>
    </row>
    <row r="32" spans="1:33" s="2" customFormat="1">
      <c r="A32">
        <v>25</v>
      </c>
      <c r="B32">
        <v>28</v>
      </c>
      <c r="C32">
        <v>362.07</v>
      </c>
      <c r="D32" t="s">
        <v>65</v>
      </c>
      <c r="E32" t="s">
        <v>50</v>
      </c>
      <c r="F32">
        <v>6755</v>
      </c>
      <c r="G32">
        <v>19638</v>
      </c>
      <c r="H32">
        <v>0.56399999999999995</v>
      </c>
      <c r="I32">
        <v>1.645</v>
      </c>
      <c r="J32">
        <v>0.87039999999999995</v>
      </c>
      <c r="K32">
        <v>0.98660000000000003</v>
      </c>
      <c r="L32">
        <v>0</v>
      </c>
      <c r="M32">
        <v>0</v>
      </c>
      <c r="N32">
        <v>2.9140999999999999</v>
      </c>
      <c r="O32"/>
      <c r="P32"/>
      <c r="Q32" s="4">
        <v>44501</v>
      </c>
      <c r="R32" s="1">
        <v>0.66760416666666667</v>
      </c>
      <c r="T32" s="9">
        <f t="shared" ref="T32:T41" si="4">C32*H32/100</f>
        <v>2.0420748</v>
      </c>
      <c r="U32" s="9">
        <f t="shared" ref="U32:U41" si="5">C32*I32/100</f>
        <v>5.9560515000000001</v>
      </c>
      <c r="V32" s="9" t="str">
        <f t="shared" ref="V32:V41" si="6">IF(D32="aa as unknown",100*(T32-(C32*10.52/100))/(C32*10.52/100),"NA")</f>
        <v>NA</v>
      </c>
      <c r="W32" s="9" t="str">
        <f t="shared" ref="W32:W41" si="7">IF(D32="aa as unknown",100*(U32-(C32*36.06/100))/(C32*36.06/100),"NA")</f>
        <v>NA</v>
      </c>
      <c r="X32" s="12"/>
      <c r="Y32" s="12"/>
      <c r="Z32" s="12"/>
      <c r="AA32" s="12"/>
      <c r="AB32" s="12"/>
      <c r="AC32" s="3">
        <v>2</v>
      </c>
      <c r="AD32" s="2" t="s">
        <v>69</v>
      </c>
      <c r="AE32"/>
      <c r="AF32"/>
      <c r="AG32"/>
    </row>
    <row r="33" spans="1:33" s="2" customFormat="1">
      <c r="A33">
        <v>24</v>
      </c>
      <c r="B33">
        <v>27</v>
      </c>
      <c r="C33">
        <v>339.88</v>
      </c>
      <c r="D33" t="s">
        <v>64</v>
      </c>
      <c r="E33" t="s">
        <v>50</v>
      </c>
      <c r="F33">
        <v>6485</v>
      </c>
      <c r="G33">
        <v>21293</v>
      </c>
      <c r="H33">
        <v>0.57799999999999996</v>
      </c>
      <c r="I33">
        <v>1.899</v>
      </c>
      <c r="J33">
        <v>0.87039999999999995</v>
      </c>
      <c r="K33">
        <v>0.98660000000000003</v>
      </c>
      <c r="L33">
        <v>0</v>
      </c>
      <c r="M33">
        <v>0</v>
      </c>
      <c r="N33">
        <v>3.2858999999999998</v>
      </c>
      <c r="O33"/>
      <c r="P33"/>
      <c r="Q33" s="4">
        <v>44501</v>
      </c>
      <c r="R33" s="1">
        <v>0.65866898148148145</v>
      </c>
      <c r="T33" s="9">
        <f t="shared" si="4"/>
        <v>1.9645063999999999</v>
      </c>
      <c r="U33" s="9">
        <f t="shared" si="5"/>
        <v>6.4543212000000008</v>
      </c>
      <c r="V33" s="9" t="str">
        <f t="shared" si="6"/>
        <v>NA</v>
      </c>
      <c r="W33" s="9" t="str">
        <f t="shared" si="7"/>
        <v>NA</v>
      </c>
      <c r="X33" s="12"/>
      <c r="Y33" s="12"/>
      <c r="Z33" s="12"/>
      <c r="AA33" s="12"/>
      <c r="AB33" s="12"/>
      <c r="AC33" s="3">
        <v>2</v>
      </c>
      <c r="AD33" s="2" t="s">
        <v>69</v>
      </c>
      <c r="AE33"/>
      <c r="AF33"/>
      <c r="AG33"/>
    </row>
    <row r="34" spans="1:33" s="2" customFormat="1">
      <c r="A34">
        <v>23</v>
      </c>
      <c r="B34">
        <v>26</v>
      </c>
      <c r="C34">
        <v>350.19</v>
      </c>
      <c r="D34" t="s">
        <v>63</v>
      </c>
      <c r="E34" t="s">
        <v>50</v>
      </c>
      <c r="F34">
        <v>5731</v>
      </c>
      <c r="G34">
        <v>34204</v>
      </c>
      <c r="H34">
        <v>0.498</v>
      </c>
      <c r="I34">
        <v>2.9550000000000001</v>
      </c>
      <c r="J34">
        <v>0.87039999999999995</v>
      </c>
      <c r="K34">
        <v>0.98660000000000003</v>
      </c>
      <c r="L34">
        <v>0</v>
      </c>
      <c r="M34">
        <v>0</v>
      </c>
      <c r="N34">
        <v>5.9378000000000002</v>
      </c>
      <c r="O34"/>
      <c r="P34"/>
      <c r="Q34" s="4">
        <v>44501</v>
      </c>
      <c r="R34" s="1">
        <v>0.64954861111111117</v>
      </c>
      <c r="T34" s="9">
        <f t="shared" si="4"/>
        <v>1.7439462000000001</v>
      </c>
      <c r="U34" s="9">
        <f t="shared" si="5"/>
        <v>10.348114499999999</v>
      </c>
      <c r="V34" s="9" t="str">
        <f t="shared" si="6"/>
        <v>NA</v>
      </c>
      <c r="W34" s="9" t="str">
        <f t="shared" si="7"/>
        <v>NA</v>
      </c>
      <c r="X34" s="12"/>
      <c r="Y34" s="12"/>
      <c r="Z34" s="12"/>
      <c r="AA34" s="12"/>
      <c r="AB34" s="12"/>
      <c r="AC34" s="3">
        <v>2</v>
      </c>
      <c r="AD34" s="2" t="s">
        <v>69</v>
      </c>
    </row>
    <row r="35" spans="1:33" s="2" customFormat="1">
      <c r="A35">
        <v>26</v>
      </c>
      <c r="B35">
        <v>29</v>
      </c>
      <c r="C35">
        <v>364.02</v>
      </c>
      <c r="D35" t="s">
        <v>66</v>
      </c>
      <c r="E35" t="s">
        <v>50</v>
      </c>
      <c r="F35">
        <v>8445</v>
      </c>
      <c r="G35">
        <v>34492</v>
      </c>
      <c r="H35">
        <v>0.69799999999999995</v>
      </c>
      <c r="I35">
        <v>2.867</v>
      </c>
      <c r="J35">
        <v>0.87039999999999995</v>
      </c>
      <c r="K35">
        <v>0.98660000000000003</v>
      </c>
      <c r="L35">
        <v>0</v>
      </c>
      <c r="M35">
        <v>0</v>
      </c>
      <c r="N35">
        <v>4.1067999999999998</v>
      </c>
      <c r="O35"/>
      <c r="P35" t="s">
        <v>38</v>
      </c>
      <c r="Q35" s="4">
        <v>44501</v>
      </c>
      <c r="R35" s="1">
        <v>0.67744212962962969</v>
      </c>
      <c r="T35" s="9">
        <f t="shared" si="4"/>
        <v>2.5408595999999997</v>
      </c>
      <c r="U35" s="9">
        <f t="shared" si="5"/>
        <v>10.4364534</v>
      </c>
      <c r="V35" s="9" t="str">
        <f t="shared" si="6"/>
        <v>NA</v>
      </c>
      <c r="W35" s="9" t="str">
        <f t="shared" si="7"/>
        <v>NA</v>
      </c>
      <c r="X35" s="12"/>
      <c r="Y35" s="12"/>
      <c r="Z35" s="12"/>
      <c r="AA35" s="12"/>
      <c r="AB35" s="12"/>
      <c r="AC35" s="3">
        <v>3</v>
      </c>
      <c r="AD35" s="2" t="s">
        <v>59</v>
      </c>
    </row>
    <row r="36" spans="1:33" s="2" customFormat="1">
      <c r="A36">
        <v>20</v>
      </c>
      <c r="B36">
        <v>23</v>
      </c>
      <c r="C36">
        <v>332.87</v>
      </c>
      <c r="D36" t="s">
        <v>60</v>
      </c>
      <c r="E36" t="s">
        <v>50</v>
      </c>
      <c r="F36">
        <v>4088</v>
      </c>
      <c r="G36">
        <v>39934</v>
      </c>
      <c r="H36">
        <v>0.378</v>
      </c>
      <c r="I36">
        <v>3.6280000000000001</v>
      </c>
      <c r="J36">
        <v>0.87039999999999995</v>
      </c>
      <c r="K36">
        <v>0.98660000000000003</v>
      </c>
      <c r="L36">
        <v>0</v>
      </c>
      <c r="M36">
        <v>0</v>
      </c>
      <c r="N36">
        <v>9.5876000000000001</v>
      </c>
      <c r="O36"/>
      <c r="P36"/>
      <c r="Q36" s="4">
        <v>44501</v>
      </c>
      <c r="R36" s="1">
        <v>0.62317129629629631</v>
      </c>
      <c r="T36" s="9">
        <f t="shared" si="4"/>
        <v>1.2582485999999999</v>
      </c>
      <c r="U36" s="9">
        <f t="shared" si="5"/>
        <v>12.0765236</v>
      </c>
      <c r="V36" s="9" t="str">
        <f t="shared" si="6"/>
        <v>NA</v>
      </c>
      <c r="W36" s="9" t="str">
        <f t="shared" si="7"/>
        <v>NA</v>
      </c>
      <c r="X36" s="12"/>
      <c r="Y36" s="12"/>
      <c r="Z36" s="12"/>
      <c r="AA36" s="12"/>
      <c r="AB36" s="12"/>
      <c r="AC36" s="3">
        <v>2</v>
      </c>
      <c r="AD36" s="2" t="s">
        <v>69</v>
      </c>
    </row>
    <row r="37" spans="1:33" s="2" customFormat="1">
      <c r="A37">
        <v>21</v>
      </c>
      <c r="B37">
        <v>24</v>
      </c>
      <c r="C37">
        <v>329.61</v>
      </c>
      <c r="D37" t="s">
        <v>62</v>
      </c>
      <c r="E37" t="s">
        <v>50</v>
      </c>
      <c r="F37">
        <v>3938</v>
      </c>
      <c r="G37">
        <v>15596</v>
      </c>
      <c r="H37">
        <v>0.36899999999999999</v>
      </c>
      <c r="I37">
        <v>1.4370000000000001</v>
      </c>
      <c r="J37">
        <v>0.87039999999999995</v>
      </c>
      <c r="K37">
        <v>0.98660000000000003</v>
      </c>
      <c r="L37">
        <v>0</v>
      </c>
      <c r="M37">
        <v>0</v>
      </c>
      <c r="N37">
        <v>3.8965999999999998</v>
      </c>
      <c r="O37"/>
      <c r="P37"/>
      <c r="Q37" s="4">
        <v>44501</v>
      </c>
      <c r="R37" s="1">
        <v>0.63173611111111116</v>
      </c>
      <c r="T37" s="9">
        <f t="shared" si="4"/>
        <v>1.2162609</v>
      </c>
      <c r="U37" s="9">
        <f t="shared" si="5"/>
        <v>4.7364957000000008</v>
      </c>
      <c r="V37" s="9" t="str">
        <f t="shared" si="6"/>
        <v>NA</v>
      </c>
      <c r="W37" s="9" t="str">
        <f t="shared" si="7"/>
        <v>NA</v>
      </c>
      <c r="X37" s="12"/>
      <c r="Y37" s="12"/>
      <c r="Z37" s="12"/>
      <c r="AA37" s="12"/>
      <c r="AB37" s="12"/>
      <c r="AC37" s="3">
        <v>2</v>
      </c>
      <c r="AD37" s="2" t="s">
        <v>69</v>
      </c>
    </row>
    <row r="38" spans="1:33" s="2" customFormat="1">
      <c r="A38">
        <v>22</v>
      </c>
      <c r="B38">
        <v>25</v>
      </c>
      <c r="C38">
        <v>336.67</v>
      </c>
      <c r="D38" t="s">
        <v>61</v>
      </c>
      <c r="E38" t="s">
        <v>50</v>
      </c>
      <c r="F38">
        <v>5544</v>
      </c>
      <c r="G38">
        <v>34716</v>
      </c>
      <c r="H38">
        <v>0.501</v>
      </c>
      <c r="I38">
        <v>3.12</v>
      </c>
      <c r="J38">
        <v>0.87039999999999995</v>
      </c>
      <c r="K38">
        <v>0.98660000000000003</v>
      </c>
      <c r="L38">
        <v>0</v>
      </c>
      <c r="M38">
        <v>0</v>
      </c>
      <c r="N38">
        <v>6.2229000000000001</v>
      </c>
      <c r="O38"/>
      <c r="P38"/>
      <c r="Q38" s="4">
        <v>44501</v>
      </c>
      <c r="R38" s="1">
        <v>0.64087962962962963</v>
      </c>
      <c r="T38" s="9">
        <f t="shared" si="4"/>
        <v>1.6867167000000001</v>
      </c>
      <c r="U38" s="9">
        <f t="shared" si="5"/>
        <v>10.504104</v>
      </c>
      <c r="V38" s="9" t="str">
        <f t="shared" si="6"/>
        <v>NA</v>
      </c>
      <c r="W38" s="9" t="str">
        <f t="shared" si="7"/>
        <v>NA</v>
      </c>
      <c r="X38" s="12"/>
      <c r="Y38" s="12"/>
      <c r="Z38" s="12"/>
      <c r="AA38" s="12"/>
      <c r="AB38" s="12"/>
      <c r="AC38" s="3">
        <v>2</v>
      </c>
      <c r="AD38" s="2" t="s">
        <v>69</v>
      </c>
    </row>
    <row r="39" spans="1:33" s="2" customFormat="1">
      <c r="A39">
        <v>27</v>
      </c>
      <c r="B39">
        <v>30</v>
      </c>
      <c r="C39">
        <v>355.28</v>
      </c>
      <c r="D39" t="s">
        <v>67</v>
      </c>
      <c r="E39" t="s">
        <v>50</v>
      </c>
      <c r="F39">
        <v>9851</v>
      </c>
      <c r="G39">
        <v>16074</v>
      </c>
      <c r="H39">
        <v>0.83199999999999996</v>
      </c>
      <c r="I39">
        <v>1.3740000000000001</v>
      </c>
      <c r="J39">
        <v>0.87039999999999995</v>
      </c>
      <c r="K39">
        <v>0.98660000000000003</v>
      </c>
      <c r="L39">
        <v>0</v>
      </c>
      <c r="M39">
        <v>0</v>
      </c>
      <c r="N39">
        <v>1.6520999999999999</v>
      </c>
      <c r="O39"/>
      <c r="P39"/>
      <c r="Q39" s="4">
        <v>44501</v>
      </c>
      <c r="R39" s="1">
        <v>0.6869791666666667</v>
      </c>
      <c r="T39" s="9">
        <f t="shared" si="4"/>
        <v>2.9559295999999993</v>
      </c>
      <c r="U39" s="9">
        <f t="shared" si="5"/>
        <v>4.8815472</v>
      </c>
      <c r="V39" s="9" t="str">
        <f t="shared" si="6"/>
        <v>NA</v>
      </c>
      <c r="W39" s="9" t="str">
        <f t="shared" si="7"/>
        <v>NA</v>
      </c>
      <c r="X39" s="12"/>
      <c r="Y39" s="12"/>
      <c r="Z39" s="12"/>
      <c r="AA39" s="12"/>
      <c r="AB39" s="12"/>
      <c r="AC39" s="3">
        <v>3</v>
      </c>
      <c r="AD39" s="2" t="s">
        <v>59</v>
      </c>
    </row>
    <row r="40" spans="1:33" s="2" customFormat="1">
      <c r="A40">
        <v>29</v>
      </c>
      <c r="B40">
        <v>32</v>
      </c>
      <c r="C40">
        <v>343.41</v>
      </c>
      <c r="D40" t="s">
        <v>71</v>
      </c>
      <c r="E40" t="s">
        <v>50</v>
      </c>
      <c r="F40">
        <v>30462</v>
      </c>
      <c r="G40">
        <v>20748</v>
      </c>
      <c r="H40">
        <v>2.633</v>
      </c>
      <c r="I40">
        <v>1.8320000000000001</v>
      </c>
      <c r="J40">
        <v>0.87039999999999995</v>
      </c>
      <c r="K40">
        <v>0.98660000000000003</v>
      </c>
      <c r="L40">
        <v>0</v>
      </c>
      <c r="M40">
        <v>0</v>
      </c>
      <c r="N40">
        <v>0.6956</v>
      </c>
      <c r="O40"/>
      <c r="P40"/>
      <c r="Q40" s="4">
        <v>44501</v>
      </c>
      <c r="R40" s="1">
        <v>0.70613425925925932</v>
      </c>
      <c r="T40" s="9">
        <f t="shared" si="4"/>
        <v>9.0419853000000003</v>
      </c>
      <c r="U40" s="9">
        <f t="shared" si="5"/>
        <v>6.2912712000000006</v>
      </c>
      <c r="V40" s="9" t="str">
        <f t="shared" si="6"/>
        <v>NA</v>
      </c>
      <c r="W40" s="9" t="str">
        <f t="shared" si="7"/>
        <v>NA</v>
      </c>
      <c r="X40" s="12"/>
      <c r="Y40" s="12"/>
      <c r="Z40" s="12"/>
      <c r="AA40" s="12"/>
      <c r="AB40" s="12"/>
      <c r="AC40" s="3">
        <v>3</v>
      </c>
      <c r="AD40" s="2" t="s">
        <v>59</v>
      </c>
    </row>
    <row r="41" spans="1:33" s="2" customFormat="1">
      <c r="A41">
        <v>28</v>
      </c>
      <c r="B41">
        <v>31</v>
      </c>
      <c r="C41">
        <v>350.87</v>
      </c>
      <c r="D41" t="s">
        <v>70</v>
      </c>
      <c r="E41" t="s">
        <v>50</v>
      </c>
      <c r="F41">
        <v>17775</v>
      </c>
      <c r="G41">
        <v>29663</v>
      </c>
      <c r="H41">
        <v>1.508</v>
      </c>
      <c r="I41">
        <v>2.5590000000000002</v>
      </c>
      <c r="J41">
        <v>0.87039999999999995</v>
      </c>
      <c r="K41">
        <v>0.98660000000000003</v>
      </c>
      <c r="L41">
        <v>0</v>
      </c>
      <c r="M41">
        <v>0</v>
      </c>
      <c r="N41">
        <v>1.6972</v>
      </c>
      <c r="O41"/>
      <c r="P41" t="s">
        <v>38</v>
      </c>
      <c r="Q41" s="4">
        <v>44501</v>
      </c>
      <c r="R41" s="1">
        <v>0.69686342592592598</v>
      </c>
      <c r="T41" s="9">
        <f t="shared" si="4"/>
        <v>5.2911195999999991</v>
      </c>
      <c r="U41" s="9">
        <f t="shared" si="5"/>
        <v>8.9787633000000007</v>
      </c>
      <c r="V41" s="9" t="str">
        <f t="shared" si="6"/>
        <v>NA</v>
      </c>
      <c r="W41" s="9" t="str">
        <f t="shared" si="7"/>
        <v>NA</v>
      </c>
      <c r="X41" s="12"/>
      <c r="Y41" s="12"/>
      <c r="Z41" s="12"/>
      <c r="AA41" s="12"/>
      <c r="AB41" s="12"/>
      <c r="AC41" s="3">
        <v>3</v>
      </c>
      <c r="AD41" s="2" t="s">
        <v>59</v>
      </c>
    </row>
    <row r="44" spans="1:33" s="2" customFormat="1">
      <c r="A44">
        <v>11</v>
      </c>
      <c r="B44">
        <v>11</v>
      </c>
      <c r="C44">
        <v>340.11</v>
      </c>
      <c r="D44" t="s">
        <v>40</v>
      </c>
      <c r="E44" t="s">
        <v>50</v>
      </c>
      <c r="F44">
        <v>1732</v>
      </c>
      <c r="G44">
        <v>17794</v>
      </c>
      <c r="H44">
        <v>0.17599999999999999</v>
      </c>
      <c r="I44">
        <v>1.593</v>
      </c>
      <c r="J44">
        <v>0.91620000000000001</v>
      </c>
      <c r="K44">
        <v>0.99009999999999998</v>
      </c>
      <c r="L44">
        <v>0</v>
      </c>
      <c r="M44">
        <v>0</v>
      </c>
      <c r="N44">
        <v>9.0639000000000003</v>
      </c>
      <c r="O44"/>
      <c r="P44"/>
      <c r="Q44" s="4">
        <v>44412</v>
      </c>
      <c r="R44" s="1">
        <v>0.73560185185185178</v>
      </c>
      <c r="T44" s="9">
        <f t="shared" ref="T44:T55" si="8">C44*H44/100</f>
        <v>0.59859360000000006</v>
      </c>
      <c r="U44" s="9">
        <f t="shared" ref="U44:U55" si="9">C44*I44/100</f>
        <v>5.4179523000000005</v>
      </c>
      <c r="V44" s="9" t="str">
        <f t="shared" ref="V44:V55" si="10">IF(D44="aa as unknown",100*(T44-(C44*10.52/100))/(C44*10.52/100),"NA")</f>
        <v>NA</v>
      </c>
      <c r="W44" s="9" t="str">
        <f t="shared" ref="W44:W55" si="11">IF(D44="aa as unknown",100*(U44-(C44*36.06/100))/(C44*36.06/100),"NA")</f>
        <v>NA</v>
      </c>
      <c r="X44" s="12"/>
      <c r="Y44" s="12"/>
      <c r="Z44" s="12"/>
      <c r="AA44" s="12"/>
      <c r="AB44" s="12"/>
      <c r="AC44" s="3">
        <v>1</v>
      </c>
    </row>
    <row r="45" spans="1:33" s="2" customFormat="1">
      <c r="A45">
        <v>12</v>
      </c>
      <c r="B45">
        <v>12</v>
      </c>
      <c r="C45">
        <v>347.8</v>
      </c>
      <c r="D45" t="s">
        <v>41</v>
      </c>
      <c r="E45" t="s">
        <v>50</v>
      </c>
      <c r="F45">
        <v>1817</v>
      </c>
      <c r="G45">
        <v>24463</v>
      </c>
      <c r="H45">
        <v>0.17899999999999999</v>
      </c>
      <c r="I45">
        <v>2.1379999999999999</v>
      </c>
      <c r="J45">
        <v>0.91620000000000001</v>
      </c>
      <c r="K45">
        <v>0.99009999999999998</v>
      </c>
      <c r="L45">
        <v>0</v>
      </c>
      <c r="M45">
        <v>0</v>
      </c>
      <c r="N45">
        <v>11.916700000000001</v>
      </c>
      <c r="O45"/>
      <c r="P45"/>
      <c r="Q45" s="4">
        <v>44412</v>
      </c>
      <c r="R45" s="1">
        <v>0.7415856481481482</v>
      </c>
      <c r="T45" s="9">
        <f t="shared" si="8"/>
        <v>0.62256199999999995</v>
      </c>
      <c r="U45" s="9">
        <f t="shared" si="9"/>
        <v>7.4359640000000002</v>
      </c>
      <c r="V45" s="9" t="str">
        <f t="shared" si="10"/>
        <v>NA</v>
      </c>
      <c r="W45" s="9" t="str">
        <f t="shared" si="11"/>
        <v>NA</v>
      </c>
      <c r="X45" s="12"/>
      <c r="Y45" s="12"/>
      <c r="Z45" s="12"/>
      <c r="AA45" s="12"/>
      <c r="AB45" s="12"/>
      <c r="AC45" s="3">
        <v>1</v>
      </c>
    </row>
    <row r="46" spans="1:33" s="2" customFormat="1">
      <c r="A46">
        <v>13</v>
      </c>
      <c r="B46">
        <v>13</v>
      </c>
      <c r="C46">
        <v>333.9</v>
      </c>
      <c r="D46" t="s">
        <v>42</v>
      </c>
      <c r="E46" t="s">
        <v>50</v>
      </c>
      <c r="F46">
        <v>1649</v>
      </c>
      <c r="G46">
        <v>16446</v>
      </c>
      <c r="H46">
        <v>0.17100000000000001</v>
      </c>
      <c r="I46">
        <v>1.5009999999999999</v>
      </c>
      <c r="J46">
        <v>0.91620000000000001</v>
      </c>
      <c r="K46">
        <v>0.99009999999999998</v>
      </c>
      <c r="L46">
        <v>0</v>
      </c>
      <c r="M46">
        <v>0</v>
      </c>
      <c r="N46">
        <v>8.7586999999999993</v>
      </c>
      <c r="O46"/>
      <c r="P46"/>
      <c r="Q46" s="4">
        <v>44412</v>
      </c>
      <c r="R46" s="1">
        <v>0.7475925925925927</v>
      </c>
      <c r="T46" s="9">
        <f t="shared" si="8"/>
        <v>0.57096899999999995</v>
      </c>
      <c r="U46" s="9">
        <f t="shared" si="9"/>
        <v>5.0118389999999993</v>
      </c>
      <c r="V46" s="9" t="str">
        <f t="shared" si="10"/>
        <v>NA</v>
      </c>
      <c r="W46" s="9" t="str">
        <f t="shared" si="11"/>
        <v>NA</v>
      </c>
      <c r="X46" s="14"/>
      <c r="Y46" s="14"/>
      <c r="Z46" s="14"/>
      <c r="AA46" s="14"/>
      <c r="AB46" s="14"/>
      <c r="AC46" s="3">
        <v>1</v>
      </c>
    </row>
    <row r="47" spans="1:33" s="2" customFormat="1">
      <c r="A47">
        <v>14</v>
      </c>
      <c r="B47">
        <v>14</v>
      </c>
      <c r="C47">
        <v>325.25</v>
      </c>
      <c r="D47" t="s">
        <v>43</v>
      </c>
      <c r="E47" t="s">
        <v>50</v>
      </c>
      <c r="F47">
        <v>1638</v>
      </c>
      <c r="G47">
        <v>18617</v>
      </c>
      <c r="H47">
        <v>0.17499999999999999</v>
      </c>
      <c r="I47">
        <v>1.7430000000000001</v>
      </c>
      <c r="J47">
        <v>0.91620000000000001</v>
      </c>
      <c r="K47">
        <v>0.99009999999999998</v>
      </c>
      <c r="L47">
        <v>0</v>
      </c>
      <c r="M47">
        <v>0</v>
      </c>
      <c r="N47">
        <v>9.9652999999999992</v>
      </c>
      <c r="O47"/>
      <c r="P47"/>
      <c r="Q47" s="4">
        <v>44412</v>
      </c>
      <c r="R47" s="1">
        <v>0.75356481481481474</v>
      </c>
      <c r="T47" s="9">
        <f t="shared" si="8"/>
        <v>0.56918749999999996</v>
      </c>
      <c r="U47" s="9">
        <f t="shared" si="9"/>
        <v>5.6691075</v>
      </c>
      <c r="V47" s="9" t="str">
        <f t="shared" si="10"/>
        <v>NA</v>
      </c>
      <c r="W47" s="9" t="str">
        <f t="shared" si="11"/>
        <v>NA</v>
      </c>
      <c r="X47" s="12"/>
      <c r="Y47" s="12"/>
      <c r="Z47" s="12"/>
      <c r="AA47" s="12"/>
      <c r="AB47" s="12"/>
      <c r="AC47" s="3">
        <v>1</v>
      </c>
    </row>
    <row r="48" spans="1:33" s="2" customFormat="1">
      <c r="A48">
        <v>15</v>
      </c>
      <c r="B48">
        <v>15</v>
      </c>
      <c r="C48">
        <v>336.84</v>
      </c>
      <c r="D48" t="s">
        <v>44</v>
      </c>
      <c r="E48" t="s">
        <v>50</v>
      </c>
      <c r="F48">
        <v>1324</v>
      </c>
      <c r="G48">
        <v>12018</v>
      </c>
      <c r="H48">
        <v>0.13900000000000001</v>
      </c>
      <c r="I48">
        <v>1.0900000000000001</v>
      </c>
      <c r="J48">
        <v>0.91620000000000001</v>
      </c>
      <c r="K48">
        <v>0.99009999999999998</v>
      </c>
      <c r="L48">
        <v>0</v>
      </c>
      <c r="M48">
        <v>0</v>
      </c>
      <c r="N48">
        <v>7.8193999999999999</v>
      </c>
      <c r="O48"/>
      <c r="P48"/>
      <c r="Q48" s="4">
        <v>44412</v>
      </c>
      <c r="R48" s="1">
        <v>0.75953703703703701</v>
      </c>
      <c r="T48" s="9">
        <f t="shared" si="8"/>
        <v>0.4682076</v>
      </c>
      <c r="U48" s="9">
        <f t="shared" si="9"/>
        <v>3.6715559999999998</v>
      </c>
      <c r="V48" s="9" t="str">
        <f t="shared" si="10"/>
        <v>NA</v>
      </c>
      <c r="W48" s="9" t="str">
        <f t="shared" si="11"/>
        <v>NA</v>
      </c>
      <c r="X48" s="12"/>
      <c r="Y48" s="12"/>
      <c r="Z48" s="12"/>
      <c r="AA48" s="12"/>
      <c r="AB48" s="12"/>
      <c r="AC48" s="3">
        <v>1</v>
      </c>
    </row>
    <row r="49" spans="1:30" s="2" customFormat="1">
      <c r="A49">
        <v>16</v>
      </c>
      <c r="B49">
        <v>16</v>
      </c>
      <c r="C49">
        <v>331.34</v>
      </c>
      <c r="D49" t="s">
        <v>45</v>
      </c>
      <c r="E49" t="s">
        <v>50</v>
      </c>
      <c r="F49">
        <v>1665</v>
      </c>
      <c r="G49">
        <v>19472</v>
      </c>
      <c r="H49">
        <v>0.17399999999999999</v>
      </c>
      <c r="I49">
        <v>1.7889999999999999</v>
      </c>
      <c r="J49">
        <v>0.91620000000000001</v>
      </c>
      <c r="K49">
        <v>0.99009999999999998</v>
      </c>
      <c r="L49">
        <v>0</v>
      </c>
      <c r="M49">
        <v>0</v>
      </c>
      <c r="N49">
        <v>10.2684</v>
      </c>
      <c r="O49"/>
      <c r="P49"/>
      <c r="Q49" s="4">
        <v>44412</v>
      </c>
      <c r="R49" s="1">
        <v>0.76550925925925928</v>
      </c>
      <c r="T49" s="9">
        <f t="shared" si="8"/>
        <v>0.57653159999999992</v>
      </c>
      <c r="U49" s="9">
        <f t="shared" si="9"/>
        <v>5.9276725999999993</v>
      </c>
      <c r="V49" s="9" t="str">
        <f t="shared" si="10"/>
        <v>NA</v>
      </c>
      <c r="W49" s="9" t="str">
        <f t="shared" si="11"/>
        <v>NA</v>
      </c>
      <c r="X49" s="12"/>
      <c r="Y49" s="12"/>
      <c r="Z49" s="12"/>
      <c r="AA49" s="12"/>
      <c r="AB49" s="12"/>
      <c r="AC49" s="3">
        <v>1</v>
      </c>
    </row>
    <row r="50" spans="1:30" s="2" customFormat="1">
      <c r="A50">
        <v>17</v>
      </c>
      <c r="B50">
        <v>17</v>
      </c>
      <c r="C50">
        <v>330.73</v>
      </c>
      <c r="D50" t="s">
        <v>46</v>
      </c>
      <c r="E50" t="s">
        <v>50</v>
      </c>
      <c r="F50">
        <v>1646</v>
      </c>
      <c r="G50">
        <v>15190</v>
      </c>
      <c r="H50">
        <v>0.17299999999999999</v>
      </c>
      <c r="I50">
        <v>1.4</v>
      </c>
      <c r="J50">
        <v>0.91620000000000001</v>
      </c>
      <c r="K50">
        <v>0.99009999999999998</v>
      </c>
      <c r="L50">
        <v>0</v>
      </c>
      <c r="M50">
        <v>0</v>
      </c>
      <c r="N50">
        <v>8.1088000000000005</v>
      </c>
      <c r="O50"/>
      <c r="P50"/>
      <c r="Q50" s="4">
        <v>44412</v>
      </c>
      <c r="R50" s="1">
        <v>0.77151620370370377</v>
      </c>
      <c r="T50" s="9">
        <f t="shared" si="8"/>
        <v>0.57216290000000003</v>
      </c>
      <c r="U50" s="9">
        <f t="shared" si="9"/>
        <v>4.6302199999999996</v>
      </c>
      <c r="V50" s="9" t="str">
        <f t="shared" si="10"/>
        <v>NA</v>
      </c>
      <c r="W50" s="9" t="str">
        <f t="shared" si="11"/>
        <v>NA</v>
      </c>
      <c r="X50" s="14"/>
      <c r="Y50" s="14"/>
      <c r="Z50" s="14"/>
      <c r="AA50" s="14"/>
      <c r="AB50" s="14"/>
      <c r="AC50" s="3">
        <v>1</v>
      </c>
    </row>
    <row r="51" spans="1:30" s="2" customFormat="1">
      <c r="A51">
        <v>18</v>
      </c>
      <c r="B51">
        <v>18</v>
      </c>
      <c r="C51">
        <v>329.07</v>
      </c>
      <c r="D51" t="s">
        <v>52</v>
      </c>
      <c r="E51" t="s">
        <v>50</v>
      </c>
      <c r="F51">
        <v>1671</v>
      </c>
      <c r="G51">
        <v>14533</v>
      </c>
      <c r="H51">
        <v>0.17599999999999999</v>
      </c>
      <c r="I51">
        <v>1.347</v>
      </c>
      <c r="J51">
        <v>0.91620000000000001</v>
      </c>
      <c r="K51">
        <v>0.99009999999999998</v>
      </c>
      <c r="L51">
        <v>0</v>
      </c>
      <c r="M51">
        <v>0</v>
      </c>
      <c r="N51">
        <v>7.6562000000000001</v>
      </c>
      <c r="O51"/>
      <c r="P51"/>
      <c r="Q51" s="4">
        <v>44412</v>
      </c>
      <c r="R51" s="1">
        <v>0.77749999999999997</v>
      </c>
      <c r="T51" s="9">
        <f t="shared" si="8"/>
        <v>0.57916319999999999</v>
      </c>
      <c r="U51" s="9">
        <f t="shared" si="9"/>
        <v>4.4325728999999994</v>
      </c>
      <c r="V51" s="9" t="str">
        <f t="shared" si="10"/>
        <v>NA</v>
      </c>
      <c r="W51" s="9" t="str">
        <f t="shared" si="11"/>
        <v>NA</v>
      </c>
      <c r="X51" s="12"/>
      <c r="Y51" s="12"/>
      <c r="Z51" s="12"/>
      <c r="AA51" s="12"/>
      <c r="AB51" s="12"/>
      <c r="AC51" s="3">
        <v>1</v>
      </c>
    </row>
    <row r="52" spans="1:30" s="2" customFormat="1">
      <c r="A52">
        <v>19</v>
      </c>
      <c r="B52">
        <v>19</v>
      </c>
      <c r="C52">
        <v>333.37</v>
      </c>
      <c r="D52" t="s">
        <v>47</v>
      </c>
      <c r="E52" t="s">
        <v>50</v>
      </c>
      <c r="F52">
        <v>1383</v>
      </c>
      <c r="G52">
        <v>16490</v>
      </c>
      <c r="H52">
        <v>0.14699999999999999</v>
      </c>
      <c r="I52">
        <v>1.5069999999999999</v>
      </c>
      <c r="J52">
        <v>0.91620000000000001</v>
      </c>
      <c r="K52">
        <v>0.99009999999999998</v>
      </c>
      <c r="L52">
        <v>0</v>
      </c>
      <c r="M52">
        <v>0</v>
      </c>
      <c r="N52">
        <v>10.2509</v>
      </c>
      <c r="O52"/>
      <c r="P52"/>
      <c r="Q52" s="4">
        <v>44412</v>
      </c>
      <c r="R52" s="1">
        <v>0.78351851851851861</v>
      </c>
      <c r="T52" s="9">
        <f t="shared" si="8"/>
        <v>0.49005389999999999</v>
      </c>
      <c r="U52" s="9">
        <f t="shared" si="9"/>
        <v>5.0238858999999998</v>
      </c>
      <c r="V52" s="9" t="str">
        <f t="shared" si="10"/>
        <v>NA</v>
      </c>
      <c r="W52" s="9" t="str">
        <f t="shared" si="11"/>
        <v>NA</v>
      </c>
      <c r="X52" s="14"/>
      <c r="Y52" s="14"/>
      <c r="Z52" s="14"/>
      <c r="AA52" s="14"/>
      <c r="AB52" s="14"/>
      <c r="AC52" s="3">
        <v>1</v>
      </c>
    </row>
    <row r="53" spans="1:30" s="2" customFormat="1">
      <c r="A53">
        <v>20</v>
      </c>
      <c r="B53">
        <v>20</v>
      </c>
      <c r="C53">
        <v>325.81</v>
      </c>
      <c r="D53" t="s">
        <v>48</v>
      </c>
      <c r="E53" t="s">
        <v>50</v>
      </c>
      <c r="F53">
        <v>2099</v>
      </c>
      <c r="G53">
        <v>23916</v>
      </c>
      <c r="H53">
        <v>0.218</v>
      </c>
      <c r="I53">
        <v>2.2320000000000002</v>
      </c>
      <c r="J53">
        <v>0.91620000000000001</v>
      </c>
      <c r="K53">
        <v>0.99009999999999998</v>
      </c>
      <c r="L53">
        <v>0</v>
      </c>
      <c r="M53">
        <v>0</v>
      </c>
      <c r="N53">
        <v>10.222099999999999</v>
      </c>
      <c r="O53"/>
      <c r="P53"/>
      <c r="Q53" s="4">
        <v>44412</v>
      </c>
      <c r="R53" s="1">
        <v>0.78953703703703704</v>
      </c>
      <c r="T53" s="9">
        <f t="shared" si="8"/>
        <v>0.71026579999999995</v>
      </c>
      <c r="U53" s="9">
        <f t="shared" si="9"/>
        <v>7.2720792000000003</v>
      </c>
      <c r="V53" s="9" t="str">
        <f t="shared" si="10"/>
        <v>NA</v>
      </c>
      <c r="W53" s="9" t="str">
        <f t="shared" si="11"/>
        <v>NA</v>
      </c>
      <c r="X53" s="12"/>
      <c r="Y53" s="12"/>
      <c r="Z53" s="12"/>
      <c r="AA53" s="12"/>
      <c r="AB53" s="12"/>
      <c r="AC53" s="3">
        <v>1</v>
      </c>
    </row>
    <row r="54" spans="1:30" s="2" customFormat="1">
      <c r="A54">
        <v>21</v>
      </c>
      <c r="B54">
        <v>21</v>
      </c>
      <c r="C54">
        <v>340.53</v>
      </c>
      <c r="D54" t="s">
        <v>39</v>
      </c>
      <c r="E54" t="s">
        <v>50</v>
      </c>
      <c r="F54">
        <v>2166</v>
      </c>
      <c r="G54">
        <v>25017</v>
      </c>
      <c r="H54">
        <v>0.215</v>
      </c>
      <c r="I54">
        <v>2.2330000000000001</v>
      </c>
      <c r="J54">
        <v>0.91620000000000001</v>
      </c>
      <c r="K54">
        <v>0.99009999999999998</v>
      </c>
      <c r="L54">
        <v>0</v>
      </c>
      <c r="M54">
        <v>0</v>
      </c>
      <c r="N54">
        <v>10.3895</v>
      </c>
      <c r="O54"/>
      <c r="P54"/>
      <c r="Q54" s="4">
        <v>44412</v>
      </c>
      <c r="R54" s="1">
        <v>0.79552083333333334</v>
      </c>
      <c r="T54" s="9">
        <f t="shared" si="8"/>
        <v>0.73213949999999994</v>
      </c>
      <c r="U54" s="9">
        <f t="shared" si="9"/>
        <v>7.6040348999999994</v>
      </c>
      <c r="V54" s="9" t="str">
        <f t="shared" si="10"/>
        <v>NA</v>
      </c>
      <c r="W54" s="9" t="str">
        <f t="shared" si="11"/>
        <v>NA</v>
      </c>
      <c r="X54" s="14"/>
      <c r="Y54" s="14"/>
      <c r="Z54" s="14"/>
      <c r="AA54" s="14"/>
      <c r="AB54" s="14"/>
      <c r="AC54" s="3">
        <v>1</v>
      </c>
    </row>
    <row r="55" spans="1:30" s="2" customFormat="1">
      <c r="A55">
        <v>22</v>
      </c>
      <c r="B55">
        <v>22</v>
      </c>
      <c r="C55">
        <v>10.16</v>
      </c>
      <c r="D55" t="s">
        <v>23</v>
      </c>
      <c r="E55" t="s">
        <v>51</v>
      </c>
      <c r="F55">
        <v>3331</v>
      </c>
      <c r="G55">
        <v>12306</v>
      </c>
      <c r="H55">
        <v>10.747999999999999</v>
      </c>
      <c r="I55">
        <v>36.997999999999998</v>
      </c>
      <c r="J55">
        <v>0.91620000000000001</v>
      </c>
      <c r="K55">
        <v>0.99009999999999998</v>
      </c>
      <c r="L55">
        <v>0</v>
      </c>
      <c r="M55">
        <v>0</v>
      </c>
      <c r="N55">
        <v>3.4424000000000001</v>
      </c>
      <c r="O55"/>
      <c r="P55"/>
      <c r="Q55" s="4">
        <v>44412</v>
      </c>
      <c r="R55" s="1">
        <v>0.80296296296296299</v>
      </c>
      <c r="T55" s="9">
        <f t="shared" si="8"/>
        <v>1.0919968</v>
      </c>
      <c r="U55" s="9">
        <f t="shared" si="9"/>
        <v>3.7589967999999998</v>
      </c>
      <c r="V55" s="9">
        <f t="shared" si="10"/>
        <v>2.1673003802281356</v>
      </c>
      <c r="W55" s="9">
        <f t="shared" si="11"/>
        <v>2.6012201885745845</v>
      </c>
      <c r="X55" s="12"/>
      <c r="Y55" s="12"/>
      <c r="Z55" s="12"/>
      <c r="AA55" s="12"/>
      <c r="AB55" s="12"/>
      <c r="AC55" s="3">
        <v>1</v>
      </c>
    </row>
    <row r="56" spans="1:30">
      <c r="A56">
        <v>13</v>
      </c>
      <c r="B56">
        <v>16</v>
      </c>
      <c r="C56">
        <v>358.32</v>
      </c>
      <c r="D56" t="s">
        <v>65</v>
      </c>
      <c r="E56" t="s">
        <v>50</v>
      </c>
      <c r="F56">
        <v>1735</v>
      </c>
      <c r="G56">
        <v>18655</v>
      </c>
      <c r="H56">
        <v>0.16600000000000001</v>
      </c>
      <c r="I56">
        <v>1.581</v>
      </c>
      <c r="J56">
        <v>0.91169999999999995</v>
      </c>
      <c r="K56">
        <v>0.98760000000000003</v>
      </c>
      <c r="L56">
        <v>0</v>
      </c>
      <c r="M56">
        <v>0</v>
      </c>
      <c r="N56">
        <v>9.5089000000000006</v>
      </c>
      <c r="Q56" s="4">
        <v>44502</v>
      </c>
      <c r="R56" s="1">
        <v>0.72239583333333324</v>
      </c>
      <c r="S56" s="2"/>
      <c r="T56" s="9">
        <v>0.5948112000000001</v>
      </c>
      <c r="U56" s="9">
        <v>5.6650391999999998</v>
      </c>
      <c r="V56" s="9" t="s">
        <v>72</v>
      </c>
      <c r="W56" s="9" t="s">
        <v>72</v>
      </c>
      <c r="X56" s="12"/>
      <c r="Y56" s="12"/>
      <c r="Z56" s="12"/>
      <c r="AA56" s="12"/>
      <c r="AB56" s="12"/>
      <c r="AC56" s="3">
        <v>1</v>
      </c>
      <c r="AD56" s="2"/>
    </row>
    <row r="57" spans="1:30">
      <c r="A57">
        <v>12</v>
      </c>
      <c r="B57">
        <v>15</v>
      </c>
      <c r="C57">
        <v>338.89</v>
      </c>
      <c r="D57" t="s">
        <v>64</v>
      </c>
      <c r="E57" t="s">
        <v>50</v>
      </c>
      <c r="F57">
        <v>2129</v>
      </c>
      <c r="G57">
        <v>20986</v>
      </c>
      <c r="H57">
        <v>0.21199999999999999</v>
      </c>
      <c r="I57">
        <v>1.879</v>
      </c>
      <c r="J57">
        <v>0.91169999999999995</v>
      </c>
      <c r="K57">
        <v>0.98760000000000003</v>
      </c>
      <c r="L57">
        <v>0</v>
      </c>
      <c r="M57">
        <v>0</v>
      </c>
      <c r="N57">
        <v>8.8826999999999998</v>
      </c>
      <c r="Q57" s="4">
        <v>44502</v>
      </c>
      <c r="R57" s="1">
        <v>0.71642361111111119</v>
      </c>
      <c r="S57" s="2"/>
      <c r="T57" s="9">
        <v>0.71844679999999994</v>
      </c>
      <c r="U57" s="9">
        <v>6.3677431000000002</v>
      </c>
      <c r="V57" s="9" t="s">
        <v>72</v>
      </c>
      <c r="W57" s="9" t="s">
        <v>72</v>
      </c>
      <c r="X57" s="12"/>
      <c r="Y57" s="12"/>
      <c r="Z57" s="12"/>
      <c r="AA57" s="12"/>
      <c r="AB57" s="12"/>
      <c r="AC57" s="3">
        <v>1</v>
      </c>
      <c r="AD57" s="2"/>
    </row>
    <row r="58" spans="1:30" s="2" customFormat="1">
      <c r="A58">
        <v>11</v>
      </c>
      <c r="B58">
        <v>14</v>
      </c>
      <c r="C58">
        <v>353.69</v>
      </c>
      <c r="D58" t="s">
        <v>63</v>
      </c>
      <c r="E58" t="s">
        <v>50</v>
      </c>
      <c r="F58">
        <v>2358</v>
      </c>
      <c r="G58">
        <v>33858</v>
      </c>
      <c r="H58">
        <v>0.223</v>
      </c>
      <c r="I58">
        <v>2.899</v>
      </c>
      <c r="J58">
        <v>0.91169999999999995</v>
      </c>
      <c r="K58">
        <v>0.98760000000000003</v>
      </c>
      <c r="L58">
        <v>0</v>
      </c>
      <c r="M58">
        <v>0</v>
      </c>
      <c r="N58">
        <v>13.0227</v>
      </c>
      <c r="O58"/>
      <c r="P58"/>
      <c r="Q58" s="4">
        <v>44502</v>
      </c>
      <c r="R58" s="1">
        <v>0.71038194444444447</v>
      </c>
      <c r="T58" s="9">
        <v>0.78872870000000006</v>
      </c>
      <c r="U58" s="9">
        <v>10.253473100000001</v>
      </c>
      <c r="V58" s="9" t="s">
        <v>72</v>
      </c>
      <c r="W58" s="9" t="s">
        <v>72</v>
      </c>
      <c r="X58" s="12"/>
      <c r="Y58" s="12"/>
      <c r="Z58" s="12"/>
      <c r="AA58" s="12"/>
      <c r="AB58" s="12"/>
      <c r="AC58" s="3">
        <v>1</v>
      </c>
    </row>
    <row r="59" spans="1:30" s="2" customFormat="1">
      <c r="A59">
        <v>14</v>
      </c>
      <c r="B59">
        <v>17</v>
      </c>
      <c r="C59">
        <v>347.39</v>
      </c>
      <c r="D59" t="s">
        <v>66</v>
      </c>
      <c r="E59" t="s">
        <v>50</v>
      </c>
      <c r="F59">
        <v>1677</v>
      </c>
      <c r="G59">
        <v>32538</v>
      </c>
      <c r="H59">
        <v>0.16600000000000001</v>
      </c>
      <c r="I59">
        <v>2.8370000000000002</v>
      </c>
      <c r="J59">
        <v>0.91169999999999995</v>
      </c>
      <c r="K59">
        <v>0.98760000000000003</v>
      </c>
      <c r="L59">
        <v>0</v>
      </c>
      <c r="M59">
        <v>0</v>
      </c>
      <c r="N59">
        <v>17.049199999999999</v>
      </c>
      <c r="O59"/>
      <c r="P59"/>
      <c r="Q59" s="4">
        <v>44502</v>
      </c>
      <c r="R59" s="1">
        <v>0.72849537037037038</v>
      </c>
      <c r="T59" s="9">
        <v>0.57666739999999994</v>
      </c>
      <c r="U59" s="9">
        <v>9.8554542999999999</v>
      </c>
      <c r="V59" s="9" t="s">
        <v>72</v>
      </c>
      <c r="W59" s="9" t="s">
        <v>72</v>
      </c>
      <c r="X59" s="12"/>
      <c r="Y59" s="12"/>
      <c r="Z59" s="12"/>
      <c r="AA59" s="12"/>
      <c r="AB59" s="12"/>
      <c r="AC59" s="3">
        <v>1</v>
      </c>
    </row>
    <row r="60" spans="1:30" s="2" customFormat="1">
      <c r="A60">
        <v>8</v>
      </c>
      <c r="B60">
        <v>11</v>
      </c>
      <c r="C60">
        <v>327.69</v>
      </c>
      <c r="D60" t="s">
        <v>60</v>
      </c>
      <c r="E60" t="s">
        <v>50</v>
      </c>
      <c r="F60">
        <v>2337</v>
      </c>
      <c r="G60">
        <v>39050</v>
      </c>
      <c r="H60">
        <v>0.23799999999999999</v>
      </c>
      <c r="I60">
        <v>3.6080000000000001</v>
      </c>
      <c r="J60">
        <v>0.91169999999999995</v>
      </c>
      <c r="K60">
        <v>0.98760000000000003</v>
      </c>
      <c r="L60">
        <v>0</v>
      </c>
      <c r="M60">
        <v>0</v>
      </c>
      <c r="N60">
        <v>15.1394</v>
      </c>
      <c r="O60"/>
      <c r="P60"/>
      <c r="Q60" s="4">
        <v>44502</v>
      </c>
      <c r="R60" s="1">
        <v>0.69239583333333332</v>
      </c>
      <c r="T60" s="9">
        <v>0.77990219999999999</v>
      </c>
      <c r="U60" s="9">
        <v>11.823055200000001</v>
      </c>
      <c r="V60" s="9" t="s">
        <v>72</v>
      </c>
      <c r="W60" s="9" t="s">
        <v>72</v>
      </c>
      <c r="X60" s="12"/>
      <c r="Y60" s="12"/>
      <c r="Z60" s="12"/>
      <c r="AA60" s="12"/>
      <c r="AB60" s="12"/>
      <c r="AC60" s="3">
        <v>1</v>
      </c>
    </row>
    <row r="61" spans="1:30" s="2" customFormat="1">
      <c r="A61">
        <v>10</v>
      </c>
      <c r="B61">
        <v>13</v>
      </c>
      <c r="C61">
        <v>344.01</v>
      </c>
      <c r="D61" t="s">
        <v>62</v>
      </c>
      <c r="E61" t="s">
        <v>50</v>
      </c>
      <c r="F61">
        <v>1500</v>
      </c>
      <c r="G61">
        <v>16197</v>
      </c>
      <c r="H61">
        <v>0.152</v>
      </c>
      <c r="I61">
        <v>1.431</v>
      </c>
      <c r="J61">
        <v>0.91169999999999995</v>
      </c>
      <c r="K61">
        <v>0.98760000000000003</v>
      </c>
      <c r="L61">
        <v>0</v>
      </c>
      <c r="M61">
        <v>0</v>
      </c>
      <c r="N61">
        <v>9.4039000000000001</v>
      </c>
      <c r="O61"/>
      <c r="P61"/>
      <c r="Q61" s="4">
        <v>44502</v>
      </c>
      <c r="R61" s="1">
        <v>0.70436342592592593</v>
      </c>
      <c r="T61" s="9">
        <v>0.5228952</v>
      </c>
      <c r="U61" s="9">
        <v>4.9227831000000002</v>
      </c>
      <c r="V61" s="9" t="s">
        <v>72</v>
      </c>
      <c r="W61" s="9" t="s">
        <v>72</v>
      </c>
      <c r="X61" s="12"/>
      <c r="Y61" s="12"/>
      <c r="Z61" s="12"/>
      <c r="AA61" s="12"/>
      <c r="AB61" s="12"/>
      <c r="AC61" s="3">
        <v>1</v>
      </c>
    </row>
    <row r="62" spans="1:30" s="2" customFormat="1">
      <c r="A62">
        <v>9</v>
      </c>
      <c r="B62">
        <v>12</v>
      </c>
      <c r="C62">
        <v>353.79</v>
      </c>
      <c r="D62" t="s">
        <v>61</v>
      </c>
      <c r="E62" t="s">
        <v>50</v>
      </c>
      <c r="F62">
        <v>2283</v>
      </c>
      <c r="G62">
        <v>35941</v>
      </c>
      <c r="H62">
        <v>0.216</v>
      </c>
      <c r="I62">
        <v>3.0760000000000001</v>
      </c>
      <c r="J62">
        <v>0.91169999999999995</v>
      </c>
      <c r="K62">
        <v>0.98760000000000003</v>
      </c>
      <c r="L62">
        <v>0</v>
      </c>
      <c r="M62">
        <v>0</v>
      </c>
      <c r="N62">
        <v>14.235799999999999</v>
      </c>
      <c r="O62"/>
      <c r="P62"/>
      <c r="Q62" s="4">
        <v>44502</v>
      </c>
      <c r="R62" s="1">
        <v>0.6983449074074074</v>
      </c>
      <c r="T62" s="9">
        <v>0.76418640000000015</v>
      </c>
      <c r="U62" s="9">
        <v>10.882580400000002</v>
      </c>
      <c r="V62" s="9" t="s">
        <v>72</v>
      </c>
      <c r="W62" s="9" t="s">
        <v>72</v>
      </c>
      <c r="X62" s="12"/>
      <c r="Y62" s="12"/>
      <c r="Z62" s="12"/>
      <c r="AA62" s="12"/>
      <c r="AB62" s="12"/>
      <c r="AC62" s="3">
        <v>1</v>
      </c>
    </row>
    <row r="63" spans="1:30" s="2" customFormat="1">
      <c r="A63">
        <v>15</v>
      </c>
      <c r="B63">
        <v>18</v>
      </c>
      <c r="C63">
        <v>340.14</v>
      </c>
      <c r="D63" t="s">
        <v>67</v>
      </c>
      <c r="E63" t="s">
        <v>50</v>
      </c>
      <c r="F63">
        <v>1061</v>
      </c>
      <c r="G63">
        <v>15224</v>
      </c>
      <c r="H63">
        <v>0.11</v>
      </c>
      <c r="I63">
        <v>1.361</v>
      </c>
      <c r="J63">
        <v>0.91169999999999995</v>
      </c>
      <c r="K63">
        <v>0.98760000000000003</v>
      </c>
      <c r="L63">
        <v>0</v>
      </c>
      <c r="M63">
        <v>0</v>
      </c>
      <c r="N63">
        <v>12.353999999999999</v>
      </c>
      <c r="O63"/>
      <c r="P63"/>
      <c r="Q63" s="4">
        <v>44502</v>
      </c>
      <c r="R63" s="1">
        <v>0.73449074074074072</v>
      </c>
      <c r="T63" s="9">
        <v>0.37415399999999999</v>
      </c>
      <c r="U63" s="9">
        <v>4.6293053999999998</v>
      </c>
      <c r="V63" s="9" t="s">
        <v>72</v>
      </c>
      <c r="W63" s="9" t="s">
        <v>72</v>
      </c>
      <c r="X63" s="12"/>
      <c r="Y63" s="12"/>
      <c r="Z63" s="12"/>
      <c r="AA63" s="12"/>
      <c r="AB63" s="12"/>
      <c r="AC63" s="3">
        <v>1</v>
      </c>
    </row>
    <row r="64" spans="1:30" s="2" customFormat="1">
      <c r="A64">
        <v>17</v>
      </c>
      <c r="B64">
        <v>20</v>
      </c>
      <c r="C64">
        <v>358.65</v>
      </c>
      <c r="D64" t="s">
        <v>68</v>
      </c>
      <c r="E64" t="s">
        <v>50</v>
      </c>
      <c r="F64">
        <v>1746</v>
      </c>
      <c r="G64">
        <v>20605</v>
      </c>
      <c r="H64">
        <v>0.16700000000000001</v>
      </c>
      <c r="I64">
        <v>1.744</v>
      </c>
      <c r="J64">
        <v>0.91169999999999995</v>
      </c>
      <c r="K64">
        <v>0.98760000000000003</v>
      </c>
      <c r="L64">
        <v>0</v>
      </c>
      <c r="M64">
        <v>0</v>
      </c>
      <c r="N64">
        <v>10.4382</v>
      </c>
      <c r="O64"/>
      <c r="P64"/>
      <c r="Q64" s="4">
        <v>44502</v>
      </c>
      <c r="R64" s="1">
        <v>0.74657407407407417</v>
      </c>
      <c r="T64" s="9">
        <v>0.59894550000000002</v>
      </c>
      <c r="U64" s="9">
        <v>6.2548560000000002</v>
      </c>
      <c r="V64" s="9" t="s">
        <v>72</v>
      </c>
      <c r="W64" s="9" t="s">
        <v>72</v>
      </c>
      <c r="X64" s="12"/>
      <c r="Y64" s="12"/>
      <c r="Z64" s="12"/>
      <c r="AA64" s="12"/>
      <c r="AB64" s="12"/>
      <c r="AC64" s="3">
        <v>1</v>
      </c>
    </row>
    <row r="65" spans="1:30" s="2" customFormat="1">
      <c r="A65">
        <v>16</v>
      </c>
      <c r="B65">
        <v>19</v>
      </c>
      <c r="C65">
        <v>366.75</v>
      </c>
      <c r="D65" t="s">
        <v>74</v>
      </c>
      <c r="E65" t="s">
        <v>50</v>
      </c>
      <c r="F65">
        <v>2596</v>
      </c>
      <c r="G65">
        <v>31057</v>
      </c>
      <c r="H65">
        <v>0.23499999999999999</v>
      </c>
      <c r="I65">
        <v>2.5649999999999999</v>
      </c>
      <c r="J65">
        <v>0.91169999999999995</v>
      </c>
      <c r="K65">
        <v>0.98760000000000003</v>
      </c>
      <c r="L65">
        <v>0</v>
      </c>
      <c r="M65">
        <v>0</v>
      </c>
      <c r="N65">
        <v>10.9313</v>
      </c>
      <c r="O65"/>
      <c r="P65"/>
      <c r="Q65" s="4">
        <v>44502</v>
      </c>
      <c r="R65" s="1">
        <v>0.74056712962962967</v>
      </c>
      <c r="T65" s="9">
        <f>C65*H65/100</f>
        <v>0.86186249999999998</v>
      </c>
      <c r="U65" s="9">
        <f>C65*I65/100</f>
        <v>9.4071374999999993</v>
      </c>
      <c r="V65" s="9" t="str">
        <f>IF(D65="aa as unknown",100*(T65-(C65*10.52/100))/(C65*10.52/100),"NA")</f>
        <v>NA</v>
      </c>
      <c r="W65" s="9" t="str">
        <f>IF(D65="aa as unknown",100*(U65-(C65*36.06/100))/(C65*36.06/100),"NA")</f>
        <v>NA</v>
      </c>
      <c r="X65" s="12"/>
      <c r="Y65" s="12"/>
      <c r="Z65" s="12"/>
      <c r="AA65" s="12"/>
      <c r="AB65" s="12"/>
      <c r="AC65" s="3">
        <v>2</v>
      </c>
      <c r="AD65" s="2" t="s">
        <v>73</v>
      </c>
    </row>
    <row r="66" spans="1:30" s="2" customForma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s="4"/>
      <c r="R66" s="1"/>
      <c r="T66" s="9"/>
      <c r="U66" s="9"/>
      <c r="V66" s="9"/>
      <c r="W66" s="9"/>
      <c r="X66" s="12"/>
      <c r="Y66" s="12"/>
      <c r="Z66" s="12"/>
      <c r="AA66" s="12"/>
      <c r="AB66" s="12"/>
      <c r="AC66" s="3"/>
    </row>
    <row r="72" spans="1:30" s="2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 s="4"/>
      <c r="R72" s="1"/>
      <c r="T72" s="9"/>
      <c r="U72" s="9"/>
      <c r="V72" s="9"/>
      <c r="W72" s="9"/>
      <c r="X72" s="12"/>
      <c r="Y72" s="12"/>
      <c r="Z72" s="12"/>
      <c r="AA72" s="12"/>
      <c r="AB72" s="12"/>
      <c r="AC72" s="3"/>
    </row>
  </sheetData>
  <conditionalFormatting sqref="T20:T31">
    <cfRule type="cellIs" dxfId="58" priority="80" operator="lessThan">
      <formula>0.11</formula>
    </cfRule>
  </conditionalFormatting>
  <conditionalFormatting sqref="U20:U31">
    <cfRule type="cellIs" dxfId="57" priority="79" operator="lessThan">
      <formula>0.175</formula>
    </cfRule>
  </conditionalFormatting>
  <conditionalFormatting sqref="T44:T55 T66">
    <cfRule type="cellIs" dxfId="56" priority="78" operator="lessThan">
      <formula>0.11</formula>
    </cfRule>
  </conditionalFormatting>
  <conditionalFormatting sqref="U44:U55 U66">
    <cfRule type="cellIs" dxfId="55" priority="77" operator="lessThan">
      <formula>0.175</formula>
    </cfRule>
  </conditionalFormatting>
  <conditionalFormatting sqref="T19">
    <cfRule type="cellIs" dxfId="54" priority="76" operator="lessThan">
      <formula>0.11</formula>
    </cfRule>
  </conditionalFormatting>
  <conditionalFormatting sqref="U19">
    <cfRule type="cellIs" dxfId="53" priority="75" operator="lessThan">
      <formula>0.175</formula>
    </cfRule>
  </conditionalFormatting>
  <conditionalFormatting sqref="X64:AB64">
    <cfRule type="cellIs" dxfId="52" priority="24" operator="greaterThan">
      <formula>20</formula>
    </cfRule>
  </conditionalFormatting>
  <conditionalFormatting sqref="T56:T57">
    <cfRule type="cellIs" dxfId="51" priority="47" operator="lessThan">
      <formula>0.11</formula>
    </cfRule>
  </conditionalFormatting>
  <conditionalFormatting sqref="U56:U57">
    <cfRule type="cellIs" dxfId="50" priority="46" operator="lessThan">
      <formula>0.175</formula>
    </cfRule>
  </conditionalFormatting>
  <conditionalFormatting sqref="X56:AB57">
    <cfRule type="cellIs" dxfId="49" priority="45" operator="greaterThan">
      <formula>20</formula>
    </cfRule>
  </conditionalFormatting>
  <conditionalFormatting sqref="T58">
    <cfRule type="cellIs" dxfId="48" priority="44" operator="lessThan">
      <formula>0.11</formula>
    </cfRule>
  </conditionalFormatting>
  <conditionalFormatting sqref="U58">
    <cfRule type="cellIs" dxfId="47" priority="43" operator="lessThan">
      <formula>0.175</formula>
    </cfRule>
  </conditionalFormatting>
  <conditionalFormatting sqref="X58:AB58">
    <cfRule type="cellIs" dxfId="46" priority="42" operator="greaterThan">
      <formula>20</formula>
    </cfRule>
  </conditionalFormatting>
  <conditionalFormatting sqref="T59">
    <cfRule type="cellIs" dxfId="45" priority="41" operator="lessThan">
      <formula>0.11</formula>
    </cfRule>
  </conditionalFormatting>
  <conditionalFormatting sqref="U59">
    <cfRule type="cellIs" dxfId="44" priority="40" operator="lessThan">
      <formula>0.175</formula>
    </cfRule>
  </conditionalFormatting>
  <conditionalFormatting sqref="X59:AB59">
    <cfRule type="cellIs" dxfId="43" priority="39" operator="greaterThan">
      <formula>20</formula>
    </cfRule>
  </conditionalFormatting>
  <conditionalFormatting sqref="T60">
    <cfRule type="cellIs" dxfId="42" priority="38" operator="lessThan">
      <formula>0.11</formula>
    </cfRule>
  </conditionalFormatting>
  <conditionalFormatting sqref="U60">
    <cfRule type="cellIs" dxfId="41" priority="37" operator="lessThan">
      <formula>0.175</formula>
    </cfRule>
  </conditionalFormatting>
  <conditionalFormatting sqref="X60:AB60">
    <cfRule type="cellIs" dxfId="40" priority="36" operator="greaterThan">
      <formula>20</formula>
    </cfRule>
  </conditionalFormatting>
  <conditionalFormatting sqref="T61">
    <cfRule type="cellIs" dxfId="39" priority="35" operator="lessThan">
      <formula>0.11</formula>
    </cfRule>
  </conditionalFormatting>
  <conditionalFormatting sqref="U61">
    <cfRule type="cellIs" dxfId="38" priority="34" operator="lessThan">
      <formula>0.175</formula>
    </cfRule>
  </conditionalFormatting>
  <conditionalFormatting sqref="X61:AB61">
    <cfRule type="cellIs" dxfId="37" priority="33" operator="greaterThan">
      <formula>20</formula>
    </cfRule>
  </conditionalFormatting>
  <conditionalFormatting sqref="T62">
    <cfRule type="cellIs" dxfId="36" priority="32" operator="lessThan">
      <formula>0.11</formula>
    </cfRule>
  </conditionalFormatting>
  <conditionalFormatting sqref="U62">
    <cfRule type="cellIs" dxfId="35" priority="31" operator="lessThan">
      <formula>0.175</formula>
    </cfRule>
  </conditionalFormatting>
  <conditionalFormatting sqref="X62:AB62">
    <cfRule type="cellIs" dxfId="34" priority="30" operator="greaterThan">
      <formula>20</formula>
    </cfRule>
  </conditionalFormatting>
  <conditionalFormatting sqref="T63">
    <cfRule type="cellIs" dxfId="33" priority="29" operator="lessThan">
      <formula>0.11</formula>
    </cfRule>
  </conditionalFormatting>
  <conditionalFormatting sqref="U63">
    <cfRule type="cellIs" dxfId="32" priority="28" operator="lessThan">
      <formula>0.175</formula>
    </cfRule>
  </conditionalFormatting>
  <conditionalFormatting sqref="X63:AB63">
    <cfRule type="cellIs" dxfId="31" priority="27" operator="greaterThan">
      <formula>20</formula>
    </cfRule>
  </conditionalFormatting>
  <conditionalFormatting sqref="T64">
    <cfRule type="cellIs" dxfId="30" priority="26" operator="lessThan">
      <formula>0.11</formula>
    </cfRule>
  </conditionalFormatting>
  <conditionalFormatting sqref="U64">
    <cfRule type="cellIs" dxfId="29" priority="25" operator="lessThan">
      <formula>0.175</formula>
    </cfRule>
  </conditionalFormatting>
  <conditionalFormatting sqref="X40:AB40 X32:AB33">
    <cfRule type="cellIs" dxfId="28" priority="1" operator="greaterThan">
      <formula>20</formula>
    </cfRule>
  </conditionalFormatting>
  <conditionalFormatting sqref="T32:T33">
    <cfRule type="cellIs" dxfId="27" priority="23" operator="lessThan">
      <formula>0.11</formula>
    </cfRule>
  </conditionalFormatting>
  <conditionalFormatting sqref="U32:U33">
    <cfRule type="cellIs" dxfId="26" priority="22" operator="lessThan">
      <formula>0.175</formula>
    </cfRule>
  </conditionalFormatting>
  <conditionalFormatting sqref="T34">
    <cfRule type="cellIs" dxfId="25" priority="21" operator="lessThan">
      <formula>0.11</formula>
    </cfRule>
  </conditionalFormatting>
  <conditionalFormatting sqref="U34">
    <cfRule type="cellIs" dxfId="24" priority="20" operator="lessThan">
      <formula>0.175</formula>
    </cfRule>
  </conditionalFormatting>
  <conditionalFormatting sqref="X34:AB34">
    <cfRule type="cellIs" dxfId="23" priority="19" operator="greaterThan">
      <formula>20</formula>
    </cfRule>
  </conditionalFormatting>
  <conditionalFormatting sqref="T35">
    <cfRule type="cellIs" dxfId="22" priority="18" operator="lessThan">
      <formula>0.11</formula>
    </cfRule>
  </conditionalFormatting>
  <conditionalFormatting sqref="U35">
    <cfRule type="cellIs" dxfId="21" priority="17" operator="lessThan">
      <formula>0.175</formula>
    </cfRule>
  </conditionalFormatting>
  <conditionalFormatting sqref="X35:AB35">
    <cfRule type="cellIs" dxfId="20" priority="16" operator="greaterThan">
      <formula>20</formula>
    </cfRule>
  </conditionalFormatting>
  <conditionalFormatting sqref="T36">
    <cfRule type="cellIs" dxfId="19" priority="15" operator="lessThan">
      <formula>0.11</formula>
    </cfRule>
  </conditionalFormatting>
  <conditionalFormatting sqref="U36">
    <cfRule type="cellIs" dxfId="18" priority="14" operator="lessThan">
      <formula>0.175</formula>
    </cfRule>
  </conditionalFormatting>
  <conditionalFormatting sqref="X36:AB36">
    <cfRule type="cellIs" dxfId="17" priority="13" operator="greaterThan">
      <formula>20</formula>
    </cfRule>
  </conditionalFormatting>
  <conditionalFormatting sqref="T37">
    <cfRule type="cellIs" dxfId="16" priority="12" operator="lessThan">
      <formula>0.11</formula>
    </cfRule>
  </conditionalFormatting>
  <conditionalFormatting sqref="U37">
    <cfRule type="cellIs" dxfId="15" priority="11" operator="lessThan">
      <formula>0.175</formula>
    </cfRule>
  </conditionalFormatting>
  <conditionalFormatting sqref="X37:AB37">
    <cfRule type="cellIs" dxfId="14" priority="10" operator="greaterThan">
      <formula>20</formula>
    </cfRule>
  </conditionalFormatting>
  <conditionalFormatting sqref="T38">
    <cfRule type="cellIs" dxfId="13" priority="9" operator="lessThan">
      <formula>0.11</formula>
    </cfRule>
  </conditionalFormatting>
  <conditionalFormatting sqref="U38">
    <cfRule type="cellIs" dxfId="12" priority="8" operator="lessThan">
      <formula>0.175</formula>
    </cfRule>
  </conditionalFormatting>
  <conditionalFormatting sqref="X38:AB38">
    <cfRule type="cellIs" dxfId="11" priority="7" operator="greaterThan">
      <formula>20</formula>
    </cfRule>
  </conditionalFormatting>
  <conditionalFormatting sqref="T39">
    <cfRule type="cellIs" dxfId="10" priority="6" operator="lessThan">
      <formula>0.11</formula>
    </cfRule>
  </conditionalFormatting>
  <conditionalFormatting sqref="U39">
    <cfRule type="cellIs" dxfId="9" priority="5" operator="lessThan">
      <formula>0.175</formula>
    </cfRule>
  </conditionalFormatting>
  <conditionalFormatting sqref="X39:AB39">
    <cfRule type="cellIs" dxfId="8" priority="4" operator="greaterThan">
      <formula>20</formula>
    </cfRule>
  </conditionalFormatting>
  <conditionalFormatting sqref="T40">
    <cfRule type="cellIs" dxfId="7" priority="3" operator="lessThan">
      <formula>0.11</formula>
    </cfRule>
  </conditionalFormatting>
  <conditionalFormatting sqref="U40">
    <cfRule type="cellIs" dxfId="6" priority="2" operator="lessThan">
      <formula>0.175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2E33-4CFE-4105-8FBE-F7A99C5C17FB}">
  <sheetPr>
    <pageSetUpPr fitToPage="1"/>
  </sheetPr>
  <dimension ref="A18:CS163"/>
  <sheetViews>
    <sheetView topLeftCell="A31" zoomScaleNormal="100" workbookViewId="0">
      <selection activeCell="BC168" sqref="BC168"/>
    </sheetView>
  </sheetViews>
  <sheetFormatPr baseColWidth="10" defaultColWidth="8.83203125" defaultRowHeight="16"/>
  <cols>
    <col min="1" max="1" width="14.33203125" style="23" customWidth="1"/>
    <col min="2" max="2" width="9.33203125" style="41" customWidth="1"/>
    <col min="3" max="3" width="23.5" style="23" customWidth="1"/>
    <col min="4" max="4" width="14.5" style="23" customWidth="1"/>
    <col min="5" max="5" width="21.1640625" style="23" customWidth="1"/>
    <col min="6" max="9" width="9.6640625" style="23" customWidth="1"/>
    <col min="10" max="10" width="7" style="23" customWidth="1"/>
    <col min="11" max="11" width="8.6640625" style="23" customWidth="1"/>
    <col min="12" max="12" width="13.33203125" style="47" customWidth="1"/>
    <col min="13" max="13" width="7.33203125" style="47" customWidth="1"/>
    <col min="14" max="14" width="9.1640625" style="23" customWidth="1"/>
    <col min="15" max="15" width="12" style="22" bestFit="1" customWidth="1"/>
    <col min="16" max="16" width="9.33203125" style="22" bestFit="1" customWidth="1"/>
    <col min="17" max="17" width="18.6640625" style="22" customWidth="1"/>
    <col min="18" max="18" width="13.33203125" style="22" customWidth="1"/>
    <col min="19" max="19" width="11.6640625" style="20" customWidth="1"/>
    <col min="20" max="20" width="15.5" style="22" customWidth="1"/>
    <col min="22" max="22" width="8.6640625" style="23"/>
    <col min="23" max="23" width="10.1640625" style="23" customWidth="1"/>
    <col min="24" max="28" width="8.6640625" style="23"/>
    <col min="29" max="32" width="8.6640625" style="21"/>
    <col min="33" max="33" width="8.6640625" style="23"/>
    <col min="34" max="238" width="8.6640625" style="21"/>
    <col min="239" max="239" width="24.83203125" style="21" customWidth="1"/>
    <col min="240" max="240" width="13.5" style="21" customWidth="1"/>
    <col min="241" max="241" width="8.6640625" style="21"/>
    <col min="242" max="242" width="6.6640625" style="21" customWidth="1"/>
    <col min="243" max="243" width="6.5" style="21" customWidth="1"/>
    <col min="244" max="244" width="8.33203125" style="21" customWidth="1"/>
    <col min="245" max="245" width="6.6640625" style="21" customWidth="1"/>
    <col min="246" max="246" width="4.83203125" style="21" customWidth="1"/>
    <col min="247" max="248" width="5" style="21" customWidth="1"/>
    <col min="249" max="249" width="8.6640625" style="21"/>
    <col min="250" max="250" width="10.5" style="21" customWidth="1"/>
    <col min="251" max="251" width="3.83203125" style="21" customWidth="1"/>
    <col min="252" max="253" width="8.6640625" style="21"/>
    <col min="254" max="254" width="3.6640625" style="21" customWidth="1"/>
    <col min="255" max="494" width="8.6640625" style="21"/>
    <col min="495" max="495" width="24.83203125" style="21" customWidth="1"/>
    <col min="496" max="496" width="13.5" style="21" customWidth="1"/>
    <col min="497" max="497" width="8.6640625" style="21"/>
    <col min="498" max="498" width="6.6640625" style="21" customWidth="1"/>
    <col min="499" max="499" width="6.5" style="21" customWidth="1"/>
    <col min="500" max="500" width="8.33203125" style="21" customWidth="1"/>
    <col min="501" max="501" width="6.6640625" style="21" customWidth="1"/>
    <col min="502" max="502" width="4.83203125" style="21" customWidth="1"/>
    <col min="503" max="504" width="5" style="21" customWidth="1"/>
    <col min="505" max="505" width="8.6640625" style="21"/>
    <col min="506" max="506" width="10.5" style="21" customWidth="1"/>
    <col min="507" max="507" width="3.83203125" style="21" customWidth="1"/>
    <col min="508" max="509" width="8.6640625" style="21"/>
    <col min="510" max="510" width="3.6640625" style="21" customWidth="1"/>
    <col min="511" max="750" width="8.6640625" style="21"/>
    <col min="751" max="751" width="24.83203125" style="21" customWidth="1"/>
    <col min="752" max="752" width="13.5" style="21" customWidth="1"/>
    <col min="753" max="753" width="8.6640625" style="21"/>
    <col min="754" max="754" width="6.6640625" style="21" customWidth="1"/>
    <col min="755" max="755" width="6.5" style="21" customWidth="1"/>
    <col min="756" max="756" width="8.33203125" style="21" customWidth="1"/>
    <col min="757" max="757" width="6.6640625" style="21" customWidth="1"/>
    <col min="758" max="758" width="4.83203125" style="21" customWidth="1"/>
    <col min="759" max="760" width="5" style="21" customWidth="1"/>
    <col min="761" max="761" width="8.6640625" style="21"/>
    <col min="762" max="762" width="10.5" style="21" customWidth="1"/>
    <col min="763" max="763" width="3.83203125" style="21" customWidth="1"/>
    <col min="764" max="765" width="8.6640625" style="21"/>
    <col min="766" max="766" width="3.6640625" style="21" customWidth="1"/>
    <col min="767" max="1006" width="8.6640625" style="21"/>
    <col min="1007" max="1007" width="24.83203125" style="21" customWidth="1"/>
    <col min="1008" max="1008" width="13.5" style="21" customWidth="1"/>
    <col min="1009" max="1009" width="8.6640625" style="21"/>
    <col min="1010" max="1010" width="6.6640625" style="21" customWidth="1"/>
    <col min="1011" max="1011" width="6.5" style="21" customWidth="1"/>
    <col min="1012" max="1012" width="8.33203125" style="21" customWidth="1"/>
    <col min="1013" max="1013" width="6.6640625" style="21" customWidth="1"/>
    <col min="1014" max="1014" width="4.83203125" style="21" customWidth="1"/>
    <col min="1015" max="1016" width="5" style="21" customWidth="1"/>
    <col min="1017" max="1017" width="8.6640625" style="21"/>
    <col min="1018" max="1018" width="10.5" style="21" customWidth="1"/>
    <col min="1019" max="1019" width="3.83203125" style="21" customWidth="1"/>
    <col min="1020" max="1021" width="8.6640625" style="21"/>
    <col min="1022" max="1022" width="3.6640625" style="21" customWidth="1"/>
    <col min="1023" max="1262" width="8.6640625" style="21"/>
    <col min="1263" max="1263" width="24.83203125" style="21" customWidth="1"/>
    <col min="1264" max="1264" width="13.5" style="21" customWidth="1"/>
    <col min="1265" max="1265" width="8.6640625" style="21"/>
    <col min="1266" max="1266" width="6.6640625" style="21" customWidth="1"/>
    <col min="1267" max="1267" width="6.5" style="21" customWidth="1"/>
    <col min="1268" max="1268" width="8.33203125" style="21" customWidth="1"/>
    <col min="1269" max="1269" width="6.6640625" style="21" customWidth="1"/>
    <col min="1270" max="1270" width="4.83203125" style="21" customWidth="1"/>
    <col min="1271" max="1272" width="5" style="21" customWidth="1"/>
    <col min="1273" max="1273" width="8.6640625" style="21"/>
    <col min="1274" max="1274" width="10.5" style="21" customWidth="1"/>
    <col min="1275" max="1275" width="3.83203125" style="21" customWidth="1"/>
    <col min="1276" max="1277" width="8.6640625" style="21"/>
    <col min="1278" max="1278" width="3.6640625" style="21" customWidth="1"/>
    <col min="1279" max="1518" width="8.6640625" style="21"/>
    <col min="1519" max="1519" width="24.83203125" style="21" customWidth="1"/>
    <col min="1520" max="1520" width="13.5" style="21" customWidth="1"/>
    <col min="1521" max="1521" width="8.6640625" style="21"/>
    <col min="1522" max="1522" width="6.6640625" style="21" customWidth="1"/>
    <col min="1523" max="1523" width="6.5" style="21" customWidth="1"/>
    <col min="1524" max="1524" width="8.33203125" style="21" customWidth="1"/>
    <col min="1525" max="1525" width="6.6640625" style="21" customWidth="1"/>
    <col min="1526" max="1526" width="4.83203125" style="21" customWidth="1"/>
    <col min="1527" max="1528" width="5" style="21" customWidth="1"/>
    <col min="1529" max="1529" width="8.6640625" style="21"/>
    <col min="1530" max="1530" width="10.5" style="21" customWidth="1"/>
    <col min="1531" max="1531" width="3.83203125" style="21" customWidth="1"/>
    <col min="1532" max="1533" width="8.6640625" style="21"/>
    <col min="1534" max="1534" width="3.6640625" style="21" customWidth="1"/>
    <col min="1535" max="1774" width="8.6640625" style="21"/>
    <col min="1775" max="1775" width="24.83203125" style="21" customWidth="1"/>
    <col min="1776" max="1776" width="13.5" style="21" customWidth="1"/>
    <col min="1777" max="1777" width="8.6640625" style="21"/>
    <col min="1778" max="1778" width="6.6640625" style="21" customWidth="1"/>
    <col min="1779" max="1779" width="6.5" style="21" customWidth="1"/>
    <col min="1780" max="1780" width="8.33203125" style="21" customWidth="1"/>
    <col min="1781" max="1781" width="6.6640625" style="21" customWidth="1"/>
    <col min="1782" max="1782" width="4.83203125" style="21" customWidth="1"/>
    <col min="1783" max="1784" width="5" style="21" customWidth="1"/>
    <col min="1785" max="1785" width="8.6640625" style="21"/>
    <col min="1786" max="1786" width="10.5" style="21" customWidth="1"/>
    <col min="1787" max="1787" width="3.83203125" style="21" customWidth="1"/>
    <col min="1788" max="1789" width="8.6640625" style="21"/>
    <col min="1790" max="1790" width="3.6640625" style="21" customWidth="1"/>
    <col min="1791" max="2030" width="8.6640625" style="21"/>
    <col min="2031" max="2031" width="24.83203125" style="21" customWidth="1"/>
    <col min="2032" max="2032" width="13.5" style="21" customWidth="1"/>
    <col min="2033" max="2033" width="8.6640625" style="21"/>
    <col min="2034" max="2034" width="6.6640625" style="21" customWidth="1"/>
    <col min="2035" max="2035" width="6.5" style="21" customWidth="1"/>
    <col min="2036" max="2036" width="8.33203125" style="21" customWidth="1"/>
    <col min="2037" max="2037" width="6.6640625" style="21" customWidth="1"/>
    <col min="2038" max="2038" width="4.83203125" style="21" customWidth="1"/>
    <col min="2039" max="2040" width="5" style="21" customWidth="1"/>
    <col min="2041" max="2041" width="8.6640625" style="21"/>
    <col min="2042" max="2042" width="10.5" style="21" customWidth="1"/>
    <col min="2043" max="2043" width="3.83203125" style="21" customWidth="1"/>
    <col min="2044" max="2045" width="8.6640625" style="21"/>
    <col min="2046" max="2046" width="3.6640625" style="21" customWidth="1"/>
    <col min="2047" max="2286" width="8.6640625" style="21"/>
    <col min="2287" max="2287" width="24.83203125" style="21" customWidth="1"/>
    <col min="2288" max="2288" width="13.5" style="21" customWidth="1"/>
    <col min="2289" max="2289" width="8.6640625" style="21"/>
    <col min="2290" max="2290" width="6.6640625" style="21" customWidth="1"/>
    <col min="2291" max="2291" width="6.5" style="21" customWidth="1"/>
    <col min="2292" max="2292" width="8.33203125" style="21" customWidth="1"/>
    <col min="2293" max="2293" width="6.6640625" style="21" customWidth="1"/>
    <col min="2294" max="2294" width="4.83203125" style="21" customWidth="1"/>
    <col min="2295" max="2296" width="5" style="21" customWidth="1"/>
    <col min="2297" max="2297" width="8.6640625" style="21"/>
    <col min="2298" max="2298" width="10.5" style="21" customWidth="1"/>
    <col min="2299" max="2299" width="3.83203125" style="21" customWidth="1"/>
    <col min="2300" max="2301" width="8.6640625" style="21"/>
    <col min="2302" max="2302" width="3.6640625" style="21" customWidth="1"/>
    <col min="2303" max="2542" width="8.6640625" style="21"/>
    <col min="2543" max="2543" width="24.83203125" style="21" customWidth="1"/>
    <col min="2544" max="2544" width="13.5" style="21" customWidth="1"/>
    <col min="2545" max="2545" width="8.6640625" style="21"/>
    <col min="2546" max="2546" width="6.6640625" style="21" customWidth="1"/>
    <col min="2547" max="2547" width="6.5" style="21" customWidth="1"/>
    <col min="2548" max="2548" width="8.33203125" style="21" customWidth="1"/>
    <col min="2549" max="2549" width="6.6640625" style="21" customWidth="1"/>
    <col min="2550" max="2550" width="4.83203125" style="21" customWidth="1"/>
    <col min="2551" max="2552" width="5" style="21" customWidth="1"/>
    <col min="2553" max="2553" width="8.6640625" style="21"/>
    <col min="2554" max="2554" width="10.5" style="21" customWidth="1"/>
    <col min="2555" max="2555" width="3.83203125" style="21" customWidth="1"/>
    <col min="2556" max="2557" width="8.6640625" style="21"/>
    <col min="2558" max="2558" width="3.6640625" style="21" customWidth="1"/>
    <col min="2559" max="2798" width="8.6640625" style="21"/>
    <col min="2799" max="2799" width="24.83203125" style="21" customWidth="1"/>
    <col min="2800" max="2800" width="13.5" style="21" customWidth="1"/>
    <col min="2801" max="2801" width="8.6640625" style="21"/>
    <col min="2802" max="2802" width="6.6640625" style="21" customWidth="1"/>
    <col min="2803" max="2803" width="6.5" style="21" customWidth="1"/>
    <col min="2804" max="2804" width="8.33203125" style="21" customWidth="1"/>
    <col min="2805" max="2805" width="6.6640625" style="21" customWidth="1"/>
    <col min="2806" max="2806" width="4.83203125" style="21" customWidth="1"/>
    <col min="2807" max="2808" width="5" style="21" customWidth="1"/>
    <col min="2809" max="2809" width="8.6640625" style="21"/>
    <col min="2810" max="2810" width="10.5" style="21" customWidth="1"/>
    <col min="2811" max="2811" width="3.83203125" style="21" customWidth="1"/>
    <col min="2812" max="2813" width="8.6640625" style="21"/>
    <col min="2814" max="2814" width="3.6640625" style="21" customWidth="1"/>
    <col min="2815" max="3054" width="8.6640625" style="21"/>
    <col min="3055" max="3055" width="24.83203125" style="21" customWidth="1"/>
    <col min="3056" max="3056" width="13.5" style="21" customWidth="1"/>
    <col min="3057" max="3057" width="8.6640625" style="21"/>
    <col min="3058" max="3058" width="6.6640625" style="21" customWidth="1"/>
    <col min="3059" max="3059" width="6.5" style="21" customWidth="1"/>
    <col min="3060" max="3060" width="8.33203125" style="21" customWidth="1"/>
    <col min="3061" max="3061" width="6.6640625" style="21" customWidth="1"/>
    <col min="3062" max="3062" width="4.83203125" style="21" customWidth="1"/>
    <col min="3063" max="3064" width="5" style="21" customWidth="1"/>
    <col min="3065" max="3065" width="8.6640625" style="21"/>
    <col min="3066" max="3066" width="10.5" style="21" customWidth="1"/>
    <col min="3067" max="3067" width="3.83203125" style="21" customWidth="1"/>
    <col min="3068" max="3069" width="8.6640625" style="21"/>
    <col min="3070" max="3070" width="3.6640625" style="21" customWidth="1"/>
    <col min="3071" max="3310" width="8.6640625" style="21"/>
    <col min="3311" max="3311" width="24.83203125" style="21" customWidth="1"/>
    <col min="3312" max="3312" width="13.5" style="21" customWidth="1"/>
    <col min="3313" max="3313" width="8.6640625" style="21"/>
    <col min="3314" max="3314" width="6.6640625" style="21" customWidth="1"/>
    <col min="3315" max="3315" width="6.5" style="21" customWidth="1"/>
    <col min="3316" max="3316" width="8.33203125" style="21" customWidth="1"/>
    <col min="3317" max="3317" width="6.6640625" style="21" customWidth="1"/>
    <col min="3318" max="3318" width="4.83203125" style="21" customWidth="1"/>
    <col min="3319" max="3320" width="5" style="21" customWidth="1"/>
    <col min="3321" max="3321" width="8.6640625" style="21"/>
    <col min="3322" max="3322" width="10.5" style="21" customWidth="1"/>
    <col min="3323" max="3323" width="3.83203125" style="21" customWidth="1"/>
    <col min="3324" max="3325" width="8.6640625" style="21"/>
    <col min="3326" max="3326" width="3.6640625" style="21" customWidth="1"/>
    <col min="3327" max="3566" width="8.6640625" style="21"/>
    <col min="3567" max="3567" width="24.83203125" style="21" customWidth="1"/>
    <col min="3568" max="3568" width="13.5" style="21" customWidth="1"/>
    <col min="3569" max="3569" width="8.6640625" style="21"/>
    <col min="3570" max="3570" width="6.6640625" style="21" customWidth="1"/>
    <col min="3571" max="3571" width="6.5" style="21" customWidth="1"/>
    <col min="3572" max="3572" width="8.33203125" style="21" customWidth="1"/>
    <col min="3573" max="3573" width="6.6640625" style="21" customWidth="1"/>
    <col min="3574" max="3574" width="4.83203125" style="21" customWidth="1"/>
    <col min="3575" max="3576" width="5" style="21" customWidth="1"/>
    <col min="3577" max="3577" width="8.6640625" style="21"/>
    <col min="3578" max="3578" width="10.5" style="21" customWidth="1"/>
    <col min="3579" max="3579" width="3.83203125" style="21" customWidth="1"/>
    <col min="3580" max="3581" width="8.6640625" style="21"/>
    <col min="3582" max="3582" width="3.6640625" style="21" customWidth="1"/>
    <col min="3583" max="3822" width="8.6640625" style="21"/>
    <col min="3823" max="3823" width="24.83203125" style="21" customWidth="1"/>
    <col min="3824" max="3824" width="13.5" style="21" customWidth="1"/>
    <col min="3825" max="3825" width="8.6640625" style="21"/>
    <col min="3826" max="3826" width="6.6640625" style="21" customWidth="1"/>
    <col min="3827" max="3827" width="6.5" style="21" customWidth="1"/>
    <col min="3828" max="3828" width="8.33203125" style="21" customWidth="1"/>
    <col min="3829" max="3829" width="6.6640625" style="21" customWidth="1"/>
    <col min="3830" max="3830" width="4.83203125" style="21" customWidth="1"/>
    <col min="3831" max="3832" width="5" style="21" customWidth="1"/>
    <col min="3833" max="3833" width="8.6640625" style="21"/>
    <col min="3834" max="3834" width="10.5" style="21" customWidth="1"/>
    <col min="3835" max="3835" width="3.83203125" style="21" customWidth="1"/>
    <col min="3836" max="3837" width="8.6640625" style="21"/>
    <col min="3838" max="3838" width="3.6640625" style="21" customWidth="1"/>
    <col min="3839" max="4078" width="8.6640625" style="21"/>
    <col min="4079" max="4079" width="24.83203125" style="21" customWidth="1"/>
    <col min="4080" max="4080" width="13.5" style="21" customWidth="1"/>
    <col min="4081" max="4081" width="8.6640625" style="21"/>
    <col min="4082" max="4082" width="6.6640625" style="21" customWidth="1"/>
    <col min="4083" max="4083" width="6.5" style="21" customWidth="1"/>
    <col min="4084" max="4084" width="8.33203125" style="21" customWidth="1"/>
    <col min="4085" max="4085" width="6.6640625" style="21" customWidth="1"/>
    <col min="4086" max="4086" width="4.83203125" style="21" customWidth="1"/>
    <col min="4087" max="4088" width="5" style="21" customWidth="1"/>
    <col min="4089" max="4089" width="8.6640625" style="21"/>
    <col min="4090" max="4090" width="10.5" style="21" customWidth="1"/>
    <col min="4091" max="4091" width="3.83203125" style="21" customWidth="1"/>
    <col min="4092" max="4093" width="8.6640625" style="21"/>
    <col min="4094" max="4094" width="3.6640625" style="21" customWidth="1"/>
    <col min="4095" max="4334" width="8.6640625" style="21"/>
    <col min="4335" max="4335" width="24.83203125" style="21" customWidth="1"/>
    <col min="4336" max="4336" width="13.5" style="21" customWidth="1"/>
    <col min="4337" max="4337" width="8.6640625" style="21"/>
    <col min="4338" max="4338" width="6.6640625" style="21" customWidth="1"/>
    <col min="4339" max="4339" width="6.5" style="21" customWidth="1"/>
    <col min="4340" max="4340" width="8.33203125" style="21" customWidth="1"/>
    <col min="4341" max="4341" width="6.6640625" style="21" customWidth="1"/>
    <col min="4342" max="4342" width="4.83203125" style="21" customWidth="1"/>
    <col min="4343" max="4344" width="5" style="21" customWidth="1"/>
    <col min="4345" max="4345" width="8.6640625" style="21"/>
    <col min="4346" max="4346" width="10.5" style="21" customWidth="1"/>
    <col min="4347" max="4347" width="3.83203125" style="21" customWidth="1"/>
    <col min="4348" max="4349" width="8.6640625" style="21"/>
    <col min="4350" max="4350" width="3.6640625" style="21" customWidth="1"/>
    <col min="4351" max="4590" width="8.6640625" style="21"/>
    <col min="4591" max="4591" width="24.83203125" style="21" customWidth="1"/>
    <col min="4592" max="4592" width="13.5" style="21" customWidth="1"/>
    <col min="4593" max="4593" width="8.6640625" style="21"/>
    <col min="4594" max="4594" width="6.6640625" style="21" customWidth="1"/>
    <col min="4595" max="4595" width="6.5" style="21" customWidth="1"/>
    <col min="4596" max="4596" width="8.33203125" style="21" customWidth="1"/>
    <col min="4597" max="4597" width="6.6640625" style="21" customWidth="1"/>
    <col min="4598" max="4598" width="4.83203125" style="21" customWidth="1"/>
    <col min="4599" max="4600" width="5" style="21" customWidth="1"/>
    <col min="4601" max="4601" width="8.6640625" style="21"/>
    <col min="4602" max="4602" width="10.5" style="21" customWidth="1"/>
    <col min="4603" max="4603" width="3.83203125" style="21" customWidth="1"/>
    <col min="4604" max="4605" width="8.6640625" style="21"/>
    <col min="4606" max="4606" width="3.6640625" style="21" customWidth="1"/>
    <col min="4607" max="4846" width="8.6640625" style="21"/>
    <col min="4847" max="4847" width="24.83203125" style="21" customWidth="1"/>
    <col min="4848" max="4848" width="13.5" style="21" customWidth="1"/>
    <col min="4849" max="4849" width="8.6640625" style="21"/>
    <col min="4850" max="4850" width="6.6640625" style="21" customWidth="1"/>
    <col min="4851" max="4851" width="6.5" style="21" customWidth="1"/>
    <col min="4852" max="4852" width="8.33203125" style="21" customWidth="1"/>
    <col min="4853" max="4853" width="6.6640625" style="21" customWidth="1"/>
    <col min="4854" max="4854" width="4.83203125" style="21" customWidth="1"/>
    <col min="4855" max="4856" width="5" style="21" customWidth="1"/>
    <col min="4857" max="4857" width="8.6640625" style="21"/>
    <col min="4858" max="4858" width="10.5" style="21" customWidth="1"/>
    <col min="4859" max="4859" width="3.83203125" style="21" customWidth="1"/>
    <col min="4860" max="4861" width="8.6640625" style="21"/>
    <col min="4862" max="4862" width="3.6640625" style="21" customWidth="1"/>
    <col min="4863" max="5102" width="8.6640625" style="21"/>
    <col min="5103" max="5103" width="24.83203125" style="21" customWidth="1"/>
    <col min="5104" max="5104" width="13.5" style="21" customWidth="1"/>
    <col min="5105" max="5105" width="8.6640625" style="21"/>
    <col min="5106" max="5106" width="6.6640625" style="21" customWidth="1"/>
    <col min="5107" max="5107" width="6.5" style="21" customWidth="1"/>
    <col min="5108" max="5108" width="8.33203125" style="21" customWidth="1"/>
    <col min="5109" max="5109" width="6.6640625" style="21" customWidth="1"/>
    <col min="5110" max="5110" width="4.83203125" style="21" customWidth="1"/>
    <col min="5111" max="5112" width="5" style="21" customWidth="1"/>
    <col min="5113" max="5113" width="8.6640625" style="21"/>
    <col min="5114" max="5114" width="10.5" style="21" customWidth="1"/>
    <col min="5115" max="5115" width="3.83203125" style="21" customWidth="1"/>
    <col min="5116" max="5117" width="8.6640625" style="21"/>
    <col min="5118" max="5118" width="3.6640625" style="21" customWidth="1"/>
    <col min="5119" max="5358" width="8.6640625" style="21"/>
    <col min="5359" max="5359" width="24.83203125" style="21" customWidth="1"/>
    <col min="5360" max="5360" width="13.5" style="21" customWidth="1"/>
    <col min="5361" max="5361" width="8.6640625" style="21"/>
    <col min="5362" max="5362" width="6.6640625" style="21" customWidth="1"/>
    <col min="5363" max="5363" width="6.5" style="21" customWidth="1"/>
    <col min="5364" max="5364" width="8.33203125" style="21" customWidth="1"/>
    <col min="5365" max="5365" width="6.6640625" style="21" customWidth="1"/>
    <col min="5366" max="5366" width="4.83203125" style="21" customWidth="1"/>
    <col min="5367" max="5368" width="5" style="21" customWidth="1"/>
    <col min="5369" max="5369" width="8.6640625" style="21"/>
    <col min="5370" max="5370" width="10.5" style="21" customWidth="1"/>
    <col min="5371" max="5371" width="3.83203125" style="21" customWidth="1"/>
    <col min="5372" max="5373" width="8.6640625" style="21"/>
    <col min="5374" max="5374" width="3.6640625" style="21" customWidth="1"/>
    <col min="5375" max="5614" width="8.6640625" style="21"/>
    <col min="5615" max="5615" width="24.83203125" style="21" customWidth="1"/>
    <col min="5616" max="5616" width="13.5" style="21" customWidth="1"/>
    <col min="5617" max="5617" width="8.6640625" style="21"/>
    <col min="5618" max="5618" width="6.6640625" style="21" customWidth="1"/>
    <col min="5619" max="5619" width="6.5" style="21" customWidth="1"/>
    <col min="5620" max="5620" width="8.33203125" style="21" customWidth="1"/>
    <col min="5621" max="5621" width="6.6640625" style="21" customWidth="1"/>
    <col min="5622" max="5622" width="4.83203125" style="21" customWidth="1"/>
    <col min="5623" max="5624" width="5" style="21" customWidth="1"/>
    <col min="5625" max="5625" width="8.6640625" style="21"/>
    <col min="5626" max="5626" width="10.5" style="21" customWidth="1"/>
    <col min="5627" max="5627" width="3.83203125" style="21" customWidth="1"/>
    <col min="5628" max="5629" width="8.6640625" style="21"/>
    <col min="5630" max="5630" width="3.6640625" style="21" customWidth="1"/>
    <col min="5631" max="5870" width="8.6640625" style="21"/>
    <col min="5871" max="5871" width="24.83203125" style="21" customWidth="1"/>
    <col min="5872" max="5872" width="13.5" style="21" customWidth="1"/>
    <col min="5873" max="5873" width="8.6640625" style="21"/>
    <col min="5874" max="5874" width="6.6640625" style="21" customWidth="1"/>
    <col min="5875" max="5875" width="6.5" style="21" customWidth="1"/>
    <col min="5876" max="5876" width="8.33203125" style="21" customWidth="1"/>
    <col min="5877" max="5877" width="6.6640625" style="21" customWidth="1"/>
    <col min="5878" max="5878" width="4.83203125" style="21" customWidth="1"/>
    <col min="5879" max="5880" width="5" style="21" customWidth="1"/>
    <col min="5881" max="5881" width="8.6640625" style="21"/>
    <col min="5882" max="5882" width="10.5" style="21" customWidth="1"/>
    <col min="5883" max="5883" width="3.83203125" style="21" customWidth="1"/>
    <col min="5884" max="5885" width="8.6640625" style="21"/>
    <col min="5886" max="5886" width="3.6640625" style="21" customWidth="1"/>
    <col min="5887" max="6126" width="8.6640625" style="21"/>
    <col min="6127" max="6127" width="24.83203125" style="21" customWidth="1"/>
    <col min="6128" max="6128" width="13.5" style="21" customWidth="1"/>
    <col min="6129" max="6129" width="8.6640625" style="21"/>
    <col min="6130" max="6130" width="6.6640625" style="21" customWidth="1"/>
    <col min="6131" max="6131" width="6.5" style="21" customWidth="1"/>
    <col min="6132" max="6132" width="8.33203125" style="21" customWidth="1"/>
    <col min="6133" max="6133" width="6.6640625" style="21" customWidth="1"/>
    <col min="6134" max="6134" width="4.83203125" style="21" customWidth="1"/>
    <col min="6135" max="6136" width="5" style="21" customWidth="1"/>
    <col min="6137" max="6137" width="8.6640625" style="21"/>
    <col min="6138" max="6138" width="10.5" style="21" customWidth="1"/>
    <col min="6139" max="6139" width="3.83203125" style="21" customWidth="1"/>
    <col min="6140" max="6141" width="8.6640625" style="21"/>
    <col min="6142" max="6142" width="3.6640625" style="21" customWidth="1"/>
    <col min="6143" max="6382" width="8.6640625" style="21"/>
    <col min="6383" max="6383" width="24.83203125" style="21" customWidth="1"/>
    <col min="6384" max="6384" width="13.5" style="21" customWidth="1"/>
    <col min="6385" max="6385" width="8.6640625" style="21"/>
    <col min="6386" max="6386" width="6.6640625" style="21" customWidth="1"/>
    <col min="6387" max="6387" width="6.5" style="21" customWidth="1"/>
    <col min="6388" max="6388" width="8.33203125" style="21" customWidth="1"/>
    <col min="6389" max="6389" width="6.6640625" style="21" customWidth="1"/>
    <col min="6390" max="6390" width="4.83203125" style="21" customWidth="1"/>
    <col min="6391" max="6392" width="5" style="21" customWidth="1"/>
    <col min="6393" max="6393" width="8.6640625" style="21"/>
    <col min="6394" max="6394" width="10.5" style="21" customWidth="1"/>
    <col min="6395" max="6395" width="3.83203125" style="21" customWidth="1"/>
    <col min="6396" max="6397" width="8.6640625" style="21"/>
    <col min="6398" max="6398" width="3.6640625" style="21" customWidth="1"/>
    <col min="6399" max="6638" width="8.6640625" style="21"/>
    <col min="6639" max="6639" width="24.83203125" style="21" customWidth="1"/>
    <col min="6640" max="6640" width="13.5" style="21" customWidth="1"/>
    <col min="6641" max="6641" width="8.6640625" style="21"/>
    <col min="6642" max="6642" width="6.6640625" style="21" customWidth="1"/>
    <col min="6643" max="6643" width="6.5" style="21" customWidth="1"/>
    <col min="6644" max="6644" width="8.33203125" style="21" customWidth="1"/>
    <col min="6645" max="6645" width="6.6640625" style="21" customWidth="1"/>
    <col min="6646" max="6646" width="4.83203125" style="21" customWidth="1"/>
    <col min="6647" max="6648" width="5" style="21" customWidth="1"/>
    <col min="6649" max="6649" width="8.6640625" style="21"/>
    <col min="6650" max="6650" width="10.5" style="21" customWidth="1"/>
    <col min="6651" max="6651" width="3.83203125" style="21" customWidth="1"/>
    <col min="6652" max="6653" width="8.6640625" style="21"/>
    <col min="6654" max="6654" width="3.6640625" style="21" customWidth="1"/>
    <col min="6655" max="6894" width="8.6640625" style="21"/>
    <col min="6895" max="6895" width="24.83203125" style="21" customWidth="1"/>
    <col min="6896" max="6896" width="13.5" style="21" customWidth="1"/>
    <col min="6897" max="6897" width="8.6640625" style="21"/>
    <col min="6898" max="6898" width="6.6640625" style="21" customWidth="1"/>
    <col min="6899" max="6899" width="6.5" style="21" customWidth="1"/>
    <col min="6900" max="6900" width="8.33203125" style="21" customWidth="1"/>
    <col min="6901" max="6901" width="6.6640625" style="21" customWidth="1"/>
    <col min="6902" max="6902" width="4.83203125" style="21" customWidth="1"/>
    <col min="6903" max="6904" width="5" style="21" customWidth="1"/>
    <col min="6905" max="6905" width="8.6640625" style="21"/>
    <col min="6906" max="6906" width="10.5" style="21" customWidth="1"/>
    <col min="6907" max="6907" width="3.83203125" style="21" customWidth="1"/>
    <col min="6908" max="6909" width="8.6640625" style="21"/>
    <col min="6910" max="6910" width="3.6640625" style="21" customWidth="1"/>
    <col min="6911" max="7150" width="8.6640625" style="21"/>
    <col min="7151" max="7151" width="24.83203125" style="21" customWidth="1"/>
    <col min="7152" max="7152" width="13.5" style="21" customWidth="1"/>
    <col min="7153" max="7153" width="8.6640625" style="21"/>
    <col min="7154" max="7154" width="6.6640625" style="21" customWidth="1"/>
    <col min="7155" max="7155" width="6.5" style="21" customWidth="1"/>
    <col min="7156" max="7156" width="8.33203125" style="21" customWidth="1"/>
    <col min="7157" max="7157" width="6.6640625" style="21" customWidth="1"/>
    <col min="7158" max="7158" width="4.83203125" style="21" customWidth="1"/>
    <col min="7159" max="7160" width="5" style="21" customWidth="1"/>
    <col min="7161" max="7161" width="8.6640625" style="21"/>
    <col min="7162" max="7162" width="10.5" style="21" customWidth="1"/>
    <col min="7163" max="7163" width="3.83203125" style="21" customWidth="1"/>
    <col min="7164" max="7165" width="8.6640625" style="21"/>
    <col min="7166" max="7166" width="3.6640625" style="21" customWidth="1"/>
    <col min="7167" max="7406" width="8.6640625" style="21"/>
    <col min="7407" max="7407" width="24.83203125" style="21" customWidth="1"/>
    <col min="7408" max="7408" width="13.5" style="21" customWidth="1"/>
    <col min="7409" max="7409" width="8.6640625" style="21"/>
    <col min="7410" max="7410" width="6.6640625" style="21" customWidth="1"/>
    <col min="7411" max="7411" width="6.5" style="21" customWidth="1"/>
    <col min="7412" max="7412" width="8.33203125" style="21" customWidth="1"/>
    <col min="7413" max="7413" width="6.6640625" style="21" customWidth="1"/>
    <col min="7414" max="7414" width="4.83203125" style="21" customWidth="1"/>
    <col min="7415" max="7416" width="5" style="21" customWidth="1"/>
    <col min="7417" max="7417" width="8.6640625" style="21"/>
    <col min="7418" max="7418" width="10.5" style="21" customWidth="1"/>
    <col min="7419" max="7419" width="3.83203125" style="21" customWidth="1"/>
    <col min="7420" max="7421" width="8.6640625" style="21"/>
    <col min="7422" max="7422" width="3.6640625" style="21" customWidth="1"/>
    <col min="7423" max="7662" width="8.6640625" style="21"/>
    <col min="7663" max="7663" width="24.83203125" style="21" customWidth="1"/>
    <col min="7664" max="7664" width="13.5" style="21" customWidth="1"/>
    <col min="7665" max="7665" width="8.6640625" style="21"/>
    <col min="7666" max="7666" width="6.6640625" style="21" customWidth="1"/>
    <col min="7667" max="7667" width="6.5" style="21" customWidth="1"/>
    <col min="7668" max="7668" width="8.33203125" style="21" customWidth="1"/>
    <col min="7669" max="7669" width="6.6640625" style="21" customWidth="1"/>
    <col min="7670" max="7670" width="4.83203125" style="21" customWidth="1"/>
    <col min="7671" max="7672" width="5" style="21" customWidth="1"/>
    <col min="7673" max="7673" width="8.6640625" style="21"/>
    <col min="7674" max="7674" width="10.5" style="21" customWidth="1"/>
    <col min="7675" max="7675" width="3.83203125" style="21" customWidth="1"/>
    <col min="7676" max="7677" width="8.6640625" style="21"/>
    <col min="7678" max="7678" width="3.6640625" style="21" customWidth="1"/>
    <col min="7679" max="7918" width="8.6640625" style="21"/>
    <col min="7919" max="7919" width="24.83203125" style="21" customWidth="1"/>
    <col min="7920" max="7920" width="13.5" style="21" customWidth="1"/>
    <col min="7921" max="7921" width="8.6640625" style="21"/>
    <col min="7922" max="7922" width="6.6640625" style="21" customWidth="1"/>
    <col min="7923" max="7923" width="6.5" style="21" customWidth="1"/>
    <col min="7924" max="7924" width="8.33203125" style="21" customWidth="1"/>
    <col min="7925" max="7925" width="6.6640625" style="21" customWidth="1"/>
    <col min="7926" max="7926" width="4.83203125" style="21" customWidth="1"/>
    <col min="7927" max="7928" width="5" style="21" customWidth="1"/>
    <col min="7929" max="7929" width="8.6640625" style="21"/>
    <col min="7930" max="7930" width="10.5" style="21" customWidth="1"/>
    <col min="7931" max="7931" width="3.83203125" style="21" customWidth="1"/>
    <col min="7932" max="7933" width="8.6640625" style="21"/>
    <col min="7934" max="7934" width="3.6640625" style="21" customWidth="1"/>
    <col min="7935" max="8174" width="8.6640625" style="21"/>
    <col min="8175" max="8175" width="24.83203125" style="21" customWidth="1"/>
    <col min="8176" max="8176" width="13.5" style="21" customWidth="1"/>
    <col min="8177" max="8177" width="8.6640625" style="21"/>
    <col min="8178" max="8178" width="6.6640625" style="21" customWidth="1"/>
    <col min="8179" max="8179" width="6.5" style="21" customWidth="1"/>
    <col min="8180" max="8180" width="8.33203125" style="21" customWidth="1"/>
    <col min="8181" max="8181" width="6.6640625" style="21" customWidth="1"/>
    <col min="8182" max="8182" width="4.83203125" style="21" customWidth="1"/>
    <col min="8183" max="8184" width="5" style="21" customWidth="1"/>
    <col min="8185" max="8185" width="8.6640625" style="21"/>
    <col min="8186" max="8186" width="10.5" style="21" customWidth="1"/>
    <col min="8187" max="8187" width="3.83203125" style="21" customWidth="1"/>
    <col min="8188" max="8189" width="8.6640625" style="21"/>
    <col min="8190" max="8190" width="3.6640625" style="21" customWidth="1"/>
    <col min="8191" max="8430" width="8.6640625" style="21"/>
    <col min="8431" max="8431" width="24.83203125" style="21" customWidth="1"/>
    <col min="8432" max="8432" width="13.5" style="21" customWidth="1"/>
    <col min="8433" max="8433" width="8.6640625" style="21"/>
    <col min="8434" max="8434" width="6.6640625" style="21" customWidth="1"/>
    <col min="8435" max="8435" width="6.5" style="21" customWidth="1"/>
    <col min="8436" max="8436" width="8.33203125" style="21" customWidth="1"/>
    <col min="8437" max="8437" width="6.6640625" style="21" customWidth="1"/>
    <col min="8438" max="8438" width="4.83203125" style="21" customWidth="1"/>
    <col min="8439" max="8440" width="5" style="21" customWidth="1"/>
    <col min="8441" max="8441" width="8.6640625" style="21"/>
    <col min="8442" max="8442" width="10.5" style="21" customWidth="1"/>
    <col min="8443" max="8443" width="3.83203125" style="21" customWidth="1"/>
    <col min="8444" max="8445" width="8.6640625" style="21"/>
    <col min="8446" max="8446" width="3.6640625" style="21" customWidth="1"/>
    <col min="8447" max="8686" width="8.6640625" style="21"/>
    <col min="8687" max="8687" width="24.83203125" style="21" customWidth="1"/>
    <col min="8688" max="8688" width="13.5" style="21" customWidth="1"/>
    <col min="8689" max="8689" width="8.6640625" style="21"/>
    <col min="8690" max="8690" width="6.6640625" style="21" customWidth="1"/>
    <col min="8691" max="8691" width="6.5" style="21" customWidth="1"/>
    <col min="8692" max="8692" width="8.33203125" style="21" customWidth="1"/>
    <col min="8693" max="8693" width="6.6640625" style="21" customWidth="1"/>
    <col min="8694" max="8694" width="4.83203125" style="21" customWidth="1"/>
    <col min="8695" max="8696" width="5" style="21" customWidth="1"/>
    <col min="8697" max="8697" width="8.6640625" style="21"/>
    <col min="8698" max="8698" width="10.5" style="21" customWidth="1"/>
    <col min="8699" max="8699" width="3.83203125" style="21" customWidth="1"/>
    <col min="8700" max="8701" width="8.6640625" style="21"/>
    <col min="8702" max="8702" width="3.6640625" style="21" customWidth="1"/>
    <col min="8703" max="8942" width="8.6640625" style="21"/>
    <col min="8943" max="8943" width="24.83203125" style="21" customWidth="1"/>
    <col min="8944" max="8944" width="13.5" style="21" customWidth="1"/>
    <col min="8945" max="8945" width="8.6640625" style="21"/>
    <col min="8946" max="8946" width="6.6640625" style="21" customWidth="1"/>
    <col min="8947" max="8947" width="6.5" style="21" customWidth="1"/>
    <col min="8948" max="8948" width="8.33203125" style="21" customWidth="1"/>
    <col min="8949" max="8949" width="6.6640625" style="21" customWidth="1"/>
    <col min="8950" max="8950" width="4.83203125" style="21" customWidth="1"/>
    <col min="8951" max="8952" width="5" style="21" customWidth="1"/>
    <col min="8953" max="8953" width="8.6640625" style="21"/>
    <col min="8954" max="8954" width="10.5" style="21" customWidth="1"/>
    <col min="8955" max="8955" width="3.83203125" style="21" customWidth="1"/>
    <col min="8956" max="8957" width="8.6640625" style="21"/>
    <col min="8958" max="8958" width="3.6640625" style="21" customWidth="1"/>
    <col min="8959" max="9198" width="8.6640625" style="21"/>
    <col min="9199" max="9199" width="24.83203125" style="21" customWidth="1"/>
    <col min="9200" max="9200" width="13.5" style="21" customWidth="1"/>
    <col min="9201" max="9201" width="8.6640625" style="21"/>
    <col min="9202" max="9202" width="6.6640625" style="21" customWidth="1"/>
    <col min="9203" max="9203" width="6.5" style="21" customWidth="1"/>
    <col min="9204" max="9204" width="8.33203125" style="21" customWidth="1"/>
    <col min="9205" max="9205" width="6.6640625" style="21" customWidth="1"/>
    <col min="9206" max="9206" width="4.83203125" style="21" customWidth="1"/>
    <col min="9207" max="9208" width="5" style="21" customWidth="1"/>
    <col min="9209" max="9209" width="8.6640625" style="21"/>
    <col min="9210" max="9210" width="10.5" style="21" customWidth="1"/>
    <col min="9211" max="9211" width="3.83203125" style="21" customWidth="1"/>
    <col min="9212" max="9213" width="8.6640625" style="21"/>
    <col min="9214" max="9214" width="3.6640625" style="21" customWidth="1"/>
    <col min="9215" max="9454" width="8.6640625" style="21"/>
    <col min="9455" max="9455" width="24.83203125" style="21" customWidth="1"/>
    <col min="9456" max="9456" width="13.5" style="21" customWidth="1"/>
    <col min="9457" max="9457" width="8.6640625" style="21"/>
    <col min="9458" max="9458" width="6.6640625" style="21" customWidth="1"/>
    <col min="9459" max="9459" width="6.5" style="21" customWidth="1"/>
    <col min="9460" max="9460" width="8.33203125" style="21" customWidth="1"/>
    <col min="9461" max="9461" width="6.6640625" style="21" customWidth="1"/>
    <col min="9462" max="9462" width="4.83203125" style="21" customWidth="1"/>
    <col min="9463" max="9464" width="5" style="21" customWidth="1"/>
    <col min="9465" max="9465" width="8.6640625" style="21"/>
    <col min="9466" max="9466" width="10.5" style="21" customWidth="1"/>
    <col min="9467" max="9467" width="3.83203125" style="21" customWidth="1"/>
    <col min="9468" max="9469" width="8.6640625" style="21"/>
    <col min="9470" max="9470" width="3.6640625" style="21" customWidth="1"/>
    <col min="9471" max="9710" width="8.6640625" style="21"/>
    <col min="9711" max="9711" width="24.83203125" style="21" customWidth="1"/>
    <col min="9712" max="9712" width="13.5" style="21" customWidth="1"/>
    <col min="9713" max="9713" width="8.6640625" style="21"/>
    <col min="9714" max="9714" width="6.6640625" style="21" customWidth="1"/>
    <col min="9715" max="9715" width="6.5" style="21" customWidth="1"/>
    <col min="9716" max="9716" width="8.33203125" style="21" customWidth="1"/>
    <col min="9717" max="9717" width="6.6640625" style="21" customWidth="1"/>
    <col min="9718" max="9718" width="4.83203125" style="21" customWidth="1"/>
    <col min="9719" max="9720" width="5" style="21" customWidth="1"/>
    <col min="9721" max="9721" width="8.6640625" style="21"/>
    <col min="9722" max="9722" width="10.5" style="21" customWidth="1"/>
    <col min="9723" max="9723" width="3.83203125" style="21" customWidth="1"/>
    <col min="9724" max="9725" width="8.6640625" style="21"/>
    <col min="9726" max="9726" width="3.6640625" style="21" customWidth="1"/>
    <col min="9727" max="9966" width="8.6640625" style="21"/>
    <col min="9967" max="9967" width="24.83203125" style="21" customWidth="1"/>
    <col min="9968" max="9968" width="13.5" style="21" customWidth="1"/>
    <col min="9969" max="9969" width="8.6640625" style="21"/>
    <col min="9970" max="9970" width="6.6640625" style="21" customWidth="1"/>
    <col min="9971" max="9971" width="6.5" style="21" customWidth="1"/>
    <col min="9972" max="9972" width="8.33203125" style="21" customWidth="1"/>
    <col min="9973" max="9973" width="6.6640625" style="21" customWidth="1"/>
    <col min="9974" max="9974" width="4.83203125" style="21" customWidth="1"/>
    <col min="9975" max="9976" width="5" style="21" customWidth="1"/>
    <col min="9977" max="9977" width="8.6640625" style="21"/>
    <col min="9978" max="9978" width="10.5" style="21" customWidth="1"/>
    <col min="9979" max="9979" width="3.83203125" style="21" customWidth="1"/>
    <col min="9980" max="9981" width="8.6640625" style="21"/>
    <col min="9982" max="9982" width="3.6640625" style="21" customWidth="1"/>
    <col min="9983" max="10222" width="8.6640625" style="21"/>
    <col min="10223" max="10223" width="24.83203125" style="21" customWidth="1"/>
    <col min="10224" max="10224" width="13.5" style="21" customWidth="1"/>
    <col min="10225" max="10225" width="8.6640625" style="21"/>
    <col min="10226" max="10226" width="6.6640625" style="21" customWidth="1"/>
    <col min="10227" max="10227" width="6.5" style="21" customWidth="1"/>
    <col min="10228" max="10228" width="8.33203125" style="21" customWidth="1"/>
    <col min="10229" max="10229" width="6.6640625" style="21" customWidth="1"/>
    <col min="10230" max="10230" width="4.83203125" style="21" customWidth="1"/>
    <col min="10231" max="10232" width="5" style="21" customWidth="1"/>
    <col min="10233" max="10233" width="8.6640625" style="21"/>
    <col min="10234" max="10234" width="10.5" style="21" customWidth="1"/>
    <col min="10235" max="10235" width="3.83203125" style="21" customWidth="1"/>
    <col min="10236" max="10237" width="8.6640625" style="21"/>
    <col min="10238" max="10238" width="3.6640625" style="21" customWidth="1"/>
    <col min="10239" max="10478" width="8.6640625" style="21"/>
    <col min="10479" max="10479" width="24.83203125" style="21" customWidth="1"/>
    <col min="10480" max="10480" width="13.5" style="21" customWidth="1"/>
    <col min="10481" max="10481" width="8.6640625" style="21"/>
    <col min="10482" max="10482" width="6.6640625" style="21" customWidth="1"/>
    <col min="10483" max="10483" width="6.5" style="21" customWidth="1"/>
    <col min="10484" max="10484" width="8.33203125" style="21" customWidth="1"/>
    <col min="10485" max="10485" width="6.6640625" style="21" customWidth="1"/>
    <col min="10486" max="10486" width="4.83203125" style="21" customWidth="1"/>
    <col min="10487" max="10488" width="5" style="21" customWidth="1"/>
    <col min="10489" max="10489" width="8.6640625" style="21"/>
    <col min="10490" max="10490" width="10.5" style="21" customWidth="1"/>
    <col min="10491" max="10491" width="3.83203125" style="21" customWidth="1"/>
    <col min="10492" max="10493" width="8.6640625" style="21"/>
    <col min="10494" max="10494" width="3.6640625" style="21" customWidth="1"/>
    <col min="10495" max="10734" width="8.6640625" style="21"/>
    <col min="10735" max="10735" width="24.83203125" style="21" customWidth="1"/>
    <col min="10736" max="10736" width="13.5" style="21" customWidth="1"/>
    <col min="10737" max="10737" width="8.6640625" style="21"/>
    <col min="10738" max="10738" width="6.6640625" style="21" customWidth="1"/>
    <col min="10739" max="10739" width="6.5" style="21" customWidth="1"/>
    <col min="10740" max="10740" width="8.33203125" style="21" customWidth="1"/>
    <col min="10741" max="10741" width="6.6640625" style="21" customWidth="1"/>
    <col min="10742" max="10742" width="4.83203125" style="21" customWidth="1"/>
    <col min="10743" max="10744" width="5" style="21" customWidth="1"/>
    <col min="10745" max="10745" width="8.6640625" style="21"/>
    <col min="10746" max="10746" width="10.5" style="21" customWidth="1"/>
    <col min="10747" max="10747" width="3.83203125" style="21" customWidth="1"/>
    <col min="10748" max="10749" width="8.6640625" style="21"/>
    <col min="10750" max="10750" width="3.6640625" style="21" customWidth="1"/>
    <col min="10751" max="10990" width="8.6640625" style="21"/>
    <col min="10991" max="10991" width="24.83203125" style="21" customWidth="1"/>
    <col min="10992" max="10992" width="13.5" style="21" customWidth="1"/>
    <col min="10993" max="10993" width="8.6640625" style="21"/>
    <col min="10994" max="10994" width="6.6640625" style="21" customWidth="1"/>
    <col min="10995" max="10995" width="6.5" style="21" customWidth="1"/>
    <col min="10996" max="10996" width="8.33203125" style="21" customWidth="1"/>
    <col min="10997" max="10997" width="6.6640625" style="21" customWidth="1"/>
    <col min="10998" max="10998" width="4.83203125" style="21" customWidth="1"/>
    <col min="10999" max="11000" width="5" style="21" customWidth="1"/>
    <col min="11001" max="11001" width="8.6640625" style="21"/>
    <col min="11002" max="11002" width="10.5" style="21" customWidth="1"/>
    <col min="11003" max="11003" width="3.83203125" style="21" customWidth="1"/>
    <col min="11004" max="11005" width="8.6640625" style="21"/>
    <col min="11006" max="11006" width="3.6640625" style="21" customWidth="1"/>
    <col min="11007" max="11246" width="8.6640625" style="21"/>
    <col min="11247" max="11247" width="24.83203125" style="21" customWidth="1"/>
    <col min="11248" max="11248" width="13.5" style="21" customWidth="1"/>
    <col min="11249" max="11249" width="8.6640625" style="21"/>
    <col min="11250" max="11250" width="6.6640625" style="21" customWidth="1"/>
    <col min="11251" max="11251" width="6.5" style="21" customWidth="1"/>
    <col min="11252" max="11252" width="8.33203125" style="21" customWidth="1"/>
    <col min="11253" max="11253" width="6.6640625" style="21" customWidth="1"/>
    <col min="11254" max="11254" width="4.83203125" style="21" customWidth="1"/>
    <col min="11255" max="11256" width="5" style="21" customWidth="1"/>
    <col min="11257" max="11257" width="8.6640625" style="21"/>
    <col min="11258" max="11258" width="10.5" style="21" customWidth="1"/>
    <col min="11259" max="11259" width="3.83203125" style="21" customWidth="1"/>
    <col min="11260" max="11261" width="8.6640625" style="21"/>
    <col min="11262" max="11262" width="3.6640625" style="21" customWidth="1"/>
    <col min="11263" max="11502" width="8.6640625" style="21"/>
    <col min="11503" max="11503" width="24.83203125" style="21" customWidth="1"/>
    <col min="11504" max="11504" width="13.5" style="21" customWidth="1"/>
    <col min="11505" max="11505" width="8.6640625" style="21"/>
    <col min="11506" max="11506" width="6.6640625" style="21" customWidth="1"/>
    <col min="11507" max="11507" width="6.5" style="21" customWidth="1"/>
    <col min="11508" max="11508" width="8.33203125" style="21" customWidth="1"/>
    <col min="11509" max="11509" width="6.6640625" style="21" customWidth="1"/>
    <col min="11510" max="11510" width="4.83203125" style="21" customWidth="1"/>
    <col min="11511" max="11512" width="5" style="21" customWidth="1"/>
    <col min="11513" max="11513" width="8.6640625" style="21"/>
    <col min="11514" max="11514" width="10.5" style="21" customWidth="1"/>
    <col min="11515" max="11515" width="3.83203125" style="21" customWidth="1"/>
    <col min="11516" max="11517" width="8.6640625" style="21"/>
    <col min="11518" max="11518" width="3.6640625" style="21" customWidth="1"/>
    <col min="11519" max="11758" width="8.6640625" style="21"/>
    <col min="11759" max="11759" width="24.83203125" style="21" customWidth="1"/>
    <col min="11760" max="11760" width="13.5" style="21" customWidth="1"/>
    <col min="11761" max="11761" width="8.6640625" style="21"/>
    <col min="11762" max="11762" width="6.6640625" style="21" customWidth="1"/>
    <col min="11763" max="11763" width="6.5" style="21" customWidth="1"/>
    <col min="11764" max="11764" width="8.33203125" style="21" customWidth="1"/>
    <col min="11765" max="11765" width="6.6640625" style="21" customWidth="1"/>
    <col min="11766" max="11766" width="4.83203125" style="21" customWidth="1"/>
    <col min="11767" max="11768" width="5" style="21" customWidth="1"/>
    <col min="11769" max="11769" width="8.6640625" style="21"/>
    <col min="11770" max="11770" width="10.5" style="21" customWidth="1"/>
    <col min="11771" max="11771" width="3.83203125" style="21" customWidth="1"/>
    <col min="11772" max="11773" width="8.6640625" style="21"/>
    <col min="11774" max="11774" width="3.6640625" style="21" customWidth="1"/>
    <col min="11775" max="12014" width="8.6640625" style="21"/>
    <col min="12015" max="12015" width="24.83203125" style="21" customWidth="1"/>
    <col min="12016" max="12016" width="13.5" style="21" customWidth="1"/>
    <col min="12017" max="12017" width="8.6640625" style="21"/>
    <col min="12018" max="12018" width="6.6640625" style="21" customWidth="1"/>
    <col min="12019" max="12019" width="6.5" style="21" customWidth="1"/>
    <col min="12020" max="12020" width="8.33203125" style="21" customWidth="1"/>
    <col min="12021" max="12021" width="6.6640625" style="21" customWidth="1"/>
    <col min="12022" max="12022" width="4.83203125" style="21" customWidth="1"/>
    <col min="12023" max="12024" width="5" style="21" customWidth="1"/>
    <col min="12025" max="12025" width="8.6640625" style="21"/>
    <col min="12026" max="12026" width="10.5" style="21" customWidth="1"/>
    <col min="12027" max="12027" width="3.83203125" style="21" customWidth="1"/>
    <col min="12028" max="12029" width="8.6640625" style="21"/>
    <col min="12030" max="12030" width="3.6640625" style="21" customWidth="1"/>
    <col min="12031" max="12270" width="8.6640625" style="21"/>
    <col min="12271" max="12271" width="24.83203125" style="21" customWidth="1"/>
    <col min="12272" max="12272" width="13.5" style="21" customWidth="1"/>
    <col min="12273" max="12273" width="8.6640625" style="21"/>
    <col min="12274" max="12274" width="6.6640625" style="21" customWidth="1"/>
    <col min="12275" max="12275" width="6.5" style="21" customWidth="1"/>
    <col min="12276" max="12276" width="8.33203125" style="21" customWidth="1"/>
    <col min="12277" max="12277" width="6.6640625" style="21" customWidth="1"/>
    <col min="12278" max="12278" width="4.83203125" style="21" customWidth="1"/>
    <col min="12279" max="12280" width="5" style="21" customWidth="1"/>
    <col min="12281" max="12281" width="8.6640625" style="21"/>
    <col min="12282" max="12282" width="10.5" style="21" customWidth="1"/>
    <col min="12283" max="12283" width="3.83203125" style="21" customWidth="1"/>
    <col min="12284" max="12285" width="8.6640625" style="21"/>
    <col min="12286" max="12286" width="3.6640625" style="21" customWidth="1"/>
    <col min="12287" max="12526" width="8.6640625" style="21"/>
    <col min="12527" max="12527" width="24.83203125" style="21" customWidth="1"/>
    <col min="12528" max="12528" width="13.5" style="21" customWidth="1"/>
    <col min="12529" max="12529" width="8.6640625" style="21"/>
    <col min="12530" max="12530" width="6.6640625" style="21" customWidth="1"/>
    <col min="12531" max="12531" width="6.5" style="21" customWidth="1"/>
    <col min="12532" max="12532" width="8.33203125" style="21" customWidth="1"/>
    <col min="12533" max="12533" width="6.6640625" style="21" customWidth="1"/>
    <col min="12534" max="12534" width="4.83203125" style="21" customWidth="1"/>
    <col min="12535" max="12536" width="5" style="21" customWidth="1"/>
    <col min="12537" max="12537" width="8.6640625" style="21"/>
    <col min="12538" max="12538" width="10.5" style="21" customWidth="1"/>
    <col min="12539" max="12539" width="3.83203125" style="21" customWidth="1"/>
    <col min="12540" max="12541" width="8.6640625" style="21"/>
    <col min="12542" max="12542" width="3.6640625" style="21" customWidth="1"/>
    <col min="12543" max="12782" width="8.6640625" style="21"/>
    <col min="12783" max="12783" width="24.83203125" style="21" customWidth="1"/>
    <col min="12784" max="12784" width="13.5" style="21" customWidth="1"/>
    <col min="12785" max="12785" width="8.6640625" style="21"/>
    <col min="12786" max="12786" width="6.6640625" style="21" customWidth="1"/>
    <col min="12787" max="12787" width="6.5" style="21" customWidth="1"/>
    <col min="12788" max="12788" width="8.33203125" style="21" customWidth="1"/>
    <col min="12789" max="12789" width="6.6640625" style="21" customWidth="1"/>
    <col min="12790" max="12790" width="4.83203125" style="21" customWidth="1"/>
    <col min="12791" max="12792" width="5" style="21" customWidth="1"/>
    <col min="12793" max="12793" width="8.6640625" style="21"/>
    <col min="12794" max="12794" width="10.5" style="21" customWidth="1"/>
    <col min="12795" max="12795" width="3.83203125" style="21" customWidth="1"/>
    <col min="12796" max="12797" width="8.6640625" style="21"/>
    <col min="12798" max="12798" width="3.6640625" style="21" customWidth="1"/>
    <col min="12799" max="13038" width="8.6640625" style="21"/>
    <col min="13039" max="13039" width="24.83203125" style="21" customWidth="1"/>
    <col min="13040" max="13040" width="13.5" style="21" customWidth="1"/>
    <col min="13041" max="13041" width="8.6640625" style="21"/>
    <col min="13042" max="13042" width="6.6640625" style="21" customWidth="1"/>
    <col min="13043" max="13043" width="6.5" style="21" customWidth="1"/>
    <col min="13044" max="13044" width="8.33203125" style="21" customWidth="1"/>
    <col min="13045" max="13045" width="6.6640625" style="21" customWidth="1"/>
    <col min="13046" max="13046" width="4.83203125" style="21" customWidth="1"/>
    <col min="13047" max="13048" width="5" style="21" customWidth="1"/>
    <col min="13049" max="13049" width="8.6640625" style="21"/>
    <col min="13050" max="13050" width="10.5" style="21" customWidth="1"/>
    <col min="13051" max="13051" width="3.83203125" style="21" customWidth="1"/>
    <col min="13052" max="13053" width="8.6640625" style="21"/>
    <col min="13054" max="13054" width="3.6640625" style="21" customWidth="1"/>
    <col min="13055" max="13294" width="8.6640625" style="21"/>
    <col min="13295" max="13295" width="24.83203125" style="21" customWidth="1"/>
    <col min="13296" max="13296" width="13.5" style="21" customWidth="1"/>
    <col min="13297" max="13297" width="8.6640625" style="21"/>
    <col min="13298" max="13298" width="6.6640625" style="21" customWidth="1"/>
    <col min="13299" max="13299" width="6.5" style="21" customWidth="1"/>
    <col min="13300" max="13300" width="8.33203125" style="21" customWidth="1"/>
    <col min="13301" max="13301" width="6.6640625" style="21" customWidth="1"/>
    <col min="13302" max="13302" width="4.83203125" style="21" customWidth="1"/>
    <col min="13303" max="13304" width="5" style="21" customWidth="1"/>
    <col min="13305" max="13305" width="8.6640625" style="21"/>
    <col min="13306" max="13306" width="10.5" style="21" customWidth="1"/>
    <col min="13307" max="13307" width="3.83203125" style="21" customWidth="1"/>
    <col min="13308" max="13309" width="8.6640625" style="21"/>
    <col min="13310" max="13310" width="3.6640625" style="21" customWidth="1"/>
    <col min="13311" max="13550" width="8.6640625" style="21"/>
    <col min="13551" max="13551" width="24.83203125" style="21" customWidth="1"/>
    <col min="13552" max="13552" width="13.5" style="21" customWidth="1"/>
    <col min="13553" max="13553" width="8.6640625" style="21"/>
    <col min="13554" max="13554" width="6.6640625" style="21" customWidth="1"/>
    <col min="13555" max="13555" width="6.5" style="21" customWidth="1"/>
    <col min="13556" max="13556" width="8.33203125" style="21" customWidth="1"/>
    <col min="13557" max="13557" width="6.6640625" style="21" customWidth="1"/>
    <col min="13558" max="13558" width="4.83203125" style="21" customWidth="1"/>
    <col min="13559" max="13560" width="5" style="21" customWidth="1"/>
    <col min="13561" max="13561" width="8.6640625" style="21"/>
    <col min="13562" max="13562" width="10.5" style="21" customWidth="1"/>
    <col min="13563" max="13563" width="3.83203125" style="21" customWidth="1"/>
    <col min="13564" max="13565" width="8.6640625" style="21"/>
    <col min="13566" max="13566" width="3.6640625" style="21" customWidth="1"/>
    <col min="13567" max="13806" width="8.6640625" style="21"/>
    <col min="13807" max="13807" width="24.83203125" style="21" customWidth="1"/>
    <col min="13808" max="13808" width="13.5" style="21" customWidth="1"/>
    <col min="13809" max="13809" width="8.6640625" style="21"/>
    <col min="13810" max="13810" width="6.6640625" style="21" customWidth="1"/>
    <col min="13811" max="13811" width="6.5" style="21" customWidth="1"/>
    <col min="13812" max="13812" width="8.33203125" style="21" customWidth="1"/>
    <col min="13813" max="13813" width="6.6640625" style="21" customWidth="1"/>
    <col min="13814" max="13814" width="4.83203125" style="21" customWidth="1"/>
    <col min="13815" max="13816" width="5" style="21" customWidth="1"/>
    <col min="13817" max="13817" width="8.6640625" style="21"/>
    <col min="13818" max="13818" width="10.5" style="21" customWidth="1"/>
    <col min="13819" max="13819" width="3.83203125" style="21" customWidth="1"/>
    <col min="13820" max="13821" width="8.6640625" style="21"/>
    <col min="13822" max="13822" width="3.6640625" style="21" customWidth="1"/>
    <col min="13823" max="14062" width="8.6640625" style="21"/>
    <col min="14063" max="14063" width="24.83203125" style="21" customWidth="1"/>
    <col min="14064" max="14064" width="13.5" style="21" customWidth="1"/>
    <col min="14065" max="14065" width="8.6640625" style="21"/>
    <col min="14066" max="14066" width="6.6640625" style="21" customWidth="1"/>
    <col min="14067" max="14067" width="6.5" style="21" customWidth="1"/>
    <col min="14068" max="14068" width="8.33203125" style="21" customWidth="1"/>
    <col min="14069" max="14069" width="6.6640625" style="21" customWidth="1"/>
    <col min="14070" max="14070" width="4.83203125" style="21" customWidth="1"/>
    <col min="14071" max="14072" width="5" style="21" customWidth="1"/>
    <col min="14073" max="14073" width="8.6640625" style="21"/>
    <col min="14074" max="14074" width="10.5" style="21" customWidth="1"/>
    <col min="14075" max="14075" width="3.83203125" style="21" customWidth="1"/>
    <col min="14076" max="14077" width="8.6640625" style="21"/>
    <col min="14078" max="14078" width="3.6640625" style="21" customWidth="1"/>
    <col min="14079" max="14318" width="8.6640625" style="21"/>
    <col min="14319" max="14319" width="24.83203125" style="21" customWidth="1"/>
    <col min="14320" max="14320" width="13.5" style="21" customWidth="1"/>
    <col min="14321" max="14321" width="8.6640625" style="21"/>
    <col min="14322" max="14322" width="6.6640625" style="21" customWidth="1"/>
    <col min="14323" max="14323" width="6.5" style="21" customWidth="1"/>
    <col min="14324" max="14324" width="8.33203125" style="21" customWidth="1"/>
    <col min="14325" max="14325" width="6.6640625" style="21" customWidth="1"/>
    <col min="14326" max="14326" width="4.83203125" style="21" customWidth="1"/>
    <col min="14327" max="14328" width="5" style="21" customWidth="1"/>
    <col min="14329" max="14329" width="8.6640625" style="21"/>
    <col min="14330" max="14330" width="10.5" style="21" customWidth="1"/>
    <col min="14331" max="14331" width="3.83203125" style="21" customWidth="1"/>
    <col min="14332" max="14333" width="8.6640625" style="21"/>
    <col min="14334" max="14334" width="3.6640625" style="21" customWidth="1"/>
    <col min="14335" max="14574" width="8.6640625" style="21"/>
    <col min="14575" max="14575" width="24.83203125" style="21" customWidth="1"/>
    <col min="14576" max="14576" width="13.5" style="21" customWidth="1"/>
    <col min="14577" max="14577" width="8.6640625" style="21"/>
    <col min="14578" max="14578" width="6.6640625" style="21" customWidth="1"/>
    <col min="14579" max="14579" width="6.5" style="21" customWidth="1"/>
    <col min="14580" max="14580" width="8.33203125" style="21" customWidth="1"/>
    <col min="14581" max="14581" width="6.6640625" style="21" customWidth="1"/>
    <col min="14582" max="14582" width="4.83203125" style="21" customWidth="1"/>
    <col min="14583" max="14584" width="5" style="21" customWidth="1"/>
    <col min="14585" max="14585" width="8.6640625" style="21"/>
    <col min="14586" max="14586" width="10.5" style="21" customWidth="1"/>
    <col min="14587" max="14587" width="3.83203125" style="21" customWidth="1"/>
    <col min="14588" max="14589" width="8.6640625" style="21"/>
    <col min="14590" max="14590" width="3.6640625" style="21" customWidth="1"/>
    <col min="14591" max="14830" width="8.6640625" style="21"/>
    <col min="14831" max="14831" width="24.83203125" style="21" customWidth="1"/>
    <col min="14832" max="14832" width="13.5" style="21" customWidth="1"/>
    <col min="14833" max="14833" width="8.6640625" style="21"/>
    <col min="14834" max="14834" width="6.6640625" style="21" customWidth="1"/>
    <col min="14835" max="14835" width="6.5" style="21" customWidth="1"/>
    <col min="14836" max="14836" width="8.33203125" style="21" customWidth="1"/>
    <col min="14837" max="14837" width="6.6640625" style="21" customWidth="1"/>
    <col min="14838" max="14838" width="4.83203125" style="21" customWidth="1"/>
    <col min="14839" max="14840" width="5" style="21" customWidth="1"/>
    <col min="14841" max="14841" width="8.6640625" style="21"/>
    <col min="14842" max="14842" width="10.5" style="21" customWidth="1"/>
    <col min="14843" max="14843" width="3.83203125" style="21" customWidth="1"/>
    <col min="14844" max="14845" width="8.6640625" style="21"/>
    <col min="14846" max="14846" width="3.6640625" style="21" customWidth="1"/>
    <col min="14847" max="15086" width="8.6640625" style="21"/>
    <col min="15087" max="15087" width="24.83203125" style="21" customWidth="1"/>
    <col min="15088" max="15088" width="13.5" style="21" customWidth="1"/>
    <col min="15089" max="15089" width="8.6640625" style="21"/>
    <col min="15090" max="15090" width="6.6640625" style="21" customWidth="1"/>
    <col min="15091" max="15091" width="6.5" style="21" customWidth="1"/>
    <col min="15092" max="15092" width="8.33203125" style="21" customWidth="1"/>
    <col min="15093" max="15093" width="6.6640625" style="21" customWidth="1"/>
    <col min="15094" max="15094" width="4.83203125" style="21" customWidth="1"/>
    <col min="15095" max="15096" width="5" style="21" customWidth="1"/>
    <col min="15097" max="15097" width="8.6640625" style="21"/>
    <col min="15098" max="15098" width="10.5" style="21" customWidth="1"/>
    <col min="15099" max="15099" width="3.83203125" style="21" customWidth="1"/>
    <col min="15100" max="15101" width="8.6640625" style="21"/>
    <col min="15102" max="15102" width="3.6640625" style="21" customWidth="1"/>
    <col min="15103" max="15342" width="8.6640625" style="21"/>
    <col min="15343" max="15343" width="24.83203125" style="21" customWidth="1"/>
    <col min="15344" max="15344" width="13.5" style="21" customWidth="1"/>
    <col min="15345" max="15345" width="8.6640625" style="21"/>
    <col min="15346" max="15346" width="6.6640625" style="21" customWidth="1"/>
    <col min="15347" max="15347" width="6.5" style="21" customWidth="1"/>
    <col min="15348" max="15348" width="8.33203125" style="21" customWidth="1"/>
    <col min="15349" max="15349" width="6.6640625" style="21" customWidth="1"/>
    <col min="15350" max="15350" width="4.83203125" style="21" customWidth="1"/>
    <col min="15351" max="15352" width="5" style="21" customWidth="1"/>
    <col min="15353" max="15353" width="8.6640625" style="21"/>
    <col min="15354" max="15354" width="10.5" style="21" customWidth="1"/>
    <col min="15355" max="15355" width="3.83203125" style="21" customWidth="1"/>
    <col min="15356" max="15357" width="8.6640625" style="21"/>
    <col min="15358" max="15358" width="3.6640625" style="21" customWidth="1"/>
    <col min="15359" max="15598" width="8.6640625" style="21"/>
    <col min="15599" max="15599" width="24.83203125" style="21" customWidth="1"/>
    <col min="15600" max="15600" width="13.5" style="21" customWidth="1"/>
    <col min="15601" max="15601" width="8.6640625" style="21"/>
    <col min="15602" max="15602" width="6.6640625" style="21" customWidth="1"/>
    <col min="15603" max="15603" width="6.5" style="21" customWidth="1"/>
    <col min="15604" max="15604" width="8.33203125" style="21" customWidth="1"/>
    <col min="15605" max="15605" width="6.6640625" style="21" customWidth="1"/>
    <col min="15606" max="15606" width="4.83203125" style="21" customWidth="1"/>
    <col min="15607" max="15608" width="5" style="21" customWidth="1"/>
    <col min="15609" max="15609" width="8.6640625" style="21"/>
    <col min="15610" max="15610" width="10.5" style="21" customWidth="1"/>
    <col min="15611" max="15611" width="3.83203125" style="21" customWidth="1"/>
    <col min="15612" max="15613" width="8.6640625" style="21"/>
    <col min="15614" max="15614" width="3.6640625" style="21" customWidth="1"/>
    <col min="15615" max="15854" width="8.6640625" style="21"/>
    <col min="15855" max="15855" width="24.83203125" style="21" customWidth="1"/>
    <col min="15856" max="15856" width="13.5" style="21" customWidth="1"/>
    <col min="15857" max="15857" width="8.6640625" style="21"/>
    <col min="15858" max="15858" width="6.6640625" style="21" customWidth="1"/>
    <col min="15859" max="15859" width="6.5" style="21" customWidth="1"/>
    <col min="15860" max="15860" width="8.33203125" style="21" customWidth="1"/>
    <col min="15861" max="15861" width="6.6640625" style="21" customWidth="1"/>
    <col min="15862" max="15862" width="4.83203125" style="21" customWidth="1"/>
    <col min="15863" max="15864" width="5" style="21" customWidth="1"/>
    <col min="15865" max="15865" width="8.6640625" style="21"/>
    <col min="15866" max="15866" width="10.5" style="21" customWidth="1"/>
    <col min="15867" max="15867" width="3.83203125" style="21" customWidth="1"/>
    <col min="15868" max="15869" width="8.6640625" style="21"/>
    <col min="15870" max="15870" width="3.6640625" style="21" customWidth="1"/>
    <col min="15871" max="16110" width="8.6640625" style="21"/>
    <col min="16111" max="16111" width="24.83203125" style="21" customWidth="1"/>
    <col min="16112" max="16112" width="13.5" style="21" customWidth="1"/>
    <col min="16113" max="16113" width="8.6640625" style="21"/>
    <col min="16114" max="16114" width="6.6640625" style="21" customWidth="1"/>
    <col min="16115" max="16115" width="6.5" style="21" customWidth="1"/>
    <col min="16116" max="16116" width="8.33203125" style="21" customWidth="1"/>
    <col min="16117" max="16117" width="6.6640625" style="21" customWidth="1"/>
    <col min="16118" max="16118" width="4.83203125" style="21" customWidth="1"/>
    <col min="16119" max="16120" width="5" style="21" customWidth="1"/>
    <col min="16121" max="16121" width="8.6640625" style="21"/>
    <col min="16122" max="16122" width="10.5" style="21" customWidth="1"/>
    <col min="16123" max="16123" width="3.83203125" style="21" customWidth="1"/>
    <col min="16124" max="16125" width="8.6640625" style="21"/>
    <col min="16126" max="16126" width="3.6640625" style="21" customWidth="1"/>
    <col min="16127" max="16384" width="8.6640625" style="21"/>
  </cols>
  <sheetData>
    <row r="18" spans="1:96" s="15" customFormat="1" ht="144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T18" s="6" t="s">
        <v>119</v>
      </c>
      <c r="U18" s="6" t="s">
        <v>120</v>
      </c>
      <c r="V18" s="5" t="s">
        <v>25</v>
      </c>
      <c r="W18" s="5" t="s">
        <v>26</v>
      </c>
      <c r="X18" s="6" t="s">
        <v>27</v>
      </c>
      <c r="Y18" s="6" t="s">
        <v>28</v>
      </c>
      <c r="Z18" s="6" t="s">
        <v>29</v>
      </c>
      <c r="AA18" s="6" t="s">
        <v>30</v>
      </c>
      <c r="AB18" s="6" t="s">
        <v>31</v>
      </c>
      <c r="AC18" s="6" t="s">
        <v>32</v>
      </c>
      <c r="AD18" s="6" t="s">
        <v>33</v>
      </c>
      <c r="AG18" s="6" t="s">
        <v>121</v>
      </c>
      <c r="AH18" s="6" t="s">
        <v>122</v>
      </c>
      <c r="AI18" s="6" t="s">
        <v>123</v>
      </c>
    </row>
    <row r="19" spans="1:96" s="16" customFormat="1">
      <c r="A19">
        <v>8</v>
      </c>
      <c r="B19">
        <v>8</v>
      </c>
      <c r="C19">
        <v>609.25</v>
      </c>
      <c r="D19" t="s">
        <v>36</v>
      </c>
      <c r="E19" t="s">
        <v>22</v>
      </c>
      <c r="F19">
        <v>516</v>
      </c>
      <c r="G19">
        <v>4596</v>
      </c>
      <c r="H19">
        <v>0.03</v>
      </c>
      <c r="I19">
        <v>0.223</v>
      </c>
      <c r="J19">
        <v>0.92249999999999999</v>
      </c>
      <c r="K19">
        <v>0.99209999999999998</v>
      </c>
      <c r="L19">
        <v>0</v>
      </c>
      <c r="M19">
        <v>0</v>
      </c>
      <c r="N19">
        <v>7.4473000000000003</v>
      </c>
      <c r="O19"/>
      <c r="P19"/>
      <c r="Q19" s="4">
        <v>43991</v>
      </c>
      <c r="R19" s="1">
        <v>0.61833333333333329</v>
      </c>
      <c r="T19" s="9">
        <f>C19*H19/100</f>
        <v>0.18277499999999999</v>
      </c>
      <c r="U19" s="9">
        <f t="shared" ref="U19:U27" si="0">C19*I19/100</f>
        <v>1.3586275000000001</v>
      </c>
      <c r="V19" s="9" t="str">
        <f t="shared" ref="V19:V27" si="1">IF(D19="aa as unknown",100*(T19-(C19*10.52/100))/(C19*10.52/100),"NA")</f>
        <v>NA</v>
      </c>
      <c r="W19" s="9" t="str">
        <f t="shared" ref="W19:W27" si="2">IF(D19="aa as unknown",100*(U19-(C19*36.06/100))/(C19*36.06/100),"NA")</f>
        <v>NA</v>
      </c>
      <c r="X19" s="17"/>
      <c r="Y19" s="18"/>
      <c r="Z19" s="18"/>
      <c r="AA19" s="18"/>
      <c r="AB19" s="18"/>
      <c r="AC19" s="3">
        <v>1</v>
      </c>
      <c r="AD19" s="19"/>
      <c r="AE19" s="19"/>
      <c r="AF19" s="19"/>
      <c r="AG19" s="15">
        <v>1</v>
      </c>
      <c r="AH19" s="19">
        <f>T19*600/C19</f>
        <v>0.18</v>
      </c>
      <c r="AI19" s="19">
        <f>U19*600/C19</f>
        <v>1.3380000000000001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</row>
    <row r="20" spans="1:96" s="16" customFormat="1">
      <c r="A20">
        <v>9</v>
      </c>
      <c r="B20">
        <v>9</v>
      </c>
      <c r="C20">
        <v>608.32000000000005</v>
      </c>
      <c r="D20" t="s">
        <v>36</v>
      </c>
      <c r="E20" t="s">
        <v>50</v>
      </c>
      <c r="F20">
        <v>366</v>
      </c>
      <c r="G20">
        <v>4555</v>
      </c>
      <c r="H20">
        <v>2.1000000000000001E-2</v>
      </c>
      <c r="I20">
        <v>0.221</v>
      </c>
      <c r="J20">
        <v>0.92249999999999999</v>
      </c>
      <c r="K20">
        <v>0.99209999999999998</v>
      </c>
      <c r="L20">
        <v>0</v>
      </c>
      <c r="M20">
        <v>0</v>
      </c>
      <c r="N20">
        <v>10.561999999999999</v>
      </c>
      <c r="O20"/>
      <c r="P20"/>
      <c r="Q20" s="4">
        <v>43991</v>
      </c>
      <c r="R20" s="1">
        <v>0.62429398148148152</v>
      </c>
      <c r="T20" s="9">
        <f>C20*H20/100</f>
        <v>0.12774720000000003</v>
      </c>
      <c r="U20" s="9">
        <f t="shared" si="0"/>
        <v>1.3443872000000001</v>
      </c>
      <c r="V20" s="9" t="str">
        <f t="shared" si="1"/>
        <v>NA</v>
      </c>
      <c r="W20" s="9" t="str">
        <f t="shared" si="2"/>
        <v>NA</v>
      </c>
      <c r="X20" s="17"/>
      <c r="Y20" s="18"/>
      <c r="Z20" s="18"/>
      <c r="AA20" s="18"/>
      <c r="AB20" s="18"/>
      <c r="AC20" s="3">
        <v>1</v>
      </c>
      <c r="AD20" s="19"/>
      <c r="AE20" s="19"/>
      <c r="AF20" s="19"/>
      <c r="AG20" s="15">
        <v>2</v>
      </c>
      <c r="AH20" s="19">
        <f t="shared" ref="AH20:AH83" si="3">T20*600/C20</f>
        <v>0.12600000000000003</v>
      </c>
      <c r="AI20" s="19">
        <f t="shared" ref="AI20:AI83" si="4">U20*600/C20</f>
        <v>1.3260000000000001</v>
      </c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</row>
    <row r="21" spans="1:96" s="16" customFormat="1">
      <c r="A21">
        <v>10</v>
      </c>
      <c r="B21">
        <v>10</v>
      </c>
      <c r="C21">
        <v>606.45000000000005</v>
      </c>
      <c r="D21" t="s">
        <v>36</v>
      </c>
      <c r="E21" t="s">
        <v>22</v>
      </c>
      <c r="F21">
        <v>502</v>
      </c>
      <c r="G21">
        <v>4768</v>
      </c>
      <c r="H21">
        <v>2.9000000000000001E-2</v>
      </c>
      <c r="I21">
        <v>0.23100000000000001</v>
      </c>
      <c r="J21">
        <v>0.92249999999999999</v>
      </c>
      <c r="K21">
        <v>0.99209999999999998</v>
      </c>
      <c r="L21">
        <v>0</v>
      </c>
      <c r="M21">
        <v>0</v>
      </c>
      <c r="N21">
        <v>7.9066999999999998</v>
      </c>
      <c r="O21"/>
      <c r="P21"/>
      <c r="Q21" s="4">
        <v>43991</v>
      </c>
      <c r="R21" s="1">
        <v>0.63165509259259256</v>
      </c>
      <c r="T21" s="9">
        <f t="shared" ref="T21:T27" si="5">C21*H21/100</f>
        <v>0.17587050000000001</v>
      </c>
      <c r="U21" s="9">
        <f t="shared" si="0"/>
        <v>1.4008995000000002</v>
      </c>
      <c r="V21" s="9" t="str">
        <f t="shared" si="1"/>
        <v>NA</v>
      </c>
      <c r="W21" s="9" t="str">
        <f t="shared" si="2"/>
        <v>NA</v>
      </c>
      <c r="X21" s="17"/>
      <c r="Y21" s="18"/>
      <c r="Z21" s="18"/>
      <c r="AA21" s="18"/>
      <c r="AB21" s="18"/>
      <c r="AC21" s="3">
        <v>1</v>
      </c>
      <c r="AD21" s="19"/>
      <c r="AE21" s="19"/>
      <c r="AF21" s="19"/>
      <c r="AG21" s="15">
        <v>3</v>
      </c>
      <c r="AH21" s="19">
        <f t="shared" si="3"/>
        <v>0.17399999999999999</v>
      </c>
      <c r="AI21" s="19">
        <f t="shared" si="4"/>
        <v>1.3860000000000001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</row>
    <row r="22" spans="1:96" s="16" customFormat="1">
      <c r="A22">
        <v>8</v>
      </c>
      <c r="B22">
        <v>8</v>
      </c>
      <c r="C22">
        <v>610.45000000000005</v>
      </c>
      <c r="D22" t="s">
        <v>36</v>
      </c>
      <c r="E22" t="s">
        <v>22</v>
      </c>
      <c r="F22">
        <v>352</v>
      </c>
      <c r="G22">
        <v>4678</v>
      </c>
      <c r="H22">
        <v>1.9E-2</v>
      </c>
      <c r="I22">
        <v>0.22600000000000001</v>
      </c>
      <c r="J22">
        <v>0.89339999999999997</v>
      </c>
      <c r="K22">
        <v>0.99229999999999996</v>
      </c>
      <c r="L22">
        <v>0</v>
      </c>
      <c r="M22">
        <v>0</v>
      </c>
      <c r="N22">
        <v>11.626099999999999</v>
      </c>
      <c r="O22"/>
      <c r="P22"/>
      <c r="Q22" s="4">
        <v>43993</v>
      </c>
      <c r="R22" s="1">
        <v>0.64804398148148146</v>
      </c>
      <c r="T22" s="9">
        <f t="shared" si="5"/>
        <v>0.11598550000000002</v>
      </c>
      <c r="U22" s="9">
        <f t="shared" si="0"/>
        <v>1.3796170000000001</v>
      </c>
      <c r="V22" s="9" t="str">
        <f t="shared" si="1"/>
        <v>NA</v>
      </c>
      <c r="W22" s="9" t="str">
        <f t="shared" si="2"/>
        <v>NA</v>
      </c>
      <c r="X22" s="17"/>
      <c r="Y22" s="18"/>
      <c r="Z22" s="18"/>
      <c r="AA22" s="18"/>
      <c r="AB22" s="18"/>
      <c r="AC22" s="3">
        <v>1</v>
      </c>
      <c r="AD22" s="19"/>
      <c r="AE22" s="19"/>
      <c r="AF22" s="19"/>
      <c r="AG22" s="15">
        <v>4</v>
      </c>
      <c r="AH22" s="19">
        <f t="shared" si="3"/>
        <v>0.11400000000000002</v>
      </c>
      <c r="AI22" s="19">
        <f t="shared" si="4"/>
        <v>1.3559999999999999</v>
      </c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</row>
    <row r="23" spans="1:96" s="16" customFormat="1">
      <c r="A23">
        <v>9</v>
      </c>
      <c r="B23">
        <v>9</v>
      </c>
      <c r="C23">
        <v>615.32000000000005</v>
      </c>
      <c r="D23" t="s">
        <v>36</v>
      </c>
      <c r="E23" t="s">
        <v>50</v>
      </c>
      <c r="F23">
        <v>458</v>
      </c>
      <c r="G23">
        <v>4582</v>
      </c>
      <c r="H23">
        <v>2.5000000000000001E-2</v>
      </c>
      <c r="I23">
        <v>0.22</v>
      </c>
      <c r="J23">
        <v>0.89339999999999997</v>
      </c>
      <c r="K23">
        <v>0.99229999999999996</v>
      </c>
      <c r="L23">
        <v>0</v>
      </c>
      <c r="M23">
        <v>0</v>
      </c>
      <c r="N23">
        <v>8.6715</v>
      </c>
      <c r="O23"/>
      <c r="P23"/>
      <c r="Q23" s="4">
        <v>43993</v>
      </c>
      <c r="R23" s="1">
        <v>0.65399305555555554</v>
      </c>
      <c r="T23" s="9">
        <f t="shared" si="5"/>
        <v>0.15383000000000002</v>
      </c>
      <c r="U23" s="9">
        <f t="shared" si="0"/>
        <v>1.3537040000000002</v>
      </c>
      <c r="V23" s="9" t="str">
        <f t="shared" si="1"/>
        <v>NA</v>
      </c>
      <c r="W23" s="9" t="str">
        <f t="shared" si="2"/>
        <v>NA</v>
      </c>
      <c r="X23" s="17"/>
      <c r="Y23" s="18"/>
      <c r="Z23" s="18"/>
      <c r="AA23" s="18"/>
      <c r="AB23" s="18"/>
      <c r="AC23" s="3">
        <v>1</v>
      </c>
      <c r="AD23" s="19"/>
      <c r="AE23" s="19"/>
      <c r="AF23" s="19"/>
      <c r="AG23" s="15">
        <v>5</v>
      </c>
      <c r="AH23" s="19">
        <f t="shared" si="3"/>
        <v>0.15000000000000002</v>
      </c>
      <c r="AI23" s="19">
        <f t="shared" si="4"/>
        <v>1.32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</row>
    <row r="24" spans="1:96" s="22" customFormat="1">
      <c r="A24">
        <v>10</v>
      </c>
      <c r="B24">
        <v>10</v>
      </c>
      <c r="C24">
        <v>608.17999999999995</v>
      </c>
      <c r="D24" t="s">
        <v>36</v>
      </c>
      <c r="E24" t="s">
        <v>22</v>
      </c>
      <c r="F24">
        <v>391</v>
      </c>
      <c r="G24">
        <v>4720</v>
      </c>
      <c r="H24">
        <v>2.1999999999999999E-2</v>
      </c>
      <c r="I24">
        <v>0.22800000000000001</v>
      </c>
      <c r="J24">
        <v>0.89339999999999997</v>
      </c>
      <c r="K24">
        <v>0.99229999999999996</v>
      </c>
      <c r="L24">
        <v>0</v>
      </c>
      <c r="M24">
        <v>0</v>
      </c>
      <c r="N24">
        <v>10.495100000000001</v>
      </c>
      <c r="O24"/>
      <c r="P24"/>
      <c r="Q24" s="4">
        <v>43993</v>
      </c>
      <c r="R24" s="1">
        <v>0.6613310185185185</v>
      </c>
      <c r="S24" s="20"/>
      <c r="T24" s="9">
        <f t="shared" si="5"/>
        <v>0.13379959999999999</v>
      </c>
      <c r="U24" s="9">
        <f t="shared" si="0"/>
        <v>1.3866503999999999</v>
      </c>
      <c r="V24" s="9" t="str">
        <f t="shared" si="1"/>
        <v>NA</v>
      </c>
      <c r="W24" s="9" t="str">
        <f t="shared" si="2"/>
        <v>NA</v>
      </c>
      <c r="X24" s="17"/>
      <c r="Y24" s="18"/>
      <c r="Z24" s="18"/>
      <c r="AA24" s="18"/>
      <c r="AB24" s="18"/>
      <c r="AC24" s="3">
        <v>1</v>
      </c>
      <c r="AD24" s="21"/>
      <c r="AE24" s="21"/>
      <c r="AF24" s="21"/>
      <c r="AG24" s="15">
        <v>6</v>
      </c>
      <c r="AH24" s="19">
        <f t="shared" si="3"/>
        <v>0.13200000000000001</v>
      </c>
      <c r="AI24" s="19">
        <f t="shared" si="4"/>
        <v>1.3680000000000001</v>
      </c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</row>
    <row r="25" spans="1:96" s="2" customFormat="1" ht="15">
      <c r="A25">
        <v>8</v>
      </c>
      <c r="B25">
        <v>8</v>
      </c>
      <c r="C25">
        <v>627.61</v>
      </c>
      <c r="D25" t="s">
        <v>36</v>
      </c>
      <c r="E25" t="s">
        <v>22</v>
      </c>
      <c r="F25">
        <v>355</v>
      </c>
      <c r="G25">
        <v>4756</v>
      </c>
      <c r="H25">
        <v>0.02</v>
      </c>
      <c r="I25">
        <v>0.224</v>
      </c>
      <c r="J25">
        <v>0.93720000000000003</v>
      </c>
      <c r="K25">
        <v>1.0004</v>
      </c>
      <c r="L25">
        <v>0</v>
      </c>
      <c r="M25">
        <v>0</v>
      </c>
      <c r="N25">
        <v>11.2348</v>
      </c>
      <c r="O25"/>
      <c r="P25"/>
      <c r="Q25" s="4">
        <v>44034</v>
      </c>
      <c r="R25" s="1">
        <v>0.59932870370370372</v>
      </c>
      <c r="T25" s="9">
        <f t="shared" si="5"/>
        <v>0.12552200000000002</v>
      </c>
      <c r="U25" s="9">
        <f t="shared" si="0"/>
        <v>1.4058464000000002</v>
      </c>
      <c r="V25" s="9" t="str">
        <f t="shared" si="1"/>
        <v>NA</v>
      </c>
      <c r="W25" s="9" t="str">
        <f t="shared" si="2"/>
        <v>NA</v>
      </c>
      <c r="X25" s="12"/>
      <c r="Y25" s="12"/>
      <c r="Z25" s="12"/>
      <c r="AA25" s="12"/>
      <c r="AB25" s="12"/>
      <c r="AC25" s="3">
        <v>1</v>
      </c>
      <c r="AG25" s="15">
        <v>7</v>
      </c>
      <c r="AH25" s="19">
        <f t="shared" si="3"/>
        <v>0.12000000000000001</v>
      </c>
      <c r="AI25" s="19">
        <f t="shared" si="4"/>
        <v>1.3440000000000001</v>
      </c>
    </row>
    <row r="26" spans="1:96" s="2" customFormat="1" ht="15">
      <c r="A26">
        <v>9</v>
      </c>
      <c r="B26">
        <v>9</v>
      </c>
      <c r="C26">
        <v>620.22</v>
      </c>
      <c r="D26" t="s">
        <v>36</v>
      </c>
      <c r="E26" t="s">
        <v>22</v>
      </c>
      <c r="F26">
        <v>488</v>
      </c>
      <c r="G26">
        <v>4651</v>
      </c>
      <c r="H26">
        <v>2.8000000000000001E-2</v>
      </c>
      <c r="I26">
        <v>0.223</v>
      </c>
      <c r="J26">
        <v>0.93720000000000003</v>
      </c>
      <c r="K26">
        <v>1.0004</v>
      </c>
      <c r="L26">
        <v>0</v>
      </c>
      <c r="M26">
        <v>0</v>
      </c>
      <c r="N26">
        <v>7.9156000000000004</v>
      </c>
      <c r="O26"/>
      <c r="P26"/>
      <c r="Q26" s="4">
        <v>44034</v>
      </c>
      <c r="R26" s="1">
        <v>0.60670138888888892</v>
      </c>
      <c r="T26" s="9">
        <f t="shared" si="5"/>
        <v>0.1736616</v>
      </c>
      <c r="U26" s="9">
        <f t="shared" si="0"/>
        <v>1.3830906000000001</v>
      </c>
      <c r="V26" s="9" t="str">
        <f t="shared" si="1"/>
        <v>NA</v>
      </c>
      <c r="W26" s="9" t="str">
        <f t="shared" si="2"/>
        <v>NA</v>
      </c>
      <c r="X26" s="14">
        <f>100*(ABS(T26-T25))/(AVERAGE(T26,T25))</f>
        <v>32.18064091748343</v>
      </c>
      <c r="Y26" s="14">
        <f>100*(ABS(U26-U25))/(AVERAGE(U26,U25))</f>
        <v>1.6318618885977061</v>
      </c>
      <c r="Z26" s="14">
        <f>100*(ABS(H26-H25))/(AVERAGE(H26,H25))</f>
        <v>33.333333333333336</v>
      </c>
      <c r="AA26" s="14">
        <f>100*(ABS(I26-I25))/(AVERAGE(I26,I25))</f>
        <v>0.44742729306487733</v>
      </c>
      <c r="AB26" s="14">
        <f>100*(ABS(N26-N25))/(AVERAGE(N26,N25))</f>
        <v>34.664550087726617</v>
      </c>
      <c r="AC26" s="3">
        <v>1</v>
      </c>
      <c r="AG26" s="15">
        <v>8</v>
      </c>
      <c r="AH26" s="19">
        <f t="shared" si="3"/>
        <v>0.16800000000000001</v>
      </c>
      <c r="AI26" s="19">
        <f t="shared" si="4"/>
        <v>1.3380000000000001</v>
      </c>
    </row>
    <row r="27" spans="1:96" s="2" customFormat="1" ht="15">
      <c r="A27">
        <v>10</v>
      </c>
      <c r="B27">
        <v>10</v>
      </c>
      <c r="C27">
        <v>612.22</v>
      </c>
      <c r="D27" t="s">
        <v>36</v>
      </c>
      <c r="E27" t="s">
        <v>22</v>
      </c>
      <c r="F27">
        <v>353</v>
      </c>
      <c r="G27">
        <v>4639</v>
      </c>
      <c r="H27">
        <v>0.02</v>
      </c>
      <c r="I27">
        <v>0.22500000000000001</v>
      </c>
      <c r="J27">
        <v>0.93720000000000003</v>
      </c>
      <c r="K27">
        <v>1.0004</v>
      </c>
      <c r="L27">
        <v>0</v>
      </c>
      <c r="M27">
        <v>0</v>
      </c>
      <c r="N27">
        <v>11.061</v>
      </c>
      <c r="O27"/>
      <c r="P27"/>
      <c r="Q27" s="4">
        <v>44034</v>
      </c>
      <c r="R27" s="1">
        <v>0.61406250000000007</v>
      </c>
      <c r="T27" s="9">
        <f t="shared" si="5"/>
        <v>0.12244400000000001</v>
      </c>
      <c r="U27" s="9">
        <f t="shared" si="0"/>
        <v>1.3774950000000001</v>
      </c>
      <c r="V27" s="9" t="str">
        <f t="shared" si="1"/>
        <v>NA</v>
      </c>
      <c r="W27" s="9" t="str">
        <f t="shared" si="2"/>
        <v>NA</v>
      </c>
      <c r="X27" s="14">
        <f>100*(ABS(T27-T26))/(AVERAGE(T27,T26))</f>
        <v>34.594144791587858</v>
      </c>
      <c r="Y27" s="14">
        <f>100*(ABS(U27-U26))/(AVERAGE(U27,U26))</f>
        <v>0.40539224721015155</v>
      </c>
      <c r="Z27" s="14">
        <f>100*(ABS(H27-H26))/(AVERAGE(H27,H26))</f>
        <v>33.333333333333336</v>
      </c>
      <c r="AA27" s="14">
        <f>100*(ABS(I27-I26))/(AVERAGE(I27,I26))</f>
        <v>0.89285714285714368</v>
      </c>
      <c r="AB27" s="14">
        <f>100*(ABS(N27-N26))/(AVERAGE(N27,N26))</f>
        <v>33.150300896894066</v>
      </c>
      <c r="AC27" s="3">
        <v>1</v>
      </c>
      <c r="AG27" s="15">
        <v>9</v>
      </c>
      <c r="AH27" s="19">
        <f t="shared" si="3"/>
        <v>0.12000000000000001</v>
      </c>
      <c r="AI27" s="19">
        <f t="shared" si="4"/>
        <v>1.35</v>
      </c>
    </row>
    <row r="28" spans="1:96" s="2" customFormat="1" ht="15">
      <c r="A28">
        <v>8</v>
      </c>
      <c r="B28">
        <v>8</v>
      </c>
      <c r="C28">
        <v>601.21</v>
      </c>
      <c r="D28" t="s">
        <v>36</v>
      </c>
      <c r="E28" t="s">
        <v>22</v>
      </c>
      <c r="F28">
        <v>324</v>
      </c>
      <c r="G28">
        <v>4294</v>
      </c>
      <c r="H28">
        <v>1.9E-2</v>
      </c>
      <c r="I28">
        <v>0.21299999999999999</v>
      </c>
      <c r="J28">
        <v>0.91720000000000002</v>
      </c>
      <c r="K28">
        <v>0.99399999999999999</v>
      </c>
      <c r="L28">
        <v>0</v>
      </c>
      <c r="M28">
        <v>0</v>
      </c>
      <c r="N28">
        <v>11.4732</v>
      </c>
      <c r="O28"/>
      <c r="P28"/>
      <c r="Q28" s="4">
        <v>44035</v>
      </c>
      <c r="R28" s="1">
        <v>0.56627314814814811</v>
      </c>
      <c r="T28" s="9">
        <v>0.11422990000000001</v>
      </c>
      <c r="U28" s="9">
        <v>1.2805773</v>
      </c>
      <c r="V28" s="9" t="s">
        <v>72</v>
      </c>
      <c r="W28" s="9" t="s">
        <v>72</v>
      </c>
      <c r="X28" s="14"/>
      <c r="Y28" s="14"/>
      <c r="Z28" s="14"/>
      <c r="AA28" s="14"/>
      <c r="AB28" s="14"/>
      <c r="AC28" s="3">
        <v>1</v>
      </c>
      <c r="AG28" s="15">
        <v>10</v>
      </c>
      <c r="AH28" s="19">
        <f t="shared" si="3"/>
        <v>0.114</v>
      </c>
      <c r="AI28" s="19">
        <f t="shared" si="4"/>
        <v>1.278</v>
      </c>
    </row>
    <row r="29" spans="1:96" s="2" customFormat="1" ht="15">
      <c r="A29">
        <v>9</v>
      </c>
      <c r="B29">
        <v>9</v>
      </c>
      <c r="C29">
        <v>600.88</v>
      </c>
      <c r="D29" t="s">
        <v>36</v>
      </c>
      <c r="E29" t="s">
        <v>22</v>
      </c>
      <c r="F29">
        <v>433</v>
      </c>
      <c r="G29">
        <v>4412</v>
      </c>
      <c r="H29">
        <v>2.5000000000000001E-2</v>
      </c>
      <c r="I29">
        <v>0.218</v>
      </c>
      <c r="J29">
        <v>0.91720000000000002</v>
      </c>
      <c r="K29">
        <v>0.99399999999999999</v>
      </c>
      <c r="L29">
        <v>0</v>
      </c>
      <c r="M29">
        <v>0</v>
      </c>
      <c r="N29">
        <v>8.6819000000000006</v>
      </c>
      <c r="O29"/>
      <c r="P29"/>
      <c r="Q29" s="4">
        <v>44035</v>
      </c>
      <c r="R29" s="1">
        <v>0.57361111111111118</v>
      </c>
      <c r="T29" s="9">
        <v>0.15021999999999999</v>
      </c>
      <c r="U29" s="9">
        <v>1.3099183999999999</v>
      </c>
      <c r="V29" s="9" t="s">
        <v>72</v>
      </c>
      <c r="W29" s="9" t="s">
        <v>72</v>
      </c>
      <c r="X29" s="14">
        <v>27.218841829775684</v>
      </c>
      <c r="Y29" s="14">
        <v>2.2652884542522034</v>
      </c>
      <c r="Z29" s="14">
        <v>27.272727272727284</v>
      </c>
      <c r="AA29" s="14">
        <v>2.3201856148491902</v>
      </c>
      <c r="AB29" s="14">
        <v>27.698200455467845</v>
      </c>
      <c r="AC29" s="3">
        <v>1</v>
      </c>
      <c r="AG29" s="15">
        <v>11</v>
      </c>
      <c r="AH29" s="19">
        <f t="shared" si="3"/>
        <v>0.15</v>
      </c>
      <c r="AI29" s="19">
        <f t="shared" si="4"/>
        <v>1.3079999999999998</v>
      </c>
    </row>
    <row r="30" spans="1:96" s="2" customFormat="1" ht="15">
      <c r="A30">
        <v>10</v>
      </c>
      <c r="B30">
        <v>10</v>
      </c>
      <c r="C30">
        <v>604.62</v>
      </c>
      <c r="D30" t="s">
        <v>36</v>
      </c>
      <c r="E30" t="s">
        <v>22</v>
      </c>
      <c r="F30">
        <v>332</v>
      </c>
      <c r="G30">
        <v>4469</v>
      </c>
      <c r="H30">
        <v>1.9E-2</v>
      </c>
      <c r="I30">
        <v>0.219</v>
      </c>
      <c r="J30">
        <v>0.91720000000000002</v>
      </c>
      <c r="K30">
        <v>0.99399999999999999</v>
      </c>
      <c r="L30">
        <v>0</v>
      </c>
      <c r="M30">
        <v>0</v>
      </c>
      <c r="N30">
        <v>11.5913</v>
      </c>
      <c r="O30"/>
      <c r="P30"/>
      <c r="Q30" s="4">
        <v>44035</v>
      </c>
      <c r="R30" s="1">
        <v>0.58097222222222222</v>
      </c>
      <c r="T30" s="9">
        <v>0.11487779999999999</v>
      </c>
      <c r="U30" s="9">
        <v>1.3241178</v>
      </c>
      <c r="V30" s="9" t="s">
        <v>72</v>
      </c>
      <c r="W30" s="9" t="s">
        <v>72</v>
      </c>
      <c r="X30" s="14">
        <v>26.663518143115489</v>
      </c>
      <c r="Y30" s="14">
        <v>1.0781476731413249</v>
      </c>
      <c r="Z30" s="14">
        <v>27.272727272727284</v>
      </c>
      <c r="AA30" s="14">
        <v>0.4576659038901606</v>
      </c>
      <c r="AB30" s="14">
        <v>28.701931614150698</v>
      </c>
      <c r="AC30" s="3">
        <v>1</v>
      </c>
      <c r="AG30" s="15">
        <v>12</v>
      </c>
      <c r="AH30" s="19">
        <f t="shared" si="3"/>
        <v>0.11399999999999998</v>
      </c>
      <c r="AI30" s="19">
        <f t="shared" si="4"/>
        <v>1.3140000000000001</v>
      </c>
    </row>
    <row r="31" spans="1:96" s="2" customFormat="1" ht="15">
      <c r="A31">
        <v>8</v>
      </c>
      <c r="B31">
        <v>8</v>
      </c>
      <c r="C31">
        <v>606.38</v>
      </c>
      <c r="D31" t="s">
        <v>36</v>
      </c>
      <c r="E31" t="s">
        <v>22</v>
      </c>
      <c r="F31">
        <v>326</v>
      </c>
      <c r="G31">
        <v>4603</v>
      </c>
      <c r="H31">
        <v>1.9E-2</v>
      </c>
      <c r="I31">
        <v>0.223</v>
      </c>
      <c r="J31">
        <v>0.92589999999999995</v>
      </c>
      <c r="K31">
        <v>0.99</v>
      </c>
      <c r="L31">
        <v>0</v>
      </c>
      <c r="M31">
        <v>0</v>
      </c>
      <c r="N31">
        <v>11.984999999999999</v>
      </c>
      <c r="O31"/>
      <c r="P31"/>
      <c r="Q31" s="4">
        <v>44036</v>
      </c>
      <c r="R31" s="1">
        <v>0.55733796296296301</v>
      </c>
      <c r="T31" s="9">
        <v>0.1152122</v>
      </c>
      <c r="U31" s="9">
        <v>1.3522273999999999</v>
      </c>
      <c r="V31" s="9" t="s">
        <v>72</v>
      </c>
      <c r="W31" s="9" t="s">
        <v>72</v>
      </c>
      <c r="X31" s="14"/>
      <c r="Y31" s="14"/>
      <c r="Z31" s="14"/>
      <c r="AA31" s="14"/>
      <c r="AB31" s="14"/>
      <c r="AC31" s="3">
        <v>1</v>
      </c>
      <c r="AG31" s="15">
        <v>13</v>
      </c>
      <c r="AH31" s="19">
        <f t="shared" si="3"/>
        <v>0.11399999999999999</v>
      </c>
      <c r="AI31" s="19">
        <f t="shared" si="4"/>
        <v>1.3379999999999999</v>
      </c>
    </row>
    <row r="32" spans="1:96" s="2" customFormat="1" ht="15">
      <c r="A32">
        <v>9</v>
      </c>
      <c r="B32">
        <v>9</v>
      </c>
      <c r="C32">
        <v>608.35</v>
      </c>
      <c r="D32" t="s">
        <v>36</v>
      </c>
      <c r="E32" t="s">
        <v>22</v>
      </c>
      <c r="F32">
        <v>446</v>
      </c>
      <c r="G32">
        <v>4699</v>
      </c>
      <c r="H32">
        <v>2.5999999999999999E-2</v>
      </c>
      <c r="I32">
        <v>0.22700000000000001</v>
      </c>
      <c r="J32">
        <v>0.92589999999999995</v>
      </c>
      <c r="K32">
        <v>0.99</v>
      </c>
      <c r="L32">
        <v>0</v>
      </c>
      <c r="M32">
        <v>0</v>
      </c>
      <c r="N32">
        <v>8.7779000000000007</v>
      </c>
      <c r="O32"/>
      <c r="P32"/>
      <c r="Q32" s="4">
        <v>44036</v>
      </c>
      <c r="R32" s="1">
        <v>0.56467592592592586</v>
      </c>
      <c r="T32" s="9">
        <v>0.15817100000000001</v>
      </c>
      <c r="U32" s="9">
        <v>1.3809545000000001</v>
      </c>
      <c r="V32" s="9" t="s">
        <v>72</v>
      </c>
      <c r="W32" s="9" t="s">
        <v>72</v>
      </c>
      <c r="X32" s="14">
        <v>31.427534683916207</v>
      </c>
      <c r="Y32" s="14">
        <v>2.1020993882624666</v>
      </c>
      <c r="Z32" s="14">
        <v>31.111111111111111</v>
      </c>
      <c r="AA32" s="14">
        <v>1.7777777777777792</v>
      </c>
      <c r="AB32" s="14">
        <v>30.892601707853895</v>
      </c>
      <c r="AC32" s="3">
        <v>1</v>
      </c>
      <c r="AG32" s="15">
        <v>14</v>
      </c>
      <c r="AH32" s="19">
        <f t="shared" si="3"/>
        <v>0.156</v>
      </c>
      <c r="AI32" s="19">
        <f t="shared" si="4"/>
        <v>1.3620000000000001</v>
      </c>
    </row>
    <row r="33" spans="1:35" s="2" customFormat="1" ht="15">
      <c r="A33">
        <v>10</v>
      </c>
      <c r="B33">
        <v>10</v>
      </c>
      <c r="C33">
        <v>622</v>
      </c>
      <c r="D33" t="s">
        <v>36</v>
      </c>
      <c r="E33" t="s">
        <v>22</v>
      </c>
      <c r="F33">
        <v>379</v>
      </c>
      <c r="G33">
        <v>5198</v>
      </c>
      <c r="H33">
        <v>2.1000000000000001E-2</v>
      </c>
      <c r="I33">
        <v>0.24199999999999999</v>
      </c>
      <c r="J33">
        <v>0.92589999999999995</v>
      </c>
      <c r="K33">
        <v>0.99</v>
      </c>
      <c r="L33">
        <v>0</v>
      </c>
      <c r="M33">
        <v>0</v>
      </c>
      <c r="N33">
        <v>11.356199999999999</v>
      </c>
      <c r="O33"/>
      <c r="P33"/>
      <c r="Q33" s="4">
        <v>44036</v>
      </c>
      <c r="R33" s="1">
        <v>0.57204861111111105</v>
      </c>
      <c r="T33" s="9">
        <v>0.13062000000000001</v>
      </c>
      <c r="U33" s="9">
        <v>1.5052399999999999</v>
      </c>
      <c r="V33" s="9" t="s">
        <v>72</v>
      </c>
      <c r="W33" s="9" t="s">
        <v>72</v>
      </c>
      <c r="X33" s="14">
        <v>19.080234494842284</v>
      </c>
      <c r="Y33" s="14">
        <v>8.6124133352759031</v>
      </c>
      <c r="Z33" s="14">
        <v>21.27659574468084</v>
      </c>
      <c r="AA33" s="14">
        <v>6.3965884861407201</v>
      </c>
      <c r="AB33" s="14">
        <v>25.611276391793016</v>
      </c>
      <c r="AC33" s="3">
        <v>1</v>
      </c>
      <c r="AG33" s="15">
        <v>15</v>
      </c>
      <c r="AH33" s="19">
        <f t="shared" si="3"/>
        <v>0.12600000000000003</v>
      </c>
      <c r="AI33" s="19">
        <f t="shared" si="4"/>
        <v>1.4519999999999997</v>
      </c>
    </row>
    <row r="34" spans="1:35" s="2" customFormat="1" ht="15">
      <c r="A34">
        <v>8</v>
      </c>
      <c r="B34">
        <v>8</v>
      </c>
      <c r="C34">
        <v>598</v>
      </c>
      <c r="D34" t="s">
        <v>36</v>
      </c>
      <c r="E34" t="s">
        <v>22</v>
      </c>
      <c r="F34">
        <v>443</v>
      </c>
      <c r="G34">
        <v>4699</v>
      </c>
      <c r="H34">
        <v>2.5999999999999999E-2</v>
      </c>
      <c r="I34">
        <v>0.22900000000000001</v>
      </c>
      <c r="J34">
        <v>0.91520000000000001</v>
      </c>
      <c r="K34">
        <v>0.98409999999999997</v>
      </c>
      <c r="L34">
        <v>0</v>
      </c>
      <c r="M34">
        <v>0</v>
      </c>
      <c r="N34">
        <v>8.8976000000000006</v>
      </c>
      <c r="O34"/>
      <c r="P34"/>
      <c r="Q34" s="4">
        <v>44062</v>
      </c>
      <c r="R34" s="1">
        <v>0.54084490740740743</v>
      </c>
      <c r="T34" s="9">
        <v>0.15548000000000001</v>
      </c>
      <c r="U34" s="9">
        <v>1.3694200000000001</v>
      </c>
      <c r="V34" s="9" t="s">
        <v>72</v>
      </c>
      <c r="W34" s="9" t="s">
        <v>72</v>
      </c>
      <c r="X34" s="14"/>
      <c r="Y34" s="14"/>
      <c r="Z34" s="14"/>
      <c r="AA34" s="14"/>
      <c r="AB34" s="14"/>
      <c r="AC34" s="3">
        <v>1</v>
      </c>
      <c r="AG34" s="15">
        <v>16</v>
      </c>
      <c r="AH34" s="19">
        <f t="shared" si="3"/>
        <v>0.15600000000000003</v>
      </c>
      <c r="AI34" s="19">
        <f t="shared" si="4"/>
        <v>1.3740000000000001</v>
      </c>
    </row>
    <row r="35" spans="1:35" s="2" customFormat="1" ht="15">
      <c r="A35">
        <v>9</v>
      </c>
      <c r="B35">
        <v>9</v>
      </c>
      <c r="C35">
        <v>616.28</v>
      </c>
      <c r="D35" t="s">
        <v>36</v>
      </c>
      <c r="E35" t="s">
        <v>22</v>
      </c>
      <c r="F35">
        <v>340</v>
      </c>
      <c r="G35">
        <v>4628</v>
      </c>
      <c r="H35">
        <v>1.9E-2</v>
      </c>
      <c r="I35">
        <v>0.22</v>
      </c>
      <c r="J35">
        <v>0.91520000000000001</v>
      </c>
      <c r="K35">
        <v>0.98409999999999997</v>
      </c>
      <c r="L35">
        <v>0</v>
      </c>
      <c r="M35">
        <v>0</v>
      </c>
      <c r="N35">
        <v>11.575900000000001</v>
      </c>
      <c r="O35"/>
      <c r="P35"/>
      <c r="Q35" s="4">
        <v>44062</v>
      </c>
      <c r="R35" s="1">
        <v>0.54820601851851858</v>
      </c>
      <c r="T35" s="9">
        <v>0.11709319999999999</v>
      </c>
      <c r="U35" s="9">
        <v>1.3558160000000001</v>
      </c>
      <c r="V35" s="9" t="s">
        <v>72</v>
      </c>
      <c r="W35" s="9" t="s">
        <v>72</v>
      </c>
      <c r="X35" s="14">
        <v>28.166232043355702</v>
      </c>
      <c r="Y35" s="14">
        <v>0.99837225106375727</v>
      </c>
      <c r="Z35" s="14">
        <v>31.111111111111111</v>
      </c>
      <c r="AA35" s="14">
        <v>4.008908685968823</v>
      </c>
      <c r="AB35" s="14">
        <v>26.16357730725084</v>
      </c>
      <c r="AC35" s="3">
        <v>1</v>
      </c>
      <c r="AG35" s="15">
        <v>17</v>
      </c>
      <c r="AH35" s="19">
        <f t="shared" si="3"/>
        <v>0.114</v>
      </c>
      <c r="AI35" s="19">
        <f t="shared" si="4"/>
        <v>1.3200000000000003</v>
      </c>
    </row>
    <row r="36" spans="1:35" s="2" customFormat="1" ht="15">
      <c r="A36">
        <v>10</v>
      </c>
      <c r="B36">
        <v>10</v>
      </c>
      <c r="C36">
        <v>607.03</v>
      </c>
      <c r="D36" t="s">
        <v>36</v>
      </c>
      <c r="E36" t="s">
        <v>22</v>
      </c>
      <c r="F36">
        <v>462</v>
      </c>
      <c r="G36">
        <v>4562</v>
      </c>
      <c r="H36">
        <v>2.7E-2</v>
      </c>
      <c r="I36">
        <v>0.22</v>
      </c>
      <c r="J36">
        <v>0.91520000000000001</v>
      </c>
      <c r="K36">
        <v>0.98409999999999997</v>
      </c>
      <c r="L36">
        <v>0</v>
      </c>
      <c r="M36">
        <v>0</v>
      </c>
      <c r="N36">
        <v>8.2830999999999992</v>
      </c>
      <c r="O36"/>
      <c r="P36"/>
      <c r="Q36" s="4">
        <v>44062</v>
      </c>
      <c r="R36" s="1">
        <v>0.55553240740740739</v>
      </c>
      <c r="T36" s="9">
        <v>0.16389810000000002</v>
      </c>
      <c r="U36" s="9">
        <v>1.3354659999999998</v>
      </c>
      <c r="V36" s="9" t="s">
        <v>72</v>
      </c>
      <c r="W36" s="9" t="s">
        <v>72</v>
      </c>
      <c r="X36" s="14">
        <v>33.314127519250611</v>
      </c>
      <c r="Y36" s="14">
        <v>1.5122904251579961</v>
      </c>
      <c r="Z36" s="14">
        <v>34.782608695652179</v>
      </c>
      <c r="AA36" s="14">
        <v>0</v>
      </c>
      <c r="AB36" s="14">
        <v>33.161790623898497</v>
      </c>
      <c r="AC36" s="3">
        <v>1</v>
      </c>
      <c r="AG36" s="15">
        <v>18</v>
      </c>
      <c r="AH36" s="19">
        <f t="shared" si="3"/>
        <v>0.16200000000000003</v>
      </c>
      <c r="AI36" s="19">
        <f t="shared" si="4"/>
        <v>1.3199999999999998</v>
      </c>
    </row>
    <row r="37" spans="1:35" s="2" customFormat="1" ht="15">
      <c r="A37">
        <v>8</v>
      </c>
      <c r="B37">
        <v>8</v>
      </c>
      <c r="C37">
        <v>603.51</v>
      </c>
      <c r="D37" t="s">
        <v>36</v>
      </c>
      <c r="E37" t="s">
        <v>22</v>
      </c>
      <c r="F37">
        <v>444</v>
      </c>
      <c r="G37">
        <v>4509</v>
      </c>
      <c r="H37">
        <v>2.5999999999999999E-2</v>
      </c>
      <c r="I37">
        <v>0.222</v>
      </c>
      <c r="J37">
        <v>0.93630000000000002</v>
      </c>
      <c r="K37">
        <v>0.99719999999999998</v>
      </c>
      <c r="L37">
        <v>0</v>
      </c>
      <c r="M37">
        <v>0</v>
      </c>
      <c r="N37">
        <v>8.4747000000000003</v>
      </c>
      <c r="O37"/>
      <c r="P37"/>
      <c r="Q37" s="4">
        <v>44063</v>
      </c>
      <c r="R37" s="1">
        <v>0.61723379629629627</v>
      </c>
      <c r="T37" s="9">
        <v>0.15691259999999999</v>
      </c>
      <c r="U37" s="9">
        <v>1.3397922</v>
      </c>
      <c r="V37" s="9" t="s">
        <v>72</v>
      </c>
      <c r="W37" s="9" t="s">
        <v>72</v>
      </c>
      <c r="X37" s="14"/>
      <c r="Y37" s="14"/>
      <c r="Z37" s="14"/>
      <c r="AA37" s="14"/>
      <c r="AB37" s="14"/>
      <c r="AC37" s="3">
        <v>1</v>
      </c>
      <c r="AG37" s="15">
        <v>19</v>
      </c>
      <c r="AH37" s="19">
        <f t="shared" si="3"/>
        <v>0.15599999999999997</v>
      </c>
      <c r="AI37" s="19">
        <f t="shared" si="4"/>
        <v>1.3320000000000001</v>
      </c>
    </row>
    <row r="38" spans="1:35" s="2" customFormat="1" ht="15">
      <c r="A38">
        <v>9</v>
      </c>
      <c r="B38">
        <v>9</v>
      </c>
      <c r="C38">
        <v>595.58000000000004</v>
      </c>
      <c r="D38" t="s">
        <v>36</v>
      </c>
      <c r="E38" t="s">
        <v>22</v>
      </c>
      <c r="F38">
        <v>325</v>
      </c>
      <c r="G38">
        <v>4315</v>
      </c>
      <c r="H38">
        <v>1.9E-2</v>
      </c>
      <c r="I38">
        <v>0.216</v>
      </c>
      <c r="J38">
        <v>0.93630000000000002</v>
      </c>
      <c r="K38">
        <v>0.99719999999999998</v>
      </c>
      <c r="L38">
        <v>0</v>
      </c>
      <c r="M38">
        <v>0</v>
      </c>
      <c r="N38">
        <v>11.289</v>
      </c>
      <c r="O38"/>
      <c r="P38"/>
      <c r="Q38" s="4">
        <v>44063</v>
      </c>
      <c r="R38" s="1">
        <v>0.62456018518518519</v>
      </c>
      <c r="T38" s="9">
        <v>0.1131602</v>
      </c>
      <c r="U38" s="9">
        <v>1.2864528000000002</v>
      </c>
      <c r="V38" s="9" t="s">
        <v>72</v>
      </c>
      <c r="W38" s="9" t="s">
        <v>72</v>
      </c>
      <c r="X38" s="14">
        <v>32.40044906410418</v>
      </c>
      <c r="Y38" s="14">
        <v>4.062027723993749</v>
      </c>
      <c r="Z38" s="14">
        <v>31.111111111111111</v>
      </c>
      <c r="AA38" s="14">
        <v>2.7397260273972628</v>
      </c>
      <c r="AB38" s="14">
        <v>28.479485116653255</v>
      </c>
      <c r="AC38" s="3">
        <v>1</v>
      </c>
      <c r="AG38" s="15">
        <v>20</v>
      </c>
      <c r="AH38" s="19">
        <f t="shared" si="3"/>
        <v>0.11399999999999999</v>
      </c>
      <c r="AI38" s="19">
        <f t="shared" si="4"/>
        <v>1.296</v>
      </c>
    </row>
    <row r="39" spans="1:35" s="2" customFormat="1" ht="15">
      <c r="A39">
        <v>10</v>
      </c>
      <c r="B39">
        <v>10</v>
      </c>
      <c r="C39">
        <v>607.73</v>
      </c>
      <c r="D39" t="s">
        <v>36</v>
      </c>
      <c r="E39" t="s">
        <v>22</v>
      </c>
      <c r="F39">
        <v>456</v>
      </c>
      <c r="G39">
        <v>4540</v>
      </c>
      <c r="H39">
        <v>2.7E-2</v>
      </c>
      <c r="I39">
        <v>0.222</v>
      </c>
      <c r="J39">
        <v>0.93630000000000002</v>
      </c>
      <c r="K39">
        <v>0.99719999999999998</v>
      </c>
      <c r="L39">
        <v>0</v>
      </c>
      <c r="M39">
        <v>0</v>
      </c>
      <c r="N39">
        <v>8.2911000000000001</v>
      </c>
      <c r="O39"/>
      <c r="P39"/>
      <c r="Q39" s="4">
        <v>44063</v>
      </c>
      <c r="R39" s="1">
        <v>0.63193287037037038</v>
      </c>
      <c r="T39" s="9">
        <v>0.16408709999999999</v>
      </c>
      <c r="U39" s="9">
        <v>1.3491606000000003</v>
      </c>
      <c r="V39" s="9" t="s">
        <v>72</v>
      </c>
      <c r="W39" s="9" t="s">
        <v>72</v>
      </c>
      <c r="X39" s="14">
        <v>36.73752638889539</v>
      </c>
      <c r="Y39" s="14">
        <v>4.7584975854197795</v>
      </c>
      <c r="Z39" s="14">
        <v>34.782608695652179</v>
      </c>
      <c r="AA39" s="14">
        <v>2.7397260273972628</v>
      </c>
      <c r="AB39" s="14">
        <v>30.621906936123917</v>
      </c>
      <c r="AC39" s="3">
        <v>1</v>
      </c>
      <c r="AG39" s="15">
        <v>21</v>
      </c>
      <c r="AH39" s="19">
        <f t="shared" si="3"/>
        <v>0.16199999999999998</v>
      </c>
      <c r="AI39" s="19">
        <f t="shared" si="4"/>
        <v>1.3320000000000003</v>
      </c>
    </row>
    <row r="40" spans="1:35" s="2" customFormat="1" ht="15">
      <c r="A40">
        <v>8</v>
      </c>
      <c r="B40">
        <v>8</v>
      </c>
      <c r="C40">
        <v>600.55999999999995</v>
      </c>
      <c r="D40" t="s">
        <v>36</v>
      </c>
      <c r="E40" t="s">
        <v>22</v>
      </c>
      <c r="F40">
        <v>423</v>
      </c>
      <c r="G40">
        <v>4484</v>
      </c>
      <c r="H40">
        <v>2.5000000000000001E-2</v>
      </c>
      <c r="I40">
        <v>0.222</v>
      </c>
      <c r="J40">
        <v>0.92300000000000004</v>
      </c>
      <c r="K40">
        <v>0.99609999999999999</v>
      </c>
      <c r="L40">
        <v>0</v>
      </c>
      <c r="M40">
        <v>0</v>
      </c>
      <c r="N40">
        <v>8.9707000000000008</v>
      </c>
      <c r="O40"/>
      <c r="P40"/>
      <c r="Q40" s="4">
        <v>44068</v>
      </c>
      <c r="R40" s="1">
        <v>0.5420949074074074</v>
      </c>
      <c r="T40" s="9">
        <v>0.15014</v>
      </c>
      <c r="U40" s="9">
        <v>1.3332432000000001</v>
      </c>
      <c r="V40" s="9" t="s">
        <v>72</v>
      </c>
      <c r="W40" s="9" t="s">
        <v>72</v>
      </c>
      <c r="X40" s="14"/>
      <c r="Y40" s="14"/>
      <c r="Z40" s="14"/>
      <c r="AA40" s="14"/>
      <c r="AB40" s="14"/>
      <c r="AC40" s="3">
        <v>1</v>
      </c>
      <c r="AG40" s="15">
        <v>22</v>
      </c>
      <c r="AH40" s="19">
        <f t="shared" si="3"/>
        <v>0.15000000000000002</v>
      </c>
      <c r="AI40" s="19">
        <f t="shared" si="4"/>
        <v>1.3320000000000001</v>
      </c>
    </row>
    <row r="41" spans="1:35" s="2" customFormat="1" ht="15">
      <c r="A41">
        <v>9</v>
      </c>
      <c r="B41">
        <v>9</v>
      </c>
      <c r="C41">
        <v>622.07000000000005</v>
      </c>
      <c r="D41" t="s">
        <v>36</v>
      </c>
      <c r="E41" t="s">
        <v>22</v>
      </c>
      <c r="F41">
        <v>358</v>
      </c>
      <c r="G41">
        <v>4502</v>
      </c>
      <c r="H41">
        <v>0.02</v>
      </c>
      <c r="I41">
        <v>0.215</v>
      </c>
      <c r="J41">
        <v>0.92300000000000004</v>
      </c>
      <c r="K41">
        <v>0.99609999999999999</v>
      </c>
      <c r="L41">
        <v>0</v>
      </c>
      <c r="M41">
        <v>0</v>
      </c>
      <c r="N41">
        <v>10.7258</v>
      </c>
      <c r="O41"/>
      <c r="P41"/>
      <c r="Q41" s="4">
        <v>44068</v>
      </c>
      <c r="R41" s="1">
        <v>0.54945601851851855</v>
      </c>
      <c r="T41" s="9">
        <v>0.12441400000000001</v>
      </c>
      <c r="U41" s="9">
        <v>1.3374505000000001</v>
      </c>
      <c r="V41" s="9" t="s">
        <v>72</v>
      </c>
      <c r="W41" s="9" t="s">
        <v>72</v>
      </c>
      <c r="X41" s="14">
        <v>18.74021139739358</v>
      </c>
      <c r="Y41" s="14">
        <v>0.31507169841303961</v>
      </c>
      <c r="Z41" s="14">
        <v>22.222222222222229</v>
      </c>
      <c r="AA41" s="14">
        <v>3.2036613272311243</v>
      </c>
      <c r="AB41" s="14">
        <v>17.821440357423896</v>
      </c>
      <c r="AC41" s="3">
        <v>1</v>
      </c>
      <c r="AG41" s="15">
        <v>23</v>
      </c>
      <c r="AH41" s="19">
        <f t="shared" si="3"/>
        <v>0.12000000000000001</v>
      </c>
      <c r="AI41" s="19">
        <f t="shared" si="4"/>
        <v>1.29</v>
      </c>
    </row>
    <row r="42" spans="1:35" s="2" customFormat="1" ht="15">
      <c r="A42">
        <v>10</v>
      </c>
      <c r="B42">
        <v>10</v>
      </c>
      <c r="C42">
        <v>627.36</v>
      </c>
      <c r="D42" t="s">
        <v>36</v>
      </c>
      <c r="E42" t="s">
        <v>22</v>
      </c>
      <c r="F42">
        <v>467</v>
      </c>
      <c r="G42">
        <v>4550</v>
      </c>
      <c r="H42">
        <v>2.5999999999999999E-2</v>
      </c>
      <c r="I42">
        <v>0.215</v>
      </c>
      <c r="J42">
        <v>0.92300000000000004</v>
      </c>
      <c r="K42">
        <v>0.99609999999999999</v>
      </c>
      <c r="L42">
        <v>0</v>
      </c>
      <c r="M42">
        <v>0</v>
      </c>
      <c r="N42">
        <v>8.2105999999999995</v>
      </c>
      <c r="O42"/>
      <c r="P42"/>
      <c r="Q42" s="4">
        <v>44068</v>
      </c>
      <c r="R42" s="1">
        <v>0.5568171296296297</v>
      </c>
      <c r="T42" s="9">
        <v>0.1631136</v>
      </c>
      <c r="U42" s="9">
        <v>1.3488239999999998</v>
      </c>
      <c r="V42" s="9" t="s">
        <v>72</v>
      </c>
      <c r="W42" s="9" t="s">
        <v>72</v>
      </c>
      <c r="X42" s="14">
        <v>26.918876657406095</v>
      </c>
      <c r="Y42" s="14">
        <v>0.84678613447729967</v>
      </c>
      <c r="Z42" s="14">
        <v>26.086956521739125</v>
      </c>
      <c r="AA42" s="14">
        <v>0</v>
      </c>
      <c r="AB42" s="14">
        <v>26.564711349570143</v>
      </c>
      <c r="AC42" s="3">
        <v>1</v>
      </c>
      <c r="AG42" s="15">
        <v>24</v>
      </c>
      <c r="AH42" s="19">
        <f t="shared" si="3"/>
        <v>0.156</v>
      </c>
      <c r="AI42" s="19">
        <f t="shared" si="4"/>
        <v>1.2899999999999998</v>
      </c>
    </row>
    <row r="43" spans="1:35" s="2" customFormat="1" ht="15">
      <c r="A43">
        <v>9</v>
      </c>
      <c r="B43">
        <v>8</v>
      </c>
      <c r="C43">
        <v>614.58000000000004</v>
      </c>
      <c r="D43" t="s">
        <v>36</v>
      </c>
      <c r="E43" t="s">
        <v>22</v>
      </c>
      <c r="F43">
        <v>340</v>
      </c>
      <c r="G43">
        <v>4711</v>
      </c>
      <c r="H43">
        <v>1.9E-2</v>
      </c>
      <c r="I43">
        <v>0.22800000000000001</v>
      </c>
      <c r="J43">
        <v>0.91969999999999996</v>
      </c>
      <c r="K43">
        <v>1.0011000000000001</v>
      </c>
      <c r="L43">
        <v>0</v>
      </c>
      <c r="M43">
        <v>0</v>
      </c>
      <c r="N43">
        <v>11.8919</v>
      </c>
      <c r="O43"/>
      <c r="P43"/>
      <c r="Q43" s="4">
        <v>44069</v>
      </c>
      <c r="R43" s="1">
        <v>0.58538194444444447</v>
      </c>
      <c r="T43" s="9">
        <v>0.1167702</v>
      </c>
      <c r="U43" s="9">
        <v>1.4012424000000001</v>
      </c>
      <c r="V43" s="9" t="s">
        <v>72</v>
      </c>
      <c r="W43" s="9" t="s">
        <v>72</v>
      </c>
      <c r="X43" s="14"/>
      <c r="Y43" s="14"/>
      <c r="Z43" s="14"/>
      <c r="AA43" s="14"/>
      <c r="AB43" s="14"/>
      <c r="AC43" s="3">
        <v>1</v>
      </c>
      <c r="AG43" s="15">
        <v>25</v>
      </c>
      <c r="AH43" s="19">
        <f t="shared" si="3"/>
        <v>0.114</v>
      </c>
      <c r="AI43" s="19">
        <f t="shared" si="4"/>
        <v>1.3679999999999999</v>
      </c>
    </row>
    <row r="44" spans="1:35" s="2" customFormat="1" ht="15">
      <c r="A44">
        <v>10</v>
      </c>
      <c r="B44">
        <v>9</v>
      </c>
      <c r="C44">
        <v>601.94000000000005</v>
      </c>
      <c r="D44" t="s">
        <v>36</v>
      </c>
      <c r="E44" t="s">
        <v>22</v>
      </c>
      <c r="F44">
        <v>418</v>
      </c>
      <c r="G44">
        <v>4542</v>
      </c>
      <c r="H44">
        <v>2.4E-2</v>
      </c>
      <c r="I44">
        <v>0.22500000000000001</v>
      </c>
      <c r="J44">
        <v>0.91969999999999996</v>
      </c>
      <c r="K44">
        <v>1.0011000000000001</v>
      </c>
      <c r="L44">
        <v>0</v>
      </c>
      <c r="M44">
        <v>0</v>
      </c>
      <c r="N44">
        <v>9.2850000000000001</v>
      </c>
      <c r="O44"/>
      <c r="P44"/>
      <c r="Q44" s="4">
        <v>44069</v>
      </c>
      <c r="R44" s="1">
        <v>0.59273148148148147</v>
      </c>
      <c r="T44" s="9">
        <v>0.14446560000000003</v>
      </c>
      <c r="U44" s="9">
        <v>1.3543650000000003</v>
      </c>
      <c r="V44" s="9" t="s">
        <v>72</v>
      </c>
      <c r="W44" s="9" t="s">
        <v>72</v>
      </c>
      <c r="X44" s="14">
        <v>21.203372585227616</v>
      </c>
      <c r="Y44" s="14">
        <v>3.4023279223302882</v>
      </c>
      <c r="Z44" s="14">
        <v>23.255813953488378</v>
      </c>
      <c r="AA44" s="14">
        <v>1.3245033112582794</v>
      </c>
      <c r="AB44" s="14">
        <v>24.620222978811814</v>
      </c>
      <c r="AC44" s="3">
        <v>1</v>
      </c>
      <c r="AG44" s="15">
        <v>26</v>
      </c>
      <c r="AH44" s="19">
        <f t="shared" si="3"/>
        <v>0.14400000000000002</v>
      </c>
      <c r="AI44" s="19">
        <f t="shared" si="4"/>
        <v>1.35</v>
      </c>
    </row>
    <row r="45" spans="1:35" s="2" customFormat="1" ht="15">
      <c r="A45">
        <v>11</v>
      </c>
      <c r="B45">
        <v>10</v>
      </c>
      <c r="C45">
        <v>631.36</v>
      </c>
      <c r="D45" t="s">
        <v>36</v>
      </c>
      <c r="E45" t="s">
        <v>22</v>
      </c>
      <c r="F45">
        <v>339</v>
      </c>
      <c r="G45">
        <v>4733</v>
      </c>
      <c r="H45">
        <v>1.9E-2</v>
      </c>
      <c r="I45">
        <v>0.222</v>
      </c>
      <c r="J45">
        <v>0.91969999999999996</v>
      </c>
      <c r="K45">
        <v>1.0011000000000001</v>
      </c>
      <c r="L45">
        <v>0</v>
      </c>
      <c r="M45">
        <v>0</v>
      </c>
      <c r="N45">
        <v>11.9716</v>
      </c>
      <c r="O45"/>
      <c r="P45"/>
      <c r="Q45" s="4">
        <v>44069</v>
      </c>
      <c r="R45" s="1">
        <v>0.60009259259259262</v>
      </c>
      <c r="T45" s="9">
        <v>0.11995839999999999</v>
      </c>
      <c r="U45" s="9">
        <v>1.4016192000000001</v>
      </c>
      <c r="V45" s="9" t="s">
        <v>72</v>
      </c>
      <c r="W45" s="9" t="s">
        <v>72</v>
      </c>
      <c r="X45" s="14">
        <v>18.536290200586965</v>
      </c>
      <c r="Y45" s="14">
        <v>3.4292068873253916</v>
      </c>
      <c r="Z45" s="14">
        <v>23.255813953488378</v>
      </c>
      <c r="AA45" s="14">
        <v>1.342281879194632</v>
      </c>
      <c r="AB45" s="14">
        <v>25.277796072749172</v>
      </c>
      <c r="AC45" s="3">
        <v>1</v>
      </c>
      <c r="AG45" s="15">
        <v>27</v>
      </c>
      <c r="AH45" s="19">
        <f t="shared" si="3"/>
        <v>0.11399999999999999</v>
      </c>
      <c r="AI45" s="19">
        <f t="shared" si="4"/>
        <v>1.3320000000000001</v>
      </c>
    </row>
    <row r="46" spans="1:35" customFormat="1" ht="15">
      <c r="A46">
        <v>8</v>
      </c>
      <c r="B46">
        <v>8</v>
      </c>
      <c r="C46">
        <v>613.15</v>
      </c>
      <c r="D46" t="s">
        <v>36</v>
      </c>
      <c r="E46" t="s">
        <v>22</v>
      </c>
      <c r="F46">
        <v>355</v>
      </c>
      <c r="G46">
        <v>4735</v>
      </c>
      <c r="H46">
        <v>0.02</v>
      </c>
      <c r="I46">
        <v>0.22700000000000001</v>
      </c>
      <c r="J46">
        <v>0.91220000000000001</v>
      </c>
      <c r="K46">
        <v>0.99280000000000002</v>
      </c>
      <c r="L46">
        <v>0</v>
      </c>
      <c r="M46">
        <v>0</v>
      </c>
      <c r="N46">
        <v>11.416600000000001</v>
      </c>
      <c r="Q46" s="4">
        <v>44096</v>
      </c>
      <c r="R46" s="1">
        <v>0.60091435185185182</v>
      </c>
      <c r="T46">
        <v>0.12263</v>
      </c>
      <c r="U46">
        <v>1.3918504999999999</v>
      </c>
      <c r="V46" t="s">
        <v>72</v>
      </c>
      <c r="W46" t="s">
        <v>72</v>
      </c>
      <c r="AC46" s="3">
        <v>1</v>
      </c>
      <c r="AD46" s="2"/>
      <c r="AE46" s="2"/>
      <c r="AF46" s="2"/>
      <c r="AG46" s="15">
        <v>28</v>
      </c>
      <c r="AH46" s="19">
        <f t="shared" si="3"/>
        <v>0.12000000000000001</v>
      </c>
      <c r="AI46" s="19">
        <f t="shared" si="4"/>
        <v>1.3619999999999999</v>
      </c>
    </row>
    <row r="47" spans="1:35" customFormat="1" ht="15">
      <c r="A47">
        <v>9</v>
      </c>
      <c r="B47">
        <v>9</v>
      </c>
      <c r="C47">
        <v>599.71</v>
      </c>
      <c r="D47" t="s">
        <v>36</v>
      </c>
      <c r="E47" t="s">
        <v>22</v>
      </c>
      <c r="F47">
        <v>460</v>
      </c>
      <c r="G47">
        <v>4681</v>
      </c>
      <c r="H47">
        <v>2.7E-2</v>
      </c>
      <c r="I47">
        <v>0.23</v>
      </c>
      <c r="J47">
        <v>0.91220000000000001</v>
      </c>
      <c r="K47">
        <v>0.99280000000000002</v>
      </c>
      <c r="L47">
        <v>0</v>
      </c>
      <c r="M47">
        <v>0</v>
      </c>
      <c r="N47">
        <v>8.6130999999999993</v>
      </c>
      <c r="Q47" s="4">
        <v>44096</v>
      </c>
      <c r="R47" s="1">
        <v>0.60827546296296298</v>
      </c>
      <c r="T47">
        <v>0.1619217</v>
      </c>
      <c r="U47">
        <v>1.3793329999999999</v>
      </c>
      <c r="V47" t="s">
        <v>72</v>
      </c>
      <c r="W47" t="s">
        <v>72</v>
      </c>
      <c r="X47">
        <v>27.616563176392901</v>
      </c>
      <c r="Y47">
        <v>0.90340462838350188</v>
      </c>
      <c r="Z47">
        <v>29.787234042553191</v>
      </c>
      <c r="AA47">
        <v>1.312910284463896</v>
      </c>
      <c r="AB47">
        <v>27.993429756811153</v>
      </c>
      <c r="AC47" s="3">
        <v>1</v>
      </c>
      <c r="AD47" s="2"/>
      <c r="AE47" s="2"/>
      <c r="AF47" s="2"/>
      <c r="AG47" s="15">
        <v>29</v>
      </c>
      <c r="AH47" s="19">
        <f t="shared" si="3"/>
        <v>0.16199999999999998</v>
      </c>
      <c r="AI47" s="19">
        <f t="shared" si="4"/>
        <v>1.38</v>
      </c>
    </row>
    <row r="48" spans="1:35" customFormat="1" ht="15">
      <c r="A48">
        <v>10</v>
      </c>
      <c r="B48">
        <v>10</v>
      </c>
      <c r="C48">
        <v>598.15</v>
      </c>
      <c r="D48" t="s">
        <v>36</v>
      </c>
      <c r="E48" t="s">
        <v>22</v>
      </c>
      <c r="F48">
        <v>368</v>
      </c>
      <c r="G48">
        <v>4599</v>
      </c>
      <c r="H48">
        <v>2.1000000000000001E-2</v>
      </c>
      <c r="I48">
        <v>0.22700000000000001</v>
      </c>
      <c r="J48">
        <v>0.91220000000000001</v>
      </c>
      <c r="K48">
        <v>0.99280000000000002</v>
      </c>
      <c r="L48">
        <v>0</v>
      </c>
      <c r="M48">
        <v>0</v>
      </c>
      <c r="N48">
        <v>10.715299999999999</v>
      </c>
      <c r="Q48" s="4">
        <v>44096</v>
      </c>
      <c r="R48" s="1">
        <v>0.61562499999999998</v>
      </c>
      <c r="T48">
        <v>0.12561149999999999</v>
      </c>
      <c r="U48">
        <v>1.3578005</v>
      </c>
      <c r="V48" t="s">
        <v>72</v>
      </c>
      <c r="W48" t="s">
        <v>72</v>
      </c>
      <c r="X48">
        <v>25.256353005496418</v>
      </c>
      <c r="Y48">
        <v>1.5733613285577746</v>
      </c>
      <c r="Z48">
        <v>24.999999999999993</v>
      </c>
      <c r="AA48">
        <v>1.312910284463896</v>
      </c>
      <c r="AB48">
        <v>21.752447176175988</v>
      </c>
      <c r="AC48" s="3">
        <v>1</v>
      </c>
      <c r="AD48" s="2"/>
      <c r="AE48" s="2"/>
      <c r="AF48" s="2"/>
      <c r="AG48" s="15">
        <v>30</v>
      </c>
      <c r="AH48" s="19">
        <f t="shared" si="3"/>
        <v>0.12599999999999997</v>
      </c>
      <c r="AI48" s="19">
        <f t="shared" si="4"/>
        <v>1.3620000000000001</v>
      </c>
    </row>
    <row r="49" spans="1:50" customFormat="1" ht="15">
      <c r="A49">
        <v>29</v>
      </c>
      <c r="B49">
        <v>8</v>
      </c>
      <c r="C49">
        <v>615.69000000000005</v>
      </c>
      <c r="D49" t="s">
        <v>36</v>
      </c>
      <c r="E49" t="s">
        <v>22</v>
      </c>
      <c r="F49">
        <v>483</v>
      </c>
      <c r="G49">
        <v>4777</v>
      </c>
      <c r="H49">
        <v>2.7E-2</v>
      </c>
      <c r="I49">
        <v>0.22800000000000001</v>
      </c>
      <c r="J49">
        <v>0.90849999999999997</v>
      </c>
      <c r="K49">
        <v>0.99329999999999996</v>
      </c>
      <c r="L49">
        <v>0</v>
      </c>
      <c r="M49">
        <v>0</v>
      </c>
      <c r="N49">
        <v>8.3722999999999992</v>
      </c>
      <c r="Q49" s="4">
        <v>44097</v>
      </c>
      <c r="R49" s="1">
        <v>0.71425925925925926</v>
      </c>
      <c r="T49">
        <v>0.16623630000000003</v>
      </c>
      <c r="U49">
        <v>1.4037732000000003</v>
      </c>
      <c r="V49" t="s">
        <v>72</v>
      </c>
      <c r="W49" t="s">
        <v>72</v>
      </c>
      <c r="AC49">
        <v>2</v>
      </c>
      <c r="AD49" t="s">
        <v>124</v>
      </c>
      <c r="AG49" s="15">
        <v>31</v>
      </c>
      <c r="AH49" s="19">
        <f t="shared" si="3"/>
        <v>0.16200000000000001</v>
      </c>
      <c r="AI49" s="19">
        <f t="shared" si="4"/>
        <v>1.3680000000000003</v>
      </c>
    </row>
    <row r="50" spans="1:50" customFormat="1" ht="15">
      <c r="A50">
        <v>30</v>
      </c>
      <c r="B50">
        <v>9</v>
      </c>
      <c r="C50">
        <v>609.65</v>
      </c>
      <c r="D50" t="s">
        <v>36</v>
      </c>
      <c r="E50" t="s">
        <v>22</v>
      </c>
      <c r="F50">
        <v>346</v>
      </c>
      <c r="G50">
        <v>4620</v>
      </c>
      <c r="H50">
        <v>1.9E-2</v>
      </c>
      <c r="I50">
        <v>0.224</v>
      </c>
      <c r="J50">
        <v>0.90849999999999997</v>
      </c>
      <c r="K50">
        <v>0.99329999999999996</v>
      </c>
      <c r="L50">
        <v>0</v>
      </c>
      <c r="M50">
        <v>0</v>
      </c>
      <c r="N50">
        <v>11.527100000000001</v>
      </c>
      <c r="Q50" s="4">
        <v>44097</v>
      </c>
      <c r="R50" s="1">
        <v>0.72160879629629626</v>
      </c>
      <c r="T50">
        <v>0.11583349999999999</v>
      </c>
      <c r="U50">
        <v>1.3656159999999999</v>
      </c>
      <c r="V50" t="s">
        <v>72</v>
      </c>
      <c r="W50" t="s">
        <v>72</v>
      </c>
      <c r="AC50">
        <v>2</v>
      </c>
      <c r="AD50" t="s">
        <v>124</v>
      </c>
      <c r="AG50" s="15">
        <v>32</v>
      </c>
      <c r="AH50" s="19">
        <f t="shared" si="3"/>
        <v>0.11399999999999999</v>
      </c>
      <c r="AI50" s="19">
        <f t="shared" si="4"/>
        <v>1.3440000000000001</v>
      </c>
    </row>
    <row r="51" spans="1:50" customFormat="1" ht="15">
      <c r="A51">
        <v>31</v>
      </c>
      <c r="B51">
        <v>10</v>
      </c>
      <c r="C51">
        <v>606.16</v>
      </c>
      <c r="D51" t="s">
        <v>36</v>
      </c>
      <c r="E51" t="s">
        <v>22</v>
      </c>
      <c r="F51">
        <v>511</v>
      </c>
      <c r="G51">
        <v>4545</v>
      </c>
      <c r="H51">
        <v>2.9000000000000001E-2</v>
      </c>
      <c r="I51">
        <v>0.222</v>
      </c>
      <c r="J51">
        <v>0.90849999999999997</v>
      </c>
      <c r="K51">
        <v>0.99329999999999996</v>
      </c>
      <c r="L51">
        <v>0</v>
      </c>
      <c r="M51">
        <v>0</v>
      </c>
      <c r="N51">
        <v>7.5641999999999996</v>
      </c>
      <c r="Q51" s="4">
        <v>44097</v>
      </c>
      <c r="R51" s="1">
        <v>0.7289930555555556</v>
      </c>
      <c r="T51">
        <v>0.17578640000000001</v>
      </c>
      <c r="U51">
        <v>1.3456752000000001</v>
      </c>
      <c r="V51" t="s">
        <v>72</v>
      </c>
      <c r="W51" t="s">
        <v>72</v>
      </c>
      <c r="AC51">
        <v>2</v>
      </c>
      <c r="AD51" t="s">
        <v>124</v>
      </c>
      <c r="AG51" s="15">
        <v>33</v>
      </c>
      <c r="AH51" s="19">
        <f t="shared" si="3"/>
        <v>0.17400000000000002</v>
      </c>
      <c r="AI51" s="19">
        <f t="shared" si="4"/>
        <v>1.3320000000000001</v>
      </c>
    </row>
    <row r="52" spans="1:50" customFormat="1" ht="15">
      <c r="A52">
        <v>8</v>
      </c>
      <c r="B52">
        <v>8</v>
      </c>
      <c r="C52">
        <v>596.65</v>
      </c>
      <c r="D52" t="s">
        <v>36</v>
      </c>
      <c r="E52" t="s">
        <v>22</v>
      </c>
      <c r="F52">
        <v>316</v>
      </c>
      <c r="G52">
        <v>4703</v>
      </c>
      <c r="H52">
        <v>1.9E-2</v>
      </c>
      <c r="I52">
        <v>0.23300000000000001</v>
      </c>
      <c r="J52">
        <v>0.94220000000000004</v>
      </c>
      <c r="K52">
        <v>0.99750000000000005</v>
      </c>
      <c r="L52">
        <v>0</v>
      </c>
      <c r="M52">
        <v>0</v>
      </c>
      <c r="N52">
        <v>12.473100000000001</v>
      </c>
      <c r="Q52" s="4">
        <v>44098</v>
      </c>
      <c r="R52" s="1">
        <v>0.57349537037037035</v>
      </c>
      <c r="T52">
        <v>0.11336349999999999</v>
      </c>
      <c r="U52">
        <v>1.3901945</v>
      </c>
      <c r="V52" t="s">
        <v>72</v>
      </c>
      <c r="W52" t="s">
        <v>72</v>
      </c>
      <c r="AC52">
        <v>1</v>
      </c>
      <c r="AG52" s="15">
        <v>34</v>
      </c>
      <c r="AH52" s="19">
        <f t="shared" si="3"/>
        <v>0.11399999999999999</v>
      </c>
      <c r="AI52" s="19">
        <f t="shared" si="4"/>
        <v>1.3980000000000001</v>
      </c>
    </row>
    <row r="53" spans="1:50" customFormat="1" ht="15">
      <c r="A53">
        <v>9</v>
      </c>
      <c r="B53">
        <v>9</v>
      </c>
      <c r="C53">
        <v>605.58000000000004</v>
      </c>
      <c r="D53" t="s">
        <v>36</v>
      </c>
      <c r="E53" t="s">
        <v>22</v>
      </c>
      <c r="F53">
        <v>416</v>
      </c>
      <c r="G53">
        <v>4652</v>
      </c>
      <c r="H53">
        <v>2.5000000000000001E-2</v>
      </c>
      <c r="I53">
        <v>0.22800000000000001</v>
      </c>
      <c r="J53">
        <v>0.94220000000000004</v>
      </c>
      <c r="K53">
        <v>0.99750000000000005</v>
      </c>
      <c r="L53">
        <v>0</v>
      </c>
      <c r="M53">
        <v>0</v>
      </c>
      <c r="N53">
        <v>9.2623999999999995</v>
      </c>
      <c r="Q53" s="4">
        <v>44098</v>
      </c>
      <c r="R53" s="1">
        <v>0.58083333333333331</v>
      </c>
      <c r="T53">
        <v>0.15139500000000003</v>
      </c>
      <c r="U53">
        <v>1.3807224000000002</v>
      </c>
      <c r="V53" t="s">
        <v>72</v>
      </c>
      <c r="W53" t="s">
        <v>72</v>
      </c>
      <c r="X53">
        <v>28.729200384501375</v>
      </c>
      <c r="Y53">
        <v>0.68367983175531244</v>
      </c>
      <c r="Z53">
        <v>27.272727272727284</v>
      </c>
      <c r="AA53">
        <v>2.1691973969631255</v>
      </c>
      <c r="AB53">
        <v>29.543373743415156</v>
      </c>
      <c r="AC53">
        <v>1</v>
      </c>
      <c r="AG53" s="15">
        <v>35</v>
      </c>
      <c r="AH53" s="19">
        <f t="shared" si="3"/>
        <v>0.15000000000000002</v>
      </c>
      <c r="AI53" s="19">
        <f t="shared" si="4"/>
        <v>1.3680000000000001</v>
      </c>
    </row>
    <row r="54" spans="1:50" customFormat="1" ht="15">
      <c r="A54">
        <v>10</v>
      </c>
      <c r="B54">
        <v>10</v>
      </c>
      <c r="C54">
        <v>602.55999999999995</v>
      </c>
      <c r="D54" t="s">
        <v>36</v>
      </c>
      <c r="E54" t="s">
        <v>22</v>
      </c>
      <c r="F54">
        <v>353</v>
      </c>
      <c r="G54">
        <v>4580</v>
      </c>
      <c r="H54">
        <v>2.1000000000000001E-2</v>
      </c>
      <c r="I54">
        <v>0.22500000000000001</v>
      </c>
      <c r="J54">
        <v>0.94220000000000004</v>
      </c>
      <c r="K54">
        <v>0.99750000000000005</v>
      </c>
      <c r="L54">
        <v>0</v>
      </c>
      <c r="M54">
        <v>0</v>
      </c>
      <c r="N54">
        <v>10.855</v>
      </c>
      <c r="Q54" s="4">
        <v>44098</v>
      </c>
      <c r="R54" s="1">
        <v>0.58821759259259265</v>
      </c>
      <c r="T54">
        <v>0.1265376</v>
      </c>
      <c r="U54">
        <v>1.3557599999999999</v>
      </c>
      <c r="V54" t="s">
        <v>72</v>
      </c>
      <c r="W54" t="s">
        <v>72</v>
      </c>
      <c r="X54">
        <v>17.887358301976828</v>
      </c>
      <c r="Y54">
        <v>1.8244151689044581</v>
      </c>
      <c r="Z54">
        <v>17.39130434782609</v>
      </c>
      <c r="AA54">
        <v>1.3245033112582794</v>
      </c>
      <c r="AB54">
        <v>15.833059938162993</v>
      </c>
      <c r="AC54">
        <v>1</v>
      </c>
      <c r="AG54" s="15">
        <v>36</v>
      </c>
      <c r="AH54" s="19">
        <f t="shared" si="3"/>
        <v>0.12600000000000003</v>
      </c>
      <c r="AI54" s="19">
        <f t="shared" si="4"/>
        <v>1.3499999999999999</v>
      </c>
    </row>
    <row r="55" spans="1:50" customFormat="1" ht="15">
      <c r="A55">
        <v>30</v>
      </c>
      <c r="B55">
        <v>8</v>
      </c>
      <c r="C55">
        <v>598.49</v>
      </c>
      <c r="D55" t="s">
        <v>36</v>
      </c>
      <c r="E55" t="s">
        <v>22</v>
      </c>
      <c r="F55">
        <v>418</v>
      </c>
      <c r="G55">
        <v>4590</v>
      </c>
      <c r="H55">
        <v>2.4E-2</v>
      </c>
      <c r="I55">
        <v>0.22800000000000001</v>
      </c>
      <c r="J55">
        <v>0.92349999999999999</v>
      </c>
      <c r="K55">
        <v>0.99890000000000001</v>
      </c>
      <c r="L55">
        <v>0</v>
      </c>
      <c r="M55">
        <v>0</v>
      </c>
      <c r="N55">
        <v>9.3025000000000002</v>
      </c>
      <c r="Q55" s="4">
        <v>44102</v>
      </c>
      <c r="R55" s="1">
        <v>0.6891087962962964</v>
      </c>
      <c r="T55">
        <v>0.1436376</v>
      </c>
      <c r="U55">
        <v>1.3645572000000001</v>
      </c>
      <c r="V55" t="s">
        <v>72</v>
      </c>
      <c r="W55" t="s">
        <v>72</v>
      </c>
      <c r="AC55">
        <v>1</v>
      </c>
      <c r="AG55" s="15">
        <v>37</v>
      </c>
      <c r="AH55" s="19">
        <f t="shared" si="3"/>
        <v>0.14400000000000002</v>
      </c>
      <c r="AI55" s="19">
        <f t="shared" si="4"/>
        <v>1.3680000000000001</v>
      </c>
    </row>
    <row r="56" spans="1:50" customFormat="1" ht="15">
      <c r="A56">
        <v>31</v>
      </c>
      <c r="B56">
        <v>9</v>
      </c>
      <c r="C56">
        <v>597.36</v>
      </c>
      <c r="D56" t="s">
        <v>36</v>
      </c>
      <c r="E56" t="s">
        <v>22</v>
      </c>
      <c r="F56">
        <v>328</v>
      </c>
      <c r="G56">
        <v>4424</v>
      </c>
      <c r="H56">
        <v>1.9E-2</v>
      </c>
      <c r="I56">
        <v>0.221</v>
      </c>
      <c r="J56">
        <v>0.92349999999999999</v>
      </c>
      <c r="K56">
        <v>0.99890000000000001</v>
      </c>
      <c r="L56">
        <v>0</v>
      </c>
      <c r="M56">
        <v>0</v>
      </c>
      <c r="N56">
        <v>11.6335</v>
      </c>
      <c r="Q56" s="4">
        <v>44102</v>
      </c>
      <c r="R56" s="1">
        <v>0.69646990740740744</v>
      </c>
      <c r="T56">
        <v>0.1134984</v>
      </c>
      <c r="U56">
        <v>1.3201655999999999</v>
      </c>
      <c r="V56" t="s">
        <v>72</v>
      </c>
      <c r="W56" t="s">
        <v>72</v>
      </c>
      <c r="X56">
        <v>23.442225126003361</v>
      </c>
      <c r="Y56">
        <v>3.3069782846854947</v>
      </c>
      <c r="Z56">
        <v>23.255813953488378</v>
      </c>
      <c r="AA56">
        <v>3.1180400890868625</v>
      </c>
      <c r="AB56">
        <v>22.267863966373707</v>
      </c>
      <c r="AC56">
        <v>1</v>
      </c>
      <c r="AG56" s="15">
        <v>38</v>
      </c>
      <c r="AH56" s="19">
        <f t="shared" si="3"/>
        <v>0.114</v>
      </c>
      <c r="AI56" s="19">
        <f t="shared" si="4"/>
        <v>1.3259999999999998</v>
      </c>
    </row>
    <row r="57" spans="1:50" customFormat="1" ht="15">
      <c r="A57">
        <v>32</v>
      </c>
      <c r="B57">
        <v>10</v>
      </c>
      <c r="C57">
        <v>601.30999999999995</v>
      </c>
      <c r="D57" t="s">
        <v>36</v>
      </c>
      <c r="E57" t="s">
        <v>22</v>
      </c>
      <c r="F57">
        <v>485</v>
      </c>
      <c r="G57">
        <v>4590</v>
      </c>
      <c r="H57">
        <v>2.8000000000000001E-2</v>
      </c>
      <c r="I57">
        <v>0.22700000000000001</v>
      </c>
      <c r="J57">
        <v>0.92349999999999999</v>
      </c>
      <c r="K57">
        <v>0.99890000000000001</v>
      </c>
      <c r="L57">
        <v>0</v>
      </c>
      <c r="M57">
        <v>0</v>
      </c>
      <c r="N57">
        <v>7.9722999999999997</v>
      </c>
      <c r="Q57" s="4">
        <v>44102</v>
      </c>
      <c r="R57" s="1">
        <v>0.70383101851851848</v>
      </c>
      <c r="T57">
        <v>0.16836679999999998</v>
      </c>
      <c r="U57">
        <v>1.3649737</v>
      </c>
      <c r="V57" t="s">
        <v>72</v>
      </c>
      <c r="W57" t="s">
        <v>72</v>
      </c>
      <c r="X57">
        <v>38.932369089905379</v>
      </c>
      <c r="Y57">
        <v>3.3374879284661336</v>
      </c>
      <c r="Z57">
        <v>38.297872340425535</v>
      </c>
      <c r="AA57">
        <v>2.678571428571431</v>
      </c>
      <c r="AB57">
        <v>37.348131675320573</v>
      </c>
      <c r="AC57">
        <v>1</v>
      </c>
      <c r="AG57" s="15">
        <v>39</v>
      </c>
      <c r="AH57" s="19">
        <f t="shared" si="3"/>
        <v>0.16800000000000001</v>
      </c>
      <c r="AI57" s="19">
        <f t="shared" si="4"/>
        <v>1.3620000000000001</v>
      </c>
    </row>
    <row r="58" spans="1:50" customFormat="1" ht="15">
      <c r="A58">
        <v>8</v>
      </c>
      <c r="B58">
        <v>8</v>
      </c>
      <c r="C58">
        <v>604.33000000000004</v>
      </c>
      <c r="D58" t="s">
        <v>36</v>
      </c>
      <c r="E58" t="s">
        <v>22</v>
      </c>
      <c r="F58">
        <v>349</v>
      </c>
      <c r="G58">
        <v>4608</v>
      </c>
      <c r="H58">
        <v>0.02</v>
      </c>
      <c r="I58">
        <v>0.224</v>
      </c>
      <c r="J58">
        <v>0.91310000000000002</v>
      </c>
      <c r="K58">
        <v>0.98939999999999995</v>
      </c>
      <c r="L58">
        <v>0</v>
      </c>
      <c r="M58">
        <v>0</v>
      </c>
      <c r="N58">
        <v>11.2997</v>
      </c>
      <c r="Q58" s="4">
        <v>44104</v>
      </c>
      <c r="R58" s="1">
        <v>0.54903935185185182</v>
      </c>
      <c r="T58">
        <v>0.120866</v>
      </c>
      <c r="U58">
        <v>1.3536992000000001</v>
      </c>
      <c r="V58" t="s">
        <v>72</v>
      </c>
      <c r="W58" t="s">
        <v>72</v>
      </c>
      <c r="AC58">
        <v>1</v>
      </c>
      <c r="AG58" s="15">
        <v>40</v>
      </c>
      <c r="AH58" s="19">
        <f t="shared" si="3"/>
        <v>0.11999999999999998</v>
      </c>
      <c r="AI58" s="19">
        <f t="shared" si="4"/>
        <v>1.3440000000000001</v>
      </c>
    </row>
    <row r="59" spans="1:50" customFormat="1" ht="15">
      <c r="A59">
        <v>9</v>
      </c>
      <c r="B59">
        <v>9</v>
      </c>
      <c r="C59">
        <v>599.59</v>
      </c>
      <c r="D59" t="s">
        <v>36</v>
      </c>
      <c r="E59" t="s">
        <v>22</v>
      </c>
      <c r="F59">
        <v>474</v>
      </c>
      <c r="G59">
        <v>4637</v>
      </c>
      <c r="H59">
        <v>2.8000000000000001E-2</v>
      </c>
      <c r="I59">
        <v>0.22700000000000001</v>
      </c>
      <c r="J59">
        <v>0.91310000000000002</v>
      </c>
      <c r="K59">
        <v>0.98939999999999995</v>
      </c>
      <c r="L59">
        <v>0</v>
      </c>
      <c r="M59">
        <v>0</v>
      </c>
      <c r="N59">
        <v>8.2547999999999995</v>
      </c>
      <c r="Q59" s="4">
        <v>44104</v>
      </c>
      <c r="R59" s="1">
        <v>0.55641203703703701</v>
      </c>
      <c r="T59">
        <v>0.16788520000000001</v>
      </c>
      <c r="U59">
        <v>1.3610693</v>
      </c>
      <c r="V59" t="s">
        <v>72</v>
      </c>
      <c r="W59" t="s">
        <v>72</v>
      </c>
      <c r="X59">
        <v>32.567275910888</v>
      </c>
      <c r="Y59">
        <v>0.54296342395308739</v>
      </c>
      <c r="Z59">
        <v>33.333333333333336</v>
      </c>
      <c r="AA59">
        <v>1.3303769401330388</v>
      </c>
      <c r="AB59">
        <v>31.142703725485188</v>
      </c>
      <c r="AC59">
        <v>1</v>
      </c>
      <c r="AG59" s="15">
        <v>41</v>
      </c>
      <c r="AH59" s="19">
        <f t="shared" si="3"/>
        <v>0.16800000000000001</v>
      </c>
      <c r="AI59" s="19">
        <f t="shared" si="4"/>
        <v>1.3619999999999999</v>
      </c>
    </row>
    <row r="60" spans="1:50" customFormat="1" ht="15">
      <c r="A60">
        <v>10</v>
      </c>
      <c r="B60">
        <v>10</v>
      </c>
      <c r="C60">
        <v>600.73</v>
      </c>
      <c r="D60" t="s">
        <v>36</v>
      </c>
      <c r="E60" t="s">
        <v>22</v>
      </c>
      <c r="F60">
        <v>342</v>
      </c>
      <c r="G60">
        <v>4625</v>
      </c>
      <c r="H60">
        <v>0.02</v>
      </c>
      <c r="I60">
        <v>0.22600000000000001</v>
      </c>
      <c r="J60">
        <v>0.91310000000000002</v>
      </c>
      <c r="K60">
        <v>0.98939999999999995</v>
      </c>
      <c r="L60">
        <v>0</v>
      </c>
      <c r="M60">
        <v>0</v>
      </c>
      <c r="N60">
        <v>11.5761</v>
      </c>
      <c r="Q60" s="4">
        <v>44104</v>
      </c>
      <c r="R60" s="1">
        <v>0.56377314814814816</v>
      </c>
      <c r="T60">
        <v>0.12014600000000002</v>
      </c>
      <c r="U60">
        <v>1.3576498000000001</v>
      </c>
      <c r="V60" t="s">
        <v>72</v>
      </c>
      <c r="W60" t="s">
        <v>72</v>
      </c>
      <c r="X60">
        <v>33.148631120517493</v>
      </c>
      <c r="Y60">
        <v>0.25155228430917398</v>
      </c>
      <c r="Z60">
        <v>33.333333333333336</v>
      </c>
      <c r="AA60">
        <v>0.44150110375275975</v>
      </c>
      <c r="AB60">
        <v>33.496210459434529</v>
      </c>
      <c r="AC60">
        <v>1</v>
      </c>
      <c r="AG60" s="15">
        <v>42</v>
      </c>
      <c r="AH60" s="19">
        <f t="shared" si="3"/>
        <v>0.12000000000000001</v>
      </c>
      <c r="AI60" s="19">
        <f t="shared" si="4"/>
        <v>1.3560000000000001</v>
      </c>
    </row>
    <row r="61" spans="1:50" customFormat="1" ht="15">
      <c r="A61">
        <v>8</v>
      </c>
      <c r="B61">
        <v>8</v>
      </c>
      <c r="C61">
        <v>599.61</v>
      </c>
      <c r="D61" t="s">
        <v>36</v>
      </c>
      <c r="E61" t="s">
        <v>22</v>
      </c>
      <c r="F61">
        <v>318</v>
      </c>
      <c r="G61">
        <v>4444</v>
      </c>
      <c r="H61">
        <v>1.7999999999999999E-2</v>
      </c>
      <c r="I61">
        <v>0.22</v>
      </c>
      <c r="J61">
        <v>0.92620000000000002</v>
      </c>
      <c r="K61">
        <v>0.99250000000000005</v>
      </c>
      <c r="L61">
        <v>0</v>
      </c>
      <c r="M61">
        <v>0</v>
      </c>
      <c r="N61">
        <v>11.943199999999999</v>
      </c>
      <c r="Q61" s="4">
        <v>44106</v>
      </c>
      <c r="R61" s="1">
        <v>0.58493055555555562</v>
      </c>
      <c r="S61" s="2"/>
      <c r="T61">
        <v>0.14199655999999999</v>
      </c>
      <c r="U61">
        <v>1.3728307200000001</v>
      </c>
      <c r="V61" t="s">
        <v>72</v>
      </c>
      <c r="W61" t="s">
        <v>72</v>
      </c>
      <c r="X61" s="12"/>
      <c r="Y61" s="12"/>
      <c r="Z61" s="12"/>
      <c r="AA61" s="12"/>
      <c r="AB61" s="12"/>
      <c r="AC61">
        <v>1</v>
      </c>
      <c r="AD61" s="2"/>
      <c r="AE61" s="2"/>
      <c r="AF61" s="2"/>
      <c r="AG61" s="15">
        <v>43</v>
      </c>
      <c r="AH61" s="19">
        <f t="shared" si="3"/>
        <v>0.14208891779656777</v>
      </c>
      <c r="AI61" s="19">
        <f t="shared" si="4"/>
        <v>1.3737236403662381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customFormat="1" ht="15">
      <c r="A62">
        <v>9</v>
      </c>
      <c r="B62">
        <v>9</v>
      </c>
      <c r="C62">
        <v>617.27</v>
      </c>
      <c r="D62" t="s">
        <v>36</v>
      </c>
      <c r="E62" t="s">
        <v>22</v>
      </c>
      <c r="F62">
        <v>460</v>
      </c>
      <c r="G62">
        <v>4601</v>
      </c>
      <c r="H62">
        <v>2.5999999999999999E-2</v>
      </c>
      <c r="I62">
        <v>0.22</v>
      </c>
      <c r="J62">
        <v>0.92620000000000002</v>
      </c>
      <c r="K62">
        <v>0.99250000000000005</v>
      </c>
      <c r="L62">
        <v>0</v>
      </c>
      <c r="M62">
        <v>0</v>
      </c>
      <c r="N62">
        <v>8.3620999999999999</v>
      </c>
      <c r="Q62" s="4">
        <v>44106</v>
      </c>
      <c r="R62" s="1">
        <v>0.59231481481481485</v>
      </c>
      <c r="S62" s="2"/>
      <c r="T62">
        <v>0.14327792</v>
      </c>
      <c r="U62">
        <v>1.3799371199999999</v>
      </c>
      <c r="V62" t="s">
        <v>72</v>
      </c>
      <c r="W62" t="s">
        <v>72</v>
      </c>
      <c r="X62" s="14">
        <f>100*(ABS(T62-T61))/(AVERAGE(T62,T61))</f>
        <v>0.89833482476245974</v>
      </c>
      <c r="Y62" s="14">
        <f>100*(ABS(U62-U61))/(AVERAGE(U62,U61))</f>
        <v>0.51630943203694557</v>
      </c>
      <c r="Z62" s="14">
        <f>100*(ABS(H62-H61))/(AVERAGE(H62,H61))</f>
        <v>36.363636363636367</v>
      </c>
      <c r="AA62" s="14">
        <f>100*(ABS(I62-I61))/(AVERAGE(I62,I61))</f>
        <v>0</v>
      </c>
      <c r="AB62" s="14">
        <f>100*(ABS(N62-N61))/(AVERAGE(N62,N61))</f>
        <v>35.272564305870873</v>
      </c>
      <c r="AC62">
        <v>1</v>
      </c>
      <c r="AD62" s="2"/>
      <c r="AE62" s="2"/>
      <c r="AF62" s="2"/>
      <c r="AG62" s="15">
        <v>44</v>
      </c>
      <c r="AH62" s="19">
        <f t="shared" si="3"/>
        <v>0.13926928572585739</v>
      </c>
      <c r="AI62" s="19">
        <f t="shared" si="4"/>
        <v>1.3413291946797998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customFormat="1" ht="15">
      <c r="A63">
        <v>10</v>
      </c>
      <c r="B63">
        <v>10</v>
      </c>
      <c r="C63">
        <v>611.04</v>
      </c>
      <c r="D63" t="s">
        <v>36</v>
      </c>
      <c r="E63" t="s">
        <v>22</v>
      </c>
      <c r="F63">
        <v>328</v>
      </c>
      <c r="G63">
        <v>4415</v>
      </c>
      <c r="H63">
        <v>1.9E-2</v>
      </c>
      <c r="I63">
        <v>0.214</v>
      </c>
      <c r="J63">
        <v>0.92620000000000002</v>
      </c>
      <c r="K63">
        <v>0.99250000000000005</v>
      </c>
      <c r="L63">
        <v>0</v>
      </c>
      <c r="M63">
        <v>0</v>
      </c>
      <c r="N63">
        <v>11.504300000000001</v>
      </c>
      <c r="Q63" s="4">
        <v>44106</v>
      </c>
      <c r="R63" s="1">
        <v>0.59965277777777781</v>
      </c>
      <c r="S63" s="2"/>
      <c r="T63">
        <v>0.14455928000000001</v>
      </c>
      <c r="U63">
        <v>1.38704352</v>
      </c>
      <c r="V63" t="s">
        <v>72</v>
      </c>
      <c r="W63" t="s">
        <v>72</v>
      </c>
      <c r="X63" s="14">
        <f>100*(ABS(T63-T62))/(AVERAGE(T63,T62))</f>
        <v>0.89033662083984222</v>
      </c>
      <c r="Y63" s="14">
        <f>100*(ABS(U63-U62))/(AVERAGE(U63,U62))</f>
        <v>0.51365737058428196</v>
      </c>
      <c r="Z63" s="14">
        <f>100*(ABS(H63-H62))/(AVERAGE(H63,H62))</f>
        <v>31.111111111111111</v>
      </c>
      <c r="AA63" s="14">
        <f>100*(ABS(I63-I62))/(AVERAGE(I63,I62))</f>
        <v>2.7649769585253483</v>
      </c>
      <c r="AB63" s="14">
        <f>100*(ABS(N63-N62))/(AVERAGE(N63,N62))</f>
        <v>31.633310514235102</v>
      </c>
      <c r="AC63">
        <v>1</v>
      </c>
      <c r="AD63" s="2"/>
      <c r="AE63" s="2"/>
      <c r="AF63" s="2"/>
      <c r="AG63" s="15">
        <v>45</v>
      </c>
      <c r="AH63" s="19">
        <f t="shared" si="3"/>
        <v>0.14194744697564809</v>
      </c>
      <c r="AI63" s="19">
        <f t="shared" si="4"/>
        <v>1.361983032207384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customFormat="1" ht="15">
      <c r="A64">
        <v>10</v>
      </c>
      <c r="B64">
        <v>8</v>
      </c>
      <c r="C64">
        <v>612</v>
      </c>
      <c r="D64" t="s">
        <v>36</v>
      </c>
      <c r="E64" t="s">
        <v>22</v>
      </c>
      <c r="F64">
        <v>536</v>
      </c>
      <c r="G64">
        <v>4689</v>
      </c>
      <c r="H64">
        <v>3.1E-2</v>
      </c>
      <c r="I64">
        <v>0.22700000000000001</v>
      </c>
      <c r="J64">
        <v>0.91710000000000003</v>
      </c>
      <c r="K64">
        <v>1</v>
      </c>
      <c r="L64">
        <v>0</v>
      </c>
      <c r="M64">
        <v>0</v>
      </c>
      <c r="N64">
        <v>7.3811</v>
      </c>
      <c r="Q64" s="4">
        <v>44249</v>
      </c>
      <c r="R64" s="1">
        <v>0.69496527777777783</v>
      </c>
      <c r="T64">
        <v>0.18972</v>
      </c>
      <c r="U64">
        <v>1.38924</v>
      </c>
      <c r="V64" t="s">
        <v>72</v>
      </c>
      <c r="W64" t="s">
        <v>72</v>
      </c>
      <c r="AC64">
        <v>1</v>
      </c>
      <c r="AG64" s="15">
        <v>46</v>
      </c>
      <c r="AH64" s="19">
        <f t="shared" si="3"/>
        <v>0.186</v>
      </c>
      <c r="AI64" s="19">
        <f t="shared" si="4"/>
        <v>1.3619999999999999</v>
      </c>
    </row>
    <row r="65" spans="1:50" customFormat="1" ht="15">
      <c r="A65">
        <v>11</v>
      </c>
      <c r="B65">
        <v>9</v>
      </c>
      <c r="C65">
        <v>620.09</v>
      </c>
      <c r="D65" t="s">
        <v>36</v>
      </c>
      <c r="E65" t="s">
        <v>22</v>
      </c>
      <c r="F65">
        <v>356</v>
      </c>
      <c r="G65">
        <v>4583</v>
      </c>
      <c r="H65">
        <v>0.02</v>
      </c>
      <c r="I65">
        <v>0.22</v>
      </c>
      <c r="J65">
        <v>0.91710000000000003</v>
      </c>
      <c r="K65">
        <v>1</v>
      </c>
      <c r="L65">
        <v>0</v>
      </c>
      <c r="M65">
        <v>0</v>
      </c>
      <c r="N65">
        <v>11.0909</v>
      </c>
      <c r="Q65" s="4">
        <v>44249</v>
      </c>
      <c r="R65" s="1">
        <v>0.70232638888888888</v>
      </c>
      <c r="T65">
        <v>0.12401800000000002</v>
      </c>
      <c r="U65">
        <v>1.364198</v>
      </c>
      <c r="V65" t="s">
        <v>72</v>
      </c>
      <c r="W65" t="s">
        <v>72</v>
      </c>
      <c r="X65">
        <v>41.883354901223299</v>
      </c>
      <c r="Y65">
        <v>1.8189623300034363</v>
      </c>
      <c r="Z65">
        <v>43.137254901960773</v>
      </c>
      <c r="AA65">
        <v>3.1319910514541416</v>
      </c>
      <c r="AB65">
        <v>40.166738847986132</v>
      </c>
      <c r="AC65">
        <v>1</v>
      </c>
      <c r="AG65" s="15">
        <v>47</v>
      </c>
      <c r="AH65" s="19">
        <f t="shared" si="3"/>
        <v>0.12000000000000001</v>
      </c>
      <c r="AI65" s="19">
        <f t="shared" si="4"/>
        <v>1.32</v>
      </c>
    </row>
    <row r="66" spans="1:50" customFormat="1" ht="15">
      <c r="A66">
        <v>12</v>
      </c>
      <c r="B66">
        <v>10</v>
      </c>
      <c r="C66">
        <v>629.38</v>
      </c>
      <c r="D66" t="s">
        <v>36</v>
      </c>
      <c r="E66" t="s">
        <v>22</v>
      </c>
      <c r="F66">
        <v>496</v>
      </c>
      <c r="G66">
        <v>4927</v>
      </c>
      <c r="H66">
        <v>2.8000000000000001E-2</v>
      </c>
      <c r="I66">
        <v>0.23100000000000001</v>
      </c>
      <c r="J66">
        <v>0.91710000000000003</v>
      </c>
      <c r="K66">
        <v>1</v>
      </c>
      <c r="L66">
        <v>0</v>
      </c>
      <c r="M66">
        <v>0</v>
      </c>
      <c r="N66">
        <v>8.3531999999999993</v>
      </c>
      <c r="Q66" s="4">
        <v>44249</v>
      </c>
      <c r="R66" s="1">
        <v>0.70967592592592599</v>
      </c>
      <c r="T66">
        <v>0.17622640000000001</v>
      </c>
      <c r="U66">
        <v>1.4538678000000003</v>
      </c>
      <c r="V66" t="s">
        <v>72</v>
      </c>
      <c r="W66" t="s">
        <v>72</v>
      </c>
      <c r="X66">
        <v>34.777268118905788</v>
      </c>
      <c r="Y66">
        <v>6.3639252142373843</v>
      </c>
      <c r="Z66">
        <v>33.333333333333336</v>
      </c>
      <c r="AA66">
        <v>4.8780487804878092</v>
      </c>
      <c r="AB66">
        <v>28.159698828950688</v>
      </c>
      <c r="AC66">
        <v>1</v>
      </c>
      <c r="AG66" s="15">
        <v>48</v>
      </c>
      <c r="AH66" s="19">
        <f t="shared" si="3"/>
        <v>0.16799999999999998</v>
      </c>
      <c r="AI66" s="19">
        <f t="shared" si="4"/>
        <v>1.3860000000000003</v>
      </c>
    </row>
    <row r="67" spans="1:50" customFormat="1" ht="15">
      <c r="A67">
        <v>8</v>
      </c>
      <c r="B67">
        <v>8</v>
      </c>
      <c r="C67">
        <v>597.22</v>
      </c>
      <c r="D67" t="s">
        <v>36</v>
      </c>
      <c r="E67" t="s">
        <v>22</v>
      </c>
      <c r="F67">
        <v>348</v>
      </c>
      <c r="G67">
        <v>4619</v>
      </c>
      <c r="H67">
        <v>2.1000000000000001E-2</v>
      </c>
      <c r="I67">
        <v>0.22800000000000001</v>
      </c>
      <c r="J67">
        <v>0.94869999999999999</v>
      </c>
      <c r="K67">
        <v>0.99150000000000005</v>
      </c>
      <c r="L67">
        <v>0</v>
      </c>
      <c r="M67">
        <v>0</v>
      </c>
      <c r="N67">
        <v>10.970599999999999</v>
      </c>
      <c r="Q67" s="4">
        <v>44256</v>
      </c>
      <c r="R67" s="1">
        <v>0.64207175925925919</v>
      </c>
      <c r="S67" s="2"/>
      <c r="T67">
        <v>0.12541620000000001</v>
      </c>
      <c r="U67">
        <v>1.3616616000000001</v>
      </c>
      <c r="V67" t="s">
        <v>72</v>
      </c>
      <c r="W67" t="s">
        <v>72</v>
      </c>
      <c r="X67" s="12"/>
      <c r="Y67" s="12"/>
      <c r="Z67" s="12"/>
      <c r="AA67" s="12"/>
      <c r="AB67" s="12"/>
      <c r="AC67">
        <v>1</v>
      </c>
      <c r="AD67" s="2"/>
      <c r="AE67" s="2"/>
      <c r="AF67" s="2"/>
      <c r="AG67" s="15">
        <v>49</v>
      </c>
      <c r="AH67" s="19">
        <f t="shared" si="3"/>
        <v>0.126</v>
      </c>
      <c r="AI67" s="19">
        <f t="shared" si="4"/>
        <v>1.3680000000000001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customFormat="1" ht="15">
      <c r="A68">
        <v>9</v>
      </c>
      <c r="B68">
        <v>9</v>
      </c>
      <c r="C68">
        <v>608.44000000000005</v>
      </c>
      <c r="D68" t="s">
        <v>36</v>
      </c>
      <c r="E68" t="s">
        <v>22</v>
      </c>
      <c r="F68">
        <v>502</v>
      </c>
      <c r="G68">
        <v>4820</v>
      </c>
      <c r="H68">
        <v>0.03</v>
      </c>
      <c r="I68">
        <v>0.23200000000000001</v>
      </c>
      <c r="J68">
        <v>0.94869999999999999</v>
      </c>
      <c r="K68">
        <v>0.99150000000000005</v>
      </c>
      <c r="L68">
        <v>0</v>
      </c>
      <c r="M68">
        <v>0</v>
      </c>
      <c r="N68">
        <v>7.7564000000000002</v>
      </c>
      <c r="Q68" s="4">
        <v>44256</v>
      </c>
      <c r="R68" s="1">
        <v>0.64944444444444438</v>
      </c>
      <c r="S68" s="2"/>
      <c r="T68">
        <v>0.182532</v>
      </c>
      <c r="U68">
        <v>1.4115808000000001</v>
      </c>
      <c r="V68" t="s">
        <v>72</v>
      </c>
      <c r="W68" t="s">
        <v>72</v>
      </c>
      <c r="X68" s="14">
        <v>37.094420425253332</v>
      </c>
      <c r="Y68" s="14">
        <v>3.6000603481325641</v>
      </c>
      <c r="Z68" s="14">
        <v>35.294117647058812</v>
      </c>
      <c r="AA68" s="14">
        <v>1.7391304347826102</v>
      </c>
      <c r="AB68" s="14">
        <v>34.326907673412705</v>
      </c>
      <c r="AC68">
        <v>1</v>
      </c>
      <c r="AD68" s="2"/>
      <c r="AE68" s="2"/>
      <c r="AF68" s="2"/>
      <c r="AG68" s="15">
        <v>50</v>
      </c>
      <c r="AH68" s="19">
        <f t="shared" si="3"/>
        <v>0.18</v>
      </c>
      <c r="AI68" s="19">
        <f t="shared" si="4"/>
        <v>1.3919999999999999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customFormat="1" ht="15">
      <c r="A69">
        <v>10</v>
      </c>
      <c r="B69">
        <v>10</v>
      </c>
      <c r="C69">
        <v>618.45000000000005</v>
      </c>
      <c r="D69" t="s">
        <v>36</v>
      </c>
      <c r="E69" t="s">
        <v>22</v>
      </c>
      <c r="F69">
        <v>378</v>
      </c>
      <c r="G69">
        <v>5155</v>
      </c>
      <c r="H69">
        <v>2.1999999999999999E-2</v>
      </c>
      <c r="I69">
        <v>0.24199999999999999</v>
      </c>
      <c r="J69">
        <v>0.94869999999999999</v>
      </c>
      <c r="K69">
        <v>0.99150000000000005</v>
      </c>
      <c r="L69">
        <v>0</v>
      </c>
      <c r="M69">
        <v>0</v>
      </c>
      <c r="N69">
        <v>11.0693</v>
      </c>
      <c r="Q69" s="4">
        <v>44256</v>
      </c>
      <c r="R69" s="1">
        <v>0.65679398148148149</v>
      </c>
      <c r="S69" s="2"/>
      <c r="T69">
        <v>0.13605900000000001</v>
      </c>
      <c r="U69">
        <v>1.4966490000000001</v>
      </c>
      <c r="V69" t="s">
        <v>72</v>
      </c>
      <c r="W69" t="s">
        <v>72</v>
      </c>
      <c r="X69" s="14">
        <v>29.17408213038032</v>
      </c>
      <c r="Y69" s="14">
        <v>5.8501704370129239</v>
      </c>
      <c r="Z69" s="14">
        <v>30.769230769230774</v>
      </c>
      <c r="AA69" s="14">
        <v>4.2194092827004139</v>
      </c>
      <c r="AB69" s="14">
        <v>35.195504018442875</v>
      </c>
      <c r="AC69">
        <v>1</v>
      </c>
      <c r="AD69" s="2"/>
      <c r="AE69" s="2"/>
      <c r="AF69" s="2"/>
      <c r="AG69" s="15">
        <v>51</v>
      </c>
      <c r="AH69" s="19">
        <f t="shared" si="3"/>
        <v>0.13200000000000001</v>
      </c>
      <c r="AI69" s="19">
        <f t="shared" si="4"/>
        <v>1.452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s="2" customFormat="1" ht="15">
      <c r="A70">
        <v>8</v>
      </c>
      <c r="B70">
        <v>8</v>
      </c>
      <c r="C70">
        <v>603.36</v>
      </c>
      <c r="D70" t="s">
        <v>36</v>
      </c>
      <c r="E70" t="s">
        <v>22</v>
      </c>
      <c r="F70">
        <v>320</v>
      </c>
      <c r="G70">
        <v>4629</v>
      </c>
      <c r="H70">
        <v>1.9E-2</v>
      </c>
      <c r="I70">
        <v>0.22600000000000001</v>
      </c>
      <c r="J70">
        <v>0.93840000000000001</v>
      </c>
      <c r="K70">
        <v>0.99099999999999999</v>
      </c>
      <c r="L70">
        <v>0</v>
      </c>
      <c r="M70">
        <v>0</v>
      </c>
      <c r="N70">
        <v>12.1282</v>
      </c>
      <c r="O70"/>
      <c r="P70"/>
      <c r="Q70" s="4">
        <v>44258</v>
      </c>
      <c r="R70" s="1">
        <v>0.57203703703703701</v>
      </c>
      <c r="T70">
        <v>0.11463839999999999</v>
      </c>
      <c r="U70">
        <v>1.3635936000000002</v>
      </c>
      <c r="V70" t="s">
        <v>72</v>
      </c>
      <c r="W70" t="s">
        <v>72</v>
      </c>
      <c r="X70" s="12"/>
      <c r="Y70" s="12"/>
      <c r="Z70" s="12"/>
      <c r="AA70" s="12"/>
      <c r="AB70" s="12"/>
      <c r="AC70">
        <v>1</v>
      </c>
      <c r="AG70" s="15">
        <v>52</v>
      </c>
      <c r="AH70" s="19">
        <f t="shared" si="3"/>
        <v>0.11399999999999998</v>
      </c>
      <c r="AI70" s="19">
        <f t="shared" si="4"/>
        <v>1.3560000000000001</v>
      </c>
    </row>
    <row r="71" spans="1:50" s="2" customFormat="1" ht="15">
      <c r="A71">
        <v>9</v>
      </c>
      <c r="B71">
        <v>9</v>
      </c>
      <c r="C71">
        <v>612.89</v>
      </c>
      <c r="D71" t="s">
        <v>36</v>
      </c>
      <c r="E71" t="s">
        <v>22</v>
      </c>
      <c r="F71">
        <v>490</v>
      </c>
      <c r="G71">
        <v>4854</v>
      </c>
      <c r="H71">
        <v>2.9000000000000001E-2</v>
      </c>
      <c r="I71">
        <v>0.23200000000000001</v>
      </c>
      <c r="J71">
        <v>0.93840000000000001</v>
      </c>
      <c r="K71">
        <v>0.99099999999999999</v>
      </c>
      <c r="L71">
        <v>0</v>
      </c>
      <c r="M71">
        <v>0</v>
      </c>
      <c r="N71">
        <v>8.0897000000000006</v>
      </c>
      <c r="O71"/>
      <c r="P71"/>
      <c r="Q71" s="4">
        <v>44258</v>
      </c>
      <c r="R71" s="1">
        <v>0.57938657407407412</v>
      </c>
      <c r="T71">
        <v>0.17773810000000001</v>
      </c>
      <c r="U71">
        <v>1.4219048000000001</v>
      </c>
      <c r="V71" t="s">
        <v>72</v>
      </c>
      <c r="W71" t="s">
        <v>72</v>
      </c>
      <c r="X71" s="12">
        <v>43.163318529361987</v>
      </c>
      <c r="Y71" s="12">
        <v>4.1867695921132029</v>
      </c>
      <c r="Z71" s="12">
        <v>41.666666666666679</v>
      </c>
      <c r="AA71" s="12">
        <v>2.6200873362445436</v>
      </c>
      <c r="AB71" s="12">
        <v>39.949747500976848</v>
      </c>
      <c r="AC71">
        <v>1</v>
      </c>
      <c r="AG71" s="15">
        <v>53</v>
      </c>
      <c r="AH71" s="19">
        <f t="shared" si="3"/>
        <v>0.17400000000000002</v>
      </c>
      <c r="AI71" s="19">
        <f t="shared" si="4"/>
        <v>1.3920000000000001</v>
      </c>
    </row>
    <row r="72" spans="1:50" s="2" customFormat="1" ht="15">
      <c r="A72">
        <v>10</v>
      </c>
      <c r="B72">
        <v>10</v>
      </c>
      <c r="C72">
        <v>602.44000000000005</v>
      </c>
      <c r="D72" t="s">
        <v>36</v>
      </c>
      <c r="E72" t="s">
        <v>22</v>
      </c>
      <c r="F72">
        <v>342</v>
      </c>
      <c r="G72">
        <v>4537</v>
      </c>
      <c r="H72">
        <v>0.02</v>
      </c>
      <c r="I72">
        <v>0.222</v>
      </c>
      <c r="J72">
        <v>0.93840000000000001</v>
      </c>
      <c r="K72">
        <v>0.99099999999999999</v>
      </c>
      <c r="L72">
        <v>0</v>
      </c>
      <c r="M72">
        <v>0</v>
      </c>
      <c r="N72">
        <v>11.1166</v>
      </c>
      <c r="O72"/>
      <c r="P72"/>
      <c r="Q72" s="4">
        <v>44258</v>
      </c>
      <c r="R72" s="1">
        <v>0.58672453703703698</v>
      </c>
      <c r="T72">
        <v>0.12048800000000001</v>
      </c>
      <c r="U72">
        <v>1.3374168</v>
      </c>
      <c r="V72" t="s">
        <v>72</v>
      </c>
      <c r="W72" t="s">
        <v>72</v>
      </c>
      <c r="X72" s="12">
        <v>38.393755610256775</v>
      </c>
      <c r="Y72" s="12">
        <v>6.1238240587831543</v>
      </c>
      <c r="Z72" s="12">
        <v>36.734693877551024</v>
      </c>
      <c r="AA72" s="12">
        <v>4.4052863436123388</v>
      </c>
      <c r="AB72" s="12">
        <v>31.519865877342326</v>
      </c>
      <c r="AC72">
        <v>1</v>
      </c>
      <c r="AG72" s="15">
        <v>54</v>
      </c>
      <c r="AH72" s="19">
        <f t="shared" si="3"/>
        <v>0.12000000000000001</v>
      </c>
      <c r="AI72" s="19">
        <f t="shared" si="4"/>
        <v>1.3319999999999999</v>
      </c>
    </row>
    <row r="73" spans="1:50" s="2" customFormat="1" ht="15">
      <c r="A73">
        <v>8</v>
      </c>
      <c r="B73">
        <v>8</v>
      </c>
      <c r="C73">
        <v>603.45000000000005</v>
      </c>
      <c r="D73" t="s">
        <v>36</v>
      </c>
      <c r="E73" t="s">
        <v>22</v>
      </c>
      <c r="F73">
        <v>767</v>
      </c>
      <c r="G73">
        <v>4361</v>
      </c>
      <c r="H73">
        <v>4.2000000000000003E-2</v>
      </c>
      <c r="I73">
        <v>0.22</v>
      </c>
      <c r="J73">
        <v>0.86409999999999998</v>
      </c>
      <c r="K73">
        <v>1.0182</v>
      </c>
      <c r="L73">
        <v>0</v>
      </c>
      <c r="M73">
        <v>0</v>
      </c>
      <c r="N73">
        <v>5.1844999999999999</v>
      </c>
      <c r="O73"/>
      <c r="P73"/>
      <c r="Q73" s="4">
        <v>44375</v>
      </c>
      <c r="R73" s="1">
        <v>0.71266203703703701</v>
      </c>
      <c r="T73" s="9">
        <v>0.25344900000000004</v>
      </c>
      <c r="U73" s="9">
        <v>1.32759</v>
      </c>
      <c r="V73" s="9" t="s">
        <v>72</v>
      </c>
      <c r="W73" s="9" t="s">
        <v>72</v>
      </c>
      <c r="X73" s="14"/>
      <c r="Y73" s="14"/>
      <c r="Z73" s="14"/>
      <c r="AA73" s="14"/>
      <c r="AB73" s="14"/>
      <c r="AC73" s="3">
        <v>1</v>
      </c>
      <c r="AG73" s="15">
        <v>55</v>
      </c>
      <c r="AH73" s="19">
        <f t="shared" si="3"/>
        <v>0.25200000000000006</v>
      </c>
      <c r="AI73" s="19">
        <f t="shared" si="4"/>
        <v>1.3199999999999998</v>
      </c>
    </row>
    <row r="74" spans="1:50" s="2" customFormat="1" ht="15">
      <c r="A74">
        <v>9</v>
      </c>
      <c r="B74">
        <v>9</v>
      </c>
      <c r="C74">
        <v>624.6</v>
      </c>
      <c r="D74" t="s">
        <v>36</v>
      </c>
      <c r="E74" t="s">
        <v>22</v>
      </c>
      <c r="F74">
        <v>495</v>
      </c>
      <c r="G74">
        <v>4478</v>
      </c>
      <c r="H74">
        <v>2.5999999999999999E-2</v>
      </c>
      <c r="I74">
        <v>0.218</v>
      </c>
      <c r="J74">
        <v>0.86409999999999998</v>
      </c>
      <c r="K74">
        <v>1.0182</v>
      </c>
      <c r="L74">
        <v>0</v>
      </c>
      <c r="M74">
        <v>0</v>
      </c>
      <c r="N74">
        <v>8.3135999999999992</v>
      </c>
      <c r="O74"/>
      <c r="P74"/>
      <c r="Q74" s="4">
        <v>44375</v>
      </c>
      <c r="R74" s="1">
        <v>0.7200347222222222</v>
      </c>
      <c r="T74" s="9">
        <v>0.16239599999999998</v>
      </c>
      <c r="U74" s="9">
        <v>1.3616280000000001</v>
      </c>
      <c r="V74" s="9" t="s">
        <v>72</v>
      </c>
      <c r="W74" s="9" t="s">
        <v>72</v>
      </c>
      <c r="X74" s="14"/>
      <c r="Y74" s="14"/>
      <c r="Z74" s="14"/>
      <c r="AA74" s="14"/>
      <c r="AB74" s="14"/>
      <c r="AC74" s="3">
        <v>1</v>
      </c>
      <c r="AG74" s="15">
        <v>56</v>
      </c>
      <c r="AH74" s="19">
        <f t="shared" si="3"/>
        <v>0.15599999999999997</v>
      </c>
      <c r="AI74" s="19">
        <f t="shared" si="4"/>
        <v>1.3080000000000001</v>
      </c>
    </row>
    <row r="75" spans="1:50" s="2" customFormat="1" ht="15">
      <c r="A75">
        <v>10</v>
      </c>
      <c r="B75">
        <v>10</v>
      </c>
      <c r="C75">
        <v>621.34</v>
      </c>
      <c r="D75" t="s">
        <v>36</v>
      </c>
      <c r="E75" t="s">
        <v>22</v>
      </c>
      <c r="F75">
        <v>591</v>
      </c>
      <c r="G75">
        <v>4547</v>
      </c>
      <c r="H75">
        <v>3.2000000000000001E-2</v>
      </c>
      <c r="I75">
        <v>0.222</v>
      </c>
      <c r="J75">
        <v>0.86409999999999998</v>
      </c>
      <c r="K75">
        <v>1.0182</v>
      </c>
      <c r="L75">
        <v>0</v>
      </c>
      <c r="M75">
        <v>0</v>
      </c>
      <c r="N75">
        <v>7.0293000000000001</v>
      </c>
      <c r="O75"/>
      <c r="P75"/>
      <c r="Q75" s="4">
        <v>44375</v>
      </c>
      <c r="R75" s="1">
        <v>0.72739583333333335</v>
      </c>
      <c r="T75" s="9">
        <v>0.1988288</v>
      </c>
      <c r="U75" s="9">
        <v>1.3793748000000001</v>
      </c>
      <c r="V75" s="9" t="s">
        <v>72</v>
      </c>
      <c r="W75" s="9" t="s">
        <v>72</v>
      </c>
      <c r="X75" s="12"/>
      <c r="Y75" s="12"/>
      <c r="Z75" s="12"/>
      <c r="AA75" s="12"/>
      <c r="AB75" s="12"/>
      <c r="AC75" s="3">
        <v>1</v>
      </c>
      <c r="AG75" s="15">
        <v>57</v>
      </c>
      <c r="AH75" s="19">
        <f t="shared" si="3"/>
        <v>0.192</v>
      </c>
      <c r="AI75" s="19">
        <f t="shared" si="4"/>
        <v>1.3320000000000001</v>
      </c>
    </row>
    <row r="76" spans="1:50" s="2" customFormat="1" ht="15">
      <c r="A76">
        <v>8</v>
      </c>
      <c r="B76">
        <v>8</v>
      </c>
      <c r="C76">
        <v>603.94000000000005</v>
      </c>
      <c r="D76" t="s">
        <v>36</v>
      </c>
      <c r="E76" t="s">
        <v>22</v>
      </c>
      <c r="F76">
        <v>507</v>
      </c>
      <c r="G76">
        <v>4703</v>
      </c>
      <c r="H76">
        <v>0.03</v>
      </c>
      <c r="I76">
        <v>0.23200000000000001</v>
      </c>
      <c r="J76">
        <v>0.93840000000000001</v>
      </c>
      <c r="K76">
        <v>1.0037</v>
      </c>
      <c r="L76">
        <v>0</v>
      </c>
      <c r="M76">
        <v>0</v>
      </c>
      <c r="N76">
        <v>7.6853999999999996</v>
      </c>
      <c r="O76"/>
      <c r="P76"/>
      <c r="Q76" s="4">
        <v>44377</v>
      </c>
      <c r="R76" s="1">
        <v>0.66768518518518516</v>
      </c>
      <c r="T76" s="9">
        <v>0.18118200000000001</v>
      </c>
      <c r="U76" s="9">
        <v>1.4011408000000003</v>
      </c>
      <c r="V76" s="9" t="s">
        <v>72</v>
      </c>
      <c r="W76" s="9" t="s">
        <v>72</v>
      </c>
      <c r="X76" s="14"/>
      <c r="Y76" s="14"/>
      <c r="Z76" s="14"/>
      <c r="AA76" s="14"/>
      <c r="AB76" s="14"/>
      <c r="AC76" s="3">
        <v>1</v>
      </c>
      <c r="AG76" s="15">
        <v>58</v>
      </c>
      <c r="AH76" s="19">
        <f t="shared" si="3"/>
        <v>0.18</v>
      </c>
      <c r="AI76" s="19">
        <f t="shared" si="4"/>
        <v>1.3920000000000001</v>
      </c>
    </row>
    <row r="77" spans="1:50" s="2" customFormat="1" ht="15">
      <c r="A77">
        <v>9</v>
      </c>
      <c r="B77">
        <v>9</v>
      </c>
      <c r="C77">
        <v>612.97</v>
      </c>
      <c r="D77" t="s">
        <v>36</v>
      </c>
      <c r="E77" t="s">
        <v>22</v>
      </c>
      <c r="F77">
        <v>360</v>
      </c>
      <c r="G77">
        <v>4787</v>
      </c>
      <c r="H77">
        <v>2.1000000000000001E-2</v>
      </c>
      <c r="I77">
        <v>0.23200000000000001</v>
      </c>
      <c r="J77">
        <v>0.93840000000000001</v>
      </c>
      <c r="K77">
        <v>1.0037</v>
      </c>
      <c r="L77">
        <v>0</v>
      </c>
      <c r="M77">
        <v>0</v>
      </c>
      <c r="N77">
        <v>11.181100000000001</v>
      </c>
      <c r="O77"/>
      <c r="P77"/>
      <c r="Q77" s="4">
        <v>44377</v>
      </c>
      <c r="R77" s="1">
        <v>0.67504629629629631</v>
      </c>
      <c r="T77" s="9">
        <v>0.12872370000000002</v>
      </c>
      <c r="U77" s="9">
        <v>1.4220904000000001</v>
      </c>
      <c r="V77" s="9" t="s">
        <v>72</v>
      </c>
      <c r="W77" s="9" t="s">
        <v>72</v>
      </c>
      <c r="X77" s="14"/>
      <c r="Y77" s="14"/>
      <c r="Z77" s="14"/>
      <c r="AA77" s="14"/>
      <c r="AB77" s="14"/>
      <c r="AC77" s="3">
        <v>1</v>
      </c>
      <c r="AG77" s="15">
        <v>59</v>
      </c>
      <c r="AH77" s="19">
        <f t="shared" si="3"/>
        <v>0.126</v>
      </c>
      <c r="AI77" s="19">
        <f t="shared" si="4"/>
        <v>1.3920000000000001</v>
      </c>
    </row>
    <row r="78" spans="1:50" s="2" customFormat="1" ht="15">
      <c r="A78">
        <v>10</v>
      </c>
      <c r="B78">
        <v>10</v>
      </c>
      <c r="C78">
        <v>602.45000000000005</v>
      </c>
      <c r="D78" t="s">
        <v>36</v>
      </c>
      <c r="E78" t="s">
        <v>22</v>
      </c>
      <c r="F78">
        <v>450</v>
      </c>
      <c r="G78">
        <v>4682</v>
      </c>
      <c r="H78">
        <v>2.7E-2</v>
      </c>
      <c r="I78">
        <v>0.23100000000000001</v>
      </c>
      <c r="J78">
        <v>0.93840000000000001</v>
      </c>
      <c r="K78">
        <v>1.0037</v>
      </c>
      <c r="L78">
        <v>0</v>
      </c>
      <c r="M78">
        <v>0</v>
      </c>
      <c r="N78">
        <v>8.6777999999999995</v>
      </c>
      <c r="O78"/>
      <c r="P78"/>
      <c r="Q78" s="4">
        <v>44377</v>
      </c>
      <c r="R78" s="1">
        <v>0.6824189814814815</v>
      </c>
      <c r="T78" s="9">
        <v>0.16266149999999999</v>
      </c>
      <c r="U78" s="9">
        <v>1.3916595</v>
      </c>
      <c r="V78" s="9" t="s">
        <v>72</v>
      </c>
      <c r="W78" s="9" t="s">
        <v>72</v>
      </c>
      <c r="X78" s="14"/>
      <c r="Y78" s="14"/>
      <c r="Z78" s="14"/>
      <c r="AA78" s="14"/>
      <c r="AB78" s="14"/>
      <c r="AC78" s="3">
        <v>1</v>
      </c>
      <c r="AG78" s="15">
        <v>60</v>
      </c>
      <c r="AH78" s="19">
        <f t="shared" si="3"/>
        <v>0.16199999999999998</v>
      </c>
      <c r="AI78" s="19">
        <f t="shared" si="4"/>
        <v>1.3859999999999999</v>
      </c>
    </row>
    <row r="79" spans="1:50" s="2" customFormat="1" ht="15">
      <c r="A79">
        <v>8</v>
      </c>
      <c r="B79">
        <v>8</v>
      </c>
      <c r="C79">
        <v>619.64</v>
      </c>
      <c r="D79" t="s">
        <v>36</v>
      </c>
      <c r="E79" t="s">
        <v>22</v>
      </c>
      <c r="F79">
        <v>508</v>
      </c>
      <c r="G79">
        <v>4723</v>
      </c>
      <c r="H79">
        <v>2.9000000000000001E-2</v>
      </c>
      <c r="I79">
        <v>0.22600000000000001</v>
      </c>
      <c r="J79">
        <v>0.91990000000000005</v>
      </c>
      <c r="K79">
        <v>0.999</v>
      </c>
      <c r="L79">
        <v>0</v>
      </c>
      <c r="M79">
        <v>0</v>
      </c>
      <c r="N79">
        <v>7.8280000000000003</v>
      </c>
      <c r="O79"/>
      <c r="P79"/>
      <c r="Q79" s="4">
        <v>44378</v>
      </c>
      <c r="R79" s="1">
        <v>0.73393518518518519</v>
      </c>
      <c r="T79" s="9">
        <v>0.17969560000000001</v>
      </c>
      <c r="U79" s="9">
        <v>1.4003864000000001</v>
      </c>
      <c r="V79" s="9" t="s">
        <v>72</v>
      </c>
      <c r="W79" s="9" t="s">
        <v>72</v>
      </c>
      <c r="X79" s="14"/>
      <c r="Y79" s="14"/>
      <c r="Z79" s="14"/>
      <c r="AA79" s="14"/>
      <c r="AB79" s="14"/>
      <c r="AC79" s="3">
        <v>1</v>
      </c>
      <c r="AG79" s="15">
        <v>61</v>
      </c>
      <c r="AH79" s="19">
        <f t="shared" si="3"/>
        <v>0.17400000000000002</v>
      </c>
      <c r="AI79" s="19">
        <f t="shared" si="4"/>
        <v>1.3560000000000001</v>
      </c>
    </row>
    <row r="80" spans="1:50" s="2" customFormat="1" ht="15">
      <c r="A80">
        <v>9</v>
      </c>
      <c r="B80">
        <v>9</v>
      </c>
      <c r="C80">
        <v>613.78</v>
      </c>
      <c r="D80" t="s">
        <v>36</v>
      </c>
      <c r="E80" t="s">
        <v>22</v>
      </c>
      <c r="F80">
        <v>347</v>
      </c>
      <c r="G80">
        <v>4726</v>
      </c>
      <c r="H80">
        <v>0.02</v>
      </c>
      <c r="I80">
        <v>0.22800000000000001</v>
      </c>
      <c r="J80">
        <v>0.91990000000000005</v>
      </c>
      <c r="K80">
        <v>0.999</v>
      </c>
      <c r="L80">
        <v>0</v>
      </c>
      <c r="M80">
        <v>0</v>
      </c>
      <c r="N80">
        <v>11.6472</v>
      </c>
      <c r="O80"/>
      <c r="P80"/>
      <c r="Q80" s="4">
        <v>44378</v>
      </c>
      <c r="R80" s="1">
        <v>0.74126157407407411</v>
      </c>
      <c r="T80" s="9">
        <v>0.12275599999999999</v>
      </c>
      <c r="U80" s="9">
        <v>1.3994183999999998</v>
      </c>
      <c r="V80" s="9" t="s">
        <v>72</v>
      </c>
      <c r="W80" s="9" t="s">
        <v>72</v>
      </c>
      <c r="X80" s="14"/>
      <c r="Y80" s="14"/>
      <c r="Z80" s="14"/>
      <c r="AA80" s="14"/>
      <c r="AB80" s="14"/>
      <c r="AC80" s="3">
        <v>1</v>
      </c>
      <c r="AG80" s="15">
        <v>62</v>
      </c>
      <c r="AH80" s="19">
        <f t="shared" si="3"/>
        <v>0.12</v>
      </c>
      <c r="AI80" s="19">
        <f t="shared" si="4"/>
        <v>1.3679999999999999</v>
      </c>
    </row>
    <row r="81" spans="1:35" customFormat="1" ht="15">
      <c r="A81">
        <v>10</v>
      </c>
      <c r="B81">
        <v>10</v>
      </c>
      <c r="C81">
        <v>612.19000000000005</v>
      </c>
      <c r="D81" t="s">
        <v>36</v>
      </c>
      <c r="E81" t="s">
        <v>22</v>
      </c>
      <c r="F81">
        <v>493</v>
      </c>
      <c r="G81">
        <v>4568</v>
      </c>
      <c r="H81">
        <v>2.8000000000000001E-2</v>
      </c>
      <c r="I81">
        <v>0.222</v>
      </c>
      <c r="J81">
        <v>0.91990000000000005</v>
      </c>
      <c r="K81">
        <v>0.999</v>
      </c>
      <c r="L81">
        <v>0</v>
      </c>
      <c r="M81">
        <v>0</v>
      </c>
      <c r="N81">
        <v>7.8293999999999997</v>
      </c>
      <c r="Q81" s="4">
        <v>44378</v>
      </c>
      <c r="R81" s="1">
        <v>0.7486342592592593</v>
      </c>
      <c r="T81" s="9">
        <v>0.17141320000000002</v>
      </c>
      <c r="U81" s="9">
        <v>1.3590618000000001</v>
      </c>
      <c r="V81" s="9" t="s">
        <v>72</v>
      </c>
      <c r="W81" s="9" t="s">
        <v>72</v>
      </c>
      <c r="X81">
        <v>33.081097545222285</v>
      </c>
      <c r="Y81">
        <v>2.9260025139930126</v>
      </c>
      <c r="Z81">
        <v>33.333333333333336</v>
      </c>
      <c r="AA81">
        <v>2.6666666666666692</v>
      </c>
      <c r="AB81">
        <v>39.203967838329078</v>
      </c>
      <c r="AC81" s="3">
        <v>1</v>
      </c>
      <c r="AD81" s="2"/>
      <c r="AE81" s="2"/>
      <c r="AF81" s="2"/>
      <c r="AG81" s="15">
        <v>63</v>
      </c>
      <c r="AH81" s="19">
        <f t="shared" si="3"/>
        <v>0.16800000000000001</v>
      </c>
      <c r="AI81" s="19">
        <f t="shared" si="4"/>
        <v>1.3319999999999999</v>
      </c>
    </row>
    <row r="82" spans="1:35" customFormat="1" ht="15">
      <c r="A82">
        <v>8</v>
      </c>
      <c r="B82">
        <v>8</v>
      </c>
      <c r="C82">
        <v>601.41999999999996</v>
      </c>
      <c r="D82" t="s">
        <v>36</v>
      </c>
      <c r="E82" t="s">
        <v>22</v>
      </c>
      <c r="F82">
        <v>450</v>
      </c>
      <c r="G82">
        <v>4877</v>
      </c>
      <c r="H82">
        <v>2.5999999999999999E-2</v>
      </c>
      <c r="I82">
        <v>0.23899999999999999</v>
      </c>
      <c r="J82">
        <v>0.92610000000000003</v>
      </c>
      <c r="K82">
        <v>1.0001</v>
      </c>
      <c r="L82">
        <v>0</v>
      </c>
      <c r="M82">
        <v>0</v>
      </c>
      <c r="N82">
        <v>9.0693999999999999</v>
      </c>
      <c r="Q82" s="4">
        <v>44379</v>
      </c>
      <c r="R82" s="1">
        <v>0.6221875</v>
      </c>
      <c r="T82" s="9">
        <v>0.15636919999999999</v>
      </c>
      <c r="U82" s="9">
        <v>1.4373937999999997</v>
      </c>
      <c r="V82" s="9" t="s">
        <v>72</v>
      </c>
      <c r="W82" s="9" t="s">
        <v>72</v>
      </c>
      <c r="AC82" s="3">
        <v>1</v>
      </c>
      <c r="AD82" s="2"/>
      <c r="AE82" s="2"/>
      <c r="AF82" s="2"/>
      <c r="AG82" s="15">
        <v>64</v>
      </c>
      <c r="AH82" s="19">
        <f t="shared" si="3"/>
        <v>0.156</v>
      </c>
      <c r="AI82" s="19">
        <f t="shared" si="4"/>
        <v>1.4339999999999997</v>
      </c>
    </row>
    <row r="83" spans="1:35" customFormat="1" ht="15">
      <c r="A83">
        <v>9</v>
      </c>
      <c r="B83">
        <v>9</v>
      </c>
      <c r="C83">
        <v>602.25</v>
      </c>
      <c r="D83" t="s">
        <v>36</v>
      </c>
      <c r="E83" t="s">
        <v>22</v>
      </c>
      <c r="F83">
        <v>342</v>
      </c>
      <c r="G83">
        <v>4564</v>
      </c>
      <c r="H83">
        <v>0.02</v>
      </c>
      <c r="I83">
        <v>0.22600000000000001</v>
      </c>
      <c r="J83">
        <v>0.92610000000000003</v>
      </c>
      <c r="K83">
        <v>1.0001</v>
      </c>
      <c r="L83">
        <v>0</v>
      </c>
      <c r="M83">
        <v>0</v>
      </c>
      <c r="N83">
        <v>11.427300000000001</v>
      </c>
      <c r="Q83" s="4">
        <v>44379</v>
      </c>
      <c r="R83" s="1">
        <v>0.62954861111111116</v>
      </c>
      <c r="T83" s="9">
        <v>0.12045</v>
      </c>
      <c r="U83" s="9">
        <v>1.3610849999999999</v>
      </c>
      <c r="V83" s="9" t="s">
        <v>72</v>
      </c>
      <c r="W83" s="9" t="s">
        <v>72</v>
      </c>
      <c r="AC83" s="3">
        <v>1</v>
      </c>
      <c r="AD83" s="2"/>
      <c r="AE83" s="2"/>
      <c r="AF83" s="2"/>
      <c r="AG83" s="15">
        <v>65</v>
      </c>
      <c r="AH83" s="19">
        <f t="shared" si="3"/>
        <v>0.12</v>
      </c>
      <c r="AI83" s="19">
        <f t="shared" si="4"/>
        <v>1.3559999999999999</v>
      </c>
    </row>
    <row r="84" spans="1:35" customFormat="1" ht="15">
      <c r="A84">
        <v>10</v>
      </c>
      <c r="B84">
        <v>10</v>
      </c>
      <c r="C84">
        <v>610.14</v>
      </c>
      <c r="D84" t="s">
        <v>36</v>
      </c>
      <c r="E84" t="s">
        <v>22</v>
      </c>
      <c r="F84">
        <v>482</v>
      </c>
      <c r="G84">
        <v>4727</v>
      </c>
      <c r="H84">
        <v>2.8000000000000001E-2</v>
      </c>
      <c r="I84">
        <v>0.23</v>
      </c>
      <c r="J84">
        <v>0.92610000000000003</v>
      </c>
      <c r="K84">
        <v>1.0001</v>
      </c>
      <c r="L84">
        <v>0</v>
      </c>
      <c r="M84">
        <v>0</v>
      </c>
      <c r="N84">
        <v>8.2136999999999993</v>
      </c>
      <c r="Q84" s="4">
        <v>44379</v>
      </c>
      <c r="R84" s="1">
        <v>0.63687499999999997</v>
      </c>
      <c r="T84" s="9">
        <v>0.1708392</v>
      </c>
      <c r="U84" s="9">
        <v>1.403322</v>
      </c>
      <c r="V84" s="9" t="s">
        <v>72</v>
      </c>
      <c r="W84" s="9" t="s">
        <v>72</v>
      </c>
      <c r="AC84" s="3">
        <v>1</v>
      </c>
      <c r="AD84" s="2"/>
      <c r="AE84" s="2"/>
      <c r="AF84" s="2"/>
      <c r="AG84" s="15">
        <v>66</v>
      </c>
      <c r="AH84" s="19">
        <f t="shared" ref="AH84:AH108" si="6">T84*600/C84</f>
        <v>0.16799999999999998</v>
      </c>
      <c r="AI84" s="19">
        <f t="shared" ref="AI84:AI108" si="7">U84*600/C84</f>
        <v>1.3800000000000001</v>
      </c>
    </row>
    <row r="85" spans="1:35" customFormat="1" ht="15">
      <c r="A85">
        <v>38</v>
      </c>
      <c r="B85">
        <v>8</v>
      </c>
      <c r="C85">
        <v>604.91999999999996</v>
      </c>
      <c r="D85" t="s">
        <v>36</v>
      </c>
      <c r="E85" t="s">
        <v>22</v>
      </c>
      <c r="F85">
        <v>439</v>
      </c>
      <c r="G85">
        <v>4616</v>
      </c>
      <c r="H85">
        <v>2.5000000000000001E-2</v>
      </c>
      <c r="I85">
        <v>0.219</v>
      </c>
      <c r="J85">
        <v>0.90290000000000004</v>
      </c>
      <c r="K85">
        <v>0.96619999999999995</v>
      </c>
      <c r="L85">
        <v>0</v>
      </c>
      <c r="M85">
        <v>0</v>
      </c>
      <c r="N85">
        <v>8.7988</v>
      </c>
      <c r="Q85" s="4">
        <v>44389</v>
      </c>
      <c r="R85" s="1">
        <v>0.88046296296296289</v>
      </c>
      <c r="T85" s="9">
        <v>0.15123</v>
      </c>
      <c r="U85" s="9">
        <v>1.3247747999999999</v>
      </c>
      <c r="V85" s="9" t="s">
        <v>72</v>
      </c>
      <c r="W85" s="9" t="s">
        <v>72</v>
      </c>
      <c r="AC85" s="3">
        <v>1</v>
      </c>
      <c r="AD85" s="2"/>
      <c r="AE85" s="2"/>
      <c r="AF85" s="2"/>
      <c r="AG85" s="15">
        <v>67</v>
      </c>
      <c r="AH85" s="19">
        <f t="shared" si="6"/>
        <v>0.15000000000000002</v>
      </c>
      <c r="AI85" s="19">
        <f t="shared" si="7"/>
        <v>1.3140000000000001</v>
      </c>
    </row>
    <row r="86" spans="1:35" customFormat="1" ht="15">
      <c r="A86">
        <v>39</v>
      </c>
      <c r="B86">
        <v>9</v>
      </c>
      <c r="C86">
        <v>600.04</v>
      </c>
      <c r="D86" t="s">
        <v>36</v>
      </c>
      <c r="E86" t="s">
        <v>22</v>
      </c>
      <c r="F86">
        <v>338</v>
      </c>
      <c r="G86">
        <v>4635</v>
      </c>
      <c r="H86">
        <v>1.9E-2</v>
      </c>
      <c r="I86">
        <v>0.222</v>
      </c>
      <c r="J86">
        <v>0.90290000000000004</v>
      </c>
      <c r="K86">
        <v>0.96619999999999995</v>
      </c>
      <c r="L86">
        <v>0</v>
      </c>
      <c r="M86">
        <v>0</v>
      </c>
      <c r="N86">
        <v>11.604799999999999</v>
      </c>
      <c r="Q86" s="4">
        <v>44389</v>
      </c>
      <c r="R86" s="1">
        <v>0.88782407407407404</v>
      </c>
      <c r="T86" s="9">
        <v>0.11400759999999999</v>
      </c>
      <c r="U86" s="9">
        <v>1.3320888</v>
      </c>
      <c r="V86" s="9" t="s">
        <v>72</v>
      </c>
      <c r="W86" s="9" t="s">
        <v>72</v>
      </c>
      <c r="X86">
        <v>28.067212190126906</v>
      </c>
      <c r="Y86">
        <v>0.55057399258283657</v>
      </c>
      <c r="Z86">
        <v>27.272727272727284</v>
      </c>
      <c r="AA86">
        <v>1.3605442176870761</v>
      </c>
      <c r="AB86">
        <v>27.504950106843886</v>
      </c>
      <c r="AC86" s="3">
        <v>1</v>
      </c>
      <c r="AD86" s="2"/>
      <c r="AE86" s="2"/>
      <c r="AF86" s="2"/>
      <c r="AG86" s="15">
        <v>68</v>
      </c>
      <c r="AH86" s="19">
        <f t="shared" si="6"/>
        <v>0.11399999999999999</v>
      </c>
      <c r="AI86" s="19">
        <f t="shared" si="7"/>
        <v>1.3320000000000001</v>
      </c>
    </row>
    <row r="87" spans="1:35" customFormat="1" ht="15">
      <c r="A87">
        <v>40</v>
      </c>
      <c r="B87">
        <v>10</v>
      </c>
      <c r="C87">
        <v>611.09</v>
      </c>
      <c r="D87" t="s">
        <v>36</v>
      </c>
      <c r="E87" t="s">
        <v>22</v>
      </c>
      <c r="F87">
        <v>502</v>
      </c>
      <c r="G87">
        <v>4999</v>
      </c>
      <c r="H87">
        <v>2.8000000000000001E-2</v>
      </c>
      <c r="I87">
        <v>0.23300000000000001</v>
      </c>
      <c r="J87">
        <v>0.90290000000000004</v>
      </c>
      <c r="K87">
        <v>0.96619999999999995</v>
      </c>
      <c r="L87">
        <v>0</v>
      </c>
      <c r="M87">
        <v>0</v>
      </c>
      <c r="N87">
        <v>8.1966999999999999</v>
      </c>
      <c r="Q87" s="4">
        <v>44389</v>
      </c>
      <c r="R87" s="1">
        <v>0.89520833333333327</v>
      </c>
      <c r="T87" s="9">
        <v>0.17110520000000001</v>
      </c>
      <c r="U87" s="9">
        <v>1.4238397</v>
      </c>
      <c r="V87" s="9" t="s">
        <v>72</v>
      </c>
      <c r="W87" s="9" t="s">
        <v>72</v>
      </c>
      <c r="X87">
        <v>40.052638815233848</v>
      </c>
      <c r="Y87">
        <v>6.6584383448264406</v>
      </c>
      <c r="Z87">
        <v>38.297872340425535</v>
      </c>
      <c r="AA87">
        <v>4.8351648351648393</v>
      </c>
      <c r="AB87">
        <v>34.422644749135166</v>
      </c>
      <c r="AC87" s="3">
        <v>1</v>
      </c>
      <c r="AD87" s="2"/>
      <c r="AE87" s="2"/>
      <c r="AF87" s="2"/>
      <c r="AG87" s="15">
        <v>69</v>
      </c>
      <c r="AH87" s="19">
        <f t="shared" si="6"/>
        <v>0.16800000000000001</v>
      </c>
      <c r="AI87" s="19">
        <f t="shared" si="7"/>
        <v>1.3979999999999999</v>
      </c>
    </row>
    <row r="88" spans="1:35" customFormat="1" ht="15">
      <c r="A88">
        <v>8</v>
      </c>
      <c r="B88">
        <v>8</v>
      </c>
      <c r="C88">
        <v>606.97</v>
      </c>
      <c r="D88" t="s">
        <v>36</v>
      </c>
      <c r="E88" t="s">
        <v>22</v>
      </c>
      <c r="F88">
        <v>448</v>
      </c>
      <c r="G88">
        <v>4627</v>
      </c>
      <c r="H88">
        <v>2.7E-2</v>
      </c>
      <c r="I88">
        <v>0.22700000000000001</v>
      </c>
      <c r="J88">
        <v>0.95420000000000005</v>
      </c>
      <c r="K88">
        <v>1.0039</v>
      </c>
      <c r="L88">
        <v>0</v>
      </c>
      <c r="M88">
        <v>0</v>
      </c>
      <c r="N88">
        <v>8.4731000000000005</v>
      </c>
      <c r="Q88" s="4">
        <v>44399</v>
      </c>
      <c r="R88" s="1">
        <v>0.71442129629629625</v>
      </c>
      <c r="T88" s="9">
        <v>0.16388190000000002</v>
      </c>
      <c r="U88" s="9">
        <v>1.3778219</v>
      </c>
      <c r="V88" s="9" t="s">
        <v>72</v>
      </c>
      <c r="W88" s="9" t="s">
        <v>72</v>
      </c>
      <c r="AC88" s="3">
        <v>1</v>
      </c>
      <c r="AD88" s="2"/>
      <c r="AE88" s="2"/>
      <c r="AF88" s="2"/>
      <c r="AG88" s="15">
        <v>70</v>
      </c>
      <c r="AH88" s="19">
        <f t="shared" si="6"/>
        <v>0.16200000000000001</v>
      </c>
      <c r="AI88" s="19">
        <f t="shared" si="7"/>
        <v>1.3619999999999999</v>
      </c>
    </row>
    <row r="89" spans="1:35" customFormat="1" ht="15">
      <c r="A89">
        <v>9</v>
      </c>
      <c r="B89">
        <v>9</v>
      </c>
      <c r="C89">
        <v>612.83000000000004</v>
      </c>
      <c r="D89" t="s">
        <v>36</v>
      </c>
      <c r="E89" t="s">
        <v>22</v>
      </c>
      <c r="F89">
        <v>378</v>
      </c>
      <c r="G89">
        <v>4839</v>
      </c>
      <c r="H89">
        <v>2.1999999999999999E-2</v>
      </c>
      <c r="I89">
        <v>0.23400000000000001</v>
      </c>
      <c r="J89">
        <v>0.95420000000000005</v>
      </c>
      <c r="K89">
        <v>1.0039</v>
      </c>
      <c r="L89">
        <v>0</v>
      </c>
      <c r="M89">
        <v>0</v>
      </c>
      <c r="N89">
        <v>10.5306</v>
      </c>
      <c r="Q89" s="4">
        <v>44399</v>
      </c>
      <c r="R89" s="1">
        <v>0.72177083333333336</v>
      </c>
      <c r="T89" s="9">
        <v>0.13482260000000001</v>
      </c>
      <c r="U89" s="9">
        <v>1.4340222000000002</v>
      </c>
      <c r="V89" s="9" t="s">
        <v>72</v>
      </c>
      <c r="W89" s="9" t="s">
        <v>72</v>
      </c>
      <c r="AC89" s="3">
        <v>1</v>
      </c>
      <c r="AD89" s="2"/>
      <c r="AE89" s="2"/>
      <c r="AF89" s="2"/>
      <c r="AG89" s="15">
        <v>71</v>
      </c>
      <c r="AH89" s="19">
        <f t="shared" si="6"/>
        <v>0.13200000000000001</v>
      </c>
      <c r="AI89" s="19">
        <f t="shared" si="7"/>
        <v>1.4040000000000001</v>
      </c>
    </row>
    <row r="90" spans="1:35" customFormat="1" ht="15">
      <c r="A90">
        <v>10</v>
      </c>
      <c r="B90">
        <v>10</v>
      </c>
      <c r="C90">
        <v>602.55999999999995</v>
      </c>
      <c r="D90" t="s">
        <v>36</v>
      </c>
      <c r="E90" t="s">
        <v>22</v>
      </c>
      <c r="F90">
        <v>469</v>
      </c>
      <c r="G90">
        <v>4497</v>
      </c>
      <c r="H90">
        <v>2.8000000000000001E-2</v>
      </c>
      <c r="I90">
        <v>0.223</v>
      </c>
      <c r="J90">
        <v>0.95420000000000005</v>
      </c>
      <c r="K90">
        <v>1.0039</v>
      </c>
      <c r="L90">
        <v>0</v>
      </c>
      <c r="M90">
        <v>0</v>
      </c>
      <c r="N90">
        <v>7.8781999999999996</v>
      </c>
      <c r="Q90" s="4">
        <v>44399</v>
      </c>
      <c r="R90" s="1">
        <v>0.72910879629629621</v>
      </c>
      <c r="T90" s="9">
        <v>0.16871679999999997</v>
      </c>
      <c r="U90" s="9">
        <v>1.3437087999999999</v>
      </c>
      <c r="V90" s="9" t="s">
        <v>72</v>
      </c>
      <c r="W90" s="9" t="s">
        <v>72</v>
      </c>
      <c r="AC90" s="3">
        <v>1</v>
      </c>
      <c r="AD90" s="2"/>
      <c r="AE90" s="2"/>
      <c r="AF90" s="2"/>
      <c r="AG90" s="15">
        <v>72</v>
      </c>
      <c r="AH90" s="19">
        <f t="shared" si="6"/>
        <v>0.16799999999999998</v>
      </c>
      <c r="AI90" s="19">
        <f t="shared" si="7"/>
        <v>1.3380000000000001</v>
      </c>
    </row>
    <row r="91" spans="1:35" customFormat="1" ht="15">
      <c r="A91">
        <v>8</v>
      </c>
      <c r="B91">
        <v>8</v>
      </c>
      <c r="C91">
        <v>605.61</v>
      </c>
      <c r="D91" t="s">
        <v>36</v>
      </c>
      <c r="E91" t="s">
        <v>50</v>
      </c>
      <c r="F91">
        <v>401</v>
      </c>
      <c r="G91">
        <v>4508</v>
      </c>
      <c r="H91">
        <v>2.3E-2</v>
      </c>
      <c r="I91">
        <v>0.22</v>
      </c>
      <c r="J91">
        <v>0.91620000000000001</v>
      </c>
      <c r="K91">
        <v>0.99009999999999998</v>
      </c>
      <c r="L91">
        <v>0</v>
      </c>
      <c r="M91">
        <v>0</v>
      </c>
      <c r="N91">
        <v>9.5641999999999996</v>
      </c>
      <c r="Q91" s="4">
        <v>44412</v>
      </c>
      <c r="R91" s="1">
        <v>0.71769675925925924</v>
      </c>
      <c r="T91" s="9">
        <v>0.13929030000000001</v>
      </c>
      <c r="U91" s="9">
        <v>1.3323420000000001</v>
      </c>
      <c r="V91" s="9" t="s">
        <v>72</v>
      </c>
      <c r="W91" s="9" t="s">
        <v>72</v>
      </c>
      <c r="AC91" s="3">
        <v>1</v>
      </c>
      <c r="AD91" s="2"/>
      <c r="AE91" s="2"/>
      <c r="AF91" s="2"/>
      <c r="AG91" s="15">
        <v>73</v>
      </c>
      <c r="AH91" s="19">
        <f t="shared" si="6"/>
        <v>0.13799999999999998</v>
      </c>
      <c r="AI91" s="19">
        <f t="shared" si="7"/>
        <v>1.32</v>
      </c>
    </row>
    <row r="92" spans="1:35" customFormat="1" ht="15">
      <c r="A92">
        <v>9</v>
      </c>
      <c r="B92">
        <v>9</v>
      </c>
      <c r="C92">
        <v>601.49</v>
      </c>
      <c r="D92" t="s">
        <v>36</v>
      </c>
      <c r="E92" t="s">
        <v>50</v>
      </c>
      <c r="F92">
        <v>398</v>
      </c>
      <c r="G92">
        <v>4743</v>
      </c>
      <c r="H92">
        <v>2.3E-2</v>
      </c>
      <c r="I92">
        <v>0.23100000000000001</v>
      </c>
      <c r="J92">
        <v>0.91620000000000001</v>
      </c>
      <c r="K92">
        <v>0.99009999999999998</v>
      </c>
      <c r="L92">
        <v>0</v>
      </c>
      <c r="M92">
        <v>0</v>
      </c>
      <c r="N92">
        <v>10.081</v>
      </c>
      <c r="Q92" s="4">
        <v>44412</v>
      </c>
      <c r="R92" s="1">
        <v>0.72364583333333332</v>
      </c>
      <c r="T92" s="9">
        <v>0.13834270000000001</v>
      </c>
      <c r="U92" s="9">
        <v>1.3894419000000002</v>
      </c>
      <c r="V92" s="9" t="s">
        <v>72</v>
      </c>
      <c r="W92" s="9" t="s">
        <v>72</v>
      </c>
      <c r="AC92" s="3">
        <v>1</v>
      </c>
      <c r="AD92" s="2"/>
      <c r="AE92" s="2"/>
      <c r="AF92" s="2"/>
      <c r="AG92" s="15">
        <v>74</v>
      </c>
      <c r="AH92" s="19">
        <f t="shared" si="6"/>
        <v>0.13800000000000001</v>
      </c>
      <c r="AI92" s="19">
        <f t="shared" si="7"/>
        <v>1.3860000000000003</v>
      </c>
    </row>
    <row r="93" spans="1:35" s="2" customFormat="1" ht="15">
      <c r="A93">
        <v>10</v>
      </c>
      <c r="B93">
        <v>10</v>
      </c>
      <c r="C93">
        <v>609.78</v>
      </c>
      <c r="D93" t="s">
        <v>36</v>
      </c>
      <c r="E93" t="s">
        <v>50</v>
      </c>
      <c r="F93">
        <v>403</v>
      </c>
      <c r="G93">
        <v>4603</v>
      </c>
      <c r="H93">
        <v>2.3E-2</v>
      </c>
      <c r="I93">
        <v>0.222</v>
      </c>
      <c r="J93">
        <v>0.91620000000000001</v>
      </c>
      <c r="K93">
        <v>0.99009999999999998</v>
      </c>
      <c r="L93">
        <v>0</v>
      </c>
      <c r="M93">
        <v>0</v>
      </c>
      <c r="N93">
        <v>9.6750000000000007</v>
      </c>
      <c r="O93"/>
      <c r="P93"/>
      <c r="Q93" s="4">
        <v>44412</v>
      </c>
      <c r="R93" s="1">
        <v>0.7295949074074074</v>
      </c>
      <c r="T93" s="9">
        <v>0.1402494</v>
      </c>
      <c r="U93" s="9">
        <v>1.3537116</v>
      </c>
      <c r="V93" s="9" t="s">
        <v>72</v>
      </c>
      <c r="W93" s="9" t="s">
        <v>72</v>
      </c>
      <c r="X93" s="12"/>
      <c r="Y93" s="12"/>
      <c r="Z93" s="12"/>
      <c r="AA93" s="12"/>
      <c r="AB93" s="12"/>
      <c r="AC93" s="3">
        <v>1</v>
      </c>
      <c r="AG93" s="15">
        <v>75</v>
      </c>
      <c r="AH93" s="19">
        <f t="shared" si="6"/>
        <v>0.13799999999999998</v>
      </c>
      <c r="AI93" s="19">
        <f t="shared" si="7"/>
        <v>1.3320000000000001</v>
      </c>
    </row>
    <row r="94" spans="1:35" s="2" customFormat="1" ht="15">
      <c r="A94">
        <v>32</v>
      </c>
      <c r="B94">
        <v>8</v>
      </c>
      <c r="C94">
        <v>603.82000000000005</v>
      </c>
      <c r="D94" t="s">
        <v>36</v>
      </c>
      <c r="E94" t="s">
        <v>50</v>
      </c>
      <c r="F94">
        <v>432</v>
      </c>
      <c r="G94">
        <v>4770</v>
      </c>
      <c r="H94">
        <v>2.5000000000000001E-2</v>
      </c>
      <c r="I94">
        <v>0.23200000000000001</v>
      </c>
      <c r="J94">
        <v>0.9163</v>
      </c>
      <c r="K94">
        <v>0.99170000000000003</v>
      </c>
      <c r="L94">
        <v>0</v>
      </c>
      <c r="M94">
        <v>0</v>
      </c>
      <c r="N94">
        <v>9.2963000000000005</v>
      </c>
      <c r="O94"/>
      <c r="P94"/>
      <c r="Q94" s="4">
        <v>44413</v>
      </c>
      <c r="R94" s="1">
        <v>0.84837962962962965</v>
      </c>
      <c r="T94" s="9">
        <v>0.15095500000000001</v>
      </c>
      <c r="U94" s="9">
        <v>1.4008624000000003</v>
      </c>
      <c r="V94" s="9" t="s">
        <v>72</v>
      </c>
      <c r="W94" s="9" t="s">
        <v>72</v>
      </c>
      <c r="X94" s="12"/>
      <c r="Y94" s="12"/>
      <c r="Z94" s="12"/>
      <c r="AA94" s="12"/>
      <c r="AB94" s="12"/>
      <c r="AC94" s="3">
        <v>1</v>
      </c>
      <c r="AG94" s="15">
        <v>76</v>
      </c>
      <c r="AH94" s="19">
        <f t="shared" si="6"/>
        <v>0.15</v>
      </c>
      <c r="AI94" s="19">
        <f t="shared" si="7"/>
        <v>1.3920000000000001</v>
      </c>
    </row>
    <row r="95" spans="1:35" s="2" customFormat="1" ht="15">
      <c r="A95">
        <v>33</v>
      </c>
      <c r="B95">
        <v>9</v>
      </c>
      <c r="C95">
        <v>605.79</v>
      </c>
      <c r="D95" t="s">
        <v>36</v>
      </c>
      <c r="E95" t="s">
        <v>50</v>
      </c>
      <c r="F95">
        <v>389</v>
      </c>
      <c r="G95">
        <v>4864</v>
      </c>
      <c r="H95">
        <v>2.1999999999999999E-2</v>
      </c>
      <c r="I95">
        <v>0.23499999999999999</v>
      </c>
      <c r="J95">
        <v>0.9163</v>
      </c>
      <c r="K95">
        <v>0.99170000000000003</v>
      </c>
      <c r="L95">
        <v>0</v>
      </c>
      <c r="M95">
        <v>0</v>
      </c>
      <c r="N95">
        <v>10.5608</v>
      </c>
      <c r="O95"/>
      <c r="P95"/>
      <c r="Q95" s="4">
        <v>44413</v>
      </c>
      <c r="R95" s="1">
        <v>0.85435185185185192</v>
      </c>
      <c r="T95" s="9">
        <v>0.13327379999999997</v>
      </c>
      <c r="U95" s="9">
        <v>1.4236065</v>
      </c>
      <c r="V95" s="9" t="s">
        <v>72</v>
      </c>
      <c r="W95" s="9" t="s">
        <v>72</v>
      </c>
      <c r="X95" s="12"/>
      <c r="Y95" s="12"/>
      <c r="Z95" s="12"/>
      <c r="AA95" s="12"/>
      <c r="AB95" s="12"/>
      <c r="AC95" s="3">
        <v>1</v>
      </c>
      <c r="AG95" s="15">
        <v>77</v>
      </c>
      <c r="AH95" s="19">
        <f t="shared" si="6"/>
        <v>0.13199999999999998</v>
      </c>
      <c r="AI95" s="19">
        <f t="shared" si="7"/>
        <v>1.4100000000000001</v>
      </c>
    </row>
    <row r="96" spans="1:35" customFormat="1" ht="15">
      <c r="A96">
        <v>34</v>
      </c>
      <c r="B96">
        <v>10</v>
      </c>
      <c r="C96">
        <v>602.51</v>
      </c>
      <c r="D96" t="s">
        <v>36</v>
      </c>
      <c r="E96" t="s">
        <v>50</v>
      </c>
      <c r="F96">
        <v>392</v>
      </c>
      <c r="G96">
        <v>4523</v>
      </c>
      <c r="H96">
        <v>2.3E-2</v>
      </c>
      <c r="I96">
        <v>0.222</v>
      </c>
      <c r="J96">
        <v>0.9163</v>
      </c>
      <c r="K96">
        <v>0.99170000000000003</v>
      </c>
      <c r="L96">
        <v>0</v>
      </c>
      <c r="M96">
        <v>0</v>
      </c>
      <c r="N96">
        <v>9.8337000000000003</v>
      </c>
      <c r="Q96" s="4">
        <v>44413</v>
      </c>
      <c r="R96" s="1">
        <v>0.86030092592592589</v>
      </c>
      <c r="T96" s="9">
        <v>0.13857730000000001</v>
      </c>
      <c r="U96" s="9">
        <v>1.3375721999999999</v>
      </c>
      <c r="V96" s="9" t="s">
        <v>72</v>
      </c>
      <c r="W96" s="9" t="s">
        <v>72</v>
      </c>
      <c r="AC96" s="3">
        <v>1</v>
      </c>
      <c r="AD96" s="2"/>
      <c r="AE96" s="2"/>
      <c r="AF96" s="2"/>
      <c r="AG96" s="15">
        <v>78</v>
      </c>
      <c r="AH96" s="19">
        <f t="shared" si="6"/>
        <v>0.13800000000000001</v>
      </c>
      <c r="AI96" s="19">
        <f t="shared" si="7"/>
        <v>1.3319999999999999</v>
      </c>
    </row>
    <row r="97" spans="1:35" customFormat="1" ht="15">
      <c r="A97">
        <v>32</v>
      </c>
      <c r="B97">
        <v>8</v>
      </c>
      <c r="C97">
        <v>600.45000000000005</v>
      </c>
      <c r="D97" t="s">
        <v>36</v>
      </c>
      <c r="E97" t="s">
        <v>50</v>
      </c>
      <c r="F97">
        <v>360</v>
      </c>
      <c r="G97">
        <v>4327</v>
      </c>
      <c r="H97">
        <v>2.1000000000000001E-2</v>
      </c>
      <c r="I97">
        <v>0.214</v>
      </c>
      <c r="J97">
        <v>0.91400000000000003</v>
      </c>
      <c r="K97">
        <v>0.99260000000000004</v>
      </c>
      <c r="L97">
        <v>0</v>
      </c>
      <c r="M97">
        <v>0</v>
      </c>
      <c r="N97">
        <v>10.363799999999999</v>
      </c>
      <c r="Q97" s="4">
        <v>44417</v>
      </c>
      <c r="R97" s="1">
        <v>0.84592592592592597</v>
      </c>
      <c r="T97" s="9">
        <v>0.12609450000000003</v>
      </c>
      <c r="U97" s="9">
        <v>1.2849630000000003</v>
      </c>
      <c r="V97" s="9" t="s">
        <v>72</v>
      </c>
      <c r="W97" s="9" t="s">
        <v>72</v>
      </c>
      <c r="AC97" s="3">
        <v>1</v>
      </c>
      <c r="AD97" s="2"/>
      <c r="AE97" s="2"/>
      <c r="AF97" s="2"/>
      <c r="AG97" s="15">
        <v>79</v>
      </c>
      <c r="AH97" s="19">
        <f t="shared" si="6"/>
        <v>0.12600000000000003</v>
      </c>
      <c r="AI97" s="19">
        <f t="shared" si="7"/>
        <v>1.2840000000000003</v>
      </c>
    </row>
    <row r="98" spans="1:35" customFormat="1" ht="15">
      <c r="A98">
        <v>33</v>
      </c>
      <c r="B98">
        <v>9</v>
      </c>
      <c r="C98">
        <v>602.72</v>
      </c>
      <c r="D98" t="s">
        <v>36</v>
      </c>
      <c r="E98" t="s">
        <v>50</v>
      </c>
      <c r="F98">
        <v>369</v>
      </c>
      <c r="G98">
        <v>4320</v>
      </c>
      <c r="H98">
        <v>2.1000000000000001E-2</v>
      </c>
      <c r="I98">
        <v>0.21299999999999999</v>
      </c>
      <c r="J98">
        <v>0.91400000000000003</v>
      </c>
      <c r="K98">
        <v>0.99260000000000004</v>
      </c>
      <c r="L98">
        <v>0</v>
      </c>
      <c r="M98">
        <v>0</v>
      </c>
      <c r="N98">
        <v>10.096399999999999</v>
      </c>
      <c r="Q98" s="4">
        <v>44417</v>
      </c>
      <c r="R98" s="1">
        <v>0.85188657407407409</v>
      </c>
      <c r="T98" s="9">
        <v>0.12657119999999999</v>
      </c>
      <c r="U98" s="9">
        <v>1.2837935999999999</v>
      </c>
      <c r="V98" s="9" t="s">
        <v>72</v>
      </c>
      <c r="W98" s="9" t="s">
        <v>72</v>
      </c>
      <c r="AC98" s="3">
        <v>1</v>
      </c>
      <c r="AD98" s="2"/>
      <c r="AE98" s="2"/>
      <c r="AF98" s="2"/>
      <c r="AG98" s="15">
        <v>80</v>
      </c>
      <c r="AH98" s="19">
        <f t="shared" si="6"/>
        <v>0.12599999999999997</v>
      </c>
      <c r="AI98" s="19">
        <f t="shared" si="7"/>
        <v>1.2779999999999998</v>
      </c>
    </row>
    <row r="99" spans="1:35" customFormat="1" ht="15">
      <c r="A99">
        <v>34</v>
      </c>
      <c r="B99">
        <v>10</v>
      </c>
      <c r="C99">
        <v>602.74</v>
      </c>
      <c r="D99" t="s">
        <v>36</v>
      </c>
      <c r="E99" t="s">
        <v>50</v>
      </c>
      <c r="F99">
        <v>416</v>
      </c>
      <c r="G99">
        <v>4460</v>
      </c>
      <c r="H99">
        <v>2.4E-2</v>
      </c>
      <c r="I99">
        <v>0.219</v>
      </c>
      <c r="J99">
        <v>0.91400000000000003</v>
      </c>
      <c r="K99">
        <v>0.99260000000000004</v>
      </c>
      <c r="L99">
        <v>0</v>
      </c>
      <c r="M99">
        <v>0</v>
      </c>
      <c r="N99">
        <v>9.1594999999999995</v>
      </c>
      <c r="Q99" s="4">
        <v>44417</v>
      </c>
      <c r="R99" s="1">
        <v>0.85787037037037039</v>
      </c>
      <c r="T99" s="9">
        <v>0.14465760000000003</v>
      </c>
      <c r="U99" s="9">
        <v>1.3200006</v>
      </c>
      <c r="V99" s="9" t="s">
        <v>72</v>
      </c>
      <c r="W99" s="9" t="s">
        <v>72</v>
      </c>
      <c r="AC99" s="3">
        <v>1</v>
      </c>
      <c r="AD99" s="2"/>
      <c r="AE99" s="2"/>
      <c r="AF99" s="2"/>
      <c r="AG99" s="15">
        <v>81</v>
      </c>
      <c r="AH99" s="19">
        <f t="shared" si="6"/>
        <v>0.14400000000000002</v>
      </c>
      <c r="AI99" s="19">
        <f t="shared" si="7"/>
        <v>1.3140000000000001</v>
      </c>
    </row>
    <row r="100" spans="1:35" customFormat="1" ht="15">
      <c r="A100">
        <v>32</v>
      </c>
      <c r="B100">
        <v>8</v>
      </c>
      <c r="C100">
        <v>620.34</v>
      </c>
      <c r="D100" t="s">
        <v>36</v>
      </c>
      <c r="E100" t="s">
        <v>50</v>
      </c>
      <c r="F100">
        <v>399</v>
      </c>
      <c r="G100">
        <v>4901</v>
      </c>
      <c r="H100">
        <v>2.1000000000000001E-2</v>
      </c>
      <c r="I100">
        <v>0.23200000000000001</v>
      </c>
      <c r="J100">
        <v>0.87909999999999999</v>
      </c>
      <c r="K100">
        <v>0.99539999999999995</v>
      </c>
      <c r="L100">
        <v>0</v>
      </c>
      <c r="M100">
        <v>0</v>
      </c>
      <c r="N100">
        <v>10.821099999999999</v>
      </c>
      <c r="Q100" s="4">
        <v>44477</v>
      </c>
      <c r="R100" s="1">
        <v>0.73274305555555552</v>
      </c>
      <c r="T100" s="9">
        <v>0.13027140000000001</v>
      </c>
      <c r="U100" s="9">
        <v>1.4391887999999999</v>
      </c>
      <c r="V100" s="9" t="s">
        <v>72</v>
      </c>
      <c r="W100" s="9" t="s">
        <v>72</v>
      </c>
      <c r="AC100" s="3">
        <v>1</v>
      </c>
      <c r="AD100" s="2"/>
      <c r="AE100" s="2"/>
      <c r="AF100" s="2"/>
      <c r="AG100" s="15">
        <v>82</v>
      </c>
      <c r="AH100" s="19">
        <f t="shared" si="6"/>
        <v>0.126</v>
      </c>
      <c r="AI100" s="19">
        <f t="shared" si="7"/>
        <v>1.3919999999999999</v>
      </c>
    </row>
    <row r="101" spans="1:35" customFormat="1" ht="15">
      <c r="A101">
        <v>33</v>
      </c>
      <c r="B101">
        <v>9</v>
      </c>
      <c r="C101">
        <v>607.41999999999996</v>
      </c>
      <c r="D101" t="s">
        <v>36</v>
      </c>
      <c r="E101" t="s">
        <v>50</v>
      </c>
      <c r="F101">
        <v>368</v>
      </c>
      <c r="G101">
        <v>4626</v>
      </c>
      <c r="H101">
        <v>0.02</v>
      </c>
      <c r="I101">
        <v>0.22500000000000001</v>
      </c>
      <c r="J101">
        <v>0.87909999999999999</v>
      </c>
      <c r="K101">
        <v>0.99539999999999995</v>
      </c>
      <c r="L101">
        <v>0</v>
      </c>
      <c r="M101">
        <v>0</v>
      </c>
      <c r="N101">
        <v>11.2058</v>
      </c>
      <c r="Q101" s="4">
        <v>44477</v>
      </c>
      <c r="R101" s="1">
        <v>0.73872685185185183</v>
      </c>
      <c r="T101" s="9">
        <v>0.12148399999999998</v>
      </c>
      <c r="U101" s="9">
        <v>1.366695</v>
      </c>
      <c r="V101" s="9" t="s">
        <v>72</v>
      </c>
      <c r="W101" s="9" t="s">
        <v>72</v>
      </c>
      <c r="X101">
        <v>6.9809028922517884</v>
      </c>
      <c r="Y101">
        <v>5.1672702910933044</v>
      </c>
      <c r="Z101">
        <v>4.8780487804878092</v>
      </c>
      <c r="AA101">
        <v>3.0634573304157575</v>
      </c>
      <c r="AB101">
        <v>3.4930017387830383</v>
      </c>
      <c r="AC101" s="3">
        <v>1</v>
      </c>
      <c r="AD101" s="2"/>
      <c r="AE101" s="2"/>
      <c r="AF101" s="2"/>
      <c r="AG101" s="15">
        <v>83</v>
      </c>
      <c r="AH101" s="19">
        <f t="shared" si="6"/>
        <v>0.11999999999999998</v>
      </c>
      <c r="AI101" s="19">
        <f t="shared" si="7"/>
        <v>1.35</v>
      </c>
    </row>
    <row r="102" spans="1:35" customFormat="1" ht="15">
      <c r="A102">
        <v>34</v>
      </c>
      <c r="B102">
        <v>10</v>
      </c>
      <c r="C102">
        <v>617.55999999999995</v>
      </c>
      <c r="D102" t="s">
        <v>36</v>
      </c>
      <c r="E102" t="s">
        <v>50</v>
      </c>
      <c r="F102">
        <v>408</v>
      </c>
      <c r="G102">
        <v>4764</v>
      </c>
      <c r="H102">
        <v>2.1999999999999999E-2</v>
      </c>
      <c r="I102">
        <v>0.22700000000000001</v>
      </c>
      <c r="J102">
        <v>0.87909999999999999</v>
      </c>
      <c r="K102">
        <v>0.99539999999999995</v>
      </c>
      <c r="L102">
        <v>0</v>
      </c>
      <c r="M102">
        <v>0</v>
      </c>
      <c r="N102">
        <v>10.327999999999999</v>
      </c>
      <c r="Q102" s="4">
        <v>44477</v>
      </c>
      <c r="R102" s="1">
        <v>0.74467592592592602</v>
      </c>
      <c r="T102" s="9">
        <v>0.13586319999999999</v>
      </c>
      <c r="U102" s="9">
        <v>1.4018611999999999</v>
      </c>
      <c r="V102" s="9" t="s">
        <v>72</v>
      </c>
      <c r="W102" s="9" t="s">
        <v>72</v>
      </c>
      <c r="X102">
        <v>11.174941868417461</v>
      </c>
      <c r="Y102">
        <v>2.5403999384227727</v>
      </c>
      <c r="Z102">
        <v>9.5238095238095166</v>
      </c>
      <c r="AA102">
        <v>0.88495575221239009</v>
      </c>
      <c r="AB102">
        <v>8.1527644911720234</v>
      </c>
      <c r="AC102" s="3">
        <v>1</v>
      </c>
      <c r="AD102" s="2"/>
      <c r="AE102" s="2"/>
      <c r="AF102" s="2"/>
      <c r="AG102" s="15">
        <v>84</v>
      </c>
      <c r="AH102" s="19">
        <f t="shared" si="6"/>
        <v>0.13200000000000001</v>
      </c>
      <c r="AI102" s="19">
        <f t="shared" si="7"/>
        <v>1.3620000000000001</v>
      </c>
    </row>
    <row r="103" spans="1:35" customFormat="1" ht="15">
      <c r="A103">
        <v>14</v>
      </c>
      <c r="B103">
        <v>8</v>
      </c>
      <c r="C103">
        <v>605.62</v>
      </c>
      <c r="D103" t="s">
        <v>36</v>
      </c>
      <c r="E103" t="s">
        <v>50</v>
      </c>
      <c r="F103">
        <v>338</v>
      </c>
      <c r="G103">
        <v>4699</v>
      </c>
      <c r="H103">
        <v>1.9E-2</v>
      </c>
      <c r="I103">
        <v>0.22700000000000001</v>
      </c>
      <c r="J103">
        <v>0.91010000000000002</v>
      </c>
      <c r="K103">
        <v>0.9879</v>
      </c>
      <c r="L103">
        <v>0</v>
      </c>
      <c r="M103">
        <v>0</v>
      </c>
      <c r="N103">
        <v>11.9206</v>
      </c>
      <c r="Q103" s="4">
        <v>44480</v>
      </c>
      <c r="R103" s="1">
        <v>0.7901273148148148</v>
      </c>
      <c r="T103" s="9">
        <v>0.1150678</v>
      </c>
      <c r="U103" s="9">
        <v>1.3747574</v>
      </c>
      <c r="V103" s="9" t="s">
        <v>72</v>
      </c>
      <c r="W103" s="9" t="s">
        <v>72</v>
      </c>
      <c r="AC103" s="3">
        <v>1</v>
      </c>
      <c r="AD103" s="2"/>
      <c r="AE103" s="2"/>
      <c r="AF103" s="2"/>
      <c r="AG103" s="15">
        <v>85</v>
      </c>
      <c r="AH103" s="19">
        <f t="shared" si="6"/>
        <v>0.11399999999999999</v>
      </c>
      <c r="AI103" s="19">
        <f t="shared" si="7"/>
        <v>1.3620000000000001</v>
      </c>
    </row>
    <row r="104" spans="1:35" customFormat="1" ht="15">
      <c r="A104">
        <v>15</v>
      </c>
      <c r="B104">
        <v>9</v>
      </c>
      <c r="C104">
        <v>617.23</v>
      </c>
      <c r="D104" t="s">
        <v>36</v>
      </c>
      <c r="E104" t="s">
        <v>50</v>
      </c>
      <c r="F104">
        <v>369</v>
      </c>
      <c r="G104">
        <v>4575</v>
      </c>
      <c r="H104">
        <v>2.1000000000000001E-2</v>
      </c>
      <c r="I104">
        <v>0.218</v>
      </c>
      <c r="J104">
        <v>0.91010000000000002</v>
      </c>
      <c r="K104">
        <v>0.9879</v>
      </c>
      <c r="L104">
        <v>0</v>
      </c>
      <c r="M104">
        <v>0</v>
      </c>
      <c r="N104">
        <v>10.5945</v>
      </c>
      <c r="Q104" s="4">
        <v>44480</v>
      </c>
      <c r="R104" s="1">
        <v>0.7961111111111111</v>
      </c>
      <c r="T104" s="9">
        <v>0.12961830000000002</v>
      </c>
      <c r="U104" s="9">
        <v>1.3455614</v>
      </c>
      <c r="V104" s="9" t="s">
        <v>72</v>
      </c>
      <c r="W104" s="9" t="s">
        <v>72</v>
      </c>
      <c r="AC104" s="3">
        <v>1</v>
      </c>
      <c r="AD104" s="2"/>
      <c r="AE104" s="2"/>
      <c r="AF104" s="2"/>
      <c r="AG104" s="15">
        <v>86</v>
      </c>
      <c r="AH104" s="19">
        <f t="shared" si="6"/>
        <v>0.126</v>
      </c>
      <c r="AI104" s="19">
        <f t="shared" si="7"/>
        <v>1.3080000000000001</v>
      </c>
    </row>
    <row r="105" spans="1:35" customFormat="1" ht="15">
      <c r="A105">
        <v>16</v>
      </c>
      <c r="B105">
        <v>10</v>
      </c>
      <c r="C105">
        <v>609.88</v>
      </c>
      <c r="D105" t="s">
        <v>36</v>
      </c>
      <c r="E105" t="s">
        <v>50</v>
      </c>
      <c r="F105">
        <v>333</v>
      </c>
      <c r="G105">
        <v>4637</v>
      </c>
      <c r="H105">
        <v>1.9E-2</v>
      </c>
      <c r="I105">
        <v>0.223</v>
      </c>
      <c r="J105">
        <v>0.91010000000000002</v>
      </c>
      <c r="K105">
        <v>0.9879</v>
      </c>
      <c r="L105">
        <v>0</v>
      </c>
      <c r="M105">
        <v>0</v>
      </c>
      <c r="N105">
        <v>11.9466</v>
      </c>
      <c r="Q105" s="4">
        <v>44480</v>
      </c>
      <c r="R105" s="1">
        <v>0.80208333333333337</v>
      </c>
      <c r="T105" s="9">
        <v>0.11587719999999999</v>
      </c>
      <c r="U105" s="9">
        <v>1.3600324000000001</v>
      </c>
      <c r="V105" s="9" t="s">
        <v>72</v>
      </c>
      <c r="W105" s="9" t="s">
        <v>72</v>
      </c>
      <c r="AC105" s="3">
        <v>1</v>
      </c>
      <c r="AD105" s="2"/>
      <c r="AE105" s="2"/>
      <c r="AF105" s="2"/>
      <c r="AG105" s="15">
        <v>87</v>
      </c>
      <c r="AH105" s="19">
        <f t="shared" si="6"/>
        <v>0.114</v>
      </c>
      <c r="AI105" s="19">
        <f t="shared" si="7"/>
        <v>1.3380000000000001</v>
      </c>
    </row>
    <row r="106" spans="1:35" customFormat="1" ht="15">
      <c r="A106">
        <v>56</v>
      </c>
      <c r="B106">
        <v>8</v>
      </c>
      <c r="C106">
        <v>616.75</v>
      </c>
      <c r="D106" t="s">
        <v>36</v>
      </c>
      <c r="E106" t="s">
        <v>22</v>
      </c>
      <c r="F106">
        <v>534</v>
      </c>
      <c r="G106">
        <v>4690</v>
      </c>
      <c r="H106">
        <v>3.1E-2</v>
      </c>
      <c r="I106">
        <v>0.224</v>
      </c>
      <c r="J106">
        <v>0.92200000000000004</v>
      </c>
      <c r="K106">
        <v>0.99470000000000003</v>
      </c>
      <c r="L106">
        <v>0</v>
      </c>
      <c r="M106">
        <v>0</v>
      </c>
      <c r="N106">
        <v>7.3353999999999999</v>
      </c>
      <c r="Q106" s="4">
        <v>44508</v>
      </c>
      <c r="R106" s="1">
        <v>0.9712615740740741</v>
      </c>
      <c r="T106" s="9">
        <v>0.19119250000000002</v>
      </c>
      <c r="U106" s="9">
        <v>1.3815200000000001</v>
      </c>
      <c r="V106" s="9" t="s">
        <v>72</v>
      </c>
      <c r="W106" s="9" t="s">
        <v>72</v>
      </c>
      <c r="AC106" s="3">
        <v>1</v>
      </c>
      <c r="AD106" s="2"/>
      <c r="AE106" s="2"/>
      <c r="AF106" s="2"/>
      <c r="AG106" s="15">
        <v>88</v>
      </c>
      <c r="AH106" s="19">
        <f t="shared" si="6"/>
        <v>0.186</v>
      </c>
      <c r="AI106" s="19">
        <f t="shared" si="7"/>
        <v>1.3440000000000001</v>
      </c>
    </row>
    <row r="107" spans="1:35" customFormat="1" ht="15">
      <c r="A107">
        <v>57</v>
      </c>
      <c r="B107">
        <v>9</v>
      </c>
      <c r="C107">
        <v>601.44000000000005</v>
      </c>
      <c r="D107" t="s">
        <v>36</v>
      </c>
      <c r="E107" t="s">
        <v>22</v>
      </c>
      <c r="F107">
        <v>523</v>
      </c>
      <c r="G107">
        <v>4910</v>
      </c>
      <c r="H107">
        <v>3.1E-2</v>
      </c>
      <c r="I107">
        <v>0.23899999999999999</v>
      </c>
      <c r="J107">
        <v>0.92200000000000004</v>
      </c>
      <c r="K107">
        <v>0.99470000000000003</v>
      </c>
      <c r="L107">
        <v>0</v>
      </c>
      <c r="M107">
        <v>0</v>
      </c>
      <c r="N107">
        <v>7.8052000000000001</v>
      </c>
      <c r="Q107" s="4">
        <v>44508</v>
      </c>
      <c r="R107" s="1">
        <v>0.97863425925925929</v>
      </c>
      <c r="T107" s="9">
        <v>0.18644640000000001</v>
      </c>
      <c r="U107" s="9">
        <v>1.4374415999999999</v>
      </c>
      <c r="V107" s="9" t="s">
        <v>72</v>
      </c>
      <c r="W107" s="9" t="s">
        <v>72</v>
      </c>
      <c r="X107">
        <v>2.5135652073978623</v>
      </c>
      <c r="Y107">
        <v>3.9675318741482535</v>
      </c>
      <c r="Z107">
        <v>0</v>
      </c>
      <c r="AA107">
        <v>6.4794816414686771</v>
      </c>
      <c r="AB107">
        <v>6.2058306804221788</v>
      </c>
      <c r="AC107" s="3">
        <v>1</v>
      </c>
      <c r="AD107" s="2"/>
      <c r="AE107" s="2"/>
      <c r="AF107" s="2"/>
      <c r="AG107" s="15">
        <v>89</v>
      </c>
      <c r="AH107" s="19">
        <f t="shared" si="6"/>
        <v>0.186</v>
      </c>
      <c r="AI107" s="19">
        <f t="shared" si="7"/>
        <v>1.4339999999999997</v>
      </c>
    </row>
    <row r="108" spans="1:35" customFormat="1" ht="15">
      <c r="A108">
        <v>58</v>
      </c>
      <c r="B108">
        <v>10</v>
      </c>
      <c r="C108">
        <v>615.67999999999995</v>
      </c>
      <c r="D108" t="s">
        <v>36</v>
      </c>
      <c r="E108" t="s">
        <v>22</v>
      </c>
      <c r="F108">
        <v>601</v>
      </c>
      <c r="G108">
        <v>4681</v>
      </c>
      <c r="H108">
        <v>3.5000000000000003E-2</v>
      </c>
      <c r="I108">
        <v>0.224</v>
      </c>
      <c r="J108">
        <v>0.92200000000000004</v>
      </c>
      <c r="K108">
        <v>0.99470000000000003</v>
      </c>
      <c r="L108">
        <v>0</v>
      </c>
      <c r="M108">
        <v>0</v>
      </c>
      <c r="N108">
        <v>6.4893000000000001</v>
      </c>
      <c r="Q108" s="4">
        <v>44508</v>
      </c>
      <c r="R108" s="1">
        <v>0.98601851851851852</v>
      </c>
      <c r="T108" s="9">
        <v>0.21548800000000001</v>
      </c>
      <c r="U108" s="9">
        <v>1.3791232</v>
      </c>
      <c r="V108" s="9" t="s">
        <v>72</v>
      </c>
      <c r="W108" s="9" t="s">
        <v>72</v>
      </c>
      <c r="X108">
        <v>14.450915373254938</v>
      </c>
      <c r="Y108">
        <v>4.1411012450343678</v>
      </c>
      <c r="Z108">
        <v>12.121212121212132</v>
      </c>
      <c r="AA108">
        <v>6.4794816414686771</v>
      </c>
      <c r="AB108">
        <v>18.411277064605269</v>
      </c>
      <c r="AC108" s="3">
        <v>1</v>
      </c>
      <c r="AD108" s="2"/>
      <c r="AE108" s="2"/>
      <c r="AF108" s="2"/>
      <c r="AG108" s="15">
        <v>90</v>
      </c>
      <c r="AH108" s="19">
        <f t="shared" si="6"/>
        <v>0.21000000000000002</v>
      </c>
      <c r="AI108" s="19">
        <f t="shared" si="7"/>
        <v>1.3440000000000001</v>
      </c>
    </row>
    <row r="109" spans="1:35" customFormat="1" ht="15">
      <c r="A109">
        <v>8</v>
      </c>
      <c r="B109">
        <v>8</v>
      </c>
      <c r="C109">
        <v>600.35</v>
      </c>
      <c r="D109" t="s">
        <v>36</v>
      </c>
      <c r="E109" t="s">
        <v>22</v>
      </c>
      <c r="F109">
        <v>752</v>
      </c>
      <c r="G109">
        <v>4781</v>
      </c>
      <c r="H109">
        <v>4.2000000000000003E-2</v>
      </c>
      <c r="I109">
        <v>0.23200000000000001</v>
      </c>
      <c r="J109">
        <v>0.86509999999999998</v>
      </c>
      <c r="K109">
        <v>0.98540000000000005</v>
      </c>
      <c r="L109">
        <v>0</v>
      </c>
      <c r="M109">
        <v>0</v>
      </c>
      <c r="N109">
        <v>5.5480999999999998</v>
      </c>
      <c r="Q109" s="4">
        <v>44510</v>
      </c>
      <c r="R109" s="1">
        <v>0.64858796296296295</v>
      </c>
      <c r="T109" s="9">
        <v>0.25214700000000007</v>
      </c>
      <c r="U109" s="9">
        <v>1.3928120000000002</v>
      </c>
      <c r="V109" s="9" t="s">
        <v>72</v>
      </c>
      <c r="W109" s="9" t="s">
        <v>72</v>
      </c>
      <c r="AC109" s="3">
        <v>1</v>
      </c>
      <c r="AD109" s="2"/>
      <c r="AE109" s="2"/>
      <c r="AF109" s="2"/>
      <c r="AG109" s="15">
        <v>91</v>
      </c>
      <c r="AH109" s="19">
        <f t="shared" ref="AH109:AH111" si="8">T109*600/C109</f>
        <v>0.25200000000000006</v>
      </c>
      <c r="AI109" s="19">
        <f t="shared" ref="AI109:AI111" si="9">U109*600/C109</f>
        <v>1.3920000000000001</v>
      </c>
    </row>
    <row r="110" spans="1:35" customFormat="1" ht="15">
      <c r="A110">
        <v>9</v>
      </c>
      <c r="B110">
        <v>9</v>
      </c>
      <c r="C110">
        <v>608.69000000000005</v>
      </c>
      <c r="D110" t="s">
        <v>36</v>
      </c>
      <c r="E110" t="s">
        <v>22</v>
      </c>
      <c r="F110">
        <v>525</v>
      </c>
      <c r="G110">
        <v>4868</v>
      </c>
      <c r="H110">
        <v>2.9000000000000001E-2</v>
      </c>
      <c r="I110">
        <v>0.23300000000000001</v>
      </c>
      <c r="J110">
        <v>0.86509999999999998</v>
      </c>
      <c r="K110">
        <v>0.98540000000000005</v>
      </c>
      <c r="L110">
        <v>0</v>
      </c>
      <c r="M110">
        <v>0</v>
      </c>
      <c r="N110">
        <v>8.1492000000000004</v>
      </c>
      <c r="Q110" s="4">
        <v>44510</v>
      </c>
      <c r="R110" s="1">
        <v>0.65596064814814814</v>
      </c>
      <c r="T110" s="9">
        <v>0.17652010000000004</v>
      </c>
      <c r="U110" s="9">
        <v>1.4182477000000002</v>
      </c>
      <c r="V110" s="9" t="s">
        <v>72</v>
      </c>
      <c r="W110" s="9" t="s">
        <v>72</v>
      </c>
      <c r="X110">
        <v>35.28467661735646</v>
      </c>
      <c r="Y110">
        <v>1.8096876419949428</v>
      </c>
      <c r="Z110">
        <v>36.619718309859152</v>
      </c>
      <c r="AA110">
        <v>0.43010752688172077</v>
      </c>
      <c r="AB110">
        <v>37.979747833514644</v>
      </c>
      <c r="AC110" s="3">
        <v>1</v>
      </c>
      <c r="AD110" s="2"/>
      <c r="AE110" s="2"/>
      <c r="AF110" s="2"/>
      <c r="AG110" s="15">
        <v>92</v>
      </c>
      <c r="AH110" s="19">
        <f t="shared" si="8"/>
        <v>0.17400000000000002</v>
      </c>
      <c r="AI110" s="19">
        <f t="shared" si="9"/>
        <v>1.3980000000000001</v>
      </c>
    </row>
    <row r="111" spans="1:35" customFormat="1" ht="15">
      <c r="A111">
        <v>10</v>
      </c>
      <c r="B111">
        <v>10</v>
      </c>
      <c r="C111">
        <v>599.05999999999995</v>
      </c>
      <c r="D111" t="s">
        <v>36</v>
      </c>
      <c r="E111" t="s">
        <v>22</v>
      </c>
      <c r="F111">
        <v>720</v>
      </c>
      <c r="G111">
        <v>4512</v>
      </c>
      <c r="H111">
        <v>0.04</v>
      </c>
      <c r="I111">
        <v>0.221</v>
      </c>
      <c r="J111">
        <v>0.86509999999999998</v>
      </c>
      <c r="K111">
        <v>0.98540000000000005</v>
      </c>
      <c r="L111">
        <v>0</v>
      </c>
      <c r="M111">
        <v>0</v>
      </c>
      <c r="N111">
        <v>5.5113000000000003</v>
      </c>
      <c r="Q111" s="4">
        <v>44510</v>
      </c>
      <c r="R111" s="1">
        <v>0.66335648148148152</v>
      </c>
      <c r="T111" s="9">
        <v>0.23962399999999998</v>
      </c>
      <c r="U111" s="9">
        <v>1.3239225999999999</v>
      </c>
      <c r="V111" s="9" t="s">
        <v>72</v>
      </c>
      <c r="W111" s="9" t="s">
        <v>72</v>
      </c>
      <c r="X111">
        <v>30.327908049158903</v>
      </c>
      <c r="Y111">
        <v>6.8795946043176288</v>
      </c>
      <c r="Z111">
        <v>31.884057971014485</v>
      </c>
      <c r="AA111">
        <v>5.2863436123348064</v>
      </c>
      <c r="AB111">
        <v>38.620841111233119</v>
      </c>
      <c r="AC111" s="3">
        <v>1</v>
      </c>
      <c r="AD111" s="2"/>
      <c r="AE111" s="2"/>
      <c r="AF111" s="2"/>
      <c r="AG111" s="15">
        <v>93</v>
      </c>
      <c r="AH111" s="19">
        <f t="shared" si="8"/>
        <v>0.24</v>
      </c>
      <c r="AI111" s="19">
        <f t="shared" si="9"/>
        <v>1.3260000000000001</v>
      </c>
    </row>
    <row r="112" spans="1:35" customFormat="1" ht="15">
      <c r="Q112" s="4"/>
      <c r="R112" s="1"/>
      <c r="T112" s="9"/>
      <c r="U112" s="9"/>
      <c r="V112" s="9"/>
      <c r="W112" s="9"/>
      <c r="AC112" s="3"/>
      <c r="AD112" s="2"/>
      <c r="AE112" s="2"/>
      <c r="AF112" s="2"/>
      <c r="AG112" s="15"/>
      <c r="AH112" s="19"/>
      <c r="AI112" s="19"/>
    </row>
    <row r="113" spans="1:96" customFormat="1" ht="15">
      <c r="Q113" s="4"/>
      <c r="R113" s="1"/>
      <c r="T113" s="9"/>
      <c r="U113" s="9"/>
      <c r="V113" s="9"/>
      <c r="W113" s="9"/>
      <c r="AC113" s="3"/>
      <c r="AD113" s="2"/>
      <c r="AE113" s="2"/>
      <c r="AF113" s="2"/>
      <c r="AG113" s="15"/>
      <c r="AH113" s="19"/>
      <c r="AI113" s="19"/>
    </row>
    <row r="114" spans="1:96" customFormat="1" ht="15">
      <c r="Q114" s="4"/>
      <c r="R114" s="1"/>
      <c r="T114" s="9"/>
      <c r="U114" s="9"/>
      <c r="V114" s="9"/>
      <c r="W114" s="9"/>
      <c r="AC114" s="3"/>
      <c r="AD114" s="2"/>
      <c r="AE114" s="2"/>
      <c r="AF114" s="2"/>
      <c r="AG114" s="15"/>
      <c r="AH114" s="19"/>
      <c r="AI114" s="19"/>
    </row>
    <row r="115" spans="1:96" customFormat="1" ht="15">
      <c r="Q115" s="4"/>
      <c r="R115" s="1"/>
      <c r="T115" s="9"/>
      <c r="U115" s="9"/>
      <c r="V115" s="9"/>
      <c r="W115" s="9"/>
      <c r="AC115" s="3"/>
      <c r="AD115" s="2"/>
      <c r="AE115" s="2"/>
      <c r="AF115" s="2"/>
      <c r="AG115" s="15"/>
      <c r="AH115" s="19"/>
      <c r="AI115" s="19"/>
    </row>
    <row r="116" spans="1:96" customFormat="1" ht="15">
      <c r="Q116" s="4"/>
      <c r="R116" s="1"/>
      <c r="T116" s="9"/>
      <c r="U116" s="9"/>
      <c r="V116" s="9"/>
      <c r="W116" s="9"/>
      <c r="AC116" s="3"/>
      <c r="AD116" s="2"/>
      <c r="AE116" s="2"/>
      <c r="AF116" s="2"/>
      <c r="AG116" s="15"/>
      <c r="AH116" s="19"/>
      <c r="AI116" s="19"/>
    </row>
    <row r="117" spans="1:96" customFormat="1" ht="15">
      <c r="Q117" s="4"/>
      <c r="R117" s="1"/>
      <c r="T117" s="9"/>
      <c r="U117" s="9"/>
      <c r="V117" s="9"/>
      <c r="W117" s="9"/>
      <c r="AC117" s="3"/>
      <c r="AD117" s="2"/>
      <c r="AE117" s="2"/>
      <c r="AF117" s="2"/>
      <c r="AG117" s="15"/>
      <c r="AH117" s="19"/>
      <c r="AI117" s="19"/>
    </row>
    <row r="118" spans="1:96" customFormat="1" ht="15">
      <c r="Q118" s="4"/>
      <c r="R118" s="1"/>
      <c r="T118" s="9"/>
      <c r="U118" s="9"/>
      <c r="V118" s="9"/>
      <c r="W118" s="9"/>
      <c r="AC118" s="3"/>
      <c r="AD118" s="2"/>
      <c r="AE118" s="2"/>
      <c r="AF118" s="2"/>
      <c r="AG118" s="15"/>
      <c r="AH118" s="19"/>
      <c r="AI118" s="19"/>
    </row>
    <row r="119" spans="1:96" customFormat="1" ht="15">
      <c r="Q119" s="4"/>
      <c r="R119" s="1"/>
      <c r="AC119" s="3"/>
      <c r="AD119" s="2"/>
      <c r="AE119" s="2"/>
      <c r="AF119" s="2"/>
      <c r="AG119" s="15"/>
      <c r="AH119" s="19"/>
    </row>
    <row r="120" spans="1:96" customFormat="1" ht="15">
      <c r="Q120" s="4"/>
      <c r="R120" s="1"/>
      <c r="AH120" s="19"/>
    </row>
    <row r="121" spans="1:96" customFormat="1" ht="15">
      <c r="Q121" s="4"/>
      <c r="R121" s="1"/>
      <c r="AH121" s="19"/>
    </row>
    <row r="122" spans="1:96" customFormat="1" ht="15">
      <c r="Q122" s="4"/>
      <c r="R122" s="1"/>
      <c r="AH122" s="19"/>
    </row>
    <row r="123" spans="1:96" customFormat="1" ht="15">
      <c r="Q123" s="4"/>
      <c r="R123" s="1"/>
      <c r="AH123" s="19"/>
    </row>
    <row r="124" spans="1:96" customFormat="1" ht="15">
      <c r="Q124" s="4"/>
      <c r="R124" s="1"/>
      <c r="AH124" s="19"/>
    </row>
    <row r="125" spans="1:96" s="22" customForma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 s="1"/>
      <c r="S125" s="20"/>
      <c r="V125" s="23"/>
      <c r="W125" s="23"/>
      <c r="X125" s="23"/>
      <c r="Y125" s="23"/>
      <c r="Z125" s="23"/>
      <c r="AA125" s="23"/>
      <c r="AB125" s="23"/>
      <c r="AC125" s="21"/>
      <c r="AD125" s="21"/>
      <c r="AE125" s="21"/>
      <c r="AF125" s="21"/>
      <c r="AG125" s="23"/>
      <c r="AH125" s="19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</row>
    <row r="126" spans="1:96" s="22" customForma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20"/>
      <c r="V126" s="23"/>
      <c r="W126" s="23"/>
      <c r="X126" s="23"/>
      <c r="Y126" s="23"/>
      <c r="Z126" s="23"/>
      <c r="AA126" s="23"/>
      <c r="AB126" s="23"/>
      <c r="AC126" s="21"/>
      <c r="AD126" s="21"/>
      <c r="AE126" s="21"/>
      <c r="AF126" s="21"/>
      <c r="AG126" s="23"/>
      <c r="AH126" s="19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</row>
    <row r="127" spans="1:96" s="15" customFormat="1" ht="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T127" s="6"/>
      <c r="U127" s="6"/>
      <c r="V127" s="5"/>
      <c r="W127" s="5"/>
      <c r="X127" s="6"/>
      <c r="Y127" s="6"/>
      <c r="Z127" s="6"/>
      <c r="AA127" s="6"/>
      <c r="AB127" s="6"/>
      <c r="AC127" s="6"/>
      <c r="AD127" s="6"/>
      <c r="AG127" s="6"/>
      <c r="AH127" s="19"/>
    </row>
    <row r="128" spans="1:96" s="15" customFormat="1" ht="144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  <c r="P128" t="s">
        <v>15</v>
      </c>
      <c r="Q128" t="s">
        <v>16</v>
      </c>
      <c r="R128" t="s">
        <v>17</v>
      </c>
      <c r="T128" s="6" t="s">
        <v>34</v>
      </c>
      <c r="U128" s="6" t="s">
        <v>35</v>
      </c>
      <c r="V128" s="5" t="s">
        <v>25</v>
      </c>
      <c r="W128" s="5" t="s">
        <v>26</v>
      </c>
      <c r="X128" s="6" t="s">
        <v>27</v>
      </c>
      <c r="Y128" s="6" t="s">
        <v>28</v>
      </c>
      <c r="Z128" s="6" t="s">
        <v>29</v>
      </c>
      <c r="AA128" s="6" t="s">
        <v>30</v>
      </c>
      <c r="AB128" s="6" t="s">
        <v>31</v>
      </c>
      <c r="AC128" s="6" t="s">
        <v>32</v>
      </c>
      <c r="AD128" s="6" t="s">
        <v>33</v>
      </c>
      <c r="AG128" s="6" t="s">
        <v>121</v>
      </c>
    </row>
    <row r="129" spans="1:97" s="22" customFormat="1">
      <c r="A129" s="24"/>
      <c r="B129" s="24"/>
      <c r="C129" s="16"/>
      <c r="D129" s="24"/>
      <c r="E129" s="25" t="s">
        <v>125</v>
      </c>
      <c r="F129" s="26">
        <f>AVERAGE(F19:F127)</f>
        <v>424.83870967741933</v>
      </c>
      <c r="G129" s="26">
        <f>AVERAGE(G19:G127)</f>
        <v>4642.4946236559135</v>
      </c>
      <c r="H129" s="26">
        <f>AVERAGE(H19:H127)</f>
        <v>2.4333333333333328E-2</v>
      </c>
      <c r="I129" s="26">
        <f>AVERAGE(I19:I127)</f>
        <v>0.22523655913978505</v>
      </c>
      <c r="J129" s="26"/>
      <c r="K129" s="26"/>
      <c r="L129" s="26"/>
      <c r="M129" s="26"/>
      <c r="N129" s="26">
        <f>AVERAGE(N19:N127)</f>
        <v>9.6248483870967725</v>
      </c>
      <c r="O129" s="27"/>
      <c r="P129" s="27"/>
      <c r="Q129" s="27"/>
      <c r="R129" s="24"/>
      <c r="S129" s="25"/>
      <c r="T129" s="26"/>
      <c r="U129" s="26"/>
      <c r="V129" s="17"/>
      <c r="W129" s="17"/>
      <c r="X129" s="23"/>
      <c r="Y129" s="23"/>
      <c r="Z129" s="23"/>
      <c r="AA129" s="23"/>
      <c r="AB129" s="23"/>
      <c r="AC129" s="21"/>
      <c r="AD129" s="24"/>
      <c r="AE129" s="25" t="s">
        <v>125</v>
      </c>
      <c r="AF129" s="28" t="s">
        <v>126</v>
      </c>
      <c r="AG129" s="17">
        <f>MIN(AG19:AG127)</f>
        <v>1</v>
      </c>
      <c r="AH129" s="26">
        <f>AVERAGE(AH19:AH127)</f>
        <v>0.14648715753223732</v>
      </c>
      <c r="AI129" s="26">
        <f>AVERAGE(AI19:AI127)</f>
        <v>1.3530649017984222</v>
      </c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</row>
    <row r="130" spans="1:97" s="22" customFormat="1">
      <c r="A130" s="24"/>
      <c r="B130" s="24"/>
      <c r="C130" s="16"/>
      <c r="D130" s="24"/>
      <c r="E130" s="25" t="s">
        <v>127</v>
      </c>
      <c r="F130" s="26">
        <f>_xlfn.STDEV.S(F19:F127)</f>
        <v>91.068332003881338</v>
      </c>
      <c r="G130" s="26">
        <f>_xlfn.STDEV.S(G19:G127)</f>
        <v>162.75452465866408</v>
      </c>
      <c r="H130" s="26">
        <f>_xlfn.STDEV.S(H19:H127)</f>
        <v>5.1082485157391104E-3</v>
      </c>
      <c r="I130" s="26">
        <f>_xlfn.STDEV.S(I19:I127)</f>
        <v>6.1084365207017379E-3</v>
      </c>
      <c r="J130" s="26"/>
      <c r="K130" s="26"/>
      <c r="L130" s="26"/>
      <c r="M130" s="26"/>
      <c r="N130" s="26">
        <f>_xlfn.STDEV.S(N19:N127)</f>
        <v>1.740623750119809</v>
      </c>
      <c r="O130" s="27"/>
      <c r="P130" s="27"/>
      <c r="Q130" s="27"/>
      <c r="R130" s="24"/>
      <c r="S130" s="25"/>
      <c r="T130" s="26"/>
      <c r="U130" s="26"/>
      <c r="V130" s="17"/>
      <c r="W130" s="17"/>
      <c r="X130" s="23"/>
      <c r="Y130" s="23"/>
      <c r="Z130" s="23"/>
      <c r="AA130" s="23"/>
      <c r="AB130" s="23"/>
      <c r="AC130" s="21"/>
      <c r="AD130" s="24"/>
      <c r="AE130" s="25" t="s">
        <v>127</v>
      </c>
      <c r="AF130" s="28" t="s">
        <v>128</v>
      </c>
      <c r="AG130" s="17">
        <f>MAX(AG19:AG127)</f>
        <v>93</v>
      </c>
      <c r="AH130" s="26">
        <f>_xlfn.STDEV.S(AH19:AH127)</f>
        <v>3.0200588692031717E-2</v>
      </c>
      <c r="AI130" s="26">
        <f>_xlfn.STDEV.S(AI19:AI127)</f>
        <v>3.5740608388755389E-2</v>
      </c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</row>
    <row r="131" spans="1:97" s="22" customFormat="1">
      <c r="A131" s="24"/>
      <c r="B131" s="24"/>
      <c r="C131" s="16"/>
      <c r="D131" s="24"/>
      <c r="E131" s="25" t="s">
        <v>129</v>
      </c>
      <c r="F131" s="26">
        <f>100*F130/F129</f>
        <v>21.43597792042765</v>
      </c>
      <c r="G131" s="26">
        <f t="shared" ref="G131:N131" si="10">100*G130/G129</f>
        <v>3.505755802695937</v>
      </c>
      <c r="H131" s="26">
        <f t="shared" si="10"/>
        <v>20.992802119475797</v>
      </c>
      <c r="I131" s="26">
        <f t="shared" si="10"/>
        <v>2.7120093398828535</v>
      </c>
      <c r="J131" s="26"/>
      <c r="K131" s="26"/>
      <c r="L131" s="26"/>
      <c r="M131" s="26"/>
      <c r="N131" s="26">
        <f t="shared" si="10"/>
        <v>18.08468746846254</v>
      </c>
      <c r="O131" s="29"/>
      <c r="P131" s="29"/>
      <c r="Q131" s="29"/>
      <c r="R131" s="24"/>
      <c r="S131" s="25"/>
      <c r="T131" s="26"/>
      <c r="U131" s="26"/>
      <c r="V131" s="17"/>
      <c r="W131" s="17"/>
      <c r="X131" s="23"/>
      <c r="Y131" s="23"/>
      <c r="Z131" s="23"/>
      <c r="AA131" s="23"/>
      <c r="AB131" s="23"/>
      <c r="AC131" s="21"/>
      <c r="AD131" s="24"/>
      <c r="AE131" s="25" t="s">
        <v>129</v>
      </c>
      <c r="AF131" s="28"/>
      <c r="AG131" s="17"/>
      <c r="AH131" s="26">
        <f>100*AH130/AH129</f>
        <v>20.616543593854292</v>
      </c>
      <c r="AI131" s="26">
        <f t="shared" ref="AI131" si="11">100*AI130/AI129</f>
        <v>2.6414555828956074</v>
      </c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</row>
    <row r="132" spans="1:97" s="23" customFormat="1">
      <c r="A132" s="24"/>
      <c r="B132" s="24"/>
      <c r="C132" s="16"/>
      <c r="D132" s="24"/>
      <c r="E132" s="25" t="s">
        <v>130</v>
      </c>
      <c r="F132" s="26">
        <f>F129/F130</f>
        <v>4.6650542546371954</v>
      </c>
      <c r="G132" s="26">
        <f t="shared" ref="G132:N132" si="12">G129/G130</f>
        <v>28.524519569531826</v>
      </c>
      <c r="H132" s="26">
        <f t="shared" si="12"/>
        <v>4.7635374939882986</v>
      </c>
      <c r="I132" s="26">
        <f t="shared" si="12"/>
        <v>36.87302935480286</v>
      </c>
      <c r="J132" s="26"/>
      <c r="K132" s="26"/>
      <c r="L132" s="26"/>
      <c r="M132" s="26"/>
      <c r="N132" s="26">
        <f t="shared" si="12"/>
        <v>5.5295398482493896</v>
      </c>
      <c r="O132" s="27"/>
      <c r="P132" s="27"/>
      <c r="Q132" s="27"/>
      <c r="R132" s="24"/>
      <c r="S132" s="25"/>
      <c r="T132" s="26"/>
      <c r="U132" s="26"/>
      <c r="V132" s="17"/>
      <c r="W132" s="17"/>
      <c r="Y132" s="26"/>
      <c r="Z132" s="26"/>
      <c r="AC132" s="21"/>
      <c r="AD132" s="24"/>
      <c r="AE132" s="25" t="s">
        <v>130</v>
      </c>
      <c r="AF132" s="28"/>
      <c r="AG132" s="18"/>
      <c r="AH132" s="26">
        <f>AH129/AH130</f>
        <v>4.8504735793738769</v>
      </c>
      <c r="AI132" s="26">
        <f t="shared" ref="AI132" si="13">AI129/AI130</f>
        <v>37.857914646582223</v>
      </c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</row>
    <row r="133" spans="1:97" s="23" customFormat="1">
      <c r="A133" s="24"/>
      <c r="B133" s="24"/>
      <c r="C133" s="16"/>
      <c r="D133" s="24" t="s">
        <v>131</v>
      </c>
      <c r="E133" s="25" t="s">
        <v>132</v>
      </c>
      <c r="F133" s="26">
        <f>F129+(2*F130)</f>
        <v>606.97537368518203</v>
      </c>
      <c r="G133" s="26">
        <f t="shared" ref="G133:N133" si="14">G129+(2*G130)</f>
        <v>4968.0036729732419</v>
      </c>
      <c r="H133" s="26">
        <f t="shared" si="14"/>
        <v>3.4549830364811546E-2</v>
      </c>
      <c r="I133" s="26">
        <f t="shared" si="14"/>
        <v>0.23745343218118853</v>
      </c>
      <c r="J133" s="26"/>
      <c r="K133" s="26"/>
      <c r="L133" s="26"/>
      <c r="M133" s="26"/>
      <c r="N133" s="26">
        <f t="shared" si="14"/>
        <v>13.106095887336391</v>
      </c>
      <c r="O133" s="27"/>
      <c r="P133" s="27"/>
      <c r="Q133" s="27"/>
      <c r="R133" s="24"/>
      <c r="S133" s="25"/>
      <c r="T133" s="26"/>
      <c r="U133" s="26"/>
      <c r="V133" s="30"/>
      <c r="W133" s="30"/>
      <c r="Y133" s="26"/>
      <c r="Z133" s="26"/>
      <c r="AC133" s="21"/>
      <c r="AD133" s="24" t="s">
        <v>131</v>
      </c>
      <c r="AE133" s="25" t="s">
        <v>132</v>
      </c>
      <c r="AF133" s="28"/>
      <c r="AG133" s="18"/>
      <c r="AH133" s="26">
        <f>AH129+(2*AH130)</f>
        <v>0.20688833491630076</v>
      </c>
      <c r="AI133" s="26">
        <f t="shared" ref="AI133" si="15">AI129+(2*AI130)</f>
        <v>1.4245461185759329</v>
      </c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</row>
    <row r="134" spans="1:97" s="23" customFormat="1">
      <c r="A134" s="24"/>
      <c r="B134" s="24"/>
      <c r="C134" s="16"/>
      <c r="D134" s="24"/>
      <c r="E134" s="25" t="s">
        <v>133</v>
      </c>
      <c r="F134" s="26">
        <f>F129-(2*F130)</f>
        <v>242.70204566965666</v>
      </c>
      <c r="G134" s="26">
        <f t="shared" ref="G134:N134" si="16">G129-(2*G130)</f>
        <v>4316.9855743385851</v>
      </c>
      <c r="H134" s="26">
        <f t="shared" si="16"/>
        <v>1.4116836301855108E-2</v>
      </c>
      <c r="I134" s="26">
        <f t="shared" si="16"/>
        <v>0.21301968609838157</v>
      </c>
      <c r="J134" s="26"/>
      <c r="K134" s="26"/>
      <c r="L134" s="26"/>
      <c r="M134" s="26"/>
      <c r="N134" s="26">
        <f t="shared" si="16"/>
        <v>6.1436008868571541</v>
      </c>
      <c r="O134" s="27"/>
      <c r="P134" s="27"/>
      <c r="Q134" s="27"/>
      <c r="R134" s="24"/>
      <c r="S134" s="25"/>
      <c r="T134" s="26"/>
      <c r="U134" s="26"/>
      <c r="V134" s="30"/>
      <c r="W134" s="30"/>
      <c r="Y134" s="26"/>
      <c r="Z134" s="26"/>
      <c r="AC134" s="21"/>
      <c r="AD134" s="24"/>
      <c r="AE134" s="25" t="s">
        <v>133</v>
      </c>
      <c r="AF134" s="28"/>
      <c r="AG134" s="18"/>
      <c r="AH134" s="26">
        <f>AH129-(2*AH130)</f>
        <v>8.6085980148173882E-2</v>
      </c>
      <c r="AI134" s="26">
        <f t="shared" ref="AI134" si="17">AI129-(2*AI130)</f>
        <v>1.2815836850209115</v>
      </c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</row>
    <row r="135" spans="1:97" s="23" customFormat="1">
      <c r="A135" s="31"/>
      <c r="B135" s="24"/>
      <c r="C135" s="32"/>
      <c r="D135" s="24" t="s">
        <v>134</v>
      </c>
      <c r="E135" s="25" t="s">
        <v>135</v>
      </c>
      <c r="F135" s="26">
        <f>F129+(3*F130)</f>
        <v>698.04370568906336</v>
      </c>
      <c r="G135" s="26">
        <f t="shared" ref="G135:N135" si="18">G129+(3*G130)</f>
        <v>5130.7581976319061</v>
      </c>
      <c r="H135" s="26">
        <f t="shared" si="18"/>
        <v>3.965807888055066E-2</v>
      </c>
      <c r="I135" s="26">
        <f t="shared" si="18"/>
        <v>0.24356186870189026</v>
      </c>
      <c r="J135" s="26"/>
      <c r="K135" s="26"/>
      <c r="L135" s="26"/>
      <c r="M135" s="26"/>
      <c r="N135" s="26">
        <f t="shared" si="18"/>
        <v>14.8467196374562</v>
      </c>
      <c r="O135" s="27"/>
      <c r="P135" s="27"/>
      <c r="Q135" s="27"/>
      <c r="R135" s="24"/>
      <c r="S135" s="25"/>
      <c r="T135" s="26"/>
      <c r="U135" s="26"/>
      <c r="V135" s="18"/>
      <c r="W135" s="17"/>
      <c r="Y135" s="26"/>
      <c r="Z135" s="26"/>
      <c r="AC135" s="21"/>
      <c r="AD135" s="24" t="s">
        <v>134</v>
      </c>
      <c r="AE135" s="25" t="s">
        <v>135</v>
      </c>
      <c r="AF135" s="21"/>
      <c r="AG135" s="18"/>
      <c r="AH135" s="26">
        <f t="shared" ref="AH135:AI135" si="19">AH129+(3*AH130)</f>
        <v>0.23708892360833247</v>
      </c>
      <c r="AI135" s="26">
        <f t="shared" si="19"/>
        <v>1.4602867269646884</v>
      </c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</row>
    <row r="136" spans="1:97" s="23" customFormat="1">
      <c r="A136" s="24"/>
      <c r="B136" s="24"/>
      <c r="C136" s="32"/>
      <c r="D136" s="33"/>
      <c r="E136" s="25" t="s">
        <v>136</v>
      </c>
      <c r="F136" s="26">
        <f>F129-(3*F130)</f>
        <v>151.6337136657753</v>
      </c>
      <c r="G136" s="26">
        <f t="shared" ref="G136:N136" si="20">G129-(3*G130)</f>
        <v>4154.2310496799209</v>
      </c>
      <c r="H136" s="26">
        <f t="shared" si="20"/>
        <v>9.0085877861159971E-3</v>
      </c>
      <c r="I136" s="26">
        <f t="shared" si="20"/>
        <v>0.20691124957767984</v>
      </c>
      <c r="J136" s="26"/>
      <c r="K136" s="26"/>
      <c r="L136" s="26"/>
      <c r="M136" s="26"/>
      <c r="N136" s="26">
        <f t="shared" si="20"/>
        <v>4.4029771367373458</v>
      </c>
      <c r="O136" s="27"/>
      <c r="P136" s="27"/>
      <c r="Q136" s="27"/>
      <c r="R136" s="33"/>
      <c r="S136" s="25"/>
      <c r="T136" s="26"/>
      <c r="U136" s="26"/>
      <c r="V136" s="18"/>
      <c r="W136" s="17"/>
      <c r="Y136" s="26"/>
      <c r="Z136" s="26"/>
      <c r="AC136" s="21"/>
      <c r="AD136" s="33"/>
      <c r="AE136" s="25" t="s">
        <v>136</v>
      </c>
      <c r="AF136" s="21"/>
      <c r="AG136" s="18"/>
      <c r="AH136" s="26">
        <f t="shared" ref="AH136:AI136" si="21">AH129-(3*AH130)</f>
        <v>5.5885391456142158E-2</v>
      </c>
      <c r="AI136" s="26">
        <f t="shared" si="21"/>
        <v>1.245843076632156</v>
      </c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</row>
    <row r="137" spans="1:97" s="23" customFormat="1">
      <c r="A137" s="32"/>
      <c r="B137" s="34"/>
      <c r="C137" s="32"/>
      <c r="D137"/>
      <c r="E137" s="3"/>
      <c r="F137"/>
      <c r="G137"/>
      <c r="H137"/>
      <c r="I137"/>
      <c r="J137"/>
      <c r="K137"/>
      <c r="L137"/>
      <c r="M137"/>
      <c r="N137"/>
      <c r="O137" s="27"/>
      <c r="P137" s="27"/>
      <c r="Q137" s="27"/>
      <c r="R137"/>
      <c r="S137" s="3"/>
      <c r="T137"/>
      <c r="U137"/>
      <c r="V137" s="18"/>
      <c r="W137" s="17"/>
      <c r="Y137" s="26"/>
      <c r="Z137" s="26"/>
      <c r="AC137" s="21"/>
      <c r="AD137"/>
      <c r="AE137" s="3"/>
      <c r="AF137" s="21"/>
      <c r="AG137" s="18"/>
      <c r="AH137"/>
      <c r="AI137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</row>
    <row r="138" spans="1:97" s="23" customFormat="1">
      <c r="A138" s="32"/>
      <c r="B138" s="34"/>
      <c r="C138" s="32"/>
      <c r="D138" t="s">
        <v>137</v>
      </c>
      <c r="E138" s="3"/>
      <c r="F138"/>
      <c r="G138"/>
      <c r="H138">
        <f>COUNT(H19:H127)</f>
        <v>93</v>
      </c>
      <c r="I138">
        <f>COUNT(I19:I127)</f>
        <v>93</v>
      </c>
      <c r="J138"/>
      <c r="K138"/>
      <c r="L138"/>
      <c r="M138"/>
      <c r="N138">
        <f>COUNT(N19:N127)</f>
        <v>93</v>
      </c>
      <c r="O138" s="27"/>
      <c r="P138" s="27"/>
      <c r="Q138" s="27"/>
      <c r="R138"/>
      <c r="S138" s="3"/>
      <c r="T138"/>
      <c r="U138"/>
      <c r="Y138" s="26"/>
      <c r="Z138" s="26"/>
      <c r="AC138" s="21"/>
      <c r="AD138" t="s">
        <v>137</v>
      </c>
      <c r="AE138" s="3"/>
      <c r="AF138" s="21"/>
      <c r="AH138">
        <f>COUNT(AH19:AH127)</f>
        <v>93</v>
      </c>
      <c r="AI138">
        <f>COUNT(AI19:AI127)</f>
        <v>93</v>
      </c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</row>
    <row r="139" spans="1:97" s="23" customFormat="1">
      <c r="A139" s="35"/>
      <c r="B139" s="36"/>
      <c r="C139" s="35"/>
      <c r="D139" s="37" t="s">
        <v>138</v>
      </c>
      <c r="E139" s="38"/>
      <c r="F139" s="37"/>
      <c r="G139" s="37"/>
      <c r="H139" s="37">
        <f>_xlfn.PERCENTILE.INC(H19:H127,0.99)</f>
        <v>4.2000000000000003E-2</v>
      </c>
      <c r="I139" s="37">
        <f>_xlfn.PERCENTILE.INC(I19:I127,0.99)</f>
        <v>0.24199999999999999</v>
      </c>
      <c r="J139" s="37"/>
      <c r="K139" s="37"/>
      <c r="L139" s="37"/>
      <c r="M139" s="37"/>
      <c r="N139" s="37">
        <f>_xlfn.PERCENTILE.INC(N19:N127,0.99)</f>
        <v>12.155792</v>
      </c>
      <c r="O139" s="39"/>
      <c r="P139" s="40"/>
      <c r="Q139" s="22"/>
      <c r="R139" s="37"/>
      <c r="S139" s="38"/>
      <c r="T139" s="37"/>
      <c r="U139" s="37"/>
      <c r="Y139" s="26"/>
      <c r="Z139" s="26"/>
      <c r="AC139" s="21"/>
      <c r="AD139" s="37" t="s">
        <v>138</v>
      </c>
      <c r="AE139" s="38"/>
      <c r="AF139" s="21"/>
      <c r="AH139" s="37">
        <f>_xlfn.PERCENTILE.INC(AH19:AH127,0.99)</f>
        <v>0.25200000000000006</v>
      </c>
      <c r="AI139" s="37">
        <f>_xlfn.PERCENTILE.INC(AI19:AI127,0.99)</f>
        <v>1.4519999999999997</v>
      </c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</row>
    <row r="140" spans="1:97" s="23" customFormat="1">
      <c r="B140" s="41"/>
      <c r="C140" s="35"/>
      <c r="D140" s="37" t="s">
        <v>139</v>
      </c>
      <c r="E140" s="38"/>
      <c r="F140" s="37"/>
      <c r="G140" s="37"/>
      <c r="H140" s="37">
        <f>MAX(H19:H127)</f>
        <v>4.2000000000000003E-2</v>
      </c>
      <c r="I140" s="37">
        <f>MAX(I19:I127)</f>
        <v>0.24199999999999999</v>
      </c>
      <c r="J140" s="37"/>
      <c r="K140" s="37"/>
      <c r="L140" s="37"/>
      <c r="M140" s="37"/>
      <c r="N140" s="37">
        <f>MAX(N19:N127)</f>
        <v>12.473100000000001</v>
      </c>
      <c r="O140" s="39"/>
      <c r="P140" s="39"/>
      <c r="Q140" s="22"/>
      <c r="R140" s="37"/>
      <c r="S140" s="38"/>
      <c r="T140" s="37"/>
      <c r="U140" s="37"/>
      <c r="Y140"/>
      <c r="Z140"/>
      <c r="AC140" s="21"/>
      <c r="AD140" s="37" t="s">
        <v>139</v>
      </c>
      <c r="AE140" s="38"/>
      <c r="AF140" s="21"/>
      <c r="AH140" s="37">
        <f>MAX(AH19:AH127)</f>
        <v>0.25200000000000006</v>
      </c>
      <c r="AI140" s="37">
        <f>MAX(AI19:AI127)</f>
        <v>1.452</v>
      </c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</row>
    <row r="141" spans="1:97" s="23" customFormat="1">
      <c r="B141" s="41"/>
      <c r="C141" s="35"/>
      <c r="D141" s="37" t="s">
        <v>140</v>
      </c>
      <c r="E141" s="42"/>
      <c r="F141" s="3"/>
      <c r="G141" s="3"/>
      <c r="H141" s="3"/>
      <c r="I141" s="3"/>
      <c r="J141" s="3"/>
      <c r="K141" s="3"/>
      <c r="L141" s="3"/>
      <c r="M141" s="3"/>
      <c r="N141" s="3"/>
      <c r="O141" s="39"/>
      <c r="P141" s="39"/>
      <c r="Q141" s="22"/>
      <c r="R141" s="37"/>
      <c r="S141" s="42"/>
      <c r="T141" s="3"/>
      <c r="U141" s="3"/>
      <c r="Y141"/>
      <c r="Z141"/>
      <c r="AC141" s="21"/>
      <c r="AD141" s="37" t="s">
        <v>140</v>
      </c>
      <c r="AE141" s="42"/>
      <c r="AF141" s="21"/>
      <c r="AH141" s="3"/>
      <c r="AI141" s="3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</row>
    <row r="142" spans="1:97" s="23" customFormat="1">
      <c r="A142" s="35"/>
      <c r="B142" s="43"/>
      <c r="C142" s="35"/>
      <c r="D142" s="3" t="s">
        <v>141</v>
      </c>
      <c r="E142" s="3"/>
      <c r="F142"/>
      <c r="G142"/>
      <c r="H142">
        <f t="shared" ref="H142:N142" si="22">H130*TINV(0.02,(H138-1))</f>
        <v>1.2094114331660386E-2</v>
      </c>
      <c r="I142">
        <f t="shared" si="22"/>
        <v>1.4462125215998321E-2</v>
      </c>
      <c r="J142"/>
      <c r="K142"/>
      <c r="L142"/>
      <c r="M142"/>
      <c r="N142">
        <f t="shared" si="22"/>
        <v>4.1210412096222226</v>
      </c>
      <c r="O142" s="39"/>
      <c r="P142" s="39"/>
      <c r="Q142" s="22"/>
      <c r="R142" s="3"/>
      <c r="S142" s="3"/>
      <c r="T142"/>
      <c r="U142"/>
      <c r="Y142" s="37"/>
      <c r="Z142" s="37"/>
      <c r="AC142" s="21"/>
      <c r="AD142" s="3" t="s">
        <v>141</v>
      </c>
      <c r="AE142" s="3"/>
      <c r="AF142" s="21"/>
      <c r="AH142">
        <f>AH130*TINV(0.02,(AH138-1))</f>
        <v>7.1501880027861869E-2</v>
      </c>
      <c r="AI142">
        <f t="shared" ref="AI142" si="23">AI130*TINV(0.02,(AI138-1))</f>
        <v>8.4618241028190405E-2</v>
      </c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</row>
    <row r="143" spans="1:97" s="23" customFormat="1">
      <c r="A143" s="35"/>
      <c r="B143" s="43"/>
      <c r="C143" s="35"/>
      <c r="D143" s="3" t="s">
        <v>142</v>
      </c>
      <c r="E143" s="3"/>
      <c r="F143" s="3"/>
      <c r="G143" s="3"/>
      <c r="H143" s="3">
        <f t="shared" ref="H143:N143" si="24">H130*10</f>
        <v>5.1082485157391104E-2</v>
      </c>
      <c r="I143" s="3">
        <f t="shared" si="24"/>
        <v>6.1084365207017377E-2</v>
      </c>
      <c r="J143" s="3"/>
      <c r="K143" s="3"/>
      <c r="L143" s="3"/>
      <c r="M143" s="3"/>
      <c r="N143" s="3">
        <f t="shared" si="24"/>
        <v>17.406237501198088</v>
      </c>
      <c r="O143" s="39"/>
      <c r="P143" s="39"/>
      <c r="Q143" s="22"/>
      <c r="R143" s="3"/>
      <c r="S143" s="3"/>
      <c r="T143" s="3"/>
      <c r="U143" s="3"/>
      <c r="Y143" s="37"/>
      <c r="Z143" s="37"/>
      <c r="AC143" s="21"/>
      <c r="AD143" s="3" t="s">
        <v>142</v>
      </c>
      <c r="AE143" s="3"/>
      <c r="AF143" s="21"/>
      <c r="AH143" s="3">
        <f t="shared" ref="AH143:AI143" si="25">AH130*10</f>
        <v>0.30200588692031716</v>
      </c>
      <c r="AI143" s="3">
        <f t="shared" si="25"/>
        <v>0.3574060838875539</v>
      </c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</row>
    <row r="144" spans="1:97" s="23" customFormat="1">
      <c r="A144" s="35"/>
      <c r="B144" s="43"/>
      <c r="C144" s="35"/>
      <c r="D144" s="3" t="s">
        <v>143</v>
      </c>
      <c r="E144" s="3"/>
      <c r="F144" s="3"/>
      <c r="G144" s="3"/>
      <c r="H144" s="3">
        <f t="shared" ref="H144:N144" si="26">H129/H142</f>
        <v>2.0119979575215936</v>
      </c>
      <c r="I144" s="3">
        <f t="shared" si="26"/>
        <v>15.574236550698885</v>
      </c>
      <c r="J144" s="3"/>
      <c r="K144" s="3"/>
      <c r="L144" s="3"/>
      <c r="M144" s="3"/>
      <c r="N144" s="3">
        <f t="shared" si="26"/>
        <v>2.3355380103027619</v>
      </c>
      <c r="O144" s="39"/>
      <c r="P144" s="39"/>
      <c r="Q144" s="22"/>
      <c r="R144" s="3"/>
      <c r="S144" s="3"/>
      <c r="T144" s="3"/>
      <c r="U144" s="3"/>
      <c r="Y144" s="3"/>
      <c r="Z144" s="3"/>
      <c r="AC144" s="21"/>
      <c r="AD144" s="3" t="s">
        <v>143</v>
      </c>
      <c r="AE144" s="3"/>
      <c r="AF144" s="21"/>
      <c r="AH144" s="3">
        <f t="shared" ref="AH144:AI144" si="27">AH129/AH142</f>
        <v>2.0487175648410392</v>
      </c>
      <c r="AI144" s="3">
        <f t="shared" si="27"/>
        <v>15.990227229465232</v>
      </c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</row>
    <row r="145" spans="1:97" s="23" customFormat="1">
      <c r="A145" s="35"/>
      <c r="B145" s="43"/>
      <c r="C145" s="35"/>
      <c r="D145" s="44"/>
      <c r="E145" s="44"/>
      <c r="F145" s="35"/>
      <c r="G145" s="35"/>
      <c r="H145" s="35"/>
      <c r="I145" s="35"/>
      <c r="J145" s="35"/>
      <c r="K145" s="35"/>
      <c r="L145" s="44"/>
      <c r="M145" s="44"/>
      <c r="O145" s="39"/>
      <c r="P145" s="39"/>
      <c r="Q145" s="22"/>
      <c r="R145" s="45"/>
      <c r="S145" s="20"/>
      <c r="T145" s="22"/>
      <c r="Y145"/>
      <c r="Z145"/>
      <c r="AC145" s="21"/>
      <c r="AD145" s="21"/>
      <c r="AE145" s="21"/>
      <c r="AF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</row>
    <row r="146" spans="1:97" s="23" customFormat="1">
      <c r="A146" s="35"/>
      <c r="B146" s="43"/>
      <c r="C146" s="35"/>
      <c r="D146" s="44"/>
      <c r="E146" s="35" t="s">
        <v>144</v>
      </c>
      <c r="G146" s="35"/>
      <c r="H146" s="35">
        <f>(H142*600)/100</f>
        <v>7.2564685989962324E-2</v>
      </c>
      <c r="I146" s="35"/>
      <c r="J146" s="35"/>
      <c r="K146" s="35"/>
      <c r="L146" s="44"/>
      <c r="M146" s="44"/>
      <c r="O146" s="39"/>
      <c r="P146" s="39"/>
      <c r="Q146" s="22"/>
      <c r="R146" s="45"/>
      <c r="S146" s="20"/>
      <c r="T146" s="22"/>
      <c r="Y146" s="3"/>
      <c r="Z146" s="3"/>
      <c r="AC146" s="21"/>
      <c r="AD146" s="21"/>
      <c r="AE146" s="21"/>
      <c r="AF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</row>
    <row r="147" spans="1:97" s="23" customFormat="1">
      <c r="A147" s="35"/>
      <c r="B147" s="43"/>
      <c r="C147" s="35"/>
      <c r="D147" s="44"/>
      <c r="E147" s="35" t="s">
        <v>145</v>
      </c>
      <c r="G147" s="35"/>
      <c r="H147" s="35">
        <f>(H143*600)/100</f>
        <v>0.30649491094434661</v>
      </c>
      <c r="I147" s="35"/>
      <c r="J147" s="35"/>
      <c r="K147" s="35"/>
      <c r="L147" s="44"/>
      <c r="M147" s="44"/>
      <c r="O147" s="39"/>
      <c r="P147" s="39"/>
      <c r="Q147" s="22"/>
      <c r="R147" s="45"/>
      <c r="S147" s="20"/>
      <c r="T147" s="22"/>
      <c r="Y147" s="3"/>
      <c r="Z147" s="3"/>
      <c r="AC147" s="21"/>
      <c r="AD147" s="21"/>
      <c r="AE147" s="21"/>
      <c r="AF147" s="45" t="s">
        <v>146</v>
      </c>
      <c r="AG147" s="20"/>
      <c r="AH147" s="22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</row>
    <row r="148" spans="1:97">
      <c r="A148" s="35"/>
      <c r="B148" s="43"/>
      <c r="C148" s="35"/>
      <c r="D148" s="44"/>
      <c r="E148" s="44"/>
      <c r="F148" s="35"/>
      <c r="G148" s="35"/>
      <c r="H148" s="35"/>
      <c r="I148" s="35"/>
      <c r="J148" s="35"/>
      <c r="K148" s="35"/>
      <c r="L148" s="44"/>
      <c r="M148" s="44"/>
      <c r="O148" s="39"/>
      <c r="P148" s="39"/>
      <c r="R148" s="45"/>
      <c r="U148" s="22"/>
      <c r="Y148" s="22"/>
      <c r="AF148" s="45"/>
      <c r="AG148" s="20">
        <v>10</v>
      </c>
      <c r="AH148" s="22">
        <f t="shared" ref="AH148:AI154" si="28">100*AH$142/$AG148</f>
        <v>0.71501880027861875</v>
      </c>
      <c r="AI148" s="22">
        <f t="shared" si="28"/>
        <v>0.846182410281904</v>
      </c>
    </row>
    <row r="149" spans="1:97">
      <c r="A149" s="35"/>
      <c r="B149" s="43"/>
      <c r="C149" s="35"/>
      <c r="D149" s="44"/>
      <c r="E149" s="44"/>
      <c r="F149" s="35"/>
      <c r="G149" s="35"/>
      <c r="H149" s="35"/>
      <c r="I149" s="35"/>
      <c r="J149" s="35"/>
      <c r="K149" s="35"/>
      <c r="L149" s="44"/>
      <c r="M149" s="44"/>
      <c r="O149" s="39"/>
      <c r="P149" s="39"/>
      <c r="R149" s="45"/>
      <c r="U149" s="22"/>
      <c r="Y149" s="22"/>
      <c r="AF149" s="45"/>
      <c r="AG149" s="20">
        <v>25</v>
      </c>
      <c r="AH149" s="22">
        <f t="shared" si="28"/>
        <v>0.28600752011144748</v>
      </c>
      <c r="AI149" s="22">
        <f t="shared" si="28"/>
        <v>0.33847296411276162</v>
      </c>
    </row>
    <row r="150" spans="1:97" s="41" customFormat="1">
      <c r="A150" s="35"/>
      <c r="B150" s="43"/>
      <c r="C150" s="35"/>
      <c r="D150" s="44"/>
      <c r="E150" s="44"/>
      <c r="F150" s="35"/>
      <c r="G150" s="35"/>
      <c r="H150" s="35"/>
      <c r="I150" s="35"/>
      <c r="J150" s="35"/>
      <c r="K150" s="35"/>
      <c r="L150" s="44"/>
      <c r="M150" s="44"/>
      <c r="N150" s="23"/>
      <c r="O150" s="39"/>
      <c r="P150" s="39"/>
      <c r="Q150" s="22"/>
      <c r="R150" s="45"/>
      <c r="T150" s="22"/>
      <c r="U150" s="22"/>
      <c r="V150" s="23"/>
      <c r="W150" s="23"/>
      <c r="X150" s="23"/>
      <c r="Y150" s="22"/>
      <c r="Z150" s="23"/>
      <c r="AA150" s="23"/>
      <c r="AB150" s="23"/>
      <c r="AC150" s="21"/>
      <c r="AD150" s="21"/>
      <c r="AE150" s="21"/>
      <c r="AF150" s="45"/>
      <c r="AG150" s="20">
        <v>50</v>
      </c>
      <c r="AH150" s="22">
        <f t="shared" si="28"/>
        <v>0.14300376005572374</v>
      </c>
      <c r="AI150" s="22">
        <f t="shared" si="28"/>
        <v>0.16923648205638081</v>
      </c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</row>
    <row r="151" spans="1:97" s="23" customFormat="1">
      <c r="A151" s="35"/>
      <c r="B151" s="43"/>
      <c r="C151" s="35"/>
      <c r="D151" s="44"/>
      <c r="E151" s="44"/>
      <c r="F151" s="35"/>
      <c r="G151" s="35"/>
      <c r="H151" s="35"/>
      <c r="I151" s="35"/>
      <c r="J151" s="35"/>
      <c r="K151" s="35"/>
      <c r="L151" s="44"/>
      <c r="M151" s="44"/>
      <c r="O151" s="39"/>
      <c r="P151" s="39"/>
      <c r="Q151" s="22"/>
      <c r="R151" s="45"/>
      <c r="T151" s="22"/>
      <c r="U151" s="22"/>
      <c r="Y151" s="22"/>
      <c r="Z151" s="22"/>
      <c r="AC151" s="21"/>
      <c r="AD151" s="21"/>
      <c r="AE151" s="21"/>
      <c r="AF151" s="45"/>
      <c r="AG151" s="20">
        <v>100</v>
      </c>
      <c r="AH151" s="22">
        <f t="shared" si="28"/>
        <v>7.1501880027861869E-2</v>
      </c>
      <c r="AI151" s="22">
        <f t="shared" si="28"/>
        <v>8.4618241028190405E-2</v>
      </c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</row>
    <row r="152" spans="1:97" s="23" customFormat="1">
      <c r="A152" s="35"/>
      <c r="B152" s="43"/>
      <c r="C152" s="35"/>
      <c r="D152" s="44"/>
      <c r="E152" s="44"/>
      <c r="F152" s="35"/>
      <c r="G152" s="35"/>
      <c r="H152" s="35"/>
      <c r="I152" s="35"/>
      <c r="J152" s="35"/>
      <c r="K152" s="35"/>
      <c r="L152" s="44"/>
      <c r="M152" s="44"/>
      <c r="O152" s="39"/>
      <c r="P152" s="39"/>
      <c r="Q152" s="22"/>
      <c r="R152" s="45"/>
      <c r="T152" s="22"/>
      <c r="U152" s="22"/>
      <c r="Y152" s="22"/>
      <c r="Z152" s="22"/>
      <c r="AC152" s="21"/>
      <c r="AD152" s="21"/>
      <c r="AE152" s="21"/>
      <c r="AF152" s="45"/>
      <c r="AG152" s="20">
        <v>300</v>
      </c>
      <c r="AH152" s="22">
        <f t="shared" si="28"/>
        <v>2.3833960009287291E-2</v>
      </c>
      <c r="AI152" s="22">
        <f t="shared" si="28"/>
        <v>2.8206080342730134E-2</v>
      </c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</row>
    <row r="153" spans="1:97" s="23" customFormat="1">
      <c r="A153" s="35"/>
      <c r="B153" s="43"/>
      <c r="C153" s="35"/>
      <c r="D153" s="44"/>
      <c r="E153" s="44"/>
      <c r="F153" s="35"/>
      <c r="G153" s="35"/>
      <c r="H153" s="35"/>
      <c r="I153" s="35"/>
      <c r="J153" s="35"/>
      <c r="K153" s="35"/>
      <c r="L153" s="44"/>
      <c r="M153" s="44"/>
      <c r="O153" s="39"/>
      <c r="P153" s="39"/>
      <c r="Q153" s="22"/>
      <c r="R153" s="45"/>
      <c r="T153" s="22"/>
      <c r="U153" s="22"/>
      <c r="Y153" s="22"/>
      <c r="Z153" s="22"/>
      <c r="AC153" s="21"/>
      <c r="AD153" s="21"/>
      <c r="AE153" s="21"/>
      <c r="AF153" s="45"/>
      <c r="AG153" s="20">
        <v>1000</v>
      </c>
      <c r="AH153" s="22">
        <f t="shared" si="28"/>
        <v>7.1501880027861871E-3</v>
      </c>
      <c r="AI153" s="22">
        <f t="shared" si="28"/>
        <v>8.4618241028190412E-3</v>
      </c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</row>
    <row r="154" spans="1:97" s="23" customFormat="1">
      <c r="A154">
        <v>8</v>
      </c>
      <c r="B154">
        <v>8</v>
      </c>
      <c r="C154">
        <v>603.45000000000005</v>
      </c>
      <c r="D154" t="s">
        <v>36</v>
      </c>
      <c r="E154" t="s">
        <v>22</v>
      </c>
      <c r="F154">
        <v>767</v>
      </c>
      <c r="G154">
        <v>4361</v>
      </c>
      <c r="H154">
        <v>4.2000000000000003E-2</v>
      </c>
      <c r="I154">
        <v>0.22</v>
      </c>
      <c r="J154">
        <v>0.86409999999999998</v>
      </c>
      <c r="K154">
        <v>1.0182</v>
      </c>
      <c r="L154">
        <v>0</v>
      </c>
      <c r="M154">
        <v>0</v>
      </c>
      <c r="N154">
        <v>5.1844999999999999</v>
      </c>
      <c r="O154"/>
      <c r="P154"/>
      <c r="Q154" s="4">
        <v>44375</v>
      </c>
      <c r="R154" s="1">
        <v>0.71266203703703701</v>
      </c>
      <c r="S154" s="2"/>
      <c r="T154" s="9">
        <v>0.25344900000000004</v>
      </c>
      <c r="U154" s="9">
        <v>1.32759</v>
      </c>
      <c r="V154" s="9" t="s">
        <v>72</v>
      </c>
      <c r="W154" s="9" t="s">
        <v>72</v>
      </c>
      <c r="X154" s="12"/>
      <c r="Y154" s="12"/>
      <c r="Z154" s="12"/>
      <c r="AA154" s="12"/>
      <c r="AB154" s="12"/>
      <c r="AC154" s="3">
        <v>1</v>
      </c>
      <c r="AD154" s="2"/>
      <c r="AE154" s="21"/>
      <c r="AF154" s="45"/>
      <c r="AG154" s="20">
        <v>3000</v>
      </c>
      <c r="AH154" s="22">
        <f t="shared" si="28"/>
        <v>2.3833960009287292E-3</v>
      </c>
      <c r="AI154" s="22">
        <f t="shared" si="28"/>
        <v>2.8206080342730133E-3</v>
      </c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</row>
    <row r="155" spans="1:97" ht="15">
      <c r="A155">
        <v>9</v>
      </c>
      <c r="B155">
        <v>9</v>
      </c>
      <c r="C155">
        <v>624.6</v>
      </c>
      <c r="D155" t="s">
        <v>36</v>
      </c>
      <c r="E155" t="s">
        <v>22</v>
      </c>
      <c r="F155">
        <v>495</v>
      </c>
      <c r="G155">
        <v>4478</v>
      </c>
      <c r="H155">
        <v>2.5999999999999999E-2</v>
      </c>
      <c r="I155">
        <v>0.218</v>
      </c>
      <c r="J155">
        <v>0.86409999999999998</v>
      </c>
      <c r="K155">
        <v>1.0182</v>
      </c>
      <c r="L155">
        <v>0</v>
      </c>
      <c r="M155">
        <v>0</v>
      </c>
      <c r="N155">
        <v>8.3135999999999992</v>
      </c>
      <c r="O155"/>
      <c r="P155"/>
      <c r="Q155" s="4">
        <v>44375</v>
      </c>
      <c r="R155" s="1">
        <v>0.7200347222222222</v>
      </c>
      <c r="S155" s="2"/>
      <c r="T155" s="9">
        <v>0.16239599999999998</v>
      </c>
      <c r="U155" s="9">
        <v>1.3616280000000001</v>
      </c>
      <c r="V155" s="9" t="s">
        <v>72</v>
      </c>
      <c r="W155" s="9" t="s">
        <v>72</v>
      </c>
      <c r="X155" s="14"/>
      <c r="Y155" s="14"/>
      <c r="Z155" s="14"/>
      <c r="AA155" s="14"/>
      <c r="AB155" s="14"/>
      <c r="AC155" s="3">
        <v>1</v>
      </c>
      <c r="AD155" s="2"/>
      <c r="AF155" s="45"/>
      <c r="AG155" s="20"/>
      <c r="AH155" s="22"/>
      <c r="AI155" s="22"/>
    </row>
    <row r="156" spans="1:97" ht="15">
      <c r="A156">
        <v>10</v>
      </c>
      <c r="B156">
        <v>10</v>
      </c>
      <c r="C156">
        <v>621.34</v>
      </c>
      <c r="D156" t="s">
        <v>36</v>
      </c>
      <c r="E156" t="s">
        <v>22</v>
      </c>
      <c r="F156">
        <v>591</v>
      </c>
      <c r="G156">
        <v>4547</v>
      </c>
      <c r="H156">
        <v>3.2000000000000001E-2</v>
      </c>
      <c r="I156">
        <v>0.222</v>
      </c>
      <c r="J156">
        <v>0.86409999999999998</v>
      </c>
      <c r="K156">
        <v>1.0182</v>
      </c>
      <c r="L156">
        <v>0</v>
      </c>
      <c r="M156">
        <v>0</v>
      </c>
      <c r="N156">
        <v>7.0293000000000001</v>
      </c>
      <c r="O156"/>
      <c r="P156"/>
      <c r="Q156" s="4">
        <v>44375</v>
      </c>
      <c r="R156" s="1">
        <v>0.72739583333333335</v>
      </c>
      <c r="S156" s="2"/>
      <c r="T156" s="9">
        <v>0.1988288</v>
      </c>
      <c r="U156" s="9">
        <v>1.3793748000000001</v>
      </c>
      <c r="V156" s="9" t="s">
        <v>72</v>
      </c>
      <c r="W156" s="9" t="s">
        <v>72</v>
      </c>
      <c r="X156" s="14"/>
      <c r="Y156" s="14"/>
      <c r="Z156" s="14"/>
      <c r="AA156" s="14"/>
      <c r="AB156" s="14"/>
      <c r="AC156" s="3">
        <v>1</v>
      </c>
      <c r="AD156" s="2"/>
      <c r="AF156" s="45"/>
      <c r="AG156" s="20">
        <v>500</v>
      </c>
      <c r="AH156" s="22">
        <f>100*AH$142/$AG156</f>
        <v>1.4300376005572374E-2</v>
      </c>
      <c r="AI156" s="22">
        <f>100*AI$142/$AG156</f>
        <v>1.6923648205638082E-2</v>
      </c>
    </row>
    <row r="157" spans="1:97" s="2" customFormat="1" ht="15">
      <c r="A157">
        <v>8</v>
      </c>
      <c r="B157">
        <v>8</v>
      </c>
      <c r="C157">
        <v>603.94000000000005</v>
      </c>
      <c r="D157" t="s">
        <v>36</v>
      </c>
      <c r="E157" t="s">
        <v>22</v>
      </c>
      <c r="F157">
        <v>507</v>
      </c>
      <c r="G157">
        <v>4703</v>
      </c>
      <c r="H157">
        <v>0.03</v>
      </c>
      <c r="I157">
        <v>0.23200000000000001</v>
      </c>
      <c r="J157">
        <v>0.93840000000000001</v>
      </c>
      <c r="K157">
        <v>1.0037</v>
      </c>
      <c r="L157">
        <v>0</v>
      </c>
      <c r="M157">
        <v>0</v>
      </c>
      <c r="N157">
        <v>7.6853999999999996</v>
      </c>
      <c r="O157"/>
      <c r="P157"/>
      <c r="Q157" s="4">
        <v>44377</v>
      </c>
      <c r="R157" s="1">
        <v>0.66768518518518516</v>
      </c>
      <c r="T157" s="9">
        <v>0.18118200000000001</v>
      </c>
      <c r="U157" s="9">
        <v>1.4011408000000003</v>
      </c>
      <c r="V157" s="9" t="s">
        <v>72</v>
      </c>
      <c r="W157" s="9" t="s">
        <v>72</v>
      </c>
      <c r="X157" s="12"/>
      <c r="Y157" s="12"/>
      <c r="Z157" s="12"/>
      <c r="AA157" s="12"/>
      <c r="AB157" s="12"/>
      <c r="AC157" s="3">
        <v>1</v>
      </c>
      <c r="AF157" s="1"/>
      <c r="AG157" s="20">
        <v>600</v>
      </c>
      <c r="AH157" s="22">
        <f>100*AH$142/$AG157</f>
        <v>1.1916980004643645E-2</v>
      </c>
      <c r="AI157" s="22">
        <f>100*AI$142/$AG157</f>
        <v>1.4103040171365067E-2</v>
      </c>
    </row>
    <row r="158" spans="1:97" s="2" customFormat="1" ht="15">
      <c r="A158">
        <v>9</v>
      </c>
      <c r="B158">
        <v>9</v>
      </c>
      <c r="C158">
        <v>612.97</v>
      </c>
      <c r="D158" t="s">
        <v>36</v>
      </c>
      <c r="E158" t="s">
        <v>22</v>
      </c>
      <c r="F158">
        <v>360</v>
      </c>
      <c r="G158">
        <v>4787</v>
      </c>
      <c r="H158">
        <v>2.1000000000000001E-2</v>
      </c>
      <c r="I158">
        <v>0.23200000000000001</v>
      </c>
      <c r="J158">
        <v>0.93840000000000001</v>
      </c>
      <c r="K158">
        <v>1.0037</v>
      </c>
      <c r="L158">
        <v>0</v>
      </c>
      <c r="M158">
        <v>0</v>
      </c>
      <c r="N158">
        <v>11.181100000000001</v>
      </c>
      <c r="O158"/>
      <c r="P158"/>
      <c r="Q158" s="4">
        <v>44377</v>
      </c>
      <c r="R158" s="1">
        <v>0.67504629629629631</v>
      </c>
      <c r="T158" s="9">
        <v>0.12872370000000002</v>
      </c>
      <c r="U158" s="9">
        <v>1.4220904000000001</v>
      </c>
      <c r="V158" s="9" t="s">
        <v>72</v>
      </c>
      <c r="W158" s="9" t="s">
        <v>72</v>
      </c>
      <c r="X158" s="14"/>
      <c r="Y158" s="14"/>
      <c r="Z158" s="14"/>
      <c r="AA158" s="14"/>
      <c r="AB158" s="14"/>
      <c r="AC158" s="3">
        <v>1</v>
      </c>
      <c r="AG158" s="9"/>
    </row>
    <row r="159" spans="1:97" s="2" customFormat="1" ht="15">
      <c r="A159">
        <v>10</v>
      </c>
      <c r="B159">
        <v>10</v>
      </c>
      <c r="C159">
        <v>602.45000000000005</v>
      </c>
      <c r="D159" t="s">
        <v>36</v>
      </c>
      <c r="E159" t="s">
        <v>22</v>
      </c>
      <c r="F159">
        <v>450</v>
      </c>
      <c r="G159">
        <v>4682</v>
      </c>
      <c r="H159">
        <v>2.7E-2</v>
      </c>
      <c r="I159">
        <v>0.23100000000000001</v>
      </c>
      <c r="J159">
        <v>0.93840000000000001</v>
      </c>
      <c r="K159">
        <v>1.0037</v>
      </c>
      <c r="L159">
        <v>0</v>
      </c>
      <c r="M159">
        <v>0</v>
      </c>
      <c r="N159">
        <v>8.6777999999999995</v>
      </c>
      <c r="O159"/>
      <c r="P159"/>
      <c r="Q159" s="4">
        <v>44377</v>
      </c>
      <c r="R159" s="1">
        <v>0.6824189814814815</v>
      </c>
      <c r="T159" s="9">
        <v>0.16266149999999999</v>
      </c>
      <c r="U159" s="9">
        <v>1.3916595</v>
      </c>
      <c r="V159" s="9" t="s">
        <v>72</v>
      </c>
      <c r="W159" s="9" t="s">
        <v>72</v>
      </c>
      <c r="X159" s="14"/>
      <c r="Y159" s="14"/>
      <c r="Z159" s="14"/>
      <c r="AA159" s="14"/>
      <c r="AB159" s="14"/>
      <c r="AC159" s="3">
        <v>1</v>
      </c>
      <c r="AG159" s="9"/>
    </row>
    <row r="160" spans="1:97" s="2" customFormat="1" ht="15">
      <c r="A160"/>
      <c r="B160"/>
      <c r="C160"/>
      <c r="D160"/>
      <c r="E160"/>
      <c r="F160"/>
      <c r="G160"/>
      <c r="H160"/>
      <c r="I160"/>
      <c r="J160" s="46"/>
      <c r="K160" s="46"/>
      <c r="L160"/>
      <c r="M160"/>
      <c r="N160"/>
      <c r="O160"/>
      <c r="P160"/>
      <c r="Q160" s="4"/>
      <c r="R160" s="1"/>
      <c r="T160" s="9"/>
      <c r="V160" s="9"/>
      <c r="W160" s="9"/>
      <c r="X160" s="12"/>
      <c r="Y160" s="12"/>
      <c r="Z160" s="12"/>
      <c r="AA160" s="12"/>
      <c r="AB160" s="12"/>
      <c r="AC160" s="3"/>
      <c r="AG160" s="9"/>
    </row>
    <row r="161" spans="1:33" s="2" customFormat="1" ht="15">
      <c r="A161"/>
      <c r="B161"/>
      <c r="C161"/>
      <c r="D161"/>
      <c r="E161"/>
      <c r="F161"/>
      <c r="G161"/>
      <c r="H161"/>
      <c r="I161"/>
      <c r="J161" s="46"/>
      <c r="K161" s="46"/>
      <c r="L161"/>
      <c r="M161"/>
      <c r="N161"/>
      <c r="O161"/>
      <c r="P161"/>
      <c r="Q161" s="4"/>
      <c r="R161" s="1"/>
      <c r="T161" s="9"/>
      <c r="V161" s="9"/>
      <c r="W161" s="9"/>
      <c r="X161" s="12"/>
      <c r="Y161" s="12"/>
      <c r="Z161" s="12"/>
      <c r="AA161" s="12"/>
      <c r="AB161" s="12"/>
      <c r="AC161" s="3"/>
      <c r="AG161" s="9"/>
    </row>
    <row r="162" spans="1:33" s="2" customFormat="1" ht="15">
      <c r="A162"/>
      <c r="B162"/>
      <c r="C162"/>
      <c r="D162"/>
      <c r="E162"/>
      <c r="F162"/>
      <c r="G162"/>
      <c r="H162"/>
      <c r="I162"/>
      <c r="J162" s="46"/>
      <c r="K162" s="46"/>
      <c r="L162"/>
      <c r="M162"/>
      <c r="N162"/>
      <c r="O162"/>
      <c r="P162"/>
      <c r="Q162" s="4"/>
      <c r="R162" s="1"/>
      <c r="T162" s="9"/>
      <c r="V162" s="9"/>
      <c r="W162" s="9"/>
      <c r="X162" s="12"/>
      <c r="Y162" s="12"/>
      <c r="Z162" s="12"/>
      <c r="AA162" s="12"/>
      <c r="AB162" s="12"/>
      <c r="AC162" s="3"/>
      <c r="AG162" s="9"/>
    </row>
    <row r="163" spans="1:33">
      <c r="S163" s="2"/>
      <c r="T163" s="9"/>
      <c r="U163" s="2"/>
    </row>
  </sheetData>
  <conditionalFormatting sqref="U93:U95">
    <cfRule type="cellIs" dxfId="5" priority="5" operator="lessThan">
      <formula>0.175</formula>
    </cfRule>
  </conditionalFormatting>
  <conditionalFormatting sqref="T93:T95">
    <cfRule type="cellIs" dxfId="4" priority="6" operator="lessThan">
      <formula>0.11</formula>
    </cfRule>
  </conditionalFormatting>
  <conditionalFormatting sqref="T154:T156">
    <cfRule type="cellIs" dxfId="3" priority="4" operator="lessThan">
      <formula>0.11</formula>
    </cfRule>
  </conditionalFormatting>
  <conditionalFormatting sqref="U154:U156">
    <cfRule type="cellIs" dxfId="2" priority="3" operator="lessThan">
      <formula>0.175</formula>
    </cfRule>
  </conditionalFormatting>
  <conditionalFormatting sqref="T157:T159">
    <cfRule type="cellIs" dxfId="1" priority="2" operator="lessThan">
      <formula>0.11</formula>
    </cfRule>
  </conditionalFormatting>
  <conditionalFormatting sqref="U157:U159">
    <cfRule type="cellIs" dxfId="0" priority="1" operator="lessThan">
      <formula>0.175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A6FB-C920-4409-B241-0572FC9FD10A}">
  <sheetPr>
    <pageSetUpPr fitToPage="1"/>
  </sheetPr>
  <dimension ref="A1:AF74"/>
  <sheetViews>
    <sheetView zoomScale="90" zoomScaleNormal="90" workbookViewId="0">
      <selection activeCell="U12" sqref="U12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>
        <v>34</v>
      </c>
      <c r="B2">
        <v>37</v>
      </c>
      <c r="C2">
        <v>95.55</v>
      </c>
      <c r="D2" t="s">
        <v>99</v>
      </c>
      <c r="E2" t="s">
        <v>22</v>
      </c>
      <c r="F2">
        <v>1013</v>
      </c>
      <c r="G2">
        <v>10102</v>
      </c>
      <c r="H2">
        <v>0.378</v>
      </c>
      <c r="I2">
        <v>3.2519999999999998</v>
      </c>
      <c r="J2">
        <v>0.92200000000000004</v>
      </c>
      <c r="K2">
        <v>0.99470000000000003</v>
      </c>
      <c r="L2">
        <v>0</v>
      </c>
      <c r="M2">
        <v>0</v>
      </c>
      <c r="N2">
        <v>8.5958000000000006</v>
      </c>
      <c r="O2"/>
      <c r="P2"/>
      <c r="Q2" s="4">
        <v>44508</v>
      </c>
      <c r="R2" s="1">
        <v>0.80690972222222224</v>
      </c>
      <c r="T2" s="9">
        <v>0.36117899999999997</v>
      </c>
      <c r="U2" s="9">
        <v>3.1072859999999998</v>
      </c>
      <c r="V2" s="9" t="s">
        <v>72</v>
      </c>
      <c r="W2" s="9" t="s">
        <v>72</v>
      </c>
      <c r="X2" s="14"/>
      <c r="Y2" s="14"/>
      <c r="Z2" s="14"/>
      <c r="AA2" s="14"/>
      <c r="AB2" s="14"/>
      <c r="AC2" s="3">
        <v>1</v>
      </c>
    </row>
    <row r="3" spans="1:32" ht="15">
      <c r="A3">
        <v>32</v>
      </c>
      <c r="B3">
        <v>35</v>
      </c>
      <c r="C3">
        <v>95.82</v>
      </c>
      <c r="D3" t="s">
        <v>97</v>
      </c>
      <c r="E3" t="s">
        <v>22</v>
      </c>
      <c r="F3">
        <v>1105</v>
      </c>
      <c r="G3">
        <v>10094</v>
      </c>
      <c r="H3">
        <v>0.41199999999999998</v>
      </c>
      <c r="I3">
        <v>3.24</v>
      </c>
      <c r="J3">
        <v>0.92200000000000004</v>
      </c>
      <c r="K3">
        <v>0.99470000000000003</v>
      </c>
      <c r="L3">
        <v>0</v>
      </c>
      <c r="M3">
        <v>0</v>
      </c>
      <c r="N3">
        <v>7.8674999999999997</v>
      </c>
      <c r="O3"/>
      <c r="P3"/>
      <c r="Q3" s="4">
        <v>44508</v>
      </c>
      <c r="R3" s="1">
        <v>0.79188657407407403</v>
      </c>
      <c r="T3" s="9">
        <v>0.39477839999999992</v>
      </c>
      <c r="U3" s="9">
        <v>3.104568</v>
      </c>
      <c r="V3" s="9" t="s">
        <v>72</v>
      </c>
      <c r="W3" s="9" t="s">
        <v>72</v>
      </c>
      <c r="AC3" s="3">
        <v>1</v>
      </c>
    </row>
    <row r="4" spans="1:32" ht="15">
      <c r="A4">
        <v>52</v>
      </c>
      <c r="B4">
        <v>55</v>
      </c>
      <c r="C4">
        <v>75.02</v>
      </c>
      <c r="D4" t="s">
        <v>116</v>
      </c>
      <c r="E4" t="s">
        <v>22</v>
      </c>
      <c r="F4">
        <v>685</v>
      </c>
      <c r="G4">
        <v>5577</v>
      </c>
      <c r="H4">
        <v>0.32400000000000001</v>
      </c>
      <c r="I4">
        <v>2.141</v>
      </c>
      <c r="J4">
        <v>0.92200000000000004</v>
      </c>
      <c r="K4">
        <v>0.99470000000000003</v>
      </c>
      <c r="L4">
        <v>0</v>
      </c>
      <c r="M4">
        <v>0</v>
      </c>
      <c r="N4">
        <v>6.6003999999999996</v>
      </c>
      <c r="O4"/>
      <c r="P4"/>
      <c r="Q4" s="4">
        <v>44508</v>
      </c>
      <c r="R4" s="1">
        <v>0.94162037037037039</v>
      </c>
      <c r="T4" s="9">
        <v>0.2430648</v>
      </c>
      <c r="U4" s="9">
        <v>1.6061782</v>
      </c>
      <c r="V4" s="9" t="s">
        <v>72</v>
      </c>
      <c r="W4" s="9" t="s">
        <v>72</v>
      </c>
      <c r="AC4" s="3">
        <v>1</v>
      </c>
    </row>
    <row r="5" spans="1:32" ht="15">
      <c r="A5">
        <v>45</v>
      </c>
      <c r="B5">
        <v>48</v>
      </c>
      <c r="C5">
        <v>89.9</v>
      </c>
      <c r="D5" t="s">
        <v>109</v>
      </c>
      <c r="E5" t="s">
        <v>22</v>
      </c>
      <c r="F5">
        <v>1012</v>
      </c>
      <c r="G5">
        <v>11545</v>
      </c>
      <c r="H5">
        <v>0.40200000000000002</v>
      </c>
      <c r="I5">
        <v>3.944</v>
      </c>
      <c r="J5">
        <v>0.92200000000000004</v>
      </c>
      <c r="K5">
        <v>0.99470000000000003</v>
      </c>
      <c r="L5">
        <v>0</v>
      </c>
      <c r="M5">
        <v>0</v>
      </c>
      <c r="N5">
        <v>9.8157999999999994</v>
      </c>
      <c r="O5"/>
      <c r="P5"/>
      <c r="Q5" s="4">
        <v>44508</v>
      </c>
      <c r="R5" s="1">
        <v>0.88924768518518515</v>
      </c>
      <c r="T5" s="9">
        <v>0.361398</v>
      </c>
      <c r="U5" s="9">
        <v>3.5456560000000001</v>
      </c>
      <c r="V5" s="9" t="s">
        <v>72</v>
      </c>
      <c r="W5" s="9" t="s">
        <v>72</v>
      </c>
      <c r="AC5" s="3">
        <v>1</v>
      </c>
    </row>
    <row r="6" spans="1:32" ht="15">
      <c r="A6">
        <v>20</v>
      </c>
      <c r="B6">
        <v>23</v>
      </c>
      <c r="C6">
        <v>85.1</v>
      </c>
      <c r="D6" t="s">
        <v>86</v>
      </c>
      <c r="E6" t="s">
        <v>22</v>
      </c>
      <c r="F6">
        <v>793</v>
      </c>
      <c r="G6">
        <v>7830</v>
      </c>
      <c r="H6">
        <v>0.33200000000000002</v>
      </c>
      <c r="I6">
        <v>2.84</v>
      </c>
      <c r="J6">
        <v>0.92200000000000004</v>
      </c>
      <c r="K6">
        <v>0.99470000000000003</v>
      </c>
      <c r="L6">
        <v>0</v>
      </c>
      <c r="M6">
        <v>0</v>
      </c>
      <c r="N6">
        <v>8.5597999999999992</v>
      </c>
      <c r="O6"/>
      <c r="P6"/>
      <c r="Q6" s="4">
        <v>44508</v>
      </c>
      <c r="R6" s="1">
        <v>0.70232638888888888</v>
      </c>
      <c r="T6" s="9">
        <v>0.28253200000000001</v>
      </c>
      <c r="U6" s="9">
        <v>2.4168399999999997</v>
      </c>
      <c r="V6" s="9" t="s">
        <v>72</v>
      </c>
      <c r="W6" s="9" t="s">
        <v>72</v>
      </c>
      <c r="AC6" s="3">
        <v>1</v>
      </c>
    </row>
    <row r="7" spans="1:32" ht="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 s="4"/>
      <c r="R7" s="1"/>
      <c r="T7" s="9"/>
      <c r="U7" s="9"/>
      <c r="V7" s="9"/>
      <c r="W7" s="9"/>
      <c r="AC7" s="3"/>
    </row>
    <row r="8" spans="1:32" ht="1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 s="4"/>
      <c r="R8" s="1"/>
      <c r="T8" s="9"/>
      <c r="U8" s="9"/>
      <c r="V8" s="9"/>
      <c r="W8" s="9"/>
      <c r="AC8" s="3"/>
    </row>
    <row r="9" spans="1:32" ht="15">
      <c r="A9">
        <v>14</v>
      </c>
      <c r="B9">
        <v>17</v>
      </c>
      <c r="C9">
        <v>81.62</v>
      </c>
      <c r="D9" t="s">
        <v>81</v>
      </c>
      <c r="E9" t="s">
        <v>22</v>
      </c>
      <c r="F9">
        <v>793</v>
      </c>
      <c r="G9">
        <v>8054</v>
      </c>
      <c r="H9">
        <v>0.34599999999999997</v>
      </c>
      <c r="I9">
        <v>3.0449999999999999</v>
      </c>
      <c r="J9">
        <v>0.92200000000000004</v>
      </c>
      <c r="K9">
        <v>0.99470000000000003</v>
      </c>
      <c r="L9">
        <v>0</v>
      </c>
      <c r="M9">
        <v>0</v>
      </c>
      <c r="N9">
        <v>8.7955000000000005</v>
      </c>
      <c r="O9"/>
      <c r="P9"/>
      <c r="Q9" s="4">
        <v>44508</v>
      </c>
      <c r="R9" s="1">
        <v>0.6578356481481481</v>
      </c>
      <c r="T9" s="9">
        <v>0.28240520000000002</v>
      </c>
      <c r="U9" s="9">
        <v>2.4853290000000001</v>
      </c>
      <c r="V9" s="9" t="s">
        <v>72</v>
      </c>
      <c r="W9" s="9" t="s">
        <v>72</v>
      </c>
      <c r="AC9" s="3">
        <v>1</v>
      </c>
    </row>
    <row r="10" spans="1:32" ht="15">
      <c r="A10">
        <v>9</v>
      </c>
      <c r="B10">
        <v>12</v>
      </c>
      <c r="C10">
        <v>94.05</v>
      </c>
      <c r="D10" t="s">
        <v>76</v>
      </c>
      <c r="E10" t="s">
        <v>22</v>
      </c>
      <c r="F10">
        <v>795</v>
      </c>
      <c r="G10">
        <v>9647</v>
      </c>
      <c r="H10">
        <v>0.30099999999999999</v>
      </c>
      <c r="I10">
        <v>3.157</v>
      </c>
      <c r="J10">
        <v>0.92200000000000004</v>
      </c>
      <c r="K10">
        <v>0.99470000000000003</v>
      </c>
      <c r="L10">
        <v>0</v>
      </c>
      <c r="M10">
        <v>0</v>
      </c>
      <c r="N10">
        <v>10.4763</v>
      </c>
      <c r="O10"/>
      <c r="P10"/>
      <c r="Q10" s="4">
        <v>44508</v>
      </c>
      <c r="R10" s="1">
        <v>0.62094907407407407</v>
      </c>
      <c r="T10" s="9">
        <v>0.28309049999999997</v>
      </c>
      <c r="U10" s="9">
        <v>2.9691584999999998</v>
      </c>
      <c r="V10" s="9" t="s">
        <v>72</v>
      </c>
      <c r="W10" s="9" t="s">
        <v>72</v>
      </c>
      <c r="X10" s="14"/>
      <c r="Y10" s="14"/>
      <c r="Z10" s="14"/>
      <c r="AA10" s="14"/>
      <c r="AB10" s="14"/>
      <c r="AC10" s="3">
        <v>1</v>
      </c>
    </row>
    <row r="11" spans="1:32" ht="15">
      <c r="A11">
        <v>48</v>
      </c>
      <c r="B11">
        <v>51</v>
      </c>
      <c r="C11">
        <v>83.32</v>
      </c>
      <c r="D11" t="s">
        <v>112</v>
      </c>
      <c r="E11" t="s">
        <v>22</v>
      </c>
      <c r="F11">
        <v>840</v>
      </c>
      <c r="G11">
        <v>7737</v>
      </c>
      <c r="H11">
        <v>0.35899999999999999</v>
      </c>
      <c r="I11">
        <v>2.867</v>
      </c>
      <c r="J11">
        <v>0.92200000000000004</v>
      </c>
      <c r="K11">
        <v>0.99470000000000003</v>
      </c>
      <c r="L11">
        <v>0</v>
      </c>
      <c r="M11">
        <v>0</v>
      </c>
      <c r="N11">
        <v>7.9760999999999997</v>
      </c>
      <c r="O11"/>
      <c r="P11"/>
      <c r="Q11" s="4">
        <v>44508</v>
      </c>
      <c r="R11" s="1">
        <v>0.91164351851851855</v>
      </c>
      <c r="T11" s="9">
        <v>0.29911879999999996</v>
      </c>
      <c r="U11" s="9">
        <v>2.3887844</v>
      </c>
      <c r="V11" s="9" t="s">
        <v>72</v>
      </c>
      <c r="W11" s="9" t="s">
        <v>72</v>
      </c>
      <c r="AC11" s="3">
        <v>1</v>
      </c>
    </row>
    <row r="12" spans="1:32" ht="15">
      <c r="A12">
        <v>53</v>
      </c>
      <c r="B12">
        <v>56</v>
      </c>
      <c r="C12">
        <v>73.180000000000007</v>
      </c>
      <c r="D12" t="s">
        <v>117</v>
      </c>
      <c r="E12" t="s">
        <v>22</v>
      </c>
      <c r="F12">
        <v>617</v>
      </c>
      <c r="G12">
        <v>5479</v>
      </c>
      <c r="H12">
        <v>0.29899999999999999</v>
      </c>
      <c r="I12">
        <v>2.1629999999999998</v>
      </c>
      <c r="J12">
        <v>0.92200000000000004</v>
      </c>
      <c r="K12">
        <v>0.99470000000000003</v>
      </c>
      <c r="L12">
        <v>0</v>
      </c>
      <c r="M12">
        <v>0</v>
      </c>
      <c r="N12">
        <v>7.2317</v>
      </c>
      <c r="O12"/>
      <c r="P12"/>
      <c r="Q12" s="4">
        <v>44508</v>
      </c>
      <c r="R12" s="1">
        <v>0.94899305555555558</v>
      </c>
      <c r="T12" s="9">
        <v>0.21880820000000001</v>
      </c>
      <c r="U12" s="9">
        <v>1.5828834000000001</v>
      </c>
      <c r="V12" s="9" t="s">
        <v>72</v>
      </c>
      <c r="W12" s="9" t="s">
        <v>72</v>
      </c>
      <c r="AC12" s="3">
        <v>1</v>
      </c>
    </row>
    <row r="13" spans="1:32" ht="15">
      <c r="A13">
        <v>35</v>
      </c>
      <c r="B13">
        <v>38</v>
      </c>
      <c r="C13">
        <v>91.71</v>
      </c>
      <c r="D13" t="s">
        <v>100</v>
      </c>
      <c r="E13" t="s">
        <v>22</v>
      </c>
      <c r="F13">
        <v>954</v>
      </c>
      <c r="G13">
        <v>11751</v>
      </c>
      <c r="H13">
        <v>0.371</v>
      </c>
      <c r="I13">
        <v>3.9340000000000002</v>
      </c>
      <c r="J13">
        <v>0.92200000000000004</v>
      </c>
      <c r="K13">
        <v>0.99470000000000003</v>
      </c>
      <c r="L13">
        <v>0</v>
      </c>
      <c r="M13">
        <v>0</v>
      </c>
      <c r="N13">
        <v>10.594900000000001</v>
      </c>
      <c r="O13"/>
      <c r="P13"/>
      <c r="Q13" s="4">
        <v>44508</v>
      </c>
      <c r="R13" s="1">
        <v>0.81444444444444442</v>
      </c>
      <c r="T13" s="9">
        <v>0.34024409999999994</v>
      </c>
      <c r="U13" s="9">
        <v>3.6078713999999996</v>
      </c>
      <c r="V13" s="9" t="s">
        <v>72</v>
      </c>
      <c r="W13" s="9" t="s">
        <v>72</v>
      </c>
      <c r="X13" s="14"/>
      <c r="Y13" s="14"/>
      <c r="Z13" s="14"/>
      <c r="AA13" s="14"/>
      <c r="AB13" s="14"/>
      <c r="AC13" s="3">
        <v>1</v>
      </c>
    </row>
    <row r="14" spans="1:32" ht="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s="4"/>
      <c r="R14" s="1"/>
      <c r="T14" s="9"/>
      <c r="U14" s="9"/>
      <c r="V14" s="9"/>
      <c r="W14" s="9"/>
      <c r="X14" s="14"/>
      <c r="Y14" s="14"/>
      <c r="Z14" s="14"/>
      <c r="AA14" s="14"/>
      <c r="AB14" s="14"/>
      <c r="AC14" s="3"/>
    </row>
    <row r="15" spans="1:32" ht="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 s="4"/>
      <c r="R15" s="1"/>
      <c r="T15" s="9"/>
      <c r="U15" s="9"/>
      <c r="V15" s="9"/>
      <c r="W15" s="9"/>
      <c r="X15" s="14"/>
      <c r="Y15" s="14"/>
      <c r="Z15" s="14"/>
      <c r="AA15" s="14"/>
      <c r="AB15" s="14"/>
      <c r="AC15" s="3"/>
    </row>
    <row r="16" spans="1:32" ht="15">
      <c r="A16">
        <v>14</v>
      </c>
      <c r="B16">
        <v>14</v>
      </c>
      <c r="C16">
        <v>89.86</v>
      </c>
      <c r="D16" t="s">
        <v>150</v>
      </c>
      <c r="E16" t="s">
        <v>22</v>
      </c>
      <c r="F16">
        <v>2802</v>
      </c>
      <c r="G16">
        <v>22954</v>
      </c>
      <c r="H16">
        <v>0.97599999999999998</v>
      </c>
      <c r="I16">
        <v>7.73</v>
      </c>
      <c r="J16">
        <v>0.86509999999999998</v>
      </c>
      <c r="K16">
        <v>0.98540000000000005</v>
      </c>
      <c r="L16">
        <v>0</v>
      </c>
      <c r="M16">
        <v>0</v>
      </c>
      <c r="N16">
        <v>7.9240000000000004</v>
      </c>
      <c r="O16"/>
      <c r="P16"/>
      <c r="Q16" s="4">
        <v>44510</v>
      </c>
      <c r="R16" s="1">
        <v>0.6929050925925927</v>
      </c>
      <c r="T16" s="9">
        <v>0.87703360000000008</v>
      </c>
      <c r="U16" s="9">
        <v>6.9461779999999997</v>
      </c>
      <c r="V16" s="9" t="s">
        <v>72</v>
      </c>
      <c r="W16" s="9" t="s">
        <v>72</v>
      </c>
      <c r="AC16" s="3">
        <v>1</v>
      </c>
    </row>
    <row r="17" spans="1:29" ht="15">
      <c r="A17">
        <v>17</v>
      </c>
      <c r="B17">
        <v>17</v>
      </c>
      <c r="C17">
        <v>72.72</v>
      </c>
      <c r="D17" t="s">
        <v>153</v>
      </c>
      <c r="E17" t="s">
        <v>22</v>
      </c>
      <c r="F17">
        <v>1763</v>
      </c>
      <c r="G17">
        <v>15556</v>
      </c>
      <c r="H17">
        <v>0.78900000000000003</v>
      </c>
      <c r="I17">
        <v>6.49</v>
      </c>
      <c r="J17">
        <v>0.86509999999999998</v>
      </c>
      <c r="K17">
        <v>0.98540000000000005</v>
      </c>
      <c r="L17">
        <v>0</v>
      </c>
      <c r="M17">
        <v>0</v>
      </c>
      <c r="N17">
        <v>8.23</v>
      </c>
      <c r="O17"/>
      <c r="P17"/>
      <c r="Q17" s="4">
        <v>44510</v>
      </c>
      <c r="R17" s="1">
        <v>0.71510416666666676</v>
      </c>
      <c r="T17" s="9">
        <v>0.57376080000000007</v>
      </c>
      <c r="U17" s="9">
        <v>4.7195280000000004</v>
      </c>
      <c r="V17" s="9" t="s">
        <v>72</v>
      </c>
      <c r="W17" s="9" t="s">
        <v>72</v>
      </c>
      <c r="AC17" s="3">
        <v>1</v>
      </c>
    </row>
    <row r="18" spans="1:29" ht="15">
      <c r="A18">
        <v>16</v>
      </c>
      <c r="B18">
        <v>16</v>
      </c>
      <c r="C18">
        <v>89.62</v>
      </c>
      <c r="D18" t="s">
        <v>152</v>
      </c>
      <c r="E18" t="s">
        <v>22</v>
      </c>
      <c r="F18">
        <v>3385</v>
      </c>
      <c r="G18">
        <v>27874</v>
      </c>
      <c r="H18">
        <v>1.1679999999999999</v>
      </c>
      <c r="I18">
        <v>9.4049999999999994</v>
      </c>
      <c r="J18">
        <v>0.86509999999999998</v>
      </c>
      <c r="K18">
        <v>0.98540000000000005</v>
      </c>
      <c r="L18">
        <v>0</v>
      </c>
      <c r="M18">
        <v>0</v>
      </c>
      <c r="N18">
        <v>8.0502000000000002</v>
      </c>
      <c r="O18"/>
      <c r="P18"/>
      <c r="Q18" s="4">
        <v>44510</v>
      </c>
      <c r="R18" s="1">
        <v>0.70773148148148157</v>
      </c>
      <c r="T18" s="9">
        <v>1.0467616</v>
      </c>
      <c r="U18" s="9">
        <v>8.4287609999999997</v>
      </c>
      <c r="V18" s="9" t="s">
        <v>72</v>
      </c>
      <c r="W18" s="9" t="s">
        <v>72</v>
      </c>
      <c r="AC18" s="3">
        <v>1</v>
      </c>
    </row>
    <row r="19" spans="1:29" ht="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 s="4"/>
      <c r="R19" s="1"/>
      <c r="T19" s="9"/>
      <c r="U19" s="9"/>
      <c r="V19" s="9"/>
      <c r="W19" s="9"/>
      <c r="AC19" s="3"/>
    </row>
    <row r="20" spans="1:29" ht="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 s="4"/>
      <c r="R20" s="1"/>
      <c r="T20" s="9"/>
      <c r="U20" s="9"/>
      <c r="V20" s="9"/>
      <c r="W20" s="9"/>
      <c r="AC20" s="3"/>
    </row>
    <row r="21" spans="1:29" ht="15">
      <c r="A21">
        <v>18</v>
      </c>
      <c r="B21">
        <v>18</v>
      </c>
      <c r="C21">
        <v>91.46</v>
      </c>
      <c r="D21" t="s">
        <v>154</v>
      </c>
      <c r="E21" t="s">
        <v>22</v>
      </c>
      <c r="F21">
        <v>2711</v>
      </c>
      <c r="G21">
        <v>23247</v>
      </c>
      <c r="H21">
        <v>0.93</v>
      </c>
      <c r="I21">
        <v>7.6920000000000002</v>
      </c>
      <c r="J21">
        <v>0.86509999999999998</v>
      </c>
      <c r="K21">
        <v>0.98540000000000005</v>
      </c>
      <c r="L21">
        <v>0</v>
      </c>
      <c r="M21">
        <v>0</v>
      </c>
      <c r="N21">
        <v>8.2746999999999993</v>
      </c>
      <c r="O21"/>
      <c r="P21"/>
      <c r="Q21" s="4">
        <v>44510</v>
      </c>
      <c r="R21" s="1">
        <v>0.72253472222222215</v>
      </c>
      <c r="T21" s="9">
        <v>0.85057800000000006</v>
      </c>
      <c r="U21" s="9">
        <v>7.0351032</v>
      </c>
      <c r="V21" s="9" t="s">
        <v>72</v>
      </c>
      <c r="W21" s="9" t="s">
        <v>72</v>
      </c>
      <c r="AC21" s="3">
        <v>1</v>
      </c>
    </row>
    <row r="22" spans="1:29" ht="15">
      <c r="A22">
        <v>26</v>
      </c>
      <c r="B22">
        <v>29</v>
      </c>
      <c r="C22">
        <v>72.88</v>
      </c>
      <c r="D22" t="s">
        <v>92</v>
      </c>
      <c r="E22" t="s">
        <v>22</v>
      </c>
      <c r="F22">
        <v>1840</v>
      </c>
      <c r="G22">
        <v>15714</v>
      </c>
      <c r="H22">
        <v>0.871</v>
      </c>
      <c r="I22">
        <v>6.6029999999999998</v>
      </c>
      <c r="J22">
        <v>0.92200000000000004</v>
      </c>
      <c r="K22">
        <v>0.99470000000000003</v>
      </c>
      <c r="L22">
        <v>0</v>
      </c>
      <c r="M22">
        <v>0</v>
      </c>
      <c r="N22">
        <v>7.577</v>
      </c>
      <c r="O22"/>
      <c r="P22"/>
      <c r="Q22" s="4">
        <v>44508</v>
      </c>
      <c r="R22" s="1">
        <v>0.74714120370370374</v>
      </c>
      <c r="T22" s="9">
        <v>0.63478479999999993</v>
      </c>
      <c r="U22" s="9">
        <v>4.8122663999999995</v>
      </c>
      <c r="V22" s="9" t="s">
        <v>72</v>
      </c>
      <c r="W22" s="9" t="s">
        <v>72</v>
      </c>
      <c r="AC22" s="3">
        <v>1</v>
      </c>
    </row>
    <row r="23" spans="1:29" ht="15">
      <c r="A23">
        <v>40</v>
      </c>
      <c r="B23">
        <v>43</v>
      </c>
      <c r="C23">
        <v>81.33</v>
      </c>
      <c r="D23" t="s">
        <v>105</v>
      </c>
      <c r="E23" t="s">
        <v>22</v>
      </c>
      <c r="F23">
        <v>2834</v>
      </c>
      <c r="G23">
        <v>25307</v>
      </c>
      <c r="H23">
        <v>1.161</v>
      </c>
      <c r="I23">
        <v>9.5020000000000007</v>
      </c>
      <c r="J23">
        <v>0.92200000000000004</v>
      </c>
      <c r="K23">
        <v>0.99470000000000003</v>
      </c>
      <c r="L23">
        <v>0</v>
      </c>
      <c r="M23">
        <v>0</v>
      </c>
      <c r="N23">
        <v>8.1846999999999994</v>
      </c>
      <c r="O23"/>
      <c r="P23"/>
      <c r="Q23" s="4">
        <v>44508</v>
      </c>
      <c r="R23" s="1">
        <v>0.85194444444444439</v>
      </c>
      <c r="T23" s="9">
        <v>0.94424130000000006</v>
      </c>
      <c r="U23" s="9">
        <v>7.7279766000000008</v>
      </c>
      <c r="V23" s="9" t="s">
        <v>72</v>
      </c>
      <c r="W23" s="9" t="s">
        <v>72</v>
      </c>
      <c r="AC23" s="3">
        <v>1</v>
      </c>
    </row>
    <row r="24" spans="1:29" ht="15">
      <c r="A24">
        <v>18</v>
      </c>
      <c r="B24">
        <v>21</v>
      </c>
      <c r="C24">
        <v>81.75</v>
      </c>
      <c r="D24" t="s">
        <v>85</v>
      </c>
      <c r="E24" t="s">
        <v>22</v>
      </c>
      <c r="F24">
        <v>2240</v>
      </c>
      <c r="G24">
        <v>20666</v>
      </c>
      <c r="H24">
        <v>0.92900000000000005</v>
      </c>
      <c r="I24">
        <v>7.7270000000000003</v>
      </c>
      <c r="J24">
        <v>0.92200000000000004</v>
      </c>
      <c r="K24">
        <v>0.99470000000000003</v>
      </c>
      <c r="L24">
        <v>0</v>
      </c>
      <c r="M24">
        <v>0</v>
      </c>
      <c r="N24">
        <v>8.3177000000000003</v>
      </c>
      <c r="O24"/>
      <c r="P24"/>
      <c r="Q24" s="4">
        <v>44508</v>
      </c>
      <c r="R24" s="1">
        <v>0.68744212962962958</v>
      </c>
      <c r="T24" s="9">
        <v>0.75945750000000001</v>
      </c>
      <c r="U24" s="9">
        <v>6.3168225000000007</v>
      </c>
      <c r="V24" s="9" t="s">
        <v>72</v>
      </c>
      <c r="W24" s="9" t="s">
        <v>72</v>
      </c>
      <c r="X24" s="14"/>
      <c r="Y24" s="14"/>
      <c r="Z24" s="14"/>
      <c r="AA24" s="14"/>
      <c r="AB24" s="14"/>
      <c r="AC24" s="3">
        <v>1</v>
      </c>
    </row>
    <row r="25" spans="1:29" ht="15">
      <c r="A25">
        <v>21</v>
      </c>
      <c r="B25">
        <v>21</v>
      </c>
      <c r="C25">
        <v>76.150000000000006</v>
      </c>
      <c r="D25" t="s">
        <v>156</v>
      </c>
      <c r="E25" t="s">
        <v>22</v>
      </c>
      <c r="F25">
        <v>1698</v>
      </c>
      <c r="G25">
        <v>15993</v>
      </c>
      <c r="H25">
        <v>0.72799999999999998</v>
      </c>
      <c r="I25">
        <v>6.37</v>
      </c>
      <c r="J25">
        <v>0.86509999999999998</v>
      </c>
      <c r="K25">
        <v>0.98540000000000005</v>
      </c>
      <c r="L25">
        <v>0</v>
      </c>
      <c r="M25">
        <v>0</v>
      </c>
      <c r="N25">
        <v>8.7464999999999993</v>
      </c>
      <c r="O25"/>
      <c r="P25"/>
      <c r="Q25" s="4">
        <v>44510</v>
      </c>
      <c r="R25" s="1">
        <v>0.74474537037037036</v>
      </c>
      <c r="T25" s="9">
        <v>0.55437200000000009</v>
      </c>
      <c r="U25" s="9">
        <v>4.8507550000000004</v>
      </c>
      <c r="V25" s="9" t="s">
        <v>72</v>
      </c>
      <c r="W25" s="9" t="s">
        <v>72</v>
      </c>
      <c r="AC25" s="3">
        <v>1</v>
      </c>
    </row>
    <row r="26" spans="1:29" ht="15">
      <c r="A26">
        <v>15</v>
      </c>
      <c r="B26">
        <v>15</v>
      </c>
      <c r="C26">
        <v>56.53</v>
      </c>
      <c r="D26" t="s">
        <v>151</v>
      </c>
      <c r="E26" t="s">
        <v>22</v>
      </c>
      <c r="F26">
        <v>1858</v>
      </c>
      <c r="G26">
        <v>16988</v>
      </c>
      <c r="H26">
        <v>1.0629999999999999</v>
      </c>
      <c r="I26">
        <v>9.1110000000000007</v>
      </c>
      <c r="J26">
        <v>0.86509999999999998</v>
      </c>
      <c r="K26">
        <v>0.98540000000000005</v>
      </c>
      <c r="L26">
        <v>0</v>
      </c>
      <c r="M26">
        <v>0</v>
      </c>
      <c r="N26">
        <v>8.5673999999999992</v>
      </c>
      <c r="O26"/>
      <c r="P26"/>
      <c r="Q26" s="4">
        <v>44510</v>
      </c>
      <c r="R26" s="1">
        <v>0.70026620370370374</v>
      </c>
      <c r="T26" s="9">
        <v>0.6009139</v>
      </c>
      <c r="U26" s="9">
        <v>5.1504483000000008</v>
      </c>
      <c r="V26" s="9" t="s">
        <v>72</v>
      </c>
      <c r="W26" s="9" t="s">
        <v>72</v>
      </c>
      <c r="AC26" s="3">
        <v>1</v>
      </c>
    </row>
    <row r="27" spans="1:29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s="4"/>
      <c r="R27" s="1"/>
      <c r="T27" s="9"/>
      <c r="U27" s="9"/>
      <c r="V27" s="9"/>
      <c r="W27" s="9"/>
      <c r="AC27" s="3"/>
    </row>
    <row r="28" spans="1:29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s="4"/>
      <c r="R28" s="1"/>
      <c r="T28" s="9"/>
      <c r="U28" s="9"/>
      <c r="V28" s="9"/>
      <c r="W28" s="9"/>
      <c r="AC28" s="3"/>
    </row>
    <row r="29" spans="1:29" ht="15">
      <c r="A29">
        <v>21</v>
      </c>
      <c r="B29">
        <v>24</v>
      </c>
      <c r="C29">
        <v>95.57</v>
      </c>
      <c r="D29" t="s">
        <v>87</v>
      </c>
      <c r="E29" t="s">
        <v>22</v>
      </c>
      <c r="F29">
        <v>862</v>
      </c>
      <c r="G29">
        <v>10126</v>
      </c>
      <c r="H29">
        <v>0.32200000000000001</v>
      </c>
      <c r="I29">
        <v>3.2589999999999999</v>
      </c>
      <c r="J29">
        <v>0.92200000000000004</v>
      </c>
      <c r="K29">
        <v>0.99470000000000003</v>
      </c>
      <c r="L29">
        <v>0</v>
      </c>
      <c r="M29">
        <v>0</v>
      </c>
      <c r="N29">
        <v>10.125500000000001</v>
      </c>
      <c r="O29"/>
      <c r="P29"/>
      <c r="Q29" s="4">
        <v>44508</v>
      </c>
      <c r="R29" s="1">
        <v>0.70979166666666671</v>
      </c>
      <c r="T29" s="9">
        <v>0.30773539999999999</v>
      </c>
      <c r="U29" s="9">
        <v>3.1146262999999998</v>
      </c>
      <c r="V29" s="9" t="s">
        <v>72</v>
      </c>
      <c r="W29" s="9" t="s">
        <v>72</v>
      </c>
      <c r="X29" s="14"/>
      <c r="Y29" s="14"/>
      <c r="Z29" s="14"/>
      <c r="AA29" s="14"/>
      <c r="AB29" s="14"/>
      <c r="AC29" s="3">
        <v>1</v>
      </c>
    </row>
    <row r="30" spans="1:29" ht="15">
      <c r="A30">
        <v>19</v>
      </c>
      <c r="B30">
        <v>19</v>
      </c>
      <c r="C30">
        <v>94.63</v>
      </c>
      <c r="D30" t="s">
        <v>87</v>
      </c>
      <c r="E30" t="s">
        <v>22</v>
      </c>
      <c r="F30">
        <v>863</v>
      </c>
      <c r="G30">
        <v>9529</v>
      </c>
      <c r="H30">
        <v>0.30499999999999999</v>
      </c>
      <c r="I30">
        <v>3.07</v>
      </c>
      <c r="J30">
        <v>0.86509999999999998</v>
      </c>
      <c r="K30">
        <v>0.98540000000000005</v>
      </c>
      <c r="L30">
        <v>0</v>
      </c>
      <c r="M30">
        <v>0</v>
      </c>
      <c r="N30">
        <v>10.0611</v>
      </c>
      <c r="O30"/>
      <c r="P30"/>
      <c r="Q30" s="4">
        <v>44510</v>
      </c>
      <c r="R30" s="1">
        <v>0.72993055555555564</v>
      </c>
      <c r="T30" s="9">
        <v>0.28862149999999998</v>
      </c>
      <c r="U30" s="9">
        <v>2.905141</v>
      </c>
      <c r="V30" s="9" t="s">
        <v>72</v>
      </c>
      <c r="W30" s="9" t="s">
        <v>72</v>
      </c>
      <c r="AC30" s="3">
        <v>1</v>
      </c>
    </row>
    <row r="31" spans="1:29" ht="15">
      <c r="A31">
        <v>41</v>
      </c>
      <c r="B31">
        <v>44</v>
      </c>
      <c r="C31">
        <v>83.36</v>
      </c>
      <c r="D31" t="s">
        <v>106</v>
      </c>
      <c r="E31" t="s">
        <v>22</v>
      </c>
      <c r="F31">
        <v>683</v>
      </c>
      <c r="G31">
        <v>7518</v>
      </c>
      <c r="H31">
        <v>0.29099999999999998</v>
      </c>
      <c r="I31">
        <v>2.786</v>
      </c>
      <c r="J31">
        <v>0.92200000000000004</v>
      </c>
      <c r="K31">
        <v>0.99470000000000003</v>
      </c>
      <c r="L31">
        <v>0</v>
      </c>
      <c r="M31">
        <v>0</v>
      </c>
      <c r="N31">
        <v>9.5715000000000003</v>
      </c>
      <c r="O31"/>
      <c r="P31"/>
      <c r="Q31" s="4">
        <v>44508</v>
      </c>
      <c r="R31" s="1">
        <v>0.85938657407407415</v>
      </c>
      <c r="T31" s="9">
        <v>0.24257759999999998</v>
      </c>
      <c r="U31" s="9">
        <v>2.3224095999999999</v>
      </c>
      <c r="V31" s="9" t="s">
        <v>72</v>
      </c>
      <c r="W31" s="9" t="s">
        <v>72</v>
      </c>
      <c r="X31" s="14"/>
      <c r="Y31" s="14"/>
      <c r="Z31" s="14"/>
      <c r="AA31" s="14"/>
      <c r="AB31" s="14"/>
      <c r="AC31" s="3">
        <v>1</v>
      </c>
    </row>
    <row r="32" spans="1:29" ht="15">
      <c r="A32">
        <v>16</v>
      </c>
      <c r="B32">
        <v>19</v>
      </c>
      <c r="C32">
        <v>79.739999999999995</v>
      </c>
      <c r="D32" t="s">
        <v>83</v>
      </c>
      <c r="E32" t="s">
        <v>22</v>
      </c>
      <c r="F32">
        <v>627</v>
      </c>
      <c r="G32">
        <v>6096</v>
      </c>
      <c r="H32">
        <v>0.27900000000000003</v>
      </c>
      <c r="I32">
        <v>2.37</v>
      </c>
      <c r="J32">
        <v>0.92200000000000004</v>
      </c>
      <c r="K32">
        <v>0.99470000000000003</v>
      </c>
      <c r="L32">
        <v>0</v>
      </c>
      <c r="M32">
        <v>0</v>
      </c>
      <c r="N32">
        <v>8.4908000000000001</v>
      </c>
      <c r="O32"/>
      <c r="P32"/>
      <c r="Q32" s="4">
        <v>44508</v>
      </c>
      <c r="R32" s="1">
        <v>0.67265046296296294</v>
      </c>
      <c r="T32" s="9">
        <v>0.22247459999999999</v>
      </c>
      <c r="U32" s="9">
        <v>1.8898380000000001</v>
      </c>
      <c r="V32" s="9" t="s">
        <v>72</v>
      </c>
      <c r="W32" s="9" t="s">
        <v>72</v>
      </c>
      <c r="AC32" s="3">
        <v>1</v>
      </c>
    </row>
    <row r="33" spans="1:29" ht="15">
      <c r="A33">
        <v>10</v>
      </c>
      <c r="B33">
        <v>13</v>
      </c>
      <c r="C33">
        <v>89.3</v>
      </c>
      <c r="D33" t="s">
        <v>77</v>
      </c>
      <c r="E33" t="s">
        <v>22</v>
      </c>
      <c r="F33">
        <v>1134</v>
      </c>
      <c r="G33">
        <v>11847</v>
      </c>
      <c r="H33">
        <v>0.45300000000000001</v>
      </c>
      <c r="I33">
        <v>4.0730000000000004</v>
      </c>
      <c r="J33">
        <v>0.92200000000000004</v>
      </c>
      <c r="K33">
        <v>0.99470000000000003</v>
      </c>
      <c r="L33">
        <v>0</v>
      </c>
      <c r="M33">
        <v>0</v>
      </c>
      <c r="N33">
        <v>8.9854000000000003</v>
      </c>
      <c r="O33"/>
      <c r="P33"/>
      <c r="Q33" s="4">
        <v>44508</v>
      </c>
      <c r="R33" s="1">
        <v>0.62835648148148149</v>
      </c>
      <c r="T33" s="9">
        <v>0.40452899999999997</v>
      </c>
      <c r="U33" s="9">
        <v>3.6371890000000002</v>
      </c>
      <c r="V33" s="9" t="s">
        <v>72</v>
      </c>
      <c r="W33" s="9" t="s">
        <v>72</v>
      </c>
      <c r="X33" s="14"/>
      <c r="Y33" s="14"/>
      <c r="Z33" s="14"/>
      <c r="AA33" s="14"/>
      <c r="AB33" s="14"/>
      <c r="AC33" s="3">
        <v>1</v>
      </c>
    </row>
    <row r="34" spans="1:29" ht="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 s="4"/>
      <c r="R34" s="1"/>
      <c r="T34" s="9"/>
      <c r="U34" s="9"/>
      <c r="V34" s="9"/>
      <c r="W34" s="9"/>
      <c r="X34" s="14"/>
      <c r="Y34" s="14"/>
      <c r="Z34" s="14"/>
      <c r="AA34" s="14"/>
      <c r="AB34" s="14"/>
      <c r="AC34" s="3"/>
    </row>
    <row r="35" spans="1:29" ht="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4"/>
      <c r="R35" s="1"/>
      <c r="T35" s="9"/>
      <c r="U35" s="9"/>
      <c r="V35" s="9"/>
      <c r="W35" s="9"/>
      <c r="X35" s="14"/>
      <c r="Y35" s="14"/>
      <c r="Z35" s="14"/>
      <c r="AA35" s="14"/>
      <c r="AB35" s="14"/>
      <c r="AC35" s="3"/>
    </row>
    <row r="36" spans="1:29" ht="15">
      <c r="A36">
        <v>49</v>
      </c>
      <c r="B36">
        <v>52</v>
      </c>
      <c r="C36">
        <v>89.11</v>
      </c>
      <c r="D36" t="s">
        <v>113</v>
      </c>
      <c r="E36" t="s">
        <v>22</v>
      </c>
      <c r="F36">
        <v>1846</v>
      </c>
      <c r="G36">
        <v>20590</v>
      </c>
      <c r="H36">
        <v>0.71499999999999997</v>
      </c>
      <c r="I36">
        <v>7.0629999999999997</v>
      </c>
      <c r="J36">
        <v>0.92200000000000004</v>
      </c>
      <c r="K36">
        <v>0.99470000000000003</v>
      </c>
      <c r="L36">
        <v>0</v>
      </c>
      <c r="M36">
        <v>0</v>
      </c>
      <c r="N36">
        <v>9.8789999999999996</v>
      </c>
      <c r="O36"/>
      <c r="P36"/>
      <c r="Q36" s="4">
        <v>44508</v>
      </c>
      <c r="R36" s="1">
        <v>0.91913194444444446</v>
      </c>
      <c r="T36" s="9">
        <v>0.63713649999999999</v>
      </c>
      <c r="U36" s="9">
        <v>6.2938392999999992</v>
      </c>
      <c r="V36" s="9" t="s">
        <v>72</v>
      </c>
      <c r="W36" s="9" t="s">
        <v>72</v>
      </c>
      <c r="AC36" s="3">
        <v>1</v>
      </c>
    </row>
    <row r="37" spans="1:29" ht="15">
      <c r="A37">
        <v>29</v>
      </c>
      <c r="B37">
        <v>32</v>
      </c>
      <c r="C37">
        <v>77.760000000000005</v>
      </c>
      <c r="D37" t="s">
        <v>95</v>
      </c>
      <c r="E37" t="s">
        <v>22</v>
      </c>
      <c r="F37">
        <v>1466</v>
      </c>
      <c r="G37">
        <v>16734</v>
      </c>
      <c r="H37">
        <v>0.67200000000000004</v>
      </c>
      <c r="I37">
        <v>6.5869999999999997</v>
      </c>
      <c r="J37">
        <v>0.92200000000000004</v>
      </c>
      <c r="K37">
        <v>0.99470000000000003</v>
      </c>
      <c r="L37">
        <v>0</v>
      </c>
      <c r="M37">
        <v>0</v>
      </c>
      <c r="N37">
        <v>9.8034999999999997</v>
      </c>
      <c r="O37"/>
      <c r="P37"/>
      <c r="Q37" s="4">
        <v>44508</v>
      </c>
      <c r="R37" s="1">
        <v>0.76953703703703702</v>
      </c>
      <c r="T37" s="9">
        <v>0.5225472000000001</v>
      </c>
      <c r="U37" s="9">
        <v>5.1220511999999996</v>
      </c>
      <c r="V37" s="9" t="s">
        <v>72</v>
      </c>
      <c r="W37" s="9" t="s">
        <v>72</v>
      </c>
      <c r="AC37" s="3">
        <v>1</v>
      </c>
    </row>
    <row r="38" spans="1:29" ht="15">
      <c r="A38">
        <v>15</v>
      </c>
      <c r="B38">
        <v>18</v>
      </c>
      <c r="C38">
        <v>85.11</v>
      </c>
      <c r="D38" t="s">
        <v>82</v>
      </c>
      <c r="E38" t="s">
        <v>22</v>
      </c>
      <c r="F38">
        <v>2082</v>
      </c>
      <c r="G38">
        <v>23741</v>
      </c>
      <c r="H38">
        <v>0.83499999999999996</v>
      </c>
      <c r="I38">
        <v>8.52</v>
      </c>
      <c r="J38">
        <v>0.92200000000000004</v>
      </c>
      <c r="K38">
        <v>0.99470000000000003</v>
      </c>
      <c r="L38">
        <v>0</v>
      </c>
      <c r="M38">
        <v>0</v>
      </c>
      <c r="N38">
        <v>10.206099999999999</v>
      </c>
      <c r="O38"/>
      <c r="P38"/>
      <c r="Q38" s="4">
        <v>44508</v>
      </c>
      <c r="R38" s="1">
        <v>0.66521990740740744</v>
      </c>
      <c r="T38" s="9">
        <v>0.71066850000000004</v>
      </c>
      <c r="U38" s="9">
        <v>7.2513719999999999</v>
      </c>
      <c r="V38" s="9" t="s">
        <v>72</v>
      </c>
      <c r="W38" s="9" t="s">
        <v>72</v>
      </c>
      <c r="AC38" s="3">
        <v>1</v>
      </c>
    </row>
    <row r="39" spans="1:29" ht="15">
      <c r="A39">
        <v>8</v>
      </c>
      <c r="B39">
        <v>11</v>
      </c>
      <c r="C39">
        <v>92.42</v>
      </c>
      <c r="D39" t="s">
        <v>75</v>
      </c>
      <c r="E39" t="s">
        <v>22</v>
      </c>
      <c r="F39">
        <v>1603</v>
      </c>
      <c r="G39">
        <v>20372</v>
      </c>
      <c r="H39">
        <v>0.60799999999999998</v>
      </c>
      <c r="I39">
        <v>6.7380000000000004</v>
      </c>
      <c r="J39">
        <v>0.92200000000000004</v>
      </c>
      <c r="K39">
        <v>0.99470000000000003</v>
      </c>
      <c r="L39">
        <v>0</v>
      </c>
      <c r="M39">
        <v>0</v>
      </c>
      <c r="N39">
        <v>11.09</v>
      </c>
      <c r="O39"/>
      <c r="P39"/>
      <c r="Q39" s="4">
        <v>44508</v>
      </c>
      <c r="R39" s="1">
        <v>0.6135532407407408</v>
      </c>
      <c r="T39" s="9">
        <v>0.56191360000000001</v>
      </c>
      <c r="U39" s="9">
        <v>6.2272596000000009</v>
      </c>
      <c r="V39" s="9" t="s">
        <v>72</v>
      </c>
      <c r="W39" s="9" t="s">
        <v>72</v>
      </c>
      <c r="AC39" s="3">
        <v>1</v>
      </c>
    </row>
    <row r="40" spans="1:29" ht="15">
      <c r="A40">
        <v>50</v>
      </c>
      <c r="B40">
        <v>53</v>
      </c>
      <c r="C40">
        <v>79.42</v>
      </c>
      <c r="D40" t="s">
        <v>114</v>
      </c>
      <c r="E40" t="s">
        <v>22</v>
      </c>
      <c r="F40">
        <v>1388</v>
      </c>
      <c r="G40">
        <v>16711</v>
      </c>
      <c r="H40">
        <v>0.623</v>
      </c>
      <c r="I40">
        <v>6.44</v>
      </c>
      <c r="J40">
        <v>0.92200000000000004</v>
      </c>
      <c r="K40">
        <v>0.99470000000000003</v>
      </c>
      <c r="L40">
        <v>0</v>
      </c>
      <c r="M40">
        <v>0</v>
      </c>
      <c r="N40">
        <v>10.334899999999999</v>
      </c>
      <c r="O40"/>
      <c r="P40"/>
      <c r="Q40" s="4">
        <v>44508</v>
      </c>
      <c r="R40" s="1">
        <v>0.92662037037037026</v>
      </c>
      <c r="T40" s="9">
        <v>0.49478659999999997</v>
      </c>
      <c r="U40" s="9">
        <v>5.1146479999999999</v>
      </c>
      <c r="V40" s="9" t="s">
        <v>72</v>
      </c>
      <c r="W40" s="9" t="s">
        <v>72</v>
      </c>
      <c r="AC40" s="3">
        <v>1</v>
      </c>
    </row>
    <row r="41" spans="1:29" ht="15">
      <c r="A41">
        <v>54</v>
      </c>
      <c r="B41">
        <v>57</v>
      </c>
      <c r="C41">
        <v>80.739999999999995</v>
      </c>
      <c r="D41" t="s">
        <v>118</v>
      </c>
      <c r="E41" t="s">
        <v>22</v>
      </c>
      <c r="F41">
        <v>1764</v>
      </c>
      <c r="G41">
        <v>21249</v>
      </c>
      <c r="H41">
        <v>0.75700000000000001</v>
      </c>
      <c r="I41">
        <v>8.0429999999999993</v>
      </c>
      <c r="J41">
        <v>0.92200000000000004</v>
      </c>
      <c r="K41">
        <v>0.99470000000000003</v>
      </c>
      <c r="L41">
        <v>0</v>
      </c>
      <c r="M41">
        <v>0</v>
      </c>
      <c r="N41">
        <v>10.6205</v>
      </c>
      <c r="O41"/>
      <c r="P41"/>
      <c r="Q41" s="4">
        <v>44508</v>
      </c>
      <c r="R41" s="1">
        <v>0.9564583333333333</v>
      </c>
      <c r="T41" s="9">
        <v>0.61120180000000002</v>
      </c>
      <c r="U41" s="9">
        <v>6.4939181999999995</v>
      </c>
      <c r="V41" s="9" t="s">
        <v>72</v>
      </c>
      <c r="W41" s="9" t="s">
        <v>72</v>
      </c>
      <c r="AC41" s="3">
        <v>1</v>
      </c>
    </row>
    <row r="42" spans="1:29" ht="15">
      <c r="A42">
        <v>25</v>
      </c>
      <c r="B42">
        <v>28</v>
      </c>
      <c r="C42">
        <v>92.15</v>
      </c>
      <c r="D42" t="s">
        <v>91</v>
      </c>
      <c r="E42" t="s">
        <v>22</v>
      </c>
      <c r="F42">
        <v>1702</v>
      </c>
      <c r="G42">
        <v>19344</v>
      </c>
      <c r="H42">
        <v>0.64300000000000002</v>
      </c>
      <c r="I42">
        <v>6.4189999999999996</v>
      </c>
      <c r="J42">
        <v>0.92200000000000004</v>
      </c>
      <c r="K42">
        <v>0.99470000000000003</v>
      </c>
      <c r="L42">
        <v>0</v>
      </c>
      <c r="M42">
        <v>0</v>
      </c>
      <c r="N42">
        <v>9.9860000000000007</v>
      </c>
      <c r="O42"/>
      <c r="P42"/>
      <c r="Q42" s="4">
        <v>44508</v>
      </c>
      <c r="R42" s="1">
        <v>0.73966435185185186</v>
      </c>
      <c r="T42" s="9">
        <v>0.59252450000000001</v>
      </c>
      <c r="U42" s="9">
        <v>5.9151084999999997</v>
      </c>
      <c r="V42" s="9" t="s">
        <v>72</v>
      </c>
      <c r="W42" s="9" t="s">
        <v>72</v>
      </c>
      <c r="AC42" s="3">
        <v>1</v>
      </c>
    </row>
    <row r="43" spans="1:29" ht="15">
      <c r="A43">
        <v>27</v>
      </c>
      <c r="B43">
        <v>30</v>
      </c>
      <c r="C43">
        <v>81.99</v>
      </c>
      <c r="D43" t="s">
        <v>93</v>
      </c>
      <c r="E43" t="s">
        <v>22</v>
      </c>
      <c r="F43">
        <v>1346</v>
      </c>
      <c r="G43">
        <v>15224</v>
      </c>
      <c r="H43">
        <v>0.58599999999999997</v>
      </c>
      <c r="I43">
        <v>5.6879999999999997</v>
      </c>
      <c r="J43">
        <v>0.92200000000000004</v>
      </c>
      <c r="K43">
        <v>0.99470000000000003</v>
      </c>
      <c r="L43">
        <v>0</v>
      </c>
      <c r="M43">
        <v>0</v>
      </c>
      <c r="N43">
        <v>9.7100000000000009</v>
      </c>
      <c r="O43"/>
      <c r="P43"/>
      <c r="Q43" s="4">
        <v>44508</v>
      </c>
      <c r="R43" s="1">
        <v>0.75459490740740742</v>
      </c>
      <c r="T43" s="9">
        <v>0.48046139999999993</v>
      </c>
      <c r="U43" s="9">
        <v>4.6635911999999999</v>
      </c>
      <c r="V43" s="9" t="s">
        <v>72</v>
      </c>
      <c r="W43" s="9" t="s">
        <v>72</v>
      </c>
      <c r="AC43" s="3">
        <v>1</v>
      </c>
    </row>
    <row r="44" spans="1:29" ht="15">
      <c r="A44">
        <v>13</v>
      </c>
      <c r="B44">
        <v>13</v>
      </c>
      <c r="C44">
        <v>73.260000000000005</v>
      </c>
      <c r="D44" t="s">
        <v>149</v>
      </c>
      <c r="E44" t="s">
        <v>22</v>
      </c>
      <c r="F44">
        <v>1720</v>
      </c>
      <c r="G44">
        <v>18354</v>
      </c>
      <c r="H44">
        <v>0.76600000000000001</v>
      </c>
      <c r="I44">
        <v>7.5910000000000002</v>
      </c>
      <c r="J44">
        <v>0.86509999999999998</v>
      </c>
      <c r="K44">
        <v>0.98540000000000005</v>
      </c>
      <c r="L44">
        <v>0</v>
      </c>
      <c r="M44">
        <v>0</v>
      </c>
      <c r="N44">
        <v>9.9146000000000001</v>
      </c>
      <c r="O44"/>
      <c r="P44"/>
      <c r="Q44" s="4">
        <v>44510</v>
      </c>
      <c r="R44" s="1">
        <v>0.68545138888888879</v>
      </c>
      <c r="T44" s="9">
        <v>0.5611716000000001</v>
      </c>
      <c r="U44" s="9">
        <v>5.5611666</v>
      </c>
      <c r="V44" s="9" t="s">
        <v>72</v>
      </c>
      <c r="W44" s="9" t="s">
        <v>72</v>
      </c>
      <c r="AC44" s="3">
        <v>1</v>
      </c>
    </row>
    <row r="45" spans="1:29" ht="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 s="4"/>
      <c r="R45" s="1"/>
      <c r="T45" s="9"/>
      <c r="U45" s="9"/>
      <c r="V45" s="9"/>
      <c r="W45" s="9"/>
      <c r="AC45" s="3"/>
    </row>
    <row r="46" spans="1:29" ht="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4"/>
      <c r="R46" s="1"/>
      <c r="T46" s="9"/>
      <c r="U46" s="9"/>
      <c r="V46" s="9"/>
      <c r="W46" s="9"/>
      <c r="AC46" s="3"/>
    </row>
    <row r="47" spans="1:29" ht="15">
      <c r="A47">
        <v>17</v>
      </c>
      <c r="B47">
        <v>20</v>
      </c>
      <c r="C47">
        <v>92.94</v>
      </c>
      <c r="D47" t="s">
        <v>84</v>
      </c>
      <c r="E47" t="s">
        <v>22</v>
      </c>
      <c r="F47">
        <v>1188</v>
      </c>
      <c r="G47">
        <v>14329</v>
      </c>
      <c r="H47">
        <v>0.45600000000000002</v>
      </c>
      <c r="I47">
        <v>4.7249999999999996</v>
      </c>
      <c r="J47">
        <v>0.92200000000000004</v>
      </c>
      <c r="K47">
        <v>0.99470000000000003</v>
      </c>
      <c r="L47">
        <v>0</v>
      </c>
      <c r="M47">
        <v>0</v>
      </c>
      <c r="N47">
        <v>10.3529</v>
      </c>
      <c r="O47"/>
      <c r="P47"/>
      <c r="Q47" s="4">
        <v>44508</v>
      </c>
      <c r="R47" s="1">
        <v>0.68002314814814813</v>
      </c>
      <c r="T47" s="9">
        <v>0.42380639999999997</v>
      </c>
      <c r="U47" s="9">
        <v>4.3914149999999994</v>
      </c>
      <c r="V47" s="9" t="s">
        <v>72</v>
      </c>
      <c r="W47" s="9" t="s">
        <v>72</v>
      </c>
      <c r="AC47" s="3">
        <v>1</v>
      </c>
    </row>
    <row r="48" spans="1:29" ht="15">
      <c r="A48">
        <v>28</v>
      </c>
      <c r="B48">
        <v>31</v>
      </c>
      <c r="C48">
        <v>81.27</v>
      </c>
      <c r="D48" t="s">
        <v>94</v>
      </c>
      <c r="E48" t="s">
        <v>22</v>
      </c>
      <c r="F48">
        <v>1016</v>
      </c>
      <c r="G48">
        <v>10506</v>
      </c>
      <c r="H48">
        <v>0.44600000000000001</v>
      </c>
      <c r="I48">
        <v>3.9740000000000002</v>
      </c>
      <c r="J48">
        <v>0.92200000000000004</v>
      </c>
      <c r="K48">
        <v>0.99470000000000003</v>
      </c>
      <c r="L48">
        <v>0</v>
      </c>
      <c r="M48">
        <v>0</v>
      </c>
      <c r="N48">
        <v>8.9016999999999999</v>
      </c>
      <c r="O48"/>
      <c r="P48"/>
      <c r="Q48" s="4">
        <v>44508</v>
      </c>
      <c r="R48" s="1">
        <v>0.76208333333333333</v>
      </c>
      <c r="T48" s="9">
        <v>0.36246420000000001</v>
      </c>
      <c r="U48" s="9">
        <v>3.2296697999999999</v>
      </c>
      <c r="V48" s="9" t="s">
        <v>72</v>
      </c>
      <c r="W48" s="9" t="s">
        <v>72</v>
      </c>
      <c r="AC48" s="3">
        <v>1</v>
      </c>
    </row>
    <row r="49" spans="1:29" ht="15">
      <c r="A49">
        <v>24</v>
      </c>
      <c r="B49">
        <v>27</v>
      </c>
      <c r="C49">
        <v>88.76</v>
      </c>
      <c r="D49" t="s">
        <v>90</v>
      </c>
      <c r="E49" t="s">
        <v>22</v>
      </c>
      <c r="F49">
        <v>1525</v>
      </c>
      <c r="G49">
        <v>16896</v>
      </c>
      <c r="H49">
        <v>0.60499999999999998</v>
      </c>
      <c r="I49">
        <v>5.8259999999999996</v>
      </c>
      <c r="J49">
        <v>0.92200000000000004</v>
      </c>
      <c r="K49">
        <v>0.99470000000000003</v>
      </c>
      <c r="L49">
        <v>0</v>
      </c>
      <c r="M49">
        <v>0</v>
      </c>
      <c r="N49">
        <v>9.6278000000000006</v>
      </c>
      <c r="O49"/>
      <c r="P49"/>
      <c r="Q49" s="4">
        <v>44508</v>
      </c>
      <c r="R49" s="1">
        <v>0.73222222222222222</v>
      </c>
      <c r="T49" s="9">
        <v>0.53699800000000009</v>
      </c>
      <c r="U49" s="9">
        <v>5.1711575999999999</v>
      </c>
      <c r="V49" s="9" t="s">
        <v>72</v>
      </c>
      <c r="W49" s="9" t="s">
        <v>72</v>
      </c>
      <c r="AC49" s="3">
        <v>1</v>
      </c>
    </row>
    <row r="50" spans="1:29" ht="15">
      <c r="A50">
        <v>51</v>
      </c>
      <c r="B50">
        <v>54</v>
      </c>
      <c r="C50">
        <v>93.02</v>
      </c>
      <c r="D50" t="s">
        <v>115</v>
      </c>
      <c r="E50" t="s">
        <v>22</v>
      </c>
      <c r="F50">
        <v>1127</v>
      </c>
      <c r="G50">
        <v>11604</v>
      </c>
      <c r="H50">
        <v>0.433</v>
      </c>
      <c r="I50">
        <v>3.831</v>
      </c>
      <c r="J50">
        <v>0.92200000000000004</v>
      </c>
      <c r="K50">
        <v>0.99470000000000003</v>
      </c>
      <c r="L50">
        <v>0</v>
      </c>
      <c r="M50">
        <v>0</v>
      </c>
      <c r="N50">
        <v>8.8543000000000003</v>
      </c>
      <c r="O50"/>
      <c r="P50"/>
      <c r="Q50" s="4">
        <v>44508</v>
      </c>
      <c r="R50" s="1">
        <v>0.93410879629629628</v>
      </c>
      <c r="T50" s="9">
        <v>0.40277659999999998</v>
      </c>
      <c r="U50" s="9">
        <v>3.5635962000000001</v>
      </c>
      <c r="V50" s="9" t="s">
        <v>72</v>
      </c>
      <c r="W50" s="9" t="s">
        <v>72</v>
      </c>
      <c r="X50" s="14"/>
      <c r="Y50" s="14"/>
      <c r="Z50" s="14"/>
      <c r="AA50" s="14"/>
      <c r="AB50" s="14"/>
      <c r="AC50" s="3">
        <v>1</v>
      </c>
    </row>
    <row r="51" spans="1:29" ht="15">
      <c r="A51">
        <v>30</v>
      </c>
      <c r="B51">
        <v>33</v>
      </c>
      <c r="C51">
        <v>83.7</v>
      </c>
      <c r="D51" t="s">
        <v>96</v>
      </c>
      <c r="E51" t="s">
        <v>22</v>
      </c>
      <c r="F51">
        <v>967</v>
      </c>
      <c r="G51">
        <v>8919</v>
      </c>
      <c r="H51">
        <v>0.41199999999999998</v>
      </c>
      <c r="I51">
        <v>3.2829999999999999</v>
      </c>
      <c r="J51">
        <v>0.92200000000000004</v>
      </c>
      <c r="K51">
        <v>0.99470000000000003</v>
      </c>
      <c r="L51">
        <v>0</v>
      </c>
      <c r="M51">
        <v>0</v>
      </c>
      <c r="N51">
        <v>7.9598000000000004</v>
      </c>
      <c r="O51"/>
      <c r="P51"/>
      <c r="Q51" s="4">
        <v>44508</v>
      </c>
      <c r="R51" s="1">
        <v>0.77696759259259263</v>
      </c>
      <c r="T51" s="9">
        <v>0.34484399999999998</v>
      </c>
      <c r="U51" s="9">
        <v>2.747871</v>
      </c>
      <c r="V51" s="9" t="s">
        <v>72</v>
      </c>
      <c r="W51" s="9" t="s">
        <v>72</v>
      </c>
      <c r="X51" s="14"/>
      <c r="Y51" s="14"/>
      <c r="Z51" s="14"/>
      <c r="AA51" s="14"/>
      <c r="AB51" s="14"/>
      <c r="AC51" s="3">
        <v>1</v>
      </c>
    </row>
    <row r="52" spans="1:29" ht="15">
      <c r="A52">
        <v>23</v>
      </c>
      <c r="B52">
        <v>26</v>
      </c>
      <c r="C52">
        <v>86.55</v>
      </c>
      <c r="D52" t="s">
        <v>89</v>
      </c>
      <c r="E52" t="s">
        <v>22</v>
      </c>
      <c r="F52">
        <v>1251</v>
      </c>
      <c r="G52">
        <v>13180</v>
      </c>
      <c r="H52">
        <v>0.51600000000000001</v>
      </c>
      <c r="I52">
        <v>4.67</v>
      </c>
      <c r="J52">
        <v>0.92200000000000004</v>
      </c>
      <c r="K52">
        <v>0.99470000000000003</v>
      </c>
      <c r="L52">
        <v>0</v>
      </c>
      <c r="M52">
        <v>0</v>
      </c>
      <c r="N52">
        <v>9.0510999999999999</v>
      </c>
      <c r="O52"/>
      <c r="P52"/>
      <c r="Q52" s="4">
        <v>44508</v>
      </c>
      <c r="R52" s="1">
        <v>0.72472222222222227</v>
      </c>
      <c r="T52" s="9">
        <v>0.44659799999999999</v>
      </c>
      <c r="U52" s="9">
        <v>4.0418849999999997</v>
      </c>
      <c r="V52" s="9" t="s">
        <v>72</v>
      </c>
      <c r="W52" s="9" t="s">
        <v>72</v>
      </c>
      <c r="X52" s="14"/>
      <c r="Y52" s="14"/>
      <c r="Z52" s="14"/>
      <c r="AA52" s="14"/>
      <c r="AB52" s="14"/>
      <c r="AC52" s="3">
        <v>1</v>
      </c>
    </row>
    <row r="53" spans="1:29" ht="15">
      <c r="A53">
        <v>42</v>
      </c>
      <c r="B53">
        <v>45</v>
      </c>
      <c r="C53">
        <v>92.32</v>
      </c>
      <c r="D53" t="s">
        <v>107</v>
      </c>
      <c r="E53" t="s">
        <v>22</v>
      </c>
      <c r="F53">
        <v>1461</v>
      </c>
      <c r="G53">
        <v>14151</v>
      </c>
      <c r="H53">
        <v>0.56399999999999995</v>
      </c>
      <c r="I53">
        <v>4.6980000000000004</v>
      </c>
      <c r="J53">
        <v>0.92200000000000004</v>
      </c>
      <c r="K53">
        <v>0.99470000000000003</v>
      </c>
      <c r="L53">
        <v>0</v>
      </c>
      <c r="M53">
        <v>0</v>
      </c>
      <c r="N53">
        <v>8.3298000000000005</v>
      </c>
      <c r="O53"/>
      <c r="P53"/>
      <c r="Q53" s="4">
        <v>44508</v>
      </c>
      <c r="R53" s="1">
        <v>0.86684027777777783</v>
      </c>
      <c r="T53" s="9">
        <v>0.52068479999999995</v>
      </c>
      <c r="U53" s="9">
        <v>4.3371936</v>
      </c>
      <c r="V53" s="9" t="s">
        <v>72</v>
      </c>
      <c r="W53" s="9" t="s">
        <v>72</v>
      </c>
      <c r="AC53" s="3">
        <v>1</v>
      </c>
    </row>
    <row r="54" spans="1:29" ht="15">
      <c r="A54">
        <v>12</v>
      </c>
      <c r="B54">
        <v>15</v>
      </c>
      <c r="C54">
        <v>76.819999999999993</v>
      </c>
      <c r="D54" t="s">
        <v>79</v>
      </c>
      <c r="E54" t="s">
        <v>22</v>
      </c>
      <c r="F54">
        <v>1030</v>
      </c>
      <c r="G54">
        <v>9849</v>
      </c>
      <c r="H54">
        <v>0.47899999999999998</v>
      </c>
      <c r="I54">
        <v>3.9449999999999998</v>
      </c>
      <c r="J54">
        <v>0.92200000000000004</v>
      </c>
      <c r="K54">
        <v>0.99470000000000003</v>
      </c>
      <c r="L54">
        <v>0</v>
      </c>
      <c r="M54">
        <v>0</v>
      </c>
      <c r="N54">
        <v>8.24</v>
      </c>
      <c r="O54"/>
      <c r="P54"/>
      <c r="Q54" s="4">
        <v>44508</v>
      </c>
      <c r="R54" s="1">
        <v>0.64307870370370368</v>
      </c>
      <c r="T54" s="9">
        <v>0.36796779999999996</v>
      </c>
      <c r="U54" s="9">
        <v>3.0305489999999997</v>
      </c>
      <c r="V54" s="9" t="s">
        <v>72</v>
      </c>
      <c r="W54" s="9" t="s">
        <v>72</v>
      </c>
      <c r="X54" s="14"/>
      <c r="Y54" s="14"/>
      <c r="Z54" s="14"/>
      <c r="AA54" s="14"/>
      <c r="AB54" s="14"/>
      <c r="AC54" s="3">
        <v>1</v>
      </c>
    </row>
    <row r="55" spans="1:29" ht="15">
      <c r="A55">
        <v>44</v>
      </c>
      <c r="B55">
        <v>47</v>
      </c>
      <c r="C55">
        <v>87.52</v>
      </c>
      <c r="D55" t="s">
        <v>108</v>
      </c>
      <c r="E55" t="s">
        <v>22</v>
      </c>
      <c r="F55">
        <v>1577</v>
      </c>
      <c r="G55">
        <v>15395</v>
      </c>
      <c r="H55">
        <v>0.63200000000000001</v>
      </c>
      <c r="I55">
        <v>5.3869999999999996</v>
      </c>
      <c r="J55">
        <v>0.92200000000000004</v>
      </c>
      <c r="K55">
        <v>0.99470000000000003</v>
      </c>
      <c r="L55">
        <v>0</v>
      </c>
      <c r="M55">
        <v>0</v>
      </c>
      <c r="N55">
        <v>8.5215999999999994</v>
      </c>
      <c r="O55"/>
      <c r="P55"/>
      <c r="Q55" s="4">
        <v>44508</v>
      </c>
      <c r="R55" s="1">
        <v>0.88177083333333339</v>
      </c>
      <c r="T55" s="9">
        <v>0.55312639999999991</v>
      </c>
      <c r="U55" s="9">
        <v>4.7147023999999993</v>
      </c>
      <c r="V55" s="9" t="s">
        <v>72</v>
      </c>
      <c r="W55" s="9" t="s">
        <v>72</v>
      </c>
      <c r="AC55" s="3">
        <v>1</v>
      </c>
    </row>
    <row r="56" spans="1:29" ht="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 s="4"/>
      <c r="R56" s="1"/>
      <c r="T56" s="9"/>
      <c r="U56" s="9"/>
      <c r="V56" s="9"/>
      <c r="W56" s="9"/>
      <c r="AC56" s="3"/>
    </row>
    <row r="57" spans="1:29" ht="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 s="4"/>
      <c r="R57" s="1"/>
      <c r="T57" s="9"/>
      <c r="U57" s="9"/>
      <c r="V57" s="9"/>
      <c r="W57" s="9"/>
      <c r="AC57" s="3"/>
    </row>
    <row r="58" spans="1:29" ht="15">
      <c r="A58">
        <v>13</v>
      </c>
      <c r="B58">
        <v>16</v>
      </c>
      <c r="C58">
        <v>93.72</v>
      </c>
      <c r="D58" t="s">
        <v>80</v>
      </c>
      <c r="E58" t="s">
        <v>22</v>
      </c>
      <c r="F58">
        <v>1197</v>
      </c>
      <c r="G58">
        <v>14096</v>
      </c>
      <c r="H58">
        <v>0.45600000000000002</v>
      </c>
      <c r="I58">
        <v>4.6100000000000003</v>
      </c>
      <c r="J58">
        <v>0.92200000000000004</v>
      </c>
      <c r="K58">
        <v>0.99470000000000003</v>
      </c>
      <c r="L58">
        <v>0</v>
      </c>
      <c r="M58">
        <v>0</v>
      </c>
      <c r="N58">
        <v>10.115500000000001</v>
      </c>
      <c r="O58"/>
      <c r="P58"/>
      <c r="Q58" s="4">
        <v>44508</v>
      </c>
      <c r="R58" s="1">
        <v>0.65046296296296291</v>
      </c>
      <c r="T58" s="9">
        <v>0.4273632</v>
      </c>
      <c r="U58" s="9">
        <v>4.3204920000000007</v>
      </c>
      <c r="V58" s="9" t="s">
        <v>72</v>
      </c>
      <c r="W58" s="9" t="s">
        <v>72</v>
      </c>
      <c r="AC58" s="3">
        <v>1</v>
      </c>
    </row>
    <row r="59" spans="1:29" ht="15">
      <c r="A59">
        <v>46</v>
      </c>
      <c r="B59">
        <v>49</v>
      </c>
      <c r="C59">
        <v>81.69</v>
      </c>
      <c r="D59" t="s">
        <v>110</v>
      </c>
      <c r="E59" t="s">
        <v>22</v>
      </c>
      <c r="F59">
        <v>1151</v>
      </c>
      <c r="G59">
        <v>9880</v>
      </c>
      <c r="H59">
        <v>0.503</v>
      </c>
      <c r="I59">
        <v>3.7210000000000001</v>
      </c>
      <c r="J59">
        <v>0.92200000000000004</v>
      </c>
      <c r="K59">
        <v>0.99470000000000003</v>
      </c>
      <c r="L59">
        <v>0</v>
      </c>
      <c r="M59">
        <v>0</v>
      </c>
      <c r="N59">
        <v>7.4</v>
      </c>
      <c r="O59"/>
      <c r="P59"/>
      <c r="Q59" s="4">
        <v>44508</v>
      </c>
      <c r="R59" s="1">
        <v>0.89675925925925926</v>
      </c>
      <c r="T59" s="9">
        <v>0.41090069999999995</v>
      </c>
      <c r="U59" s="9">
        <v>3.0396848999999997</v>
      </c>
      <c r="V59" s="9" t="s">
        <v>72</v>
      </c>
      <c r="W59" s="9" t="s">
        <v>72</v>
      </c>
      <c r="X59" s="14"/>
      <c r="Y59" s="14"/>
      <c r="Z59" s="14"/>
      <c r="AA59" s="14"/>
      <c r="AB59" s="14"/>
      <c r="AC59" s="3">
        <v>1</v>
      </c>
    </row>
    <row r="60" spans="1:29" ht="15">
      <c r="A60">
        <v>12</v>
      </c>
      <c r="B60">
        <v>12</v>
      </c>
      <c r="C60">
        <v>99.3</v>
      </c>
      <c r="D60" t="s">
        <v>148</v>
      </c>
      <c r="E60" t="s">
        <v>22</v>
      </c>
      <c r="F60">
        <v>1811</v>
      </c>
      <c r="G60">
        <v>17676</v>
      </c>
      <c r="H60">
        <v>0.59199999999999997</v>
      </c>
      <c r="I60">
        <v>5.3949999999999996</v>
      </c>
      <c r="J60">
        <v>0.86509999999999998</v>
      </c>
      <c r="K60">
        <v>0.98540000000000005</v>
      </c>
      <c r="L60">
        <v>0</v>
      </c>
      <c r="M60">
        <v>0</v>
      </c>
      <c r="N60">
        <v>9.1204000000000001</v>
      </c>
      <c r="O60"/>
      <c r="P60"/>
      <c r="Q60" s="4">
        <v>44510</v>
      </c>
      <c r="R60" s="1">
        <v>0.6781018518518519</v>
      </c>
      <c r="T60" s="9">
        <v>0.58785599999999993</v>
      </c>
      <c r="U60" s="9">
        <v>5.3572349999999993</v>
      </c>
      <c r="V60" s="9" t="s">
        <v>72</v>
      </c>
      <c r="W60" s="9" t="s">
        <v>72</v>
      </c>
      <c r="AC60" s="3">
        <v>1</v>
      </c>
    </row>
    <row r="61" spans="1:29" ht="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s="4"/>
      <c r="R61" s="1"/>
      <c r="T61" s="9"/>
      <c r="U61" s="9"/>
      <c r="V61" s="9"/>
      <c r="W61" s="9"/>
      <c r="AC61" s="3"/>
    </row>
    <row r="62" spans="1:29" ht="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s="4"/>
      <c r="R62" s="1"/>
      <c r="T62" s="9"/>
      <c r="U62" s="9"/>
      <c r="V62" s="9"/>
      <c r="W62" s="9"/>
      <c r="AC62" s="3"/>
    </row>
    <row r="63" spans="1:29" ht="15">
      <c r="A63">
        <v>20</v>
      </c>
      <c r="B63">
        <v>20</v>
      </c>
      <c r="C63">
        <v>96.15</v>
      </c>
      <c r="D63" t="s">
        <v>155</v>
      </c>
      <c r="E63" t="s">
        <v>22</v>
      </c>
      <c r="F63">
        <v>1258</v>
      </c>
      <c r="G63">
        <v>10944</v>
      </c>
      <c r="H63">
        <v>0.438</v>
      </c>
      <c r="I63">
        <v>3.4649999999999999</v>
      </c>
      <c r="J63">
        <v>0.86509999999999998</v>
      </c>
      <c r="K63">
        <v>0.98540000000000005</v>
      </c>
      <c r="L63">
        <v>0</v>
      </c>
      <c r="M63">
        <v>0</v>
      </c>
      <c r="N63">
        <v>7.9093999999999998</v>
      </c>
      <c r="O63"/>
      <c r="P63"/>
      <c r="Q63" s="4">
        <v>44510</v>
      </c>
      <c r="R63" s="1">
        <v>0.73730324074074083</v>
      </c>
      <c r="T63" s="9">
        <v>0.42113700000000004</v>
      </c>
      <c r="U63" s="9">
        <v>3.3315975000000004</v>
      </c>
      <c r="V63" s="9" t="s">
        <v>72</v>
      </c>
      <c r="W63" s="9" t="s">
        <v>72</v>
      </c>
      <c r="AC63" s="3">
        <v>1</v>
      </c>
    </row>
    <row r="64" spans="1:29" ht="15">
      <c r="A64">
        <v>22</v>
      </c>
      <c r="B64">
        <v>25</v>
      </c>
      <c r="C64">
        <v>95.79</v>
      </c>
      <c r="D64" t="s">
        <v>88</v>
      </c>
      <c r="E64" t="s">
        <v>22</v>
      </c>
      <c r="F64">
        <v>1131</v>
      </c>
      <c r="G64">
        <v>11067</v>
      </c>
      <c r="H64">
        <v>0.42099999999999999</v>
      </c>
      <c r="I64">
        <v>3.55</v>
      </c>
      <c r="J64">
        <v>0.92200000000000004</v>
      </c>
      <c r="K64">
        <v>0.99470000000000003</v>
      </c>
      <c r="L64">
        <v>0</v>
      </c>
      <c r="M64">
        <v>0</v>
      </c>
      <c r="N64">
        <v>8.4213000000000005</v>
      </c>
      <c r="O64"/>
      <c r="P64"/>
      <c r="Q64" s="4">
        <v>44508</v>
      </c>
      <c r="R64" s="1">
        <v>0.71730324074074081</v>
      </c>
      <c r="T64" s="9">
        <v>0.40327590000000002</v>
      </c>
      <c r="U64" s="9">
        <v>3.4005450000000002</v>
      </c>
      <c r="V64" s="9" t="s">
        <v>72</v>
      </c>
      <c r="W64" s="9" t="s">
        <v>72</v>
      </c>
      <c r="AC64" s="3">
        <v>1</v>
      </c>
    </row>
    <row r="65" spans="1:29" ht="15">
      <c r="A65">
        <v>11</v>
      </c>
      <c r="B65">
        <v>11</v>
      </c>
      <c r="C65">
        <v>87.23</v>
      </c>
      <c r="D65" t="s">
        <v>147</v>
      </c>
      <c r="E65" t="s">
        <v>22</v>
      </c>
      <c r="F65">
        <v>857</v>
      </c>
      <c r="G65">
        <v>8888</v>
      </c>
      <c r="H65">
        <v>0.32900000000000001</v>
      </c>
      <c r="I65">
        <v>3.11</v>
      </c>
      <c r="J65">
        <v>0.86509999999999998</v>
      </c>
      <c r="K65">
        <v>0.98540000000000005</v>
      </c>
      <c r="L65">
        <v>0</v>
      </c>
      <c r="M65">
        <v>0</v>
      </c>
      <c r="N65">
        <v>9.4609000000000005</v>
      </c>
      <c r="O65"/>
      <c r="P65"/>
      <c r="Q65" s="4">
        <v>44510</v>
      </c>
      <c r="R65" s="1">
        <v>0.67070601851851841</v>
      </c>
      <c r="T65" s="9">
        <v>0.28698670000000004</v>
      </c>
      <c r="U65" s="9">
        <v>2.712853</v>
      </c>
      <c r="V65" s="9" t="s">
        <v>72</v>
      </c>
      <c r="W65" s="9" t="s">
        <v>72</v>
      </c>
      <c r="X65" s="14"/>
      <c r="Y65" s="14"/>
      <c r="Z65" s="14"/>
      <c r="AA65" s="14"/>
      <c r="AB65" s="14"/>
      <c r="AC65" s="3">
        <v>1</v>
      </c>
    </row>
    <row r="66" spans="1:29" ht="15">
      <c r="A66">
        <v>39</v>
      </c>
      <c r="B66">
        <v>42</v>
      </c>
      <c r="C66">
        <v>87.64</v>
      </c>
      <c r="D66" t="s">
        <v>104</v>
      </c>
      <c r="E66" t="s">
        <v>22</v>
      </c>
      <c r="F66">
        <v>1112</v>
      </c>
      <c r="G66">
        <v>12330</v>
      </c>
      <c r="H66">
        <v>0.45300000000000001</v>
      </c>
      <c r="I66">
        <v>4.3179999999999996</v>
      </c>
      <c r="J66">
        <v>0.92200000000000004</v>
      </c>
      <c r="K66">
        <v>0.99470000000000003</v>
      </c>
      <c r="L66">
        <v>0</v>
      </c>
      <c r="M66">
        <v>0</v>
      </c>
      <c r="N66">
        <v>9.5282999999999998</v>
      </c>
      <c r="O66"/>
      <c r="P66"/>
      <c r="Q66" s="4">
        <v>44508</v>
      </c>
      <c r="R66" s="1">
        <v>0.84437499999999999</v>
      </c>
      <c r="T66" s="9">
        <v>0.39700920000000006</v>
      </c>
      <c r="U66" s="9">
        <v>3.7842951999999999</v>
      </c>
      <c r="V66" s="9" t="s">
        <v>72</v>
      </c>
      <c r="W66" s="9" t="s">
        <v>72</v>
      </c>
      <c r="AC66" s="3">
        <v>1</v>
      </c>
    </row>
    <row r="67" spans="1:29" ht="15">
      <c r="A67">
        <v>47</v>
      </c>
      <c r="B67">
        <v>50</v>
      </c>
      <c r="C67">
        <v>75.209999999999994</v>
      </c>
      <c r="D67" t="s">
        <v>111</v>
      </c>
      <c r="E67" t="s">
        <v>22</v>
      </c>
      <c r="F67">
        <v>652</v>
      </c>
      <c r="G67">
        <v>6590</v>
      </c>
      <c r="H67">
        <v>0.308</v>
      </c>
      <c r="I67">
        <v>2.7130000000000001</v>
      </c>
      <c r="J67">
        <v>0.92200000000000004</v>
      </c>
      <c r="K67">
        <v>0.99470000000000003</v>
      </c>
      <c r="L67">
        <v>0</v>
      </c>
      <c r="M67">
        <v>0</v>
      </c>
      <c r="N67">
        <v>8.8162000000000003</v>
      </c>
      <c r="O67"/>
      <c r="P67"/>
      <c r="Q67" s="4">
        <v>44508</v>
      </c>
      <c r="R67" s="1">
        <v>0.90421296296296294</v>
      </c>
      <c r="T67" s="9">
        <v>0.23164679999999996</v>
      </c>
      <c r="U67" s="9">
        <v>2.0404472999999999</v>
      </c>
      <c r="V67" s="9" t="s">
        <v>72</v>
      </c>
      <c r="W67" s="9" t="s">
        <v>72</v>
      </c>
      <c r="AC67" s="3">
        <v>1</v>
      </c>
    </row>
    <row r="68" spans="1:29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4"/>
      <c r="R68" s="1"/>
      <c r="T68" s="9"/>
      <c r="U68" s="9"/>
      <c r="V68" s="9"/>
      <c r="W68" s="9"/>
      <c r="AC68" s="3"/>
    </row>
    <row r="69" spans="1:29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4"/>
      <c r="R69" s="1"/>
      <c r="T69" s="9"/>
      <c r="U69" s="9"/>
      <c r="V69" s="9"/>
      <c r="W69" s="9"/>
      <c r="AC69" s="3"/>
    </row>
    <row r="70" spans="1:29" ht="15">
      <c r="A70">
        <v>36</v>
      </c>
      <c r="B70">
        <v>39</v>
      </c>
      <c r="C70">
        <v>95.14</v>
      </c>
      <c r="D70" t="s">
        <v>101</v>
      </c>
      <c r="E70" t="s">
        <v>22</v>
      </c>
      <c r="F70">
        <v>1174</v>
      </c>
      <c r="G70">
        <v>11811</v>
      </c>
      <c r="H70">
        <v>0.44</v>
      </c>
      <c r="I70">
        <v>3.8119999999999998</v>
      </c>
      <c r="J70">
        <v>0.92200000000000004</v>
      </c>
      <c r="K70">
        <v>0.99470000000000003</v>
      </c>
      <c r="L70">
        <v>0</v>
      </c>
      <c r="M70">
        <v>0</v>
      </c>
      <c r="N70">
        <v>8.6549999999999994</v>
      </c>
      <c r="O70"/>
      <c r="P70"/>
      <c r="Q70" s="4">
        <v>44508</v>
      </c>
      <c r="R70" s="1">
        <v>0.82194444444444448</v>
      </c>
      <c r="T70" s="9">
        <v>0.41861600000000004</v>
      </c>
      <c r="U70" s="9">
        <v>3.6267367999999998</v>
      </c>
      <c r="V70" s="9" t="s">
        <v>72</v>
      </c>
      <c r="W70" s="9" t="s">
        <v>72</v>
      </c>
      <c r="X70" s="14"/>
      <c r="Y70" s="14"/>
      <c r="Z70" s="14"/>
      <c r="AA70" s="14"/>
      <c r="AB70" s="14"/>
      <c r="AC70" s="3">
        <v>1</v>
      </c>
    </row>
    <row r="71" spans="1:29" ht="15">
      <c r="A71">
        <v>33</v>
      </c>
      <c r="B71">
        <v>36</v>
      </c>
      <c r="C71">
        <v>94.14</v>
      </c>
      <c r="D71" t="s">
        <v>98</v>
      </c>
      <c r="E71" t="s">
        <v>22</v>
      </c>
      <c r="F71">
        <v>991</v>
      </c>
      <c r="G71">
        <v>10825</v>
      </c>
      <c r="H71">
        <v>0.376</v>
      </c>
      <c r="I71">
        <v>3.5339999999999998</v>
      </c>
      <c r="J71">
        <v>0.92200000000000004</v>
      </c>
      <c r="K71">
        <v>0.99470000000000003</v>
      </c>
      <c r="L71">
        <v>0</v>
      </c>
      <c r="M71">
        <v>0</v>
      </c>
      <c r="N71">
        <v>9.4001999999999999</v>
      </c>
      <c r="O71"/>
      <c r="P71"/>
      <c r="Q71" s="4">
        <v>44508</v>
      </c>
      <c r="R71" s="1">
        <v>0.7993865740740741</v>
      </c>
      <c r="T71" s="9">
        <v>0.35396639999999996</v>
      </c>
      <c r="U71" s="9">
        <v>3.3269076000000002</v>
      </c>
      <c r="V71" s="9" t="s">
        <v>72</v>
      </c>
      <c r="W71" s="9" t="s">
        <v>72</v>
      </c>
      <c r="X71" s="14"/>
      <c r="Y71" s="14"/>
      <c r="Z71" s="14"/>
      <c r="AA71" s="14"/>
      <c r="AB71" s="14"/>
      <c r="AC71" s="3">
        <v>1</v>
      </c>
    </row>
    <row r="72" spans="1:29" ht="15">
      <c r="A72">
        <v>37</v>
      </c>
      <c r="B72">
        <v>40</v>
      </c>
      <c r="C72">
        <v>84.92</v>
      </c>
      <c r="D72" t="s">
        <v>102</v>
      </c>
      <c r="E72" t="s">
        <v>22</v>
      </c>
      <c r="F72">
        <v>818</v>
      </c>
      <c r="G72">
        <v>8920</v>
      </c>
      <c r="H72">
        <v>0.34300000000000003</v>
      </c>
      <c r="I72">
        <v>3.2360000000000002</v>
      </c>
      <c r="J72">
        <v>0.92200000000000004</v>
      </c>
      <c r="K72">
        <v>0.99470000000000003</v>
      </c>
      <c r="L72">
        <v>0</v>
      </c>
      <c r="M72">
        <v>0</v>
      </c>
      <c r="N72">
        <v>9.4245000000000001</v>
      </c>
      <c r="O72"/>
      <c r="P72"/>
      <c r="Q72" s="4">
        <v>44508</v>
      </c>
      <c r="R72" s="1">
        <v>0.8294097222222222</v>
      </c>
      <c r="T72" s="9">
        <v>0.29127560000000002</v>
      </c>
      <c r="U72" s="9">
        <v>2.7480112000000001</v>
      </c>
      <c r="V72" s="9" t="s">
        <v>72</v>
      </c>
      <c r="W72" s="9" t="s">
        <v>72</v>
      </c>
      <c r="AC72" s="3">
        <v>1</v>
      </c>
    </row>
    <row r="73" spans="1:29" ht="15">
      <c r="A73">
        <v>11</v>
      </c>
      <c r="B73">
        <v>14</v>
      </c>
      <c r="C73">
        <v>73.489999999999995</v>
      </c>
      <c r="D73" t="s">
        <v>78</v>
      </c>
      <c r="E73" t="s">
        <v>22</v>
      </c>
      <c r="F73">
        <v>555</v>
      </c>
      <c r="G73">
        <v>6638</v>
      </c>
      <c r="H73">
        <v>0.26700000000000002</v>
      </c>
      <c r="I73">
        <v>2.7959999999999998</v>
      </c>
      <c r="J73">
        <v>0.92200000000000004</v>
      </c>
      <c r="K73">
        <v>0.99470000000000003</v>
      </c>
      <c r="L73">
        <v>0</v>
      </c>
      <c r="M73">
        <v>0</v>
      </c>
      <c r="N73">
        <v>10.4689</v>
      </c>
      <c r="O73"/>
      <c r="P73"/>
      <c r="Q73" s="4">
        <v>44508</v>
      </c>
      <c r="R73" s="1">
        <v>0.63570601851851849</v>
      </c>
      <c r="T73" s="9">
        <v>0.19621829999999998</v>
      </c>
      <c r="U73" s="9">
        <v>2.0547803999999998</v>
      </c>
      <c r="V73" s="9" t="s">
        <v>72</v>
      </c>
      <c r="W73" s="9" t="s">
        <v>72</v>
      </c>
      <c r="X73" s="14"/>
      <c r="Y73" s="14"/>
      <c r="Z73" s="14"/>
      <c r="AA73" s="14"/>
      <c r="AB73" s="14"/>
      <c r="AC73" s="3">
        <v>1</v>
      </c>
    </row>
    <row r="74" spans="1:29" ht="15">
      <c r="A74">
        <v>38</v>
      </c>
      <c r="B74">
        <v>41</v>
      </c>
      <c r="C74">
        <v>87.5</v>
      </c>
      <c r="D74" t="s">
        <v>103</v>
      </c>
      <c r="E74" t="s">
        <v>22</v>
      </c>
      <c r="F74">
        <v>1206</v>
      </c>
      <c r="G74">
        <v>12393</v>
      </c>
      <c r="H74">
        <v>0.49199999999999999</v>
      </c>
      <c r="I74">
        <v>4.3460000000000001</v>
      </c>
      <c r="J74">
        <v>0.92200000000000004</v>
      </c>
      <c r="K74">
        <v>0.99470000000000003</v>
      </c>
      <c r="L74">
        <v>0</v>
      </c>
      <c r="M74">
        <v>0</v>
      </c>
      <c r="N74">
        <v>8.8310999999999993</v>
      </c>
      <c r="O74"/>
      <c r="P74"/>
      <c r="Q74" s="4">
        <v>44508</v>
      </c>
      <c r="R74" s="1">
        <v>0.8369212962962963</v>
      </c>
      <c r="T74" s="9">
        <v>0.43049999999999999</v>
      </c>
      <c r="U74" s="9">
        <v>3.8027500000000005</v>
      </c>
      <c r="V74" s="9" t="s">
        <v>72</v>
      </c>
      <c r="W74" s="9" t="s">
        <v>72</v>
      </c>
      <c r="AC74" s="3">
        <v>1</v>
      </c>
    </row>
  </sheetData>
  <sortState xmlns:xlrd2="http://schemas.microsoft.com/office/spreadsheetml/2017/richdata2" ref="A2:AC74">
    <sortCondition ref="D2:D74"/>
  </sortState>
  <printOptions gridLines="1"/>
  <pageMargins left="0.7" right="0.7" top="0.75" bottom="0.75" header="0.3" footer="0.3"/>
  <pageSetup scale="3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D731-328F-4BFC-8430-469FF7EFAC3B}">
  <sheetPr>
    <pageSetUpPr fitToPage="1"/>
  </sheetPr>
  <dimension ref="A1:AF102"/>
  <sheetViews>
    <sheetView topLeftCell="A46" zoomScale="90" zoomScaleNormal="90" workbookViewId="0">
      <selection activeCell="T70" sqref="T70:U72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>
        <v>45</v>
      </c>
      <c r="B2">
        <v>48</v>
      </c>
      <c r="C2">
        <v>89.9</v>
      </c>
      <c r="D2" t="s">
        <v>109</v>
      </c>
      <c r="E2" t="s">
        <v>22</v>
      </c>
      <c r="F2">
        <v>1012</v>
      </c>
      <c r="G2">
        <v>11545</v>
      </c>
      <c r="H2">
        <v>0.40200000000000002</v>
      </c>
      <c r="I2">
        <v>3.944</v>
      </c>
      <c r="J2">
        <v>0.92200000000000004</v>
      </c>
      <c r="K2">
        <v>0.99470000000000003</v>
      </c>
      <c r="L2">
        <v>0</v>
      </c>
      <c r="M2">
        <v>0</v>
      </c>
      <c r="N2">
        <v>9.8157999999999994</v>
      </c>
      <c r="O2"/>
      <c r="P2"/>
      <c r="Q2" s="4">
        <v>44508</v>
      </c>
      <c r="R2" s="1">
        <v>0.88924768518518515</v>
      </c>
      <c r="T2" s="9">
        <v>0.361398</v>
      </c>
      <c r="U2" s="9">
        <v>3.5456560000000001</v>
      </c>
      <c r="V2" s="9" t="s">
        <v>72</v>
      </c>
      <c r="W2" s="9" t="s">
        <v>72</v>
      </c>
      <c r="AC2" s="3">
        <v>1</v>
      </c>
    </row>
    <row r="3" spans="1:32" ht="15">
      <c r="A3">
        <v>20</v>
      </c>
      <c r="B3">
        <v>23</v>
      </c>
      <c r="C3">
        <v>85.1</v>
      </c>
      <c r="D3" t="s">
        <v>86</v>
      </c>
      <c r="E3" t="s">
        <v>22</v>
      </c>
      <c r="F3">
        <v>793</v>
      </c>
      <c r="G3">
        <v>7830</v>
      </c>
      <c r="H3">
        <v>0.33200000000000002</v>
      </c>
      <c r="I3">
        <v>2.84</v>
      </c>
      <c r="J3">
        <v>0.92200000000000004</v>
      </c>
      <c r="K3">
        <v>0.99470000000000003</v>
      </c>
      <c r="L3">
        <v>0</v>
      </c>
      <c r="M3">
        <v>0</v>
      </c>
      <c r="N3">
        <v>8.5597999999999992</v>
      </c>
      <c r="O3"/>
      <c r="P3"/>
      <c r="Q3" s="4">
        <v>44508</v>
      </c>
      <c r="R3" s="1">
        <v>0.70232638888888888</v>
      </c>
      <c r="T3" s="9">
        <v>0.28253200000000001</v>
      </c>
      <c r="U3" s="9">
        <v>2.4168399999999997</v>
      </c>
      <c r="V3" s="9" t="s">
        <v>72</v>
      </c>
      <c r="W3" s="9" t="s">
        <v>72</v>
      </c>
      <c r="AC3" s="3">
        <v>1</v>
      </c>
    </row>
    <row r="4" spans="1:32" ht="15">
      <c r="A4">
        <v>34</v>
      </c>
      <c r="B4">
        <v>37</v>
      </c>
      <c r="C4">
        <v>95.55</v>
      </c>
      <c r="D4" t="s">
        <v>99</v>
      </c>
      <c r="E4" t="s">
        <v>22</v>
      </c>
      <c r="F4">
        <v>1013</v>
      </c>
      <c r="G4">
        <v>10102</v>
      </c>
      <c r="H4">
        <v>0.378</v>
      </c>
      <c r="I4">
        <v>3.2519999999999998</v>
      </c>
      <c r="J4">
        <v>0.92200000000000004</v>
      </c>
      <c r="K4">
        <v>0.99470000000000003</v>
      </c>
      <c r="L4">
        <v>0</v>
      </c>
      <c r="M4">
        <v>0</v>
      </c>
      <c r="N4">
        <v>8.5958000000000006</v>
      </c>
      <c r="O4"/>
      <c r="P4"/>
      <c r="Q4" s="4">
        <v>44508</v>
      </c>
      <c r="R4" s="1">
        <v>0.80690972222222224</v>
      </c>
      <c r="T4" s="9">
        <v>0.36117899999999997</v>
      </c>
      <c r="U4" s="9">
        <v>3.1072859999999998</v>
      </c>
      <c r="V4" s="9" t="s">
        <v>72</v>
      </c>
      <c r="W4" s="9" t="s">
        <v>72</v>
      </c>
      <c r="X4" s="14"/>
      <c r="Y4" s="14"/>
      <c r="Z4" s="14"/>
      <c r="AA4" s="14"/>
      <c r="AB4" s="14"/>
      <c r="AC4" s="3">
        <v>1</v>
      </c>
    </row>
    <row r="5" spans="1:32" ht="1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 s="4"/>
      <c r="R5" s="1"/>
      <c r="T5" s="9"/>
      <c r="U5" s="9"/>
      <c r="V5" s="9"/>
      <c r="W5" s="9"/>
      <c r="X5" s="14"/>
      <c r="Y5" s="14"/>
      <c r="Z5" s="14"/>
      <c r="AA5" s="14"/>
      <c r="AB5" s="14"/>
      <c r="AC5" s="3"/>
    </row>
    <row r="6" spans="1:32" ht="15">
      <c r="A6">
        <v>45</v>
      </c>
      <c r="B6">
        <v>48</v>
      </c>
      <c r="C6">
        <v>89.9</v>
      </c>
      <c r="D6" t="s">
        <v>109</v>
      </c>
      <c r="E6" t="s">
        <v>22</v>
      </c>
      <c r="F6">
        <v>1012</v>
      </c>
      <c r="G6">
        <v>11545</v>
      </c>
      <c r="H6">
        <v>0.40200000000000002</v>
      </c>
      <c r="I6">
        <v>3.944</v>
      </c>
      <c r="J6">
        <v>0.92200000000000004</v>
      </c>
      <c r="K6">
        <v>0.99470000000000003</v>
      </c>
      <c r="L6">
        <v>0</v>
      </c>
      <c r="M6">
        <v>0</v>
      </c>
      <c r="N6">
        <v>9.8157999999999994</v>
      </c>
      <c r="O6"/>
      <c r="P6"/>
      <c r="Q6" s="4">
        <v>44508</v>
      </c>
      <c r="R6" s="1">
        <v>0.88924768518518515</v>
      </c>
      <c r="T6" s="9">
        <v>0.361398</v>
      </c>
      <c r="U6" s="9">
        <v>3.5456560000000001</v>
      </c>
      <c r="V6" s="9" t="s">
        <v>72</v>
      </c>
      <c r="W6" s="9" t="s">
        <v>72</v>
      </c>
      <c r="AC6" s="3">
        <v>1</v>
      </c>
    </row>
    <row r="7" spans="1:32" ht="15">
      <c r="A7">
        <v>52</v>
      </c>
      <c r="B7">
        <v>55</v>
      </c>
      <c r="C7">
        <v>75.02</v>
      </c>
      <c r="D7" t="s">
        <v>116</v>
      </c>
      <c r="E7" t="s">
        <v>22</v>
      </c>
      <c r="F7">
        <v>685</v>
      </c>
      <c r="G7">
        <v>5577</v>
      </c>
      <c r="H7">
        <v>0.32400000000000001</v>
      </c>
      <c r="I7">
        <v>2.141</v>
      </c>
      <c r="J7">
        <v>0.92200000000000004</v>
      </c>
      <c r="K7">
        <v>0.99470000000000003</v>
      </c>
      <c r="L7">
        <v>0</v>
      </c>
      <c r="M7">
        <v>0</v>
      </c>
      <c r="N7">
        <v>6.6003999999999996</v>
      </c>
      <c r="O7"/>
      <c r="P7"/>
      <c r="Q7" s="4">
        <v>44508</v>
      </c>
      <c r="R7" s="1">
        <v>0.94162037037037039</v>
      </c>
      <c r="T7" s="9">
        <v>0.2430648</v>
      </c>
      <c r="U7" s="9">
        <v>1.6061782</v>
      </c>
      <c r="V7" s="9" t="s">
        <v>72</v>
      </c>
      <c r="W7" s="9" t="s">
        <v>72</v>
      </c>
      <c r="AC7" s="3">
        <v>1</v>
      </c>
    </row>
    <row r="8" spans="1:32" ht="15">
      <c r="A8">
        <v>32</v>
      </c>
      <c r="B8">
        <v>35</v>
      </c>
      <c r="C8">
        <v>95.82</v>
      </c>
      <c r="D8" t="s">
        <v>97</v>
      </c>
      <c r="E8" t="s">
        <v>22</v>
      </c>
      <c r="F8">
        <v>1105</v>
      </c>
      <c r="G8">
        <v>10094</v>
      </c>
      <c r="H8">
        <v>0.41199999999999998</v>
      </c>
      <c r="I8">
        <v>3.24</v>
      </c>
      <c r="J8">
        <v>0.92200000000000004</v>
      </c>
      <c r="K8">
        <v>0.99470000000000003</v>
      </c>
      <c r="L8">
        <v>0</v>
      </c>
      <c r="M8">
        <v>0</v>
      </c>
      <c r="N8">
        <v>7.8674999999999997</v>
      </c>
      <c r="O8"/>
      <c r="P8"/>
      <c r="Q8" s="4">
        <v>44508</v>
      </c>
      <c r="R8" s="1">
        <v>0.79188657407407403</v>
      </c>
      <c r="T8" s="9">
        <v>0.39477839999999992</v>
      </c>
      <c r="U8" s="9">
        <v>3.104568</v>
      </c>
      <c r="V8" s="9" t="s">
        <v>72</v>
      </c>
      <c r="W8" s="9" t="s">
        <v>72</v>
      </c>
      <c r="AC8" s="3">
        <v>1</v>
      </c>
    </row>
    <row r="11" spans="1:32" ht="15">
      <c r="A11">
        <v>35</v>
      </c>
      <c r="B11">
        <v>38</v>
      </c>
      <c r="C11">
        <v>91.71</v>
      </c>
      <c r="D11" t="s">
        <v>100</v>
      </c>
      <c r="E11" t="s">
        <v>22</v>
      </c>
      <c r="F11">
        <v>954</v>
      </c>
      <c r="G11">
        <v>11751</v>
      </c>
      <c r="H11">
        <v>0.371</v>
      </c>
      <c r="I11">
        <v>3.9340000000000002</v>
      </c>
      <c r="J11">
        <v>0.92200000000000004</v>
      </c>
      <c r="K11">
        <v>0.99470000000000003</v>
      </c>
      <c r="L11">
        <v>0</v>
      </c>
      <c r="M11">
        <v>0</v>
      </c>
      <c r="N11">
        <v>10.594900000000001</v>
      </c>
      <c r="O11"/>
      <c r="P11"/>
      <c r="Q11" s="4">
        <v>44508</v>
      </c>
      <c r="R11" s="1">
        <v>0.81444444444444442</v>
      </c>
      <c r="T11" s="9">
        <v>0.34024409999999994</v>
      </c>
      <c r="U11" s="9">
        <v>3.6078713999999996</v>
      </c>
      <c r="V11" s="9" t="s">
        <v>72</v>
      </c>
      <c r="W11" s="9" t="s">
        <v>72</v>
      </c>
      <c r="X11" s="14"/>
      <c r="Y11" s="14"/>
      <c r="Z11" s="14"/>
      <c r="AA11" s="14"/>
      <c r="AB11" s="14"/>
      <c r="AC11" s="3">
        <v>1</v>
      </c>
    </row>
    <row r="12" spans="1:32" ht="15">
      <c r="A12">
        <v>48</v>
      </c>
      <c r="B12">
        <v>51</v>
      </c>
      <c r="C12">
        <v>83.32</v>
      </c>
      <c r="D12" t="s">
        <v>112</v>
      </c>
      <c r="E12" t="s">
        <v>22</v>
      </c>
      <c r="F12">
        <v>840</v>
      </c>
      <c r="G12">
        <v>7737</v>
      </c>
      <c r="H12">
        <v>0.35899999999999999</v>
      </c>
      <c r="I12">
        <v>2.867</v>
      </c>
      <c r="J12">
        <v>0.92200000000000004</v>
      </c>
      <c r="K12">
        <v>0.99470000000000003</v>
      </c>
      <c r="L12">
        <v>0</v>
      </c>
      <c r="M12">
        <v>0</v>
      </c>
      <c r="N12">
        <v>7.9760999999999997</v>
      </c>
      <c r="O12"/>
      <c r="P12"/>
      <c r="Q12" s="4">
        <v>44508</v>
      </c>
      <c r="R12" s="1">
        <v>0.91164351851851855</v>
      </c>
      <c r="T12" s="9">
        <v>0.29911879999999996</v>
      </c>
      <c r="U12" s="9">
        <v>2.3887844</v>
      </c>
      <c r="V12" s="9" t="s">
        <v>72</v>
      </c>
      <c r="W12" s="9" t="s">
        <v>72</v>
      </c>
      <c r="AC12" s="3">
        <v>1</v>
      </c>
    </row>
    <row r="13" spans="1:32" ht="15">
      <c r="A13">
        <v>14</v>
      </c>
      <c r="B13">
        <v>17</v>
      </c>
      <c r="C13">
        <v>81.62</v>
      </c>
      <c r="D13" t="s">
        <v>81</v>
      </c>
      <c r="E13" t="s">
        <v>22</v>
      </c>
      <c r="F13">
        <v>793</v>
      </c>
      <c r="G13">
        <v>8054</v>
      </c>
      <c r="H13">
        <v>0.34599999999999997</v>
      </c>
      <c r="I13">
        <v>3.0449999999999999</v>
      </c>
      <c r="J13">
        <v>0.92200000000000004</v>
      </c>
      <c r="K13">
        <v>0.99470000000000003</v>
      </c>
      <c r="L13">
        <v>0</v>
      </c>
      <c r="M13">
        <v>0</v>
      </c>
      <c r="N13">
        <v>8.7955000000000005</v>
      </c>
      <c r="O13"/>
      <c r="P13"/>
      <c r="Q13" s="4">
        <v>44508</v>
      </c>
      <c r="R13" s="1">
        <v>0.6578356481481481</v>
      </c>
      <c r="T13" s="9">
        <v>0.28240520000000002</v>
      </c>
      <c r="U13" s="9">
        <v>2.4853290000000001</v>
      </c>
      <c r="V13" s="9" t="s">
        <v>72</v>
      </c>
      <c r="W13" s="9" t="s">
        <v>72</v>
      </c>
      <c r="AC13" s="3">
        <v>1</v>
      </c>
    </row>
    <row r="15" spans="1:32" ht="15">
      <c r="A15">
        <v>35</v>
      </c>
      <c r="B15">
        <v>38</v>
      </c>
      <c r="C15">
        <v>91.71</v>
      </c>
      <c r="D15" t="s">
        <v>100</v>
      </c>
      <c r="E15" t="s">
        <v>22</v>
      </c>
      <c r="F15">
        <v>954</v>
      </c>
      <c r="G15">
        <v>11751</v>
      </c>
      <c r="H15">
        <v>0.371</v>
      </c>
      <c r="I15">
        <v>3.9340000000000002</v>
      </c>
      <c r="J15">
        <v>0.92200000000000004</v>
      </c>
      <c r="K15">
        <v>0.99470000000000003</v>
      </c>
      <c r="L15">
        <v>0</v>
      </c>
      <c r="M15">
        <v>0</v>
      </c>
      <c r="N15">
        <v>10.594900000000001</v>
      </c>
      <c r="O15"/>
      <c r="P15"/>
      <c r="Q15" s="4">
        <v>44508</v>
      </c>
      <c r="R15" s="1">
        <v>0.81444444444444442</v>
      </c>
      <c r="T15" s="9">
        <v>0.34024409999999994</v>
      </c>
      <c r="U15" s="9">
        <v>3.6078713999999996</v>
      </c>
      <c r="V15" s="9" t="s">
        <v>72</v>
      </c>
      <c r="W15" s="9" t="s">
        <v>72</v>
      </c>
      <c r="X15" s="14"/>
      <c r="Y15" s="14"/>
      <c r="Z15" s="14"/>
      <c r="AA15" s="14"/>
      <c r="AB15" s="14"/>
      <c r="AC15" s="3">
        <v>1</v>
      </c>
    </row>
    <row r="16" spans="1:32" ht="15">
      <c r="A16">
        <v>53</v>
      </c>
      <c r="B16">
        <v>56</v>
      </c>
      <c r="C16">
        <v>73.180000000000007</v>
      </c>
      <c r="D16" t="s">
        <v>117</v>
      </c>
      <c r="E16" t="s">
        <v>22</v>
      </c>
      <c r="F16">
        <v>617</v>
      </c>
      <c r="G16">
        <v>5479</v>
      </c>
      <c r="H16">
        <v>0.29899999999999999</v>
      </c>
      <c r="I16">
        <v>2.1629999999999998</v>
      </c>
      <c r="J16">
        <v>0.92200000000000004</v>
      </c>
      <c r="K16">
        <v>0.99470000000000003</v>
      </c>
      <c r="L16">
        <v>0</v>
      </c>
      <c r="M16">
        <v>0</v>
      </c>
      <c r="N16">
        <v>7.2317</v>
      </c>
      <c r="O16"/>
      <c r="P16"/>
      <c r="Q16" s="4">
        <v>44508</v>
      </c>
      <c r="R16" s="1">
        <v>0.94899305555555558</v>
      </c>
      <c r="T16" s="9">
        <v>0.21880820000000001</v>
      </c>
      <c r="U16" s="9">
        <v>1.5828834000000001</v>
      </c>
      <c r="V16" s="9" t="s">
        <v>72</v>
      </c>
      <c r="W16" s="9" t="s">
        <v>72</v>
      </c>
      <c r="AC16" s="3">
        <v>1</v>
      </c>
    </row>
    <row r="17" spans="1:29" ht="15">
      <c r="A17">
        <v>9</v>
      </c>
      <c r="B17">
        <v>12</v>
      </c>
      <c r="C17">
        <v>94.05</v>
      </c>
      <c r="D17" t="s">
        <v>76</v>
      </c>
      <c r="E17" t="s">
        <v>22</v>
      </c>
      <c r="F17">
        <v>795</v>
      </c>
      <c r="G17">
        <v>9647</v>
      </c>
      <c r="H17">
        <v>0.30099999999999999</v>
      </c>
      <c r="I17">
        <v>3.157</v>
      </c>
      <c r="J17">
        <v>0.92200000000000004</v>
      </c>
      <c r="K17">
        <v>0.99470000000000003</v>
      </c>
      <c r="L17">
        <v>0</v>
      </c>
      <c r="M17">
        <v>0</v>
      </c>
      <c r="N17">
        <v>10.4763</v>
      </c>
      <c r="O17"/>
      <c r="P17"/>
      <c r="Q17" s="4">
        <v>44508</v>
      </c>
      <c r="R17" s="1">
        <v>0.62094907407407407</v>
      </c>
      <c r="T17" s="9">
        <v>0.28309049999999997</v>
      </c>
      <c r="U17" s="9">
        <v>2.9691584999999998</v>
      </c>
      <c r="V17" s="9" t="s">
        <v>72</v>
      </c>
      <c r="W17" s="9" t="s">
        <v>72</v>
      </c>
      <c r="X17" s="14"/>
      <c r="Y17" s="14"/>
      <c r="Z17" s="14"/>
      <c r="AA17" s="14"/>
      <c r="AB17" s="14"/>
      <c r="AC17" s="3">
        <v>1</v>
      </c>
    </row>
    <row r="20" spans="1:29" ht="15">
      <c r="A20">
        <v>10</v>
      </c>
      <c r="B20">
        <v>13</v>
      </c>
      <c r="C20">
        <v>89.3</v>
      </c>
      <c r="D20" t="s">
        <v>77</v>
      </c>
      <c r="E20" t="s">
        <v>22</v>
      </c>
      <c r="F20">
        <v>1134</v>
      </c>
      <c r="G20">
        <v>11847</v>
      </c>
      <c r="H20">
        <v>0.45300000000000001</v>
      </c>
      <c r="I20">
        <v>4.0730000000000004</v>
      </c>
      <c r="J20">
        <v>0.92200000000000004</v>
      </c>
      <c r="K20">
        <v>0.99470000000000003</v>
      </c>
      <c r="L20">
        <v>0</v>
      </c>
      <c r="M20">
        <v>0</v>
      </c>
      <c r="N20">
        <v>8.9854000000000003</v>
      </c>
      <c r="O20"/>
      <c r="P20"/>
      <c r="Q20" s="4">
        <v>44508</v>
      </c>
      <c r="R20" s="1">
        <v>0.62835648148148149</v>
      </c>
      <c r="T20" s="9">
        <v>0.40452899999999997</v>
      </c>
      <c r="U20" s="9">
        <v>3.6371890000000002</v>
      </c>
      <c r="V20" s="9" t="s">
        <v>72</v>
      </c>
      <c r="W20" s="9" t="s">
        <v>72</v>
      </c>
      <c r="X20" s="14"/>
      <c r="Y20" s="14"/>
      <c r="Z20" s="14"/>
      <c r="AA20" s="14"/>
      <c r="AB20" s="14"/>
      <c r="AC20" s="3">
        <v>1</v>
      </c>
    </row>
    <row r="21" spans="1:29" ht="15">
      <c r="A21">
        <v>41</v>
      </c>
      <c r="B21">
        <v>44</v>
      </c>
      <c r="C21">
        <v>83.36</v>
      </c>
      <c r="D21" t="s">
        <v>106</v>
      </c>
      <c r="E21" t="s">
        <v>22</v>
      </c>
      <c r="F21">
        <v>683</v>
      </c>
      <c r="G21">
        <v>7518</v>
      </c>
      <c r="H21">
        <v>0.29099999999999998</v>
      </c>
      <c r="I21">
        <v>2.786</v>
      </c>
      <c r="J21">
        <v>0.92200000000000004</v>
      </c>
      <c r="K21">
        <v>0.99470000000000003</v>
      </c>
      <c r="L21">
        <v>0</v>
      </c>
      <c r="M21">
        <v>0</v>
      </c>
      <c r="N21">
        <v>9.5715000000000003</v>
      </c>
      <c r="O21"/>
      <c r="P21"/>
      <c r="Q21" s="4">
        <v>44508</v>
      </c>
      <c r="R21" s="1">
        <v>0.85938657407407415</v>
      </c>
      <c r="T21" s="9">
        <v>0.24257759999999998</v>
      </c>
      <c r="U21" s="9">
        <v>2.3224095999999999</v>
      </c>
      <c r="V21" s="9" t="s">
        <v>72</v>
      </c>
      <c r="W21" s="9" t="s">
        <v>72</v>
      </c>
      <c r="X21" s="14"/>
      <c r="Y21" s="14"/>
      <c r="Z21" s="14"/>
      <c r="AA21" s="14"/>
      <c r="AB21" s="14"/>
      <c r="AC21" s="3">
        <v>1</v>
      </c>
    </row>
    <row r="22" spans="1:29" ht="15">
      <c r="A22">
        <v>19</v>
      </c>
      <c r="B22">
        <v>19</v>
      </c>
      <c r="C22">
        <v>94.63</v>
      </c>
      <c r="D22" t="s">
        <v>87</v>
      </c>
      <c r="E22" t="s">
        <v>22</v>
      </c>
      <c r="F22">
        <v>863</v>
      </c>
      <c r="G22">
        <v>9529</v>
      </c>
      <c r="H22">
        <v>0.30499999999999999</v>
      </c>
      <c r="I22">
        <v>3.07</v>
      </c>
      <c r="J22">
        <v>0.86509999999999998</v>
      </c>
      <c r="K22">
        <v>0.98540000000000005</v>
      </c>
      <c r="L22">
        <v>0</v>
      </c>
      <c r="M22">
        <v>0</v>
      </c>
      <c r="N22">
        <v>10.0611</v>
      </c>
      <c r="O22"/>
      <c r="P22"/>
      <c r="Q22" s="4">
        <v>44510</v>
      </c>
      <c r="R22" s="1">
        <v>0.72993055555555564</v>
      </c>
      <c r="T22" s="9">
        <v>0.28862149999999998</v>
      </c>
      <c r="U22" s="9">
        <v>2.905141</v>
      </c>
      <c r="V22" s="9" t="s">
        <v>72</v>
      </c>
      <c r="W22" s="9" t="s">
        <v>72</v>
      </c>
      <c r="AC22" s="3">
        <v>1</v>
      </c>
    </row>
    <row r="23" spans="1:29" ht="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s="4"/>
      <c r="R23" s="1"/>
      <c r="T23" s="9"/>
      <c r="U23" s="9"/>
      <c r="V23" s="9"/>
      <c r="W23" s="9"/>
      <c r="AC23" s="3"/>
    </row>
    <row r="24" spans="1:29" ht="15">
      <c r="A24">
        <v>10</v>
      </c>
      <c r="B24">
        <v>13</v>
      </c>
      <c r="C24">
        <v>89.3</v>
      </c>
      <c r="D24" t="s">
        <v>77</v>
      </c>
      <c r="E24" t="s">
        <v>22</v>
      </c>
      <c r="F24">
        <v>1134</v>
      </c>
      <c r="G24">
        <v>11847</v>
      </c>
      <c r="H24">
        <v>0.45300000000000001</v>
      </c>
      <c r="I24">
        <v>4.0730000000000004</v>
      </c>
      <c r="J24">
        <v>0.92200000000000004</v>
      </c>
      <c r="K24">
        <v>0.99470000000000003</v>
      </c>
      <c r="L24">
        <v>0</v>
      </c>
      <c r="M24">
        <v>0</v>
      </c>
      <c r="N24">
        <v>8.9854000000000003</v>
      </c>
      <c r="O24"/>
      <c r="P24"/>
      <c r="Q24" s="4">
        <v>44508</v>
      </c>
      <c r="R24" s="1">
        <v>0.62835648148148149</v>
      </c>
      <c r="T24" s="9">
        <v>0.40452899999999997</v>
      </c>
      <c r="U24" s="9">
        <v>3.6371890000000002</v>
      </c>
      <c r="V24" s="9" t="s">
        <v>72</v>
      </c>
      <c r="W24" s="9" t="s">
        <v>72</v>
      </c>
      <c r="X24" s="14"/>
      <c r="Y24" s="14"/>
      <c r="Z24" s="14"/>
      <c r="AA24" s="14"/>
      <c r="AB24" s="14"/>
      <c r="AC24" s="3">
        <v>1</v>
      </c>
    </row>
    <row r="25" spans="1:29" ht="15">
      <c r="A25">
        <v>16</v>
      </c>
      <c r="B25">
        <v>19</v>
      </c>
      <c r="C25">
        <v>79.739999999999995</v>
      </c>
      <c r="D25" t="s">
        <v>83</v>
      </c>
      <c r="E25" t="s">
        <v>22</v>
      </c>
      <c r="F25">
        <v>627</v>
      </c>
      <c r="G25">
        <v>6096</v>
      </c>
      <c r="H25">
        <v>0.27900000000000003</v>
      </c>
      <c r="I25">
        <v>2.37</v>
      </c>
      <c r="J25">
        <v>0.92200000000000004</v>
      </c>
      <c r="K25">
        <v>0.99470000000000003</v>
      </c>
      <c r="L25">
        <v>0</v>
      </c>
      <c r="M25">
        <v>0</v>
      </c>
      <c r="N25">
        <v>8.4908000000000001</v>
      </c>
      <c r="O25"/>
      <c r="P25"/>
      <c r="Q25" s="4">
        <v>44508</v>
      </c>
      <c r="R25" s="1">
        <v>0.67265046296296294</v>
      </c>
      <c r="T25" s="9">
        <v>0.22247459999999999</v>
      </c>
      <c r="U25" s="9">
        <v>1.8898380000000001</v>
      </c>
      <c r="V25" s="9" t="s">
        <v>72</v>
      </c>
      <c r="W25" s="9" t="s">
        <v>72</v>
      </c>
      <c r="AC25" s="3">
        <v>1</v>
      </c>
    </row>
    <row r="26" spans="1:29" ht="15">
      <c r="A26">
        <v>21</v>
      </c>
      <c r="B26">
        <v>24</v>
      </c>
      <c r="C26">
        <v>95.57</v>
      </c>
      <c r="D26" t="s">
        <v>87</v>
      </c>
      <c r="E26" t="s">
        <v>22</v>
      </c>
      <c r="F26">
        <v>862</v>
      </c>
      <c r="G26">
        <v>10126</v>
      </c>
      <c r="H26">
        <v>0.32200000000000001</v>
      </c>
      <c r="I26">
        <v>3.2589999999999999</v>
      </c>
      <c r="J26">
        <v>0.92200000000000004</v>
      </c>
      <c r="K26">
        <v>0.99470000000000003</v>
      </c>
      <c r="L26">
        <v>0</v>
      </c>
      <c r="M26">
        <v>0</v>
      </c>
      <c r="N26">
        <v>10.125500000000001</v>
      </c>
      <c r="O26"/>
      <c r="P26"/>
      <c r="Q26" s="4">
        <v>44508</v>
      </c>
      <c r="R26" s="1">
        <v>0.70979166666666671</v>
      </c>
      <c r="T26" s="9">
        <v>0.30773539999999999</v>
      </c>
      <c r="U26" s="9">
        <v>3.1146262999999998</v>
      </c>
      <c r="V26" s="9" t="s">
        <v>72</v>
      </c>
      <c r="W26" s="9" t="s">
        <v>72</v>
      </c>
      <c r="X26" s="14"/>
      <c r="Y26" s="14"/>
      <c r="Z26" s="14"/>
      <c r="AA26" s="14"/>
      <c r="AB26" s="14"/>
      <c r="AC26" s="3">
        <v>1</v>
      </c>
    </row>
    <row r="27" spans="1:29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s="4"/>
      <c r="R27" s="1"/>
      <c r="T27" s="9"/>
      <c r="U27" s="9"/>
      <c r="V27" s="9"/>
      <c r="W27" s="9"/>
      <c r="X27" s="14"/>
      <c r="Y27" s="14"/>
      <c r="Z27" s="14"/>
      <c r="AA27" s="14"/>
      <c r="AB27" s="14"/>
      <c r="AC27" s="3"/>
    </row>
    <row r="28" spans="1:29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s="4"/>
      <c r="R28" s="1"/>
      <c r="T28" s="9"/>
      <c r="U28" s="9"/>
      <c r="V28" s="9"/>
      <c r="W28" s="9"/>
      <c r="X28" s="14"/>
      <c r="Y28" s="14"/>
      <c r="Z28" s="14"/>
      <c r="AA28" s="14"/>
      <c r="AB28" s="14"/>
      <c r="AC28" s="3"/>
    </row>
    <row r="29" spans="1:29" ht="15">
      <c r="A29">
        <v>39</v>
      </c>
      <c r="B29">
        <v>42</v>
      </c>
      <c r="C29">
        <v>87.64</v>
      </c>
      <c r="D29" t="s">
        <v>104</v>
      </c>
      <c r="E29" t="s">
        <v>22</v>
      </c>
      <c r="F29">
        <v>1112</v>
      </c>
      <c r="G29">
        <v>12330</v>
      </c>
      <c r="H29">
        <v>0.45300000000000001</v>
      </c>
      <c r="I29">
        <v>4.3179999999999996</v>
      </c>
      <c r="J29">
        <v>0.92200000000000004</v>
      </c>
      <c r="K29">
        <v>0.99470000000000003</v>
      </c>
      <c r="L29">
        <v>0</v>
      </c>
      <c r="M29">
        <v>0</v>
      </c>
      <c r="N29">
        <v>9.5282999999999998</v>
      </c>
      <c r="O29"/>
      <c r="P29"/>
      <c r="Q29" s="4">
        <v>44508</v>
      </c>
      <c r="R29" s="1">
        <v>0.84437499999999999</v>
      </c>
      <c r="T29" s="9">
        <v>0.39700920000000006</v>
      </c>
      <c r="U29" s="9">
        <v>3.7842951999999999</v>
      </c>
      <c r="V29" s="9" t="s">
        <v>72</v>
      </c>
      <c r="W29" s="9" t="s">
        <v>72</v>
      </c>
      <c r="AC29" s="3">
        <v>1</v>
      </c>
    </row>
    <row r="30" spans="1:29" ht="15">
      <c r="A30">
        <v>11</v>
      </c>
      <c r="B30">
        <v>11</v>
      </c>
      <c r="C30">
        <v>87.23</v>
      </c>
      <c r="D30" t="s">
        <v>147</v>
      </c>
      <c r="E30" t="s">
        <v>22</v>
      </c>
      <c r="F30">
        <v>857</v>
      </c>
      <c r="G30">
        <v>8888</v>
      </c>
      <c r="H30">
        <v>0.32900000000000001</v>
      </c>
      <c r="I30">
        <v>3.11</v>
      </c>
      <c r="J30">
        <v>0.86509999999999998</v>
      </c>
      <c r="K30">
        <v>0.98540000000000005</v>
      </c>
      <c r="L30">
        <v>0</v>
      </c>
      <c r="M30">
        <v>0</v>
      </c>
      <c r="N30">
        <v>9.4609000000000005</v>
      </c>
      <c r="O30"/>
      <c r="P30"/>
      <c r="Q30" s="4">
        <v>44510</v>
      </c>
      <c r="R30" s="1">
        <v>0.67070601851851841</v>
      </c>
      <c r="T30" s="9">
        <v>0.28698670000000004</v>
      </c>
      <c r="U30" s="9">
        <v>2.712853</v>
      </c>
      <c r="V30" s="9" t="s">
        <v>72</v>
      </c>
      <c r="W30" s="9" t="s">
        <v>72</v>
      </c>
      <c r="X30" s="14"/>
      <c r="Y30" s="14"/>
      <c r="Z30" s="14"/>
      <c r="AA30" s="14"/>
      <c r="AB30" s="14"/>
      <c r="AC30" s="3">
        <v>1</v>
      </c>
    </row>
    <row r="31" spans="1:29" ht="15">
      <c r="A31">
        <v>20</v>
      </c>
      <c r="B31">
        <v>20</v>
      </c>
      <c r="C31">
        <v>96.15</v>
      </c>
      <c r="D31" t="s">
        <v>155</v>
      </c>
      <c r="E31" t="s">
        <v>22</v>
      </c>
      <c r="F31">
        <v>1258</v>
      </c>
      <c r="G31">
        <v>10944</v>
      </c>
      <c r="H31">
        <v>0.438</v>
      </c>
      <c r="I31">
        <v>3.4649999999999999</v>
      </c>
      <c r="J31">
        <v>0.86509999999999998</v>
      </c>
      <c r="K31">
        <v>0.98540000000000005</v>
      </c>
      <c r="L31">
        <v>0</v>
      </c>
      <c r="M31">
        <v>0</v>
      </c>
      <c r="N31">
        <v>7.9093999999999998</v>
      </c>
      <c r="O31"/>
      <c r="P31"/>
      <c r="Q31" s="4">
        <v>44510</v>
      </c>
      <c r="R31" s="1">
        <v>0.73730324074074083</v>
      </c>
      <c r="T31" s="9">
        <v>0.42113700000000004</v>
      </c>
      <c r="U31" s="9">
        <v>3.3315975000000004</v>
      </c>
      <c r="V31" s="9" t="s">
        <v>72</v>
      </c>
      <c r="W31" s="9" t="s">
        <v>72</v>
      </c>
      <c r="AC31" s="3">
        <v>1</v>
      </c>
    </row>
    <row r="32" spans="1:29" ht="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 s="4"/>
      <c r="R32" s="1"/>
      <c r="T32" s="9"/>
      <c r="U32" s="9"/>
      <c r="V32" s="9"/>
      <c r="W32" s="9"/>
      <c r="X32" s="14"/>
      <c r="Y32" s="14"/>
      <c r="Z32" s="14"/>
      <c r="AA32" s="14"/>
      <c r="AB32" s="14"/>
      <c r="AC32" s="3"/>
    </row>
    <row r="33" spans="1:29" ht="15">
      <c r="A33">
        <v>39</v>
      </c>
      <c r="B33">
        <v>42</v>
      </c>
      <c r="C33">
        <v>87.64</v>
      </c>
      <c r="D33" t="s">
        <v>104</v>
      </c>
      <c r="E33" t="s">
        <v>22</v>
      </c>
      <c r="F33">
        <v>1112</v>
      </c>
      <c r="G33">
        <v>12330</v>
      </c>
      <c r="H33">
        <v>0.45300000000000001</v>
      </c>
      <c r="I33">
        <v>4.3179999999999996</v>
      </c>
      <c r="J33">
        <v>0.92200000000000004</v>
      </c>
      <c r="K33">
        <v>0.99470000000000003</v>
      </c>
      <c r="L33">
        <v>0</v>
      </c>
      <c r="M33">
        <v>0</v>
      </c>
      <c r="N33">
        <v>9.5282999999999998</v>
      </c>
      <c r="O33"/>
      <c r="P33"/>
      <c r="Q33" s="4">
        <v>44508</v>
      </c>
      <c r="R33" s="1">
        <v>0.84437499999999999</v>
      </c>
      <c r="T33" s="9">
        <v>0.39700920000000006</v>
      </c>
      <c r="U33" s="9">
        <v>3.7842951999999999</v>
      </c>
      <c r="V33" s="9" t="s">
        <v>72</v>
      </c>
      <c r="W33" s="9" t="s">
        <v>72</v>
      </c>
      <c r="AC33" s="3">
        <v>1</v>
      </c>
    </row>
    <row r="34" spans="1:29" ht="15">
      <c r="A34">
        <v>47</v>
      </c>
      <c r="B34">
        <v>50</v>
      </c>
      <c r="C34">
        <v>75.209999999999994</v>
      </c>
      <c r="D34" t="s">
        <v>111</v>
      </c>
      <c r="E34" t="s">
        <v>22</v>
      </c>
      <c r="F34">
        <v>652</v>
      </c>
      <c r="G34">
        <v>6590</v>
      </c>
      <c r="H34">
        <v>0.308</v>
      </c>
      <c r="I34">
        <v>2.7130000000000001</v>
      </c>
      <c r="J34">
        <v>0.92200000000000004</v>
      </c>
      <c r="K34">
        <v>0.99470000000000003</v>
      </c>
      <c r="L34">
        <v>0</v>
      </c>
      <c r="M34">
        <v>0</v>
      </c>
      <c r="N34">
        <v>8.8162000000000003</v>
      </c>
      <c r="O34"/>
      <c r="P34"/>
      <c r="Q34" s="4">
        <v>44508</v>
      </c>
      <c r="R34" s="1">
        <v>0.90421296296296294</v>
      </c>
      <c r="T34" s="9">
        <v>0.23164679999999996</v>
      </c>
      <c r="U34" s="9">
        <v>2.0404472999999999</v>
      </c>
      <c r="V34" s="9" t="s">
        <v>72</v>
      </c>
      <c r="W34" s="9" t="s">
        <v>72</v>
      </c>
      <c r="AC34" s="3">
        <v>1</v>
      </c>
    </row>
    <row r="35" spans="1:29" ht="15">
      <c r="A35">
        <v>22</v>
      </c>
      <c r="B35">
        <v>25</v>
      </c>
      <c r="C35">
        <v>95.79</v>
      </c>
      <c r="D35" t="s">
        <v>88</v>
      </c>
      <c r="E35" t="s">
        <v>22</v>
      </c>
      <c r="F35">
        <v>1131</v>
      </c>
      <c r="G35">
        <v>11067</v>
      </c>
      <c r="H35">
        <v>0.42099999999999999</v>
      </c>
      <c r="I35">
        <v>3.55</v>
      </c>
      <c r="J35">
        <v>0.92200000000000004</v>
      </c>
      <c r="K35">
        <v>0.99470000000000003</v>
      </c>
      <c r="L35">
        <v>0</v>
      </c>
      <c r="M35">
        <v>0</v>
      </c>
      <c r="N35">
        <v>8.4213000000000005</v>
      </c>
      <c r="O35"/>
      <c r="P35"/>
      <c r="Q35" s="4">
        <v>44508</v>
      </c>
      <c r="R35" s="1">
        <v>0.71730324074074081</v>
      </c>
      <c r="T35" s="9">
        <v>0.40327590000000002</v>
      </c>
      <c r="U35" s="9">
        <v>3.4005450000000002</v>
      </c>
      <c r="V35" s="9" t="s">
        <v>72</v>
      </c>
      <c r="W35" s="9" t="s">
        <v>72</v>
      </c>
      <c r="AC35" s="3">
        <v>1</v>
      </c>
    </row>
    <row r="36" spans="1:29" ht="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 s="4"/>
      <c r="R36" s="1"/>
      <c r="T36" s="9"/>
      <c r="U36" s="9"/>
      <c r="V36" s="9"/>
      <c r="W36" s="9"/>
      <c r="AC36" s="3"/>
    </row>
    <row r="37" spans="1:29" ht="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 s="4"/>
      <c r="R37" s="1"/>
      <c r="T37" s="9"/>
      <c r="U37" s="9"/>
      <c r="V37" s="9"/>
      <c r="W37" s="9"/>
      <c r="AC37" s="3"/>
    </row>
    <row r="38" spans="1:29" ht="15">
      <c r="A38">
        <v>38</v>
      </c>
      <c r="B38">
        <v>41</v>
      </c>
      <c r="C38">
        <v>87.5</v>
      </c>
      <c r="D38" t="s">
        <v>103</v>
      </c>
      <c r="E38" t="s">
        <v>22</v>
      </c>
      <c r="F38">
        <v>1206</v>
      </c>
      <c r="G38">
        <v>12393</v>
      </c>
      <c r="H38">
        <v>0.49199999999999999</v>
      </c>
      <c r="I38">
        <v>4.3460000000000001</v>
      </c>
      <c r="J38">
        <v>0.92200000000000004</v>
      </c>
      <c r="K38">
        <v>0.99470000000000003</v>
      </c>
      <c r="L38">
        <v>0</v>
      </c>
      <c r="M38">
        <v>0</v>
      </c>
      <c r="N38">
        <v>8.8310999999999993</v>
      </c>
      <c r="O38"/>
      <c r="P38"/>
      <c r="Q38" s="4">
        <v>44508</v>
      </c>
      <c r="R38" s="1">
        <v>0.8369212962962963</v>
      </c>
      <c r="T38" s="9">
        <v>0.43049999999999999</v>
      </c>
      <c r="U38" s="9">
        <v>3.8027500000000005</v>
      </c>
      <c r="V38" s="9" t="s">
        <v>72</v>
      </c>
      <c r="W38" s="9" t="s">
        <v>72</v>
      </c>
      <c r="AC38" s="3">
        <v>1</v>
      </c>
    </row>
    <row r="39" spans="1:29" ht="15">
      <c r="A39">
        <v>37</v>
      </c>
      <c r="B39">
        <v>40</v>
      </c>
      <c r="C39">
        <v>84.92</v>
      </c>
      <c r="D39" t="s">
        <v>102</v>
      </c>
      <c r="E39" t="s">
        <v>22</v>
      </c>
      <c r="F39">
        <v>818</v>
      </c>
      <c r="G39">
        <v>8920</v>
      </c>
      <c r="H39">
        <v>0.34300000000000003</v>
      </c>
      <c r="I39">
        <v>3.2360000000000002</v>
      </c>
      <c r="J39">
        <v>0.92200000000000004</v>
      </c>
      <c r="K39">
        <v>0.99470000000000003</v>
      </c>
      <c r="L39">
        <v>0</v>
      </c>
      <c r="M39">
        <v>0</v>
      </c>
      <c r="N39">
        <v>9.4245000000000001</v>
      </c>
      <c r="O39"/>
      <c r="P39"/>
      <c r="Q39" s="4">
        <v>44508</v>
      </c>
      <c r="R39" s="1">
        <v>0.8294097222222222</v>
      </c>
      <c r="T39" s="9">
        <v>0.29127560000000002</v>
      </c>
      <c r="U39" s="9">
        <v>2.7480112000000001</v>
      </c>
      <c r="V39" s="9" t="s">
        <v>72</v>
      </c>
      <c r="W39" s="9" t="s">
        <v>72</v>
      </c>
      <c r="AC39" s="3">
        <v>1</v>
      </c>
    </row>
    <row r="40" spans="1:29" ht="15">
      <c r="A40">
        <v>36</v>
      </c>
      <c r="B40">
        <v>39</v>
      </c>
      <c r="C40">
        <v>95.14</v>
      </c>
      <c r="D40" t="s">
        <v>101</v>
      </c>
      <c r="E40" t="s">
        <v>22</v>
      </c>
      <c r="F40">
        <v>1174</v>
      </c>
      <c r="G40">
        <v>11811</v>
      </c>
      <c r="H40">
        <v>0.44</v>
      </c>
      <c r="I40">
        <v>3.8119999999999998</v>
      </c>
      <c r="J40">
        <v>0.92200000000000004</v>
      </c>
      <c r="K40">
        <v>0.99470000000000003</v>
      </c>
      <c r="L40">
        <v>0</v>
      </c>
      <c r="M40">
        <v>0</v>
      </c>
      <c r="N40">
        <v>8.6549999999999994</v>
      </c>
      <c r="O40"/>
      <c r="P40"/>
      <c r="Q40" s="4">
        <v>44508</v>
      </c>
      <c r="R40" s="1">
        <v>0.82194444444444448</v>
      </c>
      <c r="T40" s="9">
        <v>0.41861600000000004</v>
      </c>
      <c r="U40" s="9">
        <v>3.6267367999999998</v>
      </c>
      <c r="V40" s="9" t="s">
        <v>72</v>
      </c>
      <c r="W40" s="9" t="s">
        <v>72</v>
      </c>
      <c r="X40" s="14"/>
      <c r="Y40" s="14"/>
      <c r="Z40" s="14"/>
      <c r="AA40" s="14"/>
      <c r="AB40" s="14"/>
      <c r="AC40" s="3">
        <v>1</v>
      </c>
    </row>
    <row r="42" spans="1:29" ht="15">
      <c r="A42">
        <v>38</v>
      </c>
      <c r="B42">
        <v>41</v>
      </c>
      <c r="C42">
        <v>87.5</v>
      </c>
      <c r="D42" t="s">
        <v>103</v>
      </c>
      <c r="E42" t="s">
        <v>22</v>
      </c>
      <c r="F42">
        <v>1206</v>
      </c>
      <c r="G42">
        <v>12393</v>
      </c>
      <c r="H42">
        <v>0.49199999999999999</v>
      </c>
      <c r="I42">
        <v>4.3460000000000001</v>
      </c>
      <c r="J42">
        <v>0.92200000000000004</v>
      </c>
      <c r="K42">
        <v>0.99470000000000003</v>
      </c>
      <c r="L42">
        <v>0</v>
      </c>
      <c r="M42">
        <v>0</v>
      </c>
      <c r="N42">
        <v>8.8310999999999993</v>
      </c>
      <c r="O42"/>
      <c r="P42"/>
      <c r="Q42" s="4">
        <v>44508</v>
      </c>
      <c r="R42" s="1">
        <v>0.8369212962962963</v>
      </c>
      <c r="T42" s="9">
        <v>0.43049999999999999</v>
      </c>
      <c r="U42" s="9">
        <v>3.8027500000000005</v>
      </c>
      <c r="V42" s="9" t="s">
        <v>72</v>
      </c>
      <c r="W42" s="9" t="s">
        <v>72</v>
      </c>
      <c r="AC42" s="3">
        <v>1</v>
      </c>
    </row>
    <row r="43" spans="1:29" ht="15">
      <c r="A43">
        <v>11</v>
      </c>
      <c r="B43">
        <v>14</v>
      </c>
      <c r="C43">
        <v>73.489999999999995</v>
      </c>
      <c r="D43" t="s">
        <v>78</v>
      </c>
      <c r="E43" t="s">
        <v>22</v>
      </c>
      <c r="F43">
        <v>555</v>
      </c>
      <c r="G43">
        <v>6638</v>
      </c>
      <c r="H43">
        <v>0.26700000000000002</v>
      </c>
      <c r="I43">
        <v>2.7959999999999998</v>
      </c>
      <c r="J43">
        <v>0.92200000000000004</v>
      </c>
      <c r="K43">
        <v>0.99470000000000003</v>
      </c>
      <c r="L43">
        <v>0</v>
      </c>
      <c r="M43">
        <v>0</v>
      </c>
      <c r="N43">
        <v>10.4689</v>
      </c>
      <c r="O43"/>
      <c r="P43"/>
      <c r="Q43" s="4">
        <v>44508</v>
      </c>
      <c r="R43" s="1">
        <v>0.63570601851851849</v>
      </c>
      <c r="T43" s="9">
        <v>0.19621829999999998</v>
      </c>
      <c r="U43" s="9">
        <v>2.0547803999999998</v>
      </c>
      <c r="V43" s="9" t="s">
        <v>72</v>
      </c>
      <c r="W43" s="9" t="s">
        <v>72</v>
      </c>
      <c r="X43" s="14"/>
      <c r="Y43" s="14"/>
      <c r="Z43" s="14"/>
      <c r="AA43" s="14"/>
      <c r="AB43" s="14"/>
      <c r="AC43" s="3">
        <v>1</v>
      </c>
    </row>
    <row r="44" spans="1:29" ht="15">
      <c r="A44">
        <v>33</v>
      </c>
      <c r="B44">
        <v>36</v>
      </c>
      <c r="C44">
        <v>94.14</v>
      </c>
      <c r="D44" t="s">
        <v>98</v>
      </c>
      <c r="E44" t="s">
        <v>22</v>
      </c>
      <c r="F44">
        <v>991</v>
      </c>
      <c r="G44">
        <v>10825</v>
      </c>
      <c r="H44">
        <v>0.376</v>
      </c>
      <c r="I44">
        <v>3.5339999999999998</v>
      </c>
      <c r="J44">
        <v>0.92200000000000004</v>
      </c>
      <c r="K44">
        <v>0.99470000000000003</v>
      </c>
      <c r="L44">
        <v>0</v>
      </c>
      <c r="M44">
        <v>0</v>
      </c>
      <c r="N44">
        <v>9.4001999999999999</v>
      </c>
      <c r="O44"/>
      <c r="P44"/>
      <c r="Q44" s="4">
        <v>44508</v>
      </c>
      <c r="R44" s="1">
        <v>0.7993865740740741</v>
      </c>
      <c r="T44" s="9">
        <v>0.35396639999999996</v>
      </c>
      <c r="U44" s="9">
        <v>3.3269076000000002</v>
      </c>
      <c r="V44" s="9" t="s">
        <v>72</v>
      </c>
      <c r="W44" s="9" t="s">
        <v>72</v>
      </c>
      <c r="X44" s="14"/>
      <c r="Y44" s="14"/>
      <c r="Z44" s="14"/>
      <c r="AA44" s="14"/>
      <c r="AB44" s="14"/>
      <c r="AC44" s="3">
        <v>1</v>
      </c>
    </row>
    <row r="53" spans="1:29">
      <c r="A53" s="2" t="s">
        <v>216</v>
      </c>
    </row>
    <row r="55" spans="1:29" ht="15">
      <c r="A55">
        <v>12</v>
      </c>
      <c r="B55">
        <v>12</v>
      </c>
      <c r="C55">
        <v>99.3</v>
      </c>
      <c r="D55" t="s">
        <v>148</v>
      </c>
      <c r="E55" t="s">
        <v>22</v>
      </c>
      <c r="F55">
        <v>1811</v>
      </c>
      <c r="G55">
        <v>17676</v>
      </c>
      <c r="H55">
        <v>0.59199999999999997</v>
      </c>
      <c r="I55">
        <v>5.3949999999999996</v>
      </c>
      <c r="J55">
        <v>0.86509999999999998</v>
      </c>
      <c r="K55">
        <v>0.98540000000000005</v>
      </c>
      <c r="L55">
        <v>0</v>
      </c>
      <c r="M55">
        <v>0</v>
      </c>
      <c r="N55">
        <v>9.1204000000000001</v>
      </c>
      <c r="O55"/>
      <c r="P55"/>
      <c r="Q55" s="4">
        <v>44510</v>
      </c>
      <c r="R55" s="1">
        <v>0.6781018518518519</v>
      </c>
      <c r="T55" s="9">
        <v>0.58785599999999993</v>
      </c>
      <c r="U55" s="9">
        <v>5.3572349999999993</v>
      </c>
      <c r="V55" s="9" t="s">
        <v>72</v>
      </c>
      <c r="W55" s="9" t="s">
        <v>72</v>
      </c>
      <c r="AC55" s="3">
        <v>1</v>
      </c>
    </row>
    <row r="56" spans="1:29" ht="15">
      <c r="A56">
        <v>46</v>
      </c>
      <c r="B56">
        <v>49</v>
      </c>
      <c r="C56">
        <v>81.69</v>
      </c>
      <c r="D56" t="s">
        <v>110</v>
      </c>
      <c r="E56" t="s">
        <v>22</v>
      </c>
      <c r="F56">
        <v>1151</v>
      </c>
      <c r="G56">
        <v>9880</v>
      </c>
      <c r="H56">
        <v>0.503</v>
      </c>
      <c r="I56">
        <v>3.7210000000000001</v>
      </c>
      <c r="J56">
        <v>0.92200000000000004</v>
      </c>
      <c r="K56">
        <v>0.99470000000000003</v>
      </c>
      <c r="L56">
        <v>0</v>
      </c>
      <c r="M56">
        <v>0</v>
      </c>
      <c r="N56">
        <v>7.4</v>
      </c>
      <c r="O56"/>
      <c r="P56"/>
      <c r="Q56" s="4">
        <v>44508</v>
      </c>
      <c r="R56" s="1">
        <v>0.89675925925925926</v>
      </c>
      <c r="T56" s="9">
        <v>0.41090069999999995</v>
      </c>
      <c r="U56" s="9">
        <v>3.0396848999999997</v>
      </c>
      <c r="V56" s="9" t="s">
        <v>72</v>
      </c>
      <c r="W56" s="9" t="s">
        <v>72</v>
      </c>
      <c r="X56" s="14"/>
      <c r="Y56" s="14"/>
      <c r="Z56" s="14"/>
      <c r="AA56" s="14"/>
      <c r="AB56" s="14"/>
      <c r="AC56" s="3">
        <v>1</v>
      </c>
    </row>
    <row r="57" spans="1:29" ht="15">
      <c r="A57">
        <v>13</v>
      </c>
      <c r="B57">
        <v>16</v>
      </c>
      <c r="C57">
        <v>93.72</v>
      </c>
      <c r="D57" t="s">
        <v>80</v>
      </c>
      <c r="E57" t="s">
        <v>22</v>
      </c>
      <c r="F57">
        <v>1197</v>
      </c>
      <c r="G57">
        <v>14096</v>
      </c>
      <c r="H57">
        <v>0.45600000000000002</v>
      </c>
      <c r="I57">
        <v>4.6100000000000003</v>
      </c>
      <c r="J57">
        <v>0.92200000000000004</v>
      </c>
      <c r="K57">
        <v>0.99470000000000003</v>
      </c>
      <c r="L57">
        <v>0</v>
      </c>
      <c r="M57">
        <v>0</v>
      </c>
      <c r="N57">
        <v>10.115500000000001</v>
      </c>
      <c r="O57"/>
      <c r="P57"/>
      <c r="Q57" s="4">
        <v>44508</v>
      </c>
      <c r="R57" s="1">
        <v>0.65046296296296291</v>
      </c>
      <c r="T57" s="9">
        <v>0.4273632</v>
      </c>
      <c r="U57" s="9">
        <v>4.3204920000000007</v>
      </c>
      <c r="V57" s="9" t="s">
        <v>72</v>
      </c>
      <c r="W57" s="9" t="s">
        <v>72</v>
      </c>
      <c r="AC57" s="3">
        <v>1</v>
      </c>
    </row>
    <row r="60" spans="1:29" ht="15">
      <c r="A60">
        <v>13</v>
      </c>
      <c r="B60">
        <v>13</v>
      </c>
      <c r="C60">
        <v>73.260000000000005</v>
      </c>
      <c r="D60" t="s">
        <v>149</v>
      </c>
      <c r="E60" t="s">
        <v>22</v>
      </c>
      <c r="F60">
        <v>1720</v>
      </c>
      <c r="G60">
        <v>18354</v>
      </c>
      <c r="H60">
        <v>0.76600000000000001</v>
      </c>
      <c r="I60">
        <v>7.5910000000000002</v>
      </c>
      <c r="J60">
        <v>0.86509999999999998</v>
      </c>
      <c r="K60">
        <v>0.98540000000000005</v>
      </c>
      <c r="L60">
        <v>0</v>
      </c>
      <c r="M60">
        <v>0</v>
      </c>
      <c r="N60">
        <v>9.9146000000000001</v>
      </c>
      <c r="O60"/>
      <c r="P60"/>
      <c r="Q60" s="4">
        <v>44510</v>
      </c>
      <c r="R60" s="1">
        <v>0.68545138888888879</v>
      </c>
      <c r="T60" s="9">
        <v>0.5611716000000001</v>
      </c>
      <c r="U60" s="9">
        <v>5.5611666</v>
      </c>
      <c r="V60" s="9" t="s">
        <v>72</v>
      </c>
      <c r="W60" s="9" t="s">
        <v>72</v>
      </c>
      <c r="AC60" s="3">
        <v>1</v>
      </c>
    </row>
    <row r="61" spans="1:29" ht="15">
      <c r="A61">
        <v>27</v>
      </c>
      <c r="B61">
        <v>30</v>
      </c>
      <c r="C61">
        <v>81.99</v>
      </c>
      <c r="D61" t="s">
        <v>93</v>
      </c>
      <c r="E61" t="s">
        <v>22</v>
      </c>
      <c r="F61">
        <v>1346</v>
      </c>
      <c r="G61">
        <v>15224</v>
      </c>
      <c r="H61">
        <v>0.58599999999999997</v>
      </c>
      <c r="I61">
        <v>5.6879999999999997</v>
      </c>
      <c r="J61">
        <v>0.92200000000000004</v>
      </c>
      <c r="K61">
        <v>0.99470000000000003</v>
      </c>
      <c r="L61">
        <v>0</v>
      </c>
      <c r="M61">
        <v>0</v>
      </c>
      <c r="N61">
        <v>9.7100000000000009</v>
      </c>
      <c r="O61"/>
      <c r="P61"/>
      <c r="Q61" s="4">
        <v>44508</v>
      </c>
      <c r="R61" s="1">
        <v>0.75459490740740742</v>
      </c>
      <c r="T61" s="9">
        <v>0.48046139999999993</v>
      </c>
      <c r="U61" s="9">
        <v>4.6635911999999999</v>
      </c>
      <c r="V61" s="9" t="s">
        <v>72</v>
      </c>
      <c r="W61" s="9" t="s">
        <v>72</v>
      </c>
      <c r="AC61" s="3">
        <v>1</v>
      </c>
    </row>
    <row r="62" spans="1:29" ht="15">
      <c r="A62">
        <v>25</v>
      </c>
      <c r="B62">
        <v>28</v>
      </c>
      <c r="C62">
        <v>92.15</v>
      </c>
      <c r="D62" t="s">
        <v>91</v>
      </c>
      <c r="E62" t="s">
        <v>22</v>
      </c>
      <c r="F62">
        <v>1702</v>
      </c>
      <c r="G62">
        <v>19344</v>
      </c>
      <c r="H62">
        <v>0.64300000000000002</v>
      </c>
      <c r="I62">
        <v>6.4189999999999996</v>
      </c>
      <c r="J62">
        <v>0.92200000000000004</v>
      </c>
      <c r="K62">
        <v>0.99470000000000003</v>
      </c>
      <c r="L62">
        <v>0</v>
      </c>
      <c r="M62">
        <v>0</v>
      </c>
      <c r="N62">
        <v>9.9860000000000007</v>
      </c>
      <c r="O62"/>
      <c r="P62"/>
      <c r="Q62" s="4">
        <v>44508</v>
      </c>
      <c r="R62" s="1">
        <v>0.73966435185185186</v>
      </c>
      <c r="T62" s="9">
        <v>0.59252450000000001</v>
      </c>
      <c r="U62" s="9">
        <v>5.9151084999999997</v>
      </c>
      <c r="V62" s="9" t="s">
        <v>72</v>
      </c>
      <c r="W62" s="9" t="s">
        <v>72</v>
      </c>
      <c r="AC62" s="3">
        <v>1</v>
      </c>
    </row>
    <row r="63" spans="1:29" ht="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s="4"/>
      <c r="R63" s="1"/>
      <c r="T63" s="9"/>
      <c r="U63" s="9"/>
      <c r="V63" s="9"/>
      <c r="W63" s="9"/>
      <c r="AC63" s="3"/>
    </row>
    <row r="65" spans="1:29" ht="15">
      <c r="A65">
        <v>24</v>
      </c>
      <c r="B65">
        <v>27</v>
      </c>
      <c r="C65">
        <v>88.76</v>
      </c>
      <c r="D65" t="s">
        <v>90</v>
      </c>
      <c r="E65" t="s">
        <v>22</v>
      </c>
      <c r="F65">
        <v>1525</v>
      </c>
      <c r="G65">
        <v>16896</v>
      </c>
      <c r="H65">
        <v>0.60499999999999998</v>
      </c>
      <c r="I65">
        <v>5.8259999999999996</v>
      </c>
      <c r="J65">
        <v>0.92200000000000004</v>
      </c>
      <c r="K65">
        <v>0.99470000000000003</v>
      </c>
      <c r="L65">
        <v>0</v>
      </c>
      <c r="M65">
        <v>0</v>
      </c>
      <c r="N65">
        <v>9.6278000000000006</v>
      </c>
      <c r="O65"/>
      <c r="P65"/>
      <c r="Q65" s="4">
        <v>44508</v>
      </c>
      <c r="R65" s="1">
        <v>0.73222222222222222</v>
      </c>
      <c r="T65" s="9">
        <v>0.53699800000000009</v>
      </c>
      <c r="U65" s="9">
        <v>5.1711575999999999</v>
      </c>
      <c r="V65" s="9" t="s">
        <v>72</v>
      </c>
      <c r="W65" s="9" t="s">
        <v>72</v>
      </c>
      <c r="AC65" s="3">
        <v>1</v>
      </c>
    </row>
    <row r="66" spans="1:29" ht="15">
      <c r="A66">
        <v>28</v>
      </c>
      <c r="B66">
        <v>31</v>
      </c>
      <c r="C66">
        <v>81.27</v>
      </c>
      <c r="D66" t="s">
        <v>94</v>
      </c>
      <c r="E66" t="s">
        <v>22</v>
      </c>
      <c r="F66">
        <v>1016</v>
      </c>
      <c r="G66">
        <v>10506</v>
      </c>
      <c r="H66">
        <v>0.44600000000000001</v>
      </c>
      <c r="I66">
        <v>3.9740000000000002</v>
      </c>
      <c r="J66">
        <v>0.92200000000000004</v>
      </c>
      <c r="K66">
        <v>0.99470000000000003</v>
      </c>
      <c r="L66">
        <v>0</v>
      </c>
      <c r="M66">
        <v>0</v>
      </c>
      <c r="N66">
        <v>8.9016999999999999</v>
      </c>
      <c r="O66"/>
      <c r="P66"/>
      <c r="Q66" s="4">
        <v>44508</v>
      </c>
      <c r="R66" s="1">
        <v>0.76208333333333333</v>
      </c>
      <c r="T66" s="9">
        <v>0.36246420000000001</v>
      </c>
      <c r="U66" s="9">
        <v>3.2296697999999999</v>
      </c>
      <c r="V66" s="9" t="s">
        <v>72</v>
      </c>
      <c r="W66" s="9" t="s">
        <v>72</v>
      </c>
      <c r="AC66" s="3">
        <v>1</v>
      </c>
    </row>
    <row r="67" spans="1:29" ht="15">
      <c r="A67">
        <v>17</v>
      </c>
      <c r="B67">
        <v>20</v>
      </c>
      <c r="C67">
        <v>92.94</v>
      </c>
      <c r="D67" t="s">
        <v>84</v>
      </c>
      <c r="E67" t="s">
        <v>22</v>
      </c>
      <c r="F67">
        <v>1188</v>
      </c>
      <c r="G67">
        <v>14329</v>
      </c>
      <c r="H67">
        <v>0.45600000000000002</v>
      </c>
      <c r="I67">
        <v>4.7249999999999996</v>
      </c>
      <c r="J67">
        <v>0.92200000000000004</v>
      </c>
      <c r="K67">
        <v>0.99470000000000003</v>
      </c>
      <c r="L67">
        <v>0</v>
      </c>
      <c r="M67">
        <v>0</v>
      </c>
      <c r="N67">
        <v>10.3529</v>
      </c>
      <c r="O67"/>
      <c r="P67"/>
      <c r="Q67" s="4">
        <v>44508</v>
      </c>
      <c r="R67" s="1">
        <v>0.68002314814814813</v>
      </c>
      <c r="T67" s="9">
        <v>0.42380639999999997</v>
      </c>
      <c r="U67" s="9">
        <v>4.3914149999999994</v>
      </c>
      <c r="V67" s="9" t="s">
        <v>72</v>
      </c>
      <c r="W67" s="9" t="s">
        <v>72</v>
      </c>
      <c r="AC67" s="3">
        <v>1</v>
      </c>
    </row>
    <row r="68" spans="1:29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4"/>
      <c r="R68" s="1"/>
      <c r="T68" s="9"/>
      <c r="U68" s="9"/>
      <c r="V68" s="9"/>
      <c r="W68" s="9"/>
      <c r="AC68" s="3"/>
    </row>
    <row r="69" spans="1:29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4"/>
      <c r="R69" s="1"/>
      <c r="T69" s="9"/>
      <c r="U69" s="9"/>
      <c r="V69" s="9"/>
      <c r="W69" s="9"/>
      <c r="AC69" s="3"/>
    </row>
    <row r="70" spans="1:29" ht="15">
      <c r="A70">
        <v>23</v>
      </c>
      <c r="B70">
        <v>26</v>
      </c>
      <c r="C70">
        <v>86.55</v>
      </c>
      <c r="D70" t="s">
        <v>89</v>
      </c>
      <c r="E70" t="s">
        <v>22</v>
      </c>
      <c r="F70">
        <v>1251</v>
      </c>
      <c r="G70">
        <v>13180</v>
      </c>
      <c r="H70">
        <v>0.51600000000000001</v>
      </c>
      <c r="I70">
        <v>4.67</v>
      </c>
      <c r="J70">
        <v>0.92200000000000004</v>
      </c>
      <c r="K70">
        <v>0.99470000000000003</v>
      </c>
      <c r="L70">
        <v>0</v>
      </c>
      <c r="M70">
        <v>0</v>
      </c>
      <c r="N70">
        <v>9.0510999999999999</v>
      </c>
      <c r="O70"/>
      <c r="P70"/>
      <c r="Q70" s="4">
        <v>44508</v>
      </c>
      <c r="R70" s="1">
        <v>0.72472222222222227</v>
      </c>
      <c r="T70" s="9">
        <v>0.44659799999999999</v>
      </c>
      <c r="U70" s="9">
        <v>4.0418849999999997</v>
      </c>
      <c r="V70" s="9" t="s">
        <v>72</v>
      </c>
      <c r="W70" s="9" t="s">
        <v>72</v>
      </c>
      <c r="X70" s="14"/>
      <c r="Y70" s="14"/>
      <c r="Z70" s="14"/>
      <c r="AA70" s="14"/>
      <c r="AB70" s="14"/>
      <c r="AC70" s="3">
        <v>1</v>
      </c>
    </row>
    <row r="71" spans="1:29" ht="15">
      <c r="A71">
        <v>30</v>
      </c>
      <c r="B71">
        <v>33</v>
      </c>
      <c r="C71">
        <v>83.7</v>
      </c>
      <c r="D71" t="s">
        <v>96</v>
      </c>
      <c r="E71" t="s">
        <v>22</v>
      </c>
      <c r="F71">
        <v>967</v>
      </c>
      <c r="G71">
        <v>8919</v>
      </c>
      <c r="H71">
        <v>0.41199999999999998</v>
      </c>
      <c r="I71">
        <v>3.2829999999999999</v>
      </c>
      <c r="J71">
        <v>0.92200000000000004</v>
      </c>
      <c r="K71">
        <v>0.99470000000000003</v>
      </c>
      <c r="L71">
        <v>0</v>
      </c>
      <c r="M71">
        <v>0</v>
      </c>
      <c r="N71">
        <v>7.9598000000000004</v>
      </c>
      <c r="O71"/>
      <c r="P71"/>
      <c r="Q71" s="4">
        <v>44508</v>
      </c>
      <c r="R71" s="1">
        <v>0.77696759259259263</v>
      </c>
      <c r="T71" s="9">
        <v>0.34484399999999998</v>
      </c>
      <c r="U71" s="9">
        <v>2.747871</v>
      </c>
      <c r="V71" s="9" t="s">
        <v>72</v>
      </c>
      <c r="W71" s="9" t="s">
        <v>72</v>
      </c>
      <c r="X71" s="14"/>
      <c r="Y71" s="14"/>
      <c r="Z71" s="14"/>
      <c r="AA71" s="14"/>
      <c r="AB71" s="14"/>
      <c r="AC71" s="3">
        <v>1</v>
      </c>
    </row>
    <row r="72" spans="1:29" ht="15">
      <c r="A72">
        <v>51</v>
      </c>
      <c r="B72">
        <v>54</v>
      </c>
      <c r="C72">
        <v>93.02</v>
      </c>
      <c r="D72" t="s">
        <v>115</v>
      </c>
      <c r="E72" t="s">
        <v>22</v>
      </c>
      <c r="F72">
        <v>1127</v>
      </c>
      <c r="G72">
        <v>11604</v>
      </c>
      <c r="H72">
        <v>0.433</v>
      </c>
      <c r="I72">
        <v>3.831</v>
      </c>
      <c r="J72">
        <v>0.92200000000000004</v>
      </c>
      <c r="K72">
        <v>0.99470000000000003</v>
      </c>
      <c r="L72">
        <v>0</v>
      </c>
      <c r="M72">
        <v>0</v>
      </c>
      <c r="N72">
        <v>8.8543000000000003</v>
      </c>
      <c r="O72"/>
      <c r="P72"/>
      <c r="Q72" s="4">
        <v>44508</v>
      </c>
      <c r="R72" s="1">
        <v>0.93410879629629628</v>
      </c>
      <c r="T72" s="9">
        <v>0.40277659999999998</v>
      </c>
      <c r="U72" s="9">
        <v>3.5635962000000001</v>
      </c>
      <c r="V72" s="9" t="s">
        <v>72</v>
      </c>
      <c r="W72" s="9" t="s">
        <v>72</v>
      </c>
      <c r="X72" s="14"/>
      <c r="Y72" s="14"/>
      <c r="Z72" s="14"/>
      <c r="AA72" s="14"/>
      <c r="AB72" s="14"/>
      <c r="AC72" s="3">
        <v>1</v>
      </c>
    </row>
    <row r="73" spans="1:29" ht="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 s="4"/>
      <c r="R73" s="1"/>
      <c r="T73" s="9"/>
      <c r="U73" s="9"/>
      <c r="V73" s="9"/>
      <c r="W73" s="9"/>
      <c r="X73" s="14"/>
      <c r="Y73" s="14"/>
      <c r="Z73" s="14"/>
      <c r="AA73" s="14"/>
      <c r="AB73" s="14"/>
      <c r="AC73" s="3"/>
    </row>
    <row r="74" spans="1:29" ht="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 s="4"/>
      <c r="R74" s="1"/>
      <c r="T74" s="9"/>
      <c r="U74" s="9"/>
      <c r="V74" s="9"/>
      <c r="W74" s="9"/>
      <c r="X74" s="14"/>
      <c r="Y74" s="14"/>
      <c r="Z74" s="14"/>
      <c r="AA74" s="14"/>
      <c r="AB74" s="14"/>
      <c r="AC74" s="3"/>
    </row>
    <row r="75" spans="1:29" ht="15">
      <c r="A75">
        <v>44</v>
      </c>
      <c r="B75">
        <v>47</v>
      </c>
      <c r="C75">
        <v>87.52</v>
      </c>
      <c r="D75" t="s">
        <v>108</v>
      </c>
      <c r="E75" t="s">
        <v>22</v>
      </c>
      <c r="F75">
        <v>1577</v>
      </c>
      <c r="G75">
        <v>15395</v>
      </c>
      <c r="H75">
        <v>0.63200000000000001</v>
      </c>
      <c r="I75">
        <v>5.3869999999999996</v>
      </c>
      <c r="J75">
        <v>0.92200000000000004</v>
      </c>
      <c r="K75">
        <v>0.99470000000000003</v>
      </c>
      <c r="L75">
        <v>0</v>
      </c>
      <c r="M75">
        <v>0</v>
      </c>
      <c r="N75">
        <v>8.5215999999999994</v>
      </c>
      <c r="O75"/>
      <c r="P75"/>
      <c r="Q75" s="4">
        <v>44508</v>
      </c>
      <c r="R75" s="1">
        <v>0.88177083333333339</v>
      </c>
      <c r="T75" s="9">
        <v>0.55312639999999991</v>
      </c>
      <c r="U75" s="9">
        <v>4.7147023999999993</v>
      </c>
      <c r="V75" s="9" t="s">
        <v>72</v>
      </c>
      <c r="W75" s="9" t="s">
        <v>72</v>
      </c>
      <c r="AC75" s="3">
        <v>1</v>
      </c>
    </row>
    <row r="76" spans="1:29" ht="15">
      <c r="A76">
        <v>12</v>
      </c>
      <c r="B76">
        <v>15</v>
      </c>
      <c r="C76">
        <v>76.819999999999993</v>
      </c>
      <c r="D76" t="s">
        <v>79</v>
      </c>
      <c r="E76" t="s">
        <v>22</v>
      </c>
      <c r="F76">
        <v>1030</v>
      </c>
      <c r="G76">
        <v>9849</v>
      </c>
      <c r="H76">
        <v>0.47899999999999998</v>
      </c>
      <c r="I76">
        <v>3.9449999999999998</v>
      </c>
      <c r="J76">
        <v>0.92200000000000004</v>
      </c>
      <c r="K76">
        <v>0.99470000000000003</v>
      </c>
      <c r="L76">
        <v>0</v>
      </c>
      <c r="M76">
        <v>0</v>
      </c>
      <c r="N76">
        <v>8.24</v>
      </c>
      <c r="O76"/>
      <c r="P76"/>
      <c r="Q76" s="4">
        <v>44508</v>
      </c>
      <c r="R76" s="1">
        <v>0.64307870370370368</v>
      </c>
      <c r="T76" s="9">
        <v>0.36796779999999996</v>
      </c>
      <c r="U76" s="9">
        <v>3.0305489999999997</v>
      </c>
      <c r="V76" s="9" t="s">
        <v>72</v>
      </c>
      <c r="W76" s="9" t="s">
        <v>72</v>
      </c>
      <c r="X76" s="14"/>
      <c r="Y76" s="14"/>
      <c r="Z76" s="14"/>
      <c r="AA76" s="14"/>
      <c r="AB76" s="14"/>
      <c r="AC76" s="3">
        <v>1</v>
      </c>
    </row>
    <row r="77" spans="1:29" ht="15">
      <c r="A77">
        <v>42</v>
      </c>
      <c r="B77">
        <v>45</v>
      </c>
      <c r="C77">
        <v>92.32</v>
      </c>
      <c r="D77" t="s">
        <v>107</v>
      </c>
      <c r="E77" t="s">
        <v>22</v>
      </c>
      <c r="F77">
        <v>1461</v>
      </c>
      <c r="G77">
        <v>14151</v>
      </c>
      <c r="H77">
        <v>0.56399999999999995</v>
      </c>
      <c r="I77">
        <v>4.6980000000000004</v>
      </c>
      <c r="J77">
        <v>0.92200000000000004</v>
      </c>
      <c r="K77">
        <v>0.99470000000000003</v>
      </c>
      <c r="L77">
        <v>0</v>
      </c>
      <c r="M77">
        <v>0</v>
      </c>
      <c r="N77">
        <v>8.3298000000000005</v>
      </c>
      <c r="O77"/>
      <c r="P77"/>
      <c r="Q77" s="4">
        <v>44508</v>
      </c>
      <c r="R77" s="1">
        <v>0.86684027777777783</v>
      </c>
      <c r="T77" s="9">
        <v>0.52068479999999995</v>
      </c>
      <c r="U77" s="9">
        <v>4.3371936</v>
      </c>
      <c r="V77" s="9" t="s">
        <v>72</v>
      </c>
      <c r="W77" s="9" t="s">
        <v>72</v>
      </c>
      <c r="AC77" s="3">
        <v>1</v>
      </c>
    </row>
    <row r="80" spans="1:29" ht="15">
      <c r="A80">
        <v>15</v>
      </c>
      <c r="B80">
        <v>18</v>
      </c>
      <c r="C80">
        <v>85.11</v>
      </c>
      <c r="D80" t="s">
        <v>82</v>
      </c>
      <c r="E80" t="s">
        <v>22</v>
      </c>
      <c r="F80">
        <v>2082</v>
      </c>
      <c r="G80">
        <v>23741</v>
      </c>
      <c r="H80">
        <v>0.83499999999999996</v>
      </c>
      <c r="I80">
        <v>8.52</v>
      </c>
      <c r="J80">
        <v>0.92200000000000004</v>
      </c>
      <c r="K80">
        <v>0.99470000000000003</v>
      </c>
      <c r="L80">
        <v>0</v>
      </c>
      <c r="M80">
        <v>0</v>
      </c>
      <c r="N80">
        <v>10.206099999999999</v>
      </c>
      <c r="O80"/>
      <c r="P80"/>
      <c r="Q80" s="4">
        <v>44508</v>
      </c>
      <c r="R80" s="1">
        <v>0.66521990740740744</v>
      </c>
      <c r="T80" s="9">
        <v>0.71066850000000004</v>
      </c>
      <c r="U80" s="9">
        <v>7.2513719999999999</v>
      </c>
      <c r="V80" s="9" t="s">
        <v>72</v>
      </c>
      <c r="W80" s="9" t="s">
        <v>72</v>
      </c>
      <c r="AC80" s="3">
        <v>1</v>
      </c>
    </row>
    <row r="81" spans="1:29" ht="15">
      <c r="A81">
        <v>29</v>
      </c>
      <c r="B81">
        <v>32</v>
      </c>
      <c r="C81">
        <v>77.760000000000005</v>
      </c>
      <c r="D81" t="s">
        <v>95</v>
      </c>
      <c r="E81" t="s">
        <v>22</v>
      </c>
      <c r="F81">
        <v>1466</v>
      </c>
      <c r="G81">
        <v>16734</v>
      </c>
      <c r="H81">
        <v>0.67200000000000004</v>
      </c>
      <c r="I81">
        <v>6.5869999999999997</v>
      </c>
      <c r="J81">
        <v>0.92200000000000004</v>
      </c>
      <c r="K81">
        <v>0.99470000000000003</v>
      </c>
      <c r="L81">
        <v>0</v>
      </c>
      <c r="M81">
        <v>0</v>
      </c>
      <c r="N81">
        <v>9.8034999999999997</v>
      </c>
      <c r="O81"/>
      <c r="P81"/>
      <c r="Q81" s="4">
        <v>44508</v>
      </c>
      <c r="R81" s="1">
        <v>0.76953703703703702</v>
      </c>
      <c r="T81" s="9">
        <v>0.5225472000000001</v>
      </c>
      <c r="U81" s="9">
        <v>5.1220511999999996</v>
      </c>
      <c r="V81" s="9" t="s">
        <v>72</v>
      </c>
      <c r="W81" s="9" t="s">
        <v>72</v>
      </c>
      <c r="AC81" s="3">
        <v>1</v>
      </c>
    </row>
    <row r="82" spans="1:29" ht="15">
      <c r="A82">
        <v>49</v>
      </c>
      <c r="B82">
        <v>52</v>
      </c>
      <c r="C82">
        <v>89.11</v>
      </c>
      <c r="D82" t="s">
        <v>113</v>
      </c>
      <c r="E82" t="s">
        <v>22</v>
      </c>
      <c r="F82">
        <v>1846</v>
      </c>
      <c r="G82">
        <v>20590</v>
      </c>
      <c r="H82">
        <v>0.71499999999999997</v>
      </c>
      <c r="I82">
        <v>7.0629999999999997</v>
      </c>
      <c r="J82">
        <v>0.92200000000000004</v>
      </c>
      <c r="K82">
        <v>0.99470000000000003</v>
      </c>
      <c r="L82">
        <v>0</v>
      </c>
      <c r="M82">
        <v>0</v>
      </c>
      <c r="N82">
        <v>9.8789999999999996</v>
      </c>
      <c r="O82"/>
      <c r="P82"/>
      <c r="Q82" s="4">
        <v>44508</v>
      </c>
      <c r="R82" s="1">
        <v>0.91913194444444446</v>
      </c>
      <c r="T82" s="9">
        <v>0.63713649999999999</v>
      </c>
      <c r="U82" s="9">
        <v>6.2938392999999992</v>
      </c>
      <c r="V82" s="9" t="s">
        <v>72</v>
      </c>
      <c r="W82" s="9" t="s">
        <v>72</v>
      </c>
      <c r="AC82" s="3">
        <v>1</v>
      </c>
    </row>
    <row r="83" spans="1:29" ht="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 s="4"/>
      <c r="R83" s="1"/>
      <c r="T83" s="9"/>
      <c r="U83" s="9"/>
      <c r="V83" s="9"/>
      <c r="W83" s="9"/>
      <c r="AC83" s="3"/>
    </row>
    <row r="84" spans="1:29" ht="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 s="4"/>
      <c r="R84" s="1"/>
      <c r="T84" s="9"/>
      <c r="U84" s="9"/>
      <c r="V84" s="9"/>
      <c r="W84" s="9"/>
      <c r="AC84" s="3"/>
    </row>
    <row r="85" spans="1:29" ht="15">
      <c r="A85">
        <v>54</v>
      </c>
      <c r="B85">
        <v>57</v>
      </c>
      <c r="C85">
        <v>80.739999999999995</v>
      </c>
      <c r="D85" t="s">
        <v>118</v>
      </c>
      <c r="E85" t="s">
        <v>22</v>
      </c>
      <c r="F85">
        <v>1764</v>
      </c>
      <c r="G85">
        <v>21249</v>
      </c>
      <c r="H85">
        <v>0.75700000000000001</v>
      </c>
      <c r="I85">
        <v>8.0429999999999993</v>
      </c>
      <c r="J85">
        <v>0.92200000000000004</v>
      </c>
      <c r="K85">
        <v>0.99470000000000003</v>
      </c>
      <c r="L85">
        <v>0</v>
      </c>
      <c r="M85">
        <v>0</v>
      </c>
      <c r="N85">
        <v>10.6205</v>
      </c>
      <c r="O85"/>
      <c r="P85"/>
      <c r="Q85" s="4">
        <v>44508</v>
      </c>
      <c r="R85" s="1">
        <v>0.9564583333333333</v>
      </c>
      <c r="T85" s="9">
        <v>0.61120180000000002</v>
      </c>
      <c r="U85" s="9">
        <v>6.4939181999999995</v>
      </c>
      <c r="V85" s="9" t="s">
        <v>72</v>
      </c>
      <c r="W85" s="9" t="s">
        <v>72</v>
      </c>
      <c r="AC85" s="3">
        <v>1</v>
      </c>
    </row>
    <row r="86" spans="1:29" ht="15">
      <c r="A86">
        <v>50</v>
      </c>
      <c r="B86">
        <v>53</v>
      </c>
      <c r="C86">
        <v>79.42</v>
      </c>
      <c r="D86" t="s">
        <v>114</v>
      </c>
      <c r="E86" t="s">
        <v>22</v>
      </c>
      <c r="F86">
        <v>1388</v>
      </c>
      <c r="G86">
        <v>16711</v>
      </c>
      <c r="H86">
        <v>0.623</v>
      </c>
      <c r="I86">
        <v>6.44</v>
      </c>
      <c r="J86">
        <v>0.92200000000000004</v>
      </c>
      <c r="K86">
        <v>0.99470000000000003</v>
      </c>
      <c r="L86">
        <v>0</v>
      </c>
      <c r="M86">
        <v>0</v>
      </c>
      <c r="N86">
        <v>10.334899999999999</v>
      </c>
      <c r="O86"/>
      <c r="P86"/>
      <c r="Q86" s="4">
        <v>44508</v>
      </c>
      <c r="R86" s="1">
        <v>0.92662037037037026</v>
      </c>
      <c r="T86" s="9">
        <v>0.49478659999999997</v>
      </c>
      <c r="U86" s="9">
        <v>5.1146479999999999</v>
      </c>
      <c r="V86" s="9" t="s">
        <v>72</v>
      </c>
      <c r="W86" s="9" t="s">
        <v>72</v>
      </c>
      <c r="AC86" s="3">
        <v>1</v>
      </c>
    </row>
    <row r="87" spans="1:29" ht="15">
      <c r="A87">
        <v>8</v>
      </c>
      <c r="B87">
        <v>11</v>
      </c>
      <c r="C87">
        <v>92.42</v>
      </c>
      <c r="D87" t="s">
        <v>75</v>
      </c>
      <c r="E87" t="s">
        <v>22</v>
      </c>
      <c r="F87">
        <v>1603</v>
      </c>
      <c r="G87">
        <v>20372</v>
      </c>
      <c r="H87">
        <v>0.60799999999999998</v>
      </c>
      <c r="I87">
        <v>6.7380000000000004</v>
      </c>
      <c r="J87">
        <v>0.92200000000000004</v>
      </c>
      <c r="K87">
        <v>0.99470000000000003</v>
      </c>
      <c r="L87">
        <v>0</v>
      </c>
      <c r="M87">
        <v>0</v>
      </c>
      <c r="N87">
        <v>11.09</v>
      </c>
      <c r="O87"/>
      <c r="P87"/>
      <c r="Q87" s="4">
        <v>44508</v>
      </c>
      <c r="R87" s="1">
        <v>0.6135532407407408</v>
      </c>
      <c r="T87" s="9">
        <v>0.56191360000000001</v>
      </c>
      <c r="U87" s="9">
        <v>6.2272596000000009</v>
      </c>
      <c r="V87" s="9" t="s">
        <v>72</v>
      </c>
      <c r="W87" s="9" t="s">
        <v>72</v>
      </c>
      <c r="AC87" s="3">
        <v>1</v>
      </c>
    </row>
    <row r="88" spans="1:29" ht="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 s="4"/>
      <c r="R88" s="1"/>
      <c r="T88" s="9"/>
      <c r="U88" s="9"/>
      <c r="V88" s="9"/>
      <c r="W88" s="9"/>
      <c r="AC88" s="3"/>
    </row>
    <row r="90" spans="1:29" ht="15">
      <c r="A90">
        <v>16</v>
      </c>
      <c r="B90">
        <v>16</v>
      </c>
      <c r="C90">
        <v>89.62</v>
      </c>
      <c r="D90" t="s">
        <v>152</v>
      </c>
      <c r="E90" t="s">
        <v>22</v>
      </c>
      <c r="F90">
        <v>3385</v>
      </c>
      <c r="G90">
        <v>27874</v>
      </c>
      <c r="H90">
        <v>1.1679999999999999</v>
      </c>
      <c r="I90">
        <v>9.4049999999999994</v>
      </c>
      <c r="J90">
        <v>0.86509999999999998</v>
      </c>
      <c r="K90">
        <v>0.98540000000000005</v>
      </c>
      <c r="L90">
        <v>0</v>
      </c>
      <c r="M90">
        <v>0</v>
      </c>
      <c r="N90">
        <v>8.0502000000000002</v>
      </c>
      <c r="O90"/>
      <c r="P90"/>
      <c r="Q90" s="4">
        <v>44510</v>
      </c>
      <c r="R90" s="1">
        <v>0.70773148148148157</v>
      </c>
      <c r="T90" s="9">
        <v>1.0467616</v>
      </c>
      <c r="U90" s="9">
        <v>8.4287609999999997</v>
      </c>
      <c r="V90" s="9" t="s">
        <v>72</v>
      </c>
      <c r="W90" s="9" t="s">
        <v>72</v>
      </c>
      <c r="AC90" s="3">
        <v>1</v>
      </c>
    </row>
    <row r="91" spans="1:29" ht="15">
      <c r="A91">
        <v>17</v>
      </c>
      <c r="B91">
        <v>17</v>
      </c>
      <c r="C91">
        <v>72.72</v>
      </c>
      <c r="D91" t="s">
        <v>153</v>
      </c>
      <c r="E91" t="s">
        <v>22</v>
      </c>
      <c r="F91">
        <v>1763</v>
      </c>
      <c r="G91">
        <v>15556</v>
      </c>
      <c r="H91">
        <v>0.78900000000000003</v>
      </c>
      <c r="I91">
        <v>6.49</v>
      </c>
      <c r="J91">
        <v>0.86509999999999998</v>
      </c>
      <c r="K91">
        <v>0.98540000000000005</v>
      </c>
      <c r="L91">
        <v>0</v>
      </c>
      <c r="M91">
        <v>0</v>
      </c>
      <c r="N91">
        <v>8.23</v>
      </c>
      <c r="O91"/>
      <c r="P91"/>
      <c r="Q91" s="4">
        <v>44510</v>
      </c>
      <c r="R91" s="1">
        <v>0.71510416666666676</v>
      </c>
      <c r="T91" s="9">
        <v>0.57376080000000007</v>
      </c>
      <c r="U91" s="9">
        <v>4.7195280000000004</v>
      </c>
      <c r="V91" s="9" t="s">
        <v>72</v>
      </c>
      <c r="W91" s="9" t="s">
        <v>72</v>
      </c>
      <c r="AC91" s="3">
        <v>1</v>
      </c>
    </row>
    <row r="92" spans="1:29" ht="15">
      <c r="A92">
        <v>14</v>
      </c>
      <c r="B92">
        <v>14</v>
      </c>
      <c r="C92">
        <v>89.86</v>
      </c>
      <c r="D92" t="s">
        <v>150</v>
      </c>
      <c r="E92" t="s">
        <v>22</v>
      </c>
      <c r="F92">
        <v>2802</v>
      </c>
      <c r="G92">
        <v>22954</v>
      </c>
      <c r="H92">
        <v>0.97599999999999998</v>
      </c>
      <c r="I92">
        <v>7.73</v>
      </c>
      <c r="J92">
        <v>0.86509999999999998</v>
      </c>
      <c r="K92">
        <v>0.98540000000000005</v>
      </c>
      <c r="L92">
        <v>0</v>
      </c>
      <c r="M92">
        <v>0</v>
      </c>
      <c r="N92">
        <v>7.9240000000000004</v>
      </c>
      <c r="O92"/>
      <c r="P92"/>
      <c r="Q92" s="4">
        <v>44510</v>
      </c>
      <c r="R92" s="1">
        <v>0.6929050925925927</v>
      </c>
      <c r="T92" s="9">
        <v>0.87703360000000008</v>
      </c>
      <c r="U92" s="9">
        <v>6.9461779999999997</v>
      </c>
      <c r="V92" s="9" t="s">
        <v>72</v>
      </c>
      <c r="W92" s="9" t="s">
        <v>72</v>
      </c>
      <c r="AC92" s="3">
        <v>1</v>
      </c>
    </row>
    <row r="93" spans="1:29" ht="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 s="4"/>
      <c r="R93" s="1"/>
      <c r="T93" s="9"/>
      <c r="U93" s="9"/>
      <c r="V93" s="9"/>
      <c r="W93" s="9"/>
      <c r="AC93" s="3"/>
    </row>
    <row r="94" spans="1:29" ht="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 s="4"/>
      <c r="R94" s="1"/>
      <c r="T94" s="9"/>
      <c r="U94" s="9"/>
      <c r="V94" s="9"/>
      <c r="W94" s="9"/>
      <c r="AC94" s="3"/>
    </row>
    <row r="95" spans="1:29" ht="15">
      <c r="A95">
        <v>40</v>
      </c>
      <c r="B95">
        <v>43</v>
      </c>
      <c r="C95">
        <v>81.33</v>
      </c>
      <c r="D95" t="s">
        <v>105</v>
      </c>
      <c r="E95" t="s">
        <v>22</v>
      </c>
      <c r="F95">
        <v>2834</v>
      </c>
      <c r="G95">
        <v>25307</v>
      </c>
      <c r="H95">
        <v>1.161</v>
      </c>
      <c r="I95">
        <v>9.5020000000000007</v>
      </c>
      <c r="J95">
        <v>0.92200000000000004</v>
      </c>
      <c r="K95">
        <v>0.99470000000000003</v>
      </c>
      <c r="L95">
        <v>0</v>
      </c>
      <c r="M95">
        <v>0</v>
      </c>
      <c r="N95">
        <v>8.1846999999999994</v>
      </c>
      <c r="O95"/>
      <c r="P95"/>
      <c r="Q95" s="4">
        <v>44508</v>
      </c>
      <c r="R95" s="1">
        <v>0.85194444444444439</v>
      </c>
      <c r="T95" s="9">
        <v>0.94424130000000006</v>
      </c>
      <c r="U95" s="9">
        <v>7.7279766000000008</v>
      </c>
      <c r="V95" s="9" t="s">
        <v>72</v>
      </c>
      <c r="W95" s="9" t="s">
        <v>72</v>
      </c>
      <c r="AC95" s="3">
        <v>1</v>
      </c>
    </row>
    <row r="96" spans="1:29" ht="15">
      <c r="A96">
        <v>26</v>
      </c>
      <c r="B96">
        <v>29</v>
      </c>
      <c r="C96">
        <v>72.88</v>
      </c>
      <c r="D96" t="s">
        <v>92</v>
      </c>
      <c r="E96" t="s">
        <v>22</v>
      </c>
      <c r="F96">
        <v>1840</v>
      </c>
      <c r="G96">
        <v>15714</v>
      </c>
      <c r="H96">
        <v>0.871</v>
      </c>
      <c r="I96">
        <v>6.6029999999999998</v>
      </c>
      <c r="J96">
        <v>0.92200000000000004</v>
      </c>
      <c r="K96">
        <v>0.99470000000000003</v>
      </c>
      <c r="L96">
        <v>0</v>
      </c>
      <c r="M96">
        <v>0</v>
      </c>
      <c r="N96">
        <v>7.577</v>
      </c>
      <c r="O96"/>
      <c r="P96"/>
      <c r="Q96" s="4">
        <v>44508</v>
      </c>
      <c r="R96" s="1">
        <v>0.74714120370370374</v>
      </c>
      <c r="T96" s="9">
        <v>0.63478479999999993</v>
      </c>
      <c r="U96" s="9">
        <v>4.8122663999999995</v>
      </c>
      <c r="V96" s="9" t="s">
        <v>72</v>
      </c>
      <c r="W96" s="9" t="s">
        <v>72</v>
      </c>
      <c r="AC96" s="3">
        <v>1</v>
      </c>
    </row>
    <row r="97" spans="1:29" ht="15">
      <c r="A97">
        <v>18</v>
      </c>
      <c r="B97">
        <v>18</v>
      </c>
      <c r="C97">
        <v>91.46</v>
      </c>
      <c r="D97" t="s">
        <v>154</v>
      </c>
      <c r="E97" t="s">
        <v>22</v>
      </c>
      <c r="F97">
        <v>2711</v>
      </c>
      <c r="G97">
        <v>23247</v>
      </c>
      <c r="H97">
        <v>0.93</v>
      </c>
      <c r="I97">
        <v>7.6920000000000002</v>
      </c>
      <c r="J97">
        <v>0.86509999999999998</v>
      </c>
      <c r="K97">
        <v>0.98540000000000005</v>
      </c>
      <c r="L97">
        <v>0</v>
      </c>
      <c r="M97">
        <v>0</v>
      </c>
      <c r="N97">
        <v>8.2746999999999993</v>
      </c>
      <c r="O97"/>
      <c r="P97"/>
      <c r="Q97" s="4">
        <v>44510</v>
      </c>
      <c r="R97" s="1">
        <v>0.72253472222222215</v>
      </c>
      <c r="T97" s="9">
        <v>0.85057800000000006</v>
      </c>
      <c r="U97" s="9">
        <v>7.0351032</v>
      </c>
      <c r="V97" s="9" t="s">
        <v>72</v>
      </c>
      <c r="W97" s="9" t="s">
        <v>72</v>
      </c>
      <c r="AC97" s="3">
        <v>1</v>
      </c>
    </row>
    <row r="99" spans="1:29" ht="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 s="4"/>
      <c r="R99" s="1"/>
      <c r="T99" s="9"/>
      <c r="U99" s="9"/>
      <c r="V99" s="9"/>
      <c r="W99" s="9"/>
      <c r="AC99" s="3"/>
    </row>
    <row r="100" spans="1:29" ht="15">
      <c r="A100">
        <v>15</v>
      </c>
      <c r="B100">
        <v>15</v>
      </c>
      <c r="C100">
        <v>56.53</v>
      </c>
      <c r="D100" t="s">
        <v>151</v>
      </c>
      <c r="E100" t="s">
        <v>22</v>
      </c>
      <c r="F100">
        <v>1858</v>
      </c>
      <c r="G100">
        <v>16988</v>
      </c>
      <c r="H100">
        <v>1.0629999999999999</v>
      </c>
      <c r="I100">
        <v>9.1110000000000007</v>
      </c>
      <c r="J100">
        <v>0.86509999999999998</v>
      </c>
      <c r="K100">
        <v>0.98540000000000005</v>
      </c>
      <c r="L100">
        <v>0</v>
      </c>
      <c r="M100">
        <v>0</v>
      </c>
      <c r="N100">
        <v>8.5673999999999992</v>
      </c>
      <c r="O100"/>
      <c r="P100"/>
      <c r="Q100" s="4">
        <v>44510</v>
      </c>
      <c r="R100" s="1">
        <v>0.70026620370370374</v>
      </c>
      <c r="T100" s="9">
        <v>0.6009139</v>
      </c>
      <c r="U100" s="9">
        <v>5.1504483000000008</v>
      </c>
      <c r="V100" s="9" t="s">
        <v>72</v>
      </c>
      <c r="W100" s="9" t="s">
        <v>72</v>
      </c>
      <c r="AC100" s="3">
        <v>1</v>
      </c>
    </row>
    <row r="101" spans="1:29" ht="15">
      <c r="A101">
        <v>21</v>
      </c>
      <c r="B101">
        <v>21</v>
      </c>
      <c r="C101">
        <v>76.150000000000006</v>
      </c>
      <c r="D101" t="s">
        <v>156</v>
      </c>
      <c r="E101" t="s">
        <v>22</v>
      </c>
      <c r="F101">
        <v>1698</v>
      </c>
      <c r="G101">
        <v>15993</v>
      </c>
      <c r="H101">
        <v>0.72799999999999998</v>
      </c>
      <c r="I101">
        <v>6.37</v>
      </c>
      <c r="J101">
        <v>0.86509999999999998</v>
      </c>
      <c r="K101">
        <v>0.98540000000000005</v>
      </c>
      <c r="L101">
        <v>0</v>
      </c>
      <c r="M101">
        <v>0</v>
      </c>
      <c r="N101">
        <v>8.7464999999999993</v>
      </c>
      <c r="O101"/>
      <c r="P101"/>
      <c r="Q101" s="4">
        <v>44510</v>
      </c>
      <c r="R101" s="1">
        <v>0.74474537037037036</v>
      </c>
      <c r="T101" s="9">
        <v>0.55437200000000009</v>
      </c>
      <c r="U101" s="9">
        <v>4.8507550000000004</v>
      </c>
      <c r="V101" s="9" t="s">
        <v>72</v>
      </c>
      <c r="W101" s="9" t="s">
        <v>72</v>
      </c>
      <c r="AC101" s="3">
        <v>1</v>
      </c>
    </row>
    <row r="102" spans="1:29" ht="15">
      <c r="A102">
        <v>18</v>
      </c>
      <c r="B102">
        <v>21</v>
      </c>
      <c r="C102">
        <v>81.75</v>
      </c>
      <c r="D102" t="s">
        <v>85</v>
      </c>
      <c r="E102" t="s">
        <v>22</v>
      </c>
      <c r="F102">
        <v>2240</v>
      </c>
      <c r="G102">
        <v>20666</v>
      </c>
      <c r="H102">
        <v>0.92900000000000005</v>
      </c>
      <c r="I102">
        <v>7.7270000000000003</v>
      </c>
      <c r="J102">
        <v>0.92200000000000004</v>
      </c>
      <c r="K102">
        <v>0.99470000000000003</v>
      </c>
      <c r="L102">
        <v>0</v>
      </c>
      <c r="M102">
        <v>0</v>
      </c>
      <c r="N102">
        <v>8.3177000000000003</v>
      </c>
      <c r="O102"/>
      <c r="P102"/>
      <c r="Q102" s="4">
        <v>44508</v>
      </c>
      <c r="R102" s="1">
        <v>0.68744212962962958</v>
      </c>
      <c r="T102" s="9">
        <v>0.75945750000000001</v>
      </c>
      <c r="U102" s="9">
        <v>6.3168225000000007</v>
      </c>
      <c r="V102" s="9" t="s">
        <v>72</v>
      </c>
      <c r="W102" s="9" t="s">
        <v>72</v>
      </c>
      <c r="X102" s="14"/>
      <c r="Y102" s="14"/>
      <c r="Z102" s="14"/>
      <c r="AA102" s="14"/>
      <c r="AB102" s="14"/>
      <c r="AC102" s="3">
        <v>1</v>
      </c>
    </row>
  </sheetData>
  <printOptions gridLines="1"/>
  <pageMargins left="0.7" right="0.7" top="0.75" bottom="0.75" header="0.3" footer="0.3"/>
  <pageSetup scale="3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E594-213A-46CB-9AEC-BACB2527F3CD}">
  <dimension ref="A2:AN111"/>
  <sheetViews>
    <sheetView tabSelected="1" topLeftCell="F78" workbookViewId="0">
      <selection activeCell="L94" sqref="L94"/>
    </sheetView>
  </sheetViews>
  <sheetFormatPr baseColWidth="10" defaultColWidth="8.83203125" defaultRowHeight="15"/>
  <cols>
    <col min="1" max="1" width="33.1640625" customWidth="1"/>
    <col min="2" max="2" width="19.6640625" customWidth="1"/>
    <col min="7" max="8" width="8.6640625" style="48"/>
    <col min="20" max="20" width="13.1640625" customWidth="1"/>
    <col min="28" max="28" width="10.33203125" bestFit="1" customWidth="1"/>
    <col min="29" max="39" width="10.33203125" customWidth="1"/>
    <col min="40" max="40" width="8.83203125" bestFit="1" customWidth="1"/>
  </cols>
  <sheetData>
    <row r="2" spans="4:19">
      <c r="E2" t="s">
        <v>205</v>
      </c>
    </row>
    <row r="3" spans="4:19">
      <c r="E3" t="s">
        <v>206</v>
      </c>
      <c r="H3" s="48">
        <f>_xlfn.T.TEST(F5:F9,I5:I9,2,1)</f>
        <v>1.7130791017709744E-3</v>
      </c>
    </row>
    <row r="4" spans="4:19">
      <c r="D4" t="s">
        <v>207</v>
      </c>
      <c r="F4" t="s">
        <v>208</v>
      </c>
      <c r="I4" t="s">
        <v>209</v>
      </c>
    </row>
    <row r="5" spans="4:19">
      <c r="D5" t="s">
        <v>210</v>
      </c>
      <c r="F5" s="46">
        <f>AB20</f>
        <v>18.775200425042378</v>
      </c>
      <c r="I5" s="46">
        <f>AB23</f>
        <v>36.341827357279989</v>
      </c>
    </row>
    <row r="6" spans="4:19">
      <c r="D6" t="s">
        <v>211</v>
      </c>
      <c r="F6" s="46">
        <f>AB26</f>
        <v>12.255872194355828</v>
      </c>
      <c r="I6" s="46">
        <f>AB29</f>
        <v>32.709896161898982</v>
      </c>
    </row>
    <row r="7" spans="4:19">
      <c r="D7" t="s">
        <v>212</v>
      </c>
      <c r="F7" s="46">
        <f>AB32</f>
        <v>11.440588825952856</v>
      </c>
      <c r="I7" s="46">
        <f>AB35</f>
        <v>28.948601001698222</v>
      </c>
    </row>
    <row r="8" spans="4:19">
      <c r="D8" t="s">
        <v>213</v>
      </c>
      <c r="F8" s="46">
        <f>AB38</f>
        <v>12.182701400527899</v>
      </c>
      <c r="I8" s="46">
        <f>AB41</f>
        <v>30.598601589878907</v>
      </c>
    </row>
    <row r="9" spans="4:19">
      <c r="D9" t="s">
        <v>214</v>
      </c>
      <c r="F9" s="46">
        <f>AB44</f>
        <v>19.221718601876404</v>
      </c>
      <c r="I9" s="46">
        <f>AB47</f>
        <v>27.090866605205921</v>
      </c>
    </row>
    <row r="11" spans="4:19">
      <c r="D11" t="s">
        <v>215</v>
      </c>
      <c r="F11">
        <f>AVERAGE(F5:F9)</f>
        <v>14.775216289551071</v>
      </c>
      <c r="G11"/>
      <c r="H11"/>
      <c r="I11">
        <f t="shared" ref="I11" si="0">AVERAGE(I5:I9)</f>
        <v>31.137958543192404</v>
      </c>
    </row>
    <row r="16" spans="4:19">
      <c r="L16" t="s">
        <v>157</v>
      </c>
      <c r="N16" t="s">
        <v>158</v>
      </c>
      <c r="S16" t="s">
        <v>159</v>
      </c>
    </row>
    <row r="17" spans="1:40" s="15" customFormat="1" ht="192">
      <c r="A17" s="15" t="s">
        <v>160</v>
      </c>
      <c r="C17" s="15" t="s">
        <v>161</v>
      </c>
      <c r="D17" s="15" t="s">
        <v>162</v>
      </c>
      <c r="E17" s="15" t="s">
        <v>163</v>
      </c>
      <c r="F17" s="15" t="s">
        <v>164</v>
      </c>
      <c r="G17" s="49" t="s">
        <v>165</v>
      </c>
      <c r="H17" s="15" t="s">
        <v>166</v>
      </c>
      <c r="I17" s="15" t="s">
        <v>167</v>
      </c>
      <c r="J17" s="15" t="s">
        <v>168</v>
      </c>
      <c r="L17" s="15" t="s">
        <v>169</v>
      </c>
      <c r="M17" s="15" t="s">
        <v>170</v>
      </c>
      <c r="N17" s="15" t="s">
        <v>171</v>
      </c>
      <c r="O17" s="15" t="s">
        <v>172</v>
      </c>
      <c r="P17" s="15" t="s">
        <v>173</v>
      </c>
      <c r="Q17" s="50"/>
      <c r="R17" s="50"/>
      <c r="S17" s="15" t="s">
        <v>174</v>
      </c>
      <c r="T17" s="15" t="s">
        <v>175</v>
      </c>
      <c r="U17" s="15" t="s">
        <v>176</v>
      </c>
      <c r="V17" s="15" t="s">
        <v>177</v>
      </c>
      <c r="W17" s="15" t="s">
        <v>178</v>
      </c>
      <c r="X17" s="15" t="s">
        <v>179</v>
      </c>
      <c r="Y17" s="50"/>
      <c r="Z17" s="50"/>
      <c r="AA17" s="50" t="s">
        <v>180</v>
      </c>
      <c r="AB17" s="15" t="s">
        <v>181</v>
      </c>
      <c r="AC17" s="15" t="s">
        <v>182</v>
      </c>
      <c r="AD17" s="15" t="s">
        <v>183</v>
      </c>
      <c r="AE17" s="15" t="s">
        <v>184</v>
      </c>
      <c r="AF17" s="15" t="s">
        <v>185</v>
      </c>
      <c r="AI17" s="15" t="s">
        <v>186</v>
      </c>
    </row>
    <row r="18" spans="1:40" s="15" customFormat="1" ht="144">
      <c r="E18" s="15" t="s">
        <v>187</v>
      </c>
      <c r="F18" s="15" t="s">
        <v>188</v>
      </c>
      <c r="G18" s="49"/>
      <c r="H18" s="49"/>
      <c r="L18" s="51" t="s">
        <v>189</v>
      </c>
      <c r="O18" s="52"/>
      <c r="P18" s="52"/>
      <c r="Q18" s="52"/>
      <c r="R18" s="52"/>
      <c r="X18" s="50"/>
      <c r="Y18" s="50"/>
      <c r="Z18" s="50"/>
      <c r="AA18" s="50"/>
      <c r="AB18" s="15" t="s">
        <v>190</v>
      </c>
      <c r="AI18" s="15" t="s">
        <v>191</v>
      </c>
    </row>
    <row r="19" spans="1:40" s="15" customFormat="1" ht="16">
      <c r="G19" s="49"/>
      <c r="H19" s="49"/>
      <c r="L19" s="51"/>
      <c r="O19" s="52"/>
      <c r="P19" s="52"/>
      <c r="Q19" s="52"/>
      <c r="R19" s="52"/>
      <c r="X19" s="50"/>
      <c r="Y19" s="50"/>
      <c r="Z19" s="50"/>
      <c r="AA19" s="50"/>
      <c r="AN19" s="53"/>
    </row>
    <row r="20" spans="1:40">
      <c r="A20" s="54" t="s">
        <v>195</v>
      </c>
      <c r="B20" t="s">
        <v>192</v>
      </c>
      <c r="C20" s="54">
        <v>99.26</v>
      </c>
      <c r="D20" s="54">
        <v>16006.34</v>
      </c>
      <c r="E20" s="54"/>
      <c r="F20" s="54">
        <v>14172.3</v>
      </c>
      <c r="G20" s="48">
        <f t="shared" ref="G20:G43" si="1">E20</f>
        <v>0</v>
      </c>
      <c r="I20">
        <v>89.9</v>
      </c>
      <c r="J20" s="55">
        <f>100*I20/C20</f>
        <v>90.57021962522667</v>
      </c>
      <c r="K20" s="55"/>
      <c r="L20" s="56" t="s">
        <v>72</v>
      </c>
      <c r="N20">
        <f>C20</f>
        <v>99.26</v>
      </c>
      <c r="O20">
        <f>F20-D20</f>
        <v>-1834.0400000000009</v>
      </c>
      <c r="P20">
        <v>0</v>
      </c>
      <c r="S20" s="54">
        <v>89.9</v>
      </c>
      <c r="T20" s="54">
        <v>0.361398</v>
      </c>
      <c r="U20" s="54">
        <v>3.5456560000000001</v>
      </c>
      <c r="V20">
        <f>(S20-(S20*P20))</f>
        <v>89.9</v>
      </c>
      <c r="W20" s="57">
        <f t="shared" ref="W20:W43" si="2">100*T20/V20</f>
        <v>0.40199999999999997</v>
      </c>
      <c r="X20">
        <f>100*U20/V20</f>
        <v>3.944</v>
      </c>
      <c r="AB20" s="46">
        <f>100*(X22-X21)/X20</f>
        <v>18.775200425042378</v>
      </c>
      <c r="AC20" s="46">
        <f>100*(((L21-L22)*0.027)/C21)</f>
        <v>22.571471547154719</v>
      </c>
      <c r="AD20" s="46">
        <f>(1000*(((L21-L22)*0.027)/55.85))/(C21/1000)</f>
        <v>4041.4452188280602</v>
      </c>
      <c r="AE20" s="46">
        <f>1000000*(X22-X21)/55.85/100</f>
        <v>132.58619601856245</v>
      </c>
      <c r="AF20" s="46"/>
      <c r="AG20" s="46"/>
      <c r="AH20" s="46"/>
      <c r="AI20" s="46"/>
    </row>
    <row r="21" spans="1:40">
      <c r="A21" s="54"/>
      <c r="B21" t="s">
        <v>193</v>
      </c>
      <c r="C21" s="54">
        <v>99.99</v>
      </c>
      <c r="D21" s="54">
        <v>13557.7</v>
      </c>
      <c r="E21" s="54"/>
      <c r="F21" s="54">
        <v>13642.1</v>
      </c>
      <c r="G21" s="48">
        <f t="shared" si="1"/>
        <v>0</v>
      </c>
      <c r="I21">
        <v>85.1</v>
      </c>
      <c r="J21" s="55">
        <f>100*I21/C21</f>
        <v>85.108510851085114</v>
      </c>
      <c r="K21" s="55"/>
      <c r="L21" s="56">
        <v>836.89682962962968</v>
      </c>
      <c r="M21">
        <f>(1000*((L21-L22)/55.85)*0.027)/(C21/1000)</f>
        <v>4041.4452188280602</v>
      </c>
      <c r="N21">
        <f>C21</f>
        <v>99.99</v>
      </c>
      <c r="O21">
        <f t="shared" ref="O21:O49" si="3">F21-D21</f>
        <v>84.399999999999636</v>
      </c>
      <c r="P21">
        <f t="shared" ref="P21:P30" si="4">(O21-N21)/O21</f>
        <v>-0.1847156398104316</v>
      </c>
      <c r="S21" s="54">
        <v>85.1</v>
      </c>
      <c r="T21" s="54">
        <v>0.28253200000000001</v>
      </c>
      <c r="U21" s="54">
        <v>2.4168399999999997</v>
      </c>
      <c r="V21">
        <f>(S21-(S21*P21))</f>
        <v>100.81930094786772</v>
      </c>
      <c r="W21" s="57">
        <f t="shared" si="2"/>
        <v>0.28023602360235905</v>
      </c>
      <c r="X21">
        <f t="shared" ref="X21:X43" si="5">100*U21/V21</f>
        <v>2.397199719971987</v>
      </c>
      <c r="AB21" s="46"/>
      <c r="AC21" s="46"/>
      <c r="AD21" s="46"/>
      <c r="AE21" s="46"/>
      <c r="AF21" s="46"/>
      <c r="AG21" s="46"/>
      <c r="AH21" s="46"/>
      <c r="AI21" s="46"/>
    </row>
    <row r="22" spans="1:40">
      <c r="A22" s="54"/>
      <c r="B22" t="s">
        <v>194</v>
      </c>
      <c r="C22" s="54">
        <v>99.29</v>
      </c>
      <c r="D22" s="54">
        <v>13445.9</v>
      </c>
      <c r="E22" s="54"/>
      <c r="F22" s="54">
        <v>13541.7</v>
      </c>
      <c r="G22" s="48">
        <f t="shared" si="1"/>
        <v>0</v>
      </c>
      <c r="I22">
        <v>95.55</v>
      </c>
      <c r="J22" s="55">
        <f>100*I22/C22</f>
        <v>96.23325611844092</v>
      </c>
      <c r="K22" s="55"/>
      <c r="L22" s="56">
        <v>1</v>
      </c>
      <c r="N22">
        <f>C22</f>
        <v>99.29</v>
      </c>
      <c r="O22">
        <f t="shared" si="3"/>
        <v>95.800000000001091</v>
      </c>
      <c r="P22">
        <f t="shared" si="4"/>
        <v>-3.6430062630468427E-2</v>
      </c>
      <c r="S22" s="54">
        <v>95.55</v>
      </c>
      <c r="T22" s="54">
        <v>0.36117899999999997</v>
      </c>
      <c r="U22" s="54">
        <v>3.1072859999999998</v>
      </c>
      <c r="V22">
        <f t="shared" ref="V22:V43" si="6">(S22-(S22*P22))</f>
        <v>99.030892484341251</v>
      </c>
      <c r="W22" s="57">
        <f t="shared" si="2"/>
        <v>0.36471346560580531</v>
      </c>
      <c r="X22">
        <f t="shared" si="5"/>
        <v>3.1376936247356584</v>
      </c>
      <c r="AB22" s="46"/>
      <c r="AC22" s="46"/>
      <c r="AD22" s="46"/>
      <c r="AE22" s="46"/>
      <c r="AF22" s="46"/>
      <c r="AG22" s="46"/>
      <c r="AH22" s="46"/>
      <c r="AI22" s="46"/>
    </row>
    <row r="23" spans="1:40">
      <c r="A23" s="54" t="s">
        <v>196</v>
      </c>
      <c r="B23" t="s">
        <v>192</v>
      </c>
      <c r="C23" s="54">
        <v>99.26</v>
      </c>
      <c r="D23" s="54">
        <v>16006.34</v>
      </c>
      <c r="E23" s="54"/>
      <c r="F23" s="54">
        <v>14172.3</v>
      </c>
      <c r="G23" s="48">
        <f t="shared" si="1"/>
        <v>0</v>
      </c>
      <c r="I23">
        <v>89.9</v>
      </c>
      <c r="J23" s="55">
        <f>100*I23/C23</f>
        <v>90.57021962522667</v>
      </c>
      <c r="K23" s="55"/>
      <c r="L23" s="56" t="s">
        <v>72</v>
      </c>
      <c r="N23">
        <f>C23</f>
        <v>99.26</v>
      </c>
      <c r="O23">
        <f t="shared" si="3"/>
        <v>-1834.0400000000009</v>
      </c>
      <c r="P23">
        <v>0</v>
      </c>
      <c r="S23" s="54">
        <v>89.9</v>
      </c>
      <c r="T23" s="54">
        <v>0.361398</v>
      </c>
      <c r="U23" s="54">
        <v>3.5456560000000001</v>
      </c>
      <c r="V23">
        <f t="shared" si="6"/>
        <v>89.9</v>
      </c>
      <c r="W23" s="57">
        <f t="shared" si="2"/>
        <v>0.40199999999999997</v>
      </c>
      <c r="X23">
        <f t="shared" si="5"/>
        <v>3.944</v>
      </c>
      <c r="AB23" s="46">
        <f>100*(X25-X24)/X23</f>
        <v>36.341827357279989</v>
      </c>
      <c r="AC23" s="46">
        <f>100*(((L24-L25)*0.027)/C24)</f>
        <v>1.9988269026371204</v>
      </c>
      <c r="AD23" s="46">
        <f>(1000*(((L24-L25)*0.027)/55.85))/(C24/1000)</f>
        <v>357.89201479626149</v>
      </c>
      <c r="AE23" s="46">
        <f>1000000*(X25-X24)/55.85/100</f>
        <v>256.63772085427445</v>
      </c>
      <c r="AF23" s="46"/>
      <c r="AG23" s="46"/>
      <c r="AH23" s="46"/>
      <c r="AI23" s="46"/>
    </row>
    <row r="24" spans="1:40">
      <c r="A24" s="54"/>
      <c r="B24" t="s">
        <v>193</v>
      </c>
      <c r="C24" s="54">
        <v>99.73</v>
      </c>
      <c r="D24" s="54">
        <v>14080.6</v>
      </c>
      <c r="E24" s="54"/>
      <c r="F24" s="54">
        <v>14160.2</v>
      </c>
      <c r="G24" s="48">
        <f t="shared" si="1"/>
        <v>0</v>
      </c>
      <c r="I24">
        <v>75.02</v>
      </c>
      <c r="J24" s="55">
        <f>100*I24/C24</f>
        <v>75.223102376416321</v>
      </c>
      <c r="K24" s="55"/>
      <c r="L24" s="56">
        <f>(0.001*20259)*((C24/1000)/0.027)</f>
        <v>74.830743333333345</v>
      </c>
      <c r="M24">
        <f>(1000*((L24-L25)/55.85)*0.027)/(C24/1000)</f>
        <v>357.89201479626149</v>
      </c>
      <c r="N24">
        <f>C24</f>
        <v>99.73</v>
      </c>
      <c r="O24">
        <f t="shared" si="3"/>
        <v>79.600000000000364</v>
      </c>
      <c r="P24">
        <f t="shared" si="4"/>
        <v>-0.25288944723617524</v>
      </c>
      <c r="S24" s="54">
        <v>75.02</v>
      </c>
      <c r="T24" s="54">
        <v>0.2430648</v>
      </c>
      <c r="U24" s="58">
        <v>1.6061782</v>
      </c>
      <c r="V24">
        <f t="shared" si="6"/>
        <v>93.991766331657857</v>
      </c>
      <c r="W24" s="57">
        <f t="shared" si="2"/>
        <v>0.25860222601022881</v>
      </c>
      <c r="X24">
        <f t="shared" si="5"/>
        <v>1.7088498947157402</v>
      </c>
      <c r="AB24" s="46"/>
      <c r="AC24" s="46"/>
      <c r="AD24" s="46"/>
      <c r="AE24" s="46"/>
      <c r="AF24" s="46"/>
      <c r="AG24" s="46"/>
      <c r="AH24" s="46"/>
      <c r="AI24" s="46"/>
    </row>
    <row r="25" spans="1:40">
      <c r="A25" s="54"/>
      <c r="B25" t="s">
        <v>194</v>
      </c>
      <c r="C25" s="54">
        <v>100.02</v>
      </c>
      <c r="D25" s="54">
        <v>14091.8</v>
      </c>
      <c r="E25" s="54"/>
      <c r="F25" s="54">
        <v>14188.8</v>
      </c>
      <c r="G25" s="48">
        <f t="shared" si="1"/>
        <v>0</v>
      </c>
      <c r="I25">
        <v>95.82</v>
      </c>
      <c r="J25" s="55">
        <f>100*I25/C25</f>
        <v>95.800839832033603</v>
      </c>
      <c r="K25" s="55"/>
      <c r="L25" s="56">
        <v>1</v>
      </c>
      <c r="N25">
        <f>C25</f>
        <v>100.02</v>
      </c>
      <c r="O25">
        <f t="shared" si="3"/>
        <v>97</v>
      </c>
      <c r="P25">
        <f t="shared" si="4"/>
        <v>-3.1134020618556659E-2</v>
      </c>
      <c r="S25" s="54">
        <v>95.82</v>
      </c>
      <c r="T25" s="54">
        <v>0.39477839999999992</v>
      </c>
      <c r="U25" s="54">
        <v>3.104568</v>
      </c>
      <c r="V25">
        <f t="shared" si="6"/>
        <v>98.803261855670087</v>
      </c>
      <c r="W25" s="57">
        <f t="shared" si="2"/>
        <v>0.3995600879824035</v>
      </c>
      <c r="X25">
        <f t="shared" si="5"/>
        <v>3.142171565686863</v>
      </c>
      <c r="AB25" s="46"/>
      <c r="AC25" s="46"/>
      <c r="AD25" s="46"/>
      <c r="AE25" s="46"/>
      <c r="AF25" s="46"/>
      <c r="AG25" s="46"/>
      <c r="AH25" s="46"/>
      <c r="AI25" s="46"/>
    </row>
    <row r="26" spans="1:40">
      <c r="A26" s="54" t="s">
        <v>197</v>
      </c>
      <c r="B26" t="s">
        <v>192</v>
      </c>
      <c r="C26" s="54">
        <v>99.52</v>
      </c>
      <c r="D26" s="54">
        <v>16005.16</v>
      </c>
      <c r="E26" s="54"/>
      <c r="F26" s="54">
        <v>14143.5</v>
      </c>
      <c r="G26" s="48">
        <f t="shared" si="1"/>
        <v>0</v>
      </c>
      <c r="I26">
        <v>91.71</v>
      </c>
      <c r="J26" s="55">
        <f>100*I26/C26</f>
        <v>92.152331189710608</v>
      </c>
      <c r="K26" s="55"/>
      <c r="L26" s="56" t="s">
        <v>72</v>
      </c>
      <c r="N26">
        <f>C26</f>
        <v>99.52</v>
      </c>
      <c r="O26">
        <f t="shared" si="3"/>
        <v>-1861.6599999999999</v>
      </c>
      <c r="P26">
        <v>0</v>
      </c>
      <c r="S26" s="54">
        <v>91.71</v>
      </c>
      <c r="T26" s="54">
        <v>0.34024409999999994</v>
      </c>
      <c r="U26" s="54">
        <v>3.6078713999999996</v>
      </c>
      <c r="V26">
        <f t="shared" si="6"/>
        <v>91.71</v>
      </c>
      <c r="W26" s="57">
        <f t="shared" si="2"/>
        <v>0.371</v>
      </c>
      <c r="X26">
        <f t="shared" si="5"/>
        <v>3.9339999999999997</v>
      </c>
      <c r="AB26" s="46">
        <f>100*(X28-X27)/X26</f>
        <v>12.255872194355828</v>
      </c>
      <c r="AC26" s="46">
        <f>100*(((L27-L28)*0.027)/C27)</f>
        <v>7.2850678733031665E-2</v>
      </c>
      <c r="AD26" s="46">
        <f>(1000*(((L27-L28)*0.027)/55.85))/(C27/1000)</f>
        <v>13.043989030086244</v>
      </c>
      <c r="AE26" s="46">
        <f>1000000*(X28-X27)/55.85/100</f>
        <v>86.328739861407016</v>
      </c>
      <c r="AF26" s="46"/>
      <c r="AG26" s="46"/>
      <c r="AH26" s="46"/>
      <c r="AI26" s="46"/>
    </row>
    <row r="27" spans="1:40">
      <c r="A27" s="54"/>
      <c r="B27" t="s">
        <v>193</v>
      </c>
      <c r="C27" s="54">
        <v>99.45</v>
      </c>
      <c r="D27" s="54">
        <v>13522</v>
      </c>
      <c r="E27" s="54"/>
      <c r="F27" s="54">
        <v>13605.8</v>
      </c>
      <c r="G27" s="48">
        <f t="shared" si="1"/>
        <v>0</v>
      </c>
      <c r="I27">
        <v>83.32</v>
      </c>
      <c r="J27" s="55">
        <f>100*I27/C27</f>
        <v>83.780794369029664</v>
      </c>
      <c r="K27" s="55"/>
      <c r="L27" s="56">
        <f>(0.001 *1000)*((C27/1000)/0.027)</f>
        <v>3.6833333333333331</v>
      </c>
      <c r="M27">
        <f>(1000*((L27-L28)/55.85)*0.027)/(C27/1000)</f>
        <v>13.043989030086243</v>
      </c>
      <c r="N27">
        <f>C27</f>
        <v>99.45</v>
      </c>
      <c r="O27">
        <f t="shared" si="3"/>
        <v>83.799999999999272</v>
      </c>
      <c r="P27">
        <f t="shared" si="4"/>
        <v>-0.18675417661098886</v>
      </c>
      <c r="S27" s="54">
        <v>83.32</v>
      </c>
      <c r="T27" s="54">
        <v>0.29911879999999996</v>
      </c>
      <c r="U27" s="54">
        <v>2.3887844</v>
      </c>
      <c r="V27">
        <f t="shared" si="6"/>
        <v>98.880357995227584</v>
      </c>
      <c r="W27" s="57">
        <f t="shared" si="2"/>
        <v>0.30250578179989679</v>
      </c>
      <c r="X27">
        <f t="shared" si="5"/>
        <v>2.4158330819507081</v>
      </c>
      <c r="AB27" s="46"/>
      <c r="AC27" s="46"/>
      <c r="AD27" s="46"/>
      <c r="AE27" s="46"/>
      <c r="AF27" s="46"/>
      <c r="AG27" s="46"/>
      <c r="AH27" s="46"/>
      <c r="AI27" s="46"/>
    </row>
    <row r="28" spans="1:40">
      <c r="A28" s="54"/>
      <c r="B28" t="s">
        <v>194</v>
      </c>
      <c r="C28" s="54">
        <v>100.45</v>
      </c>
      <c r="D28" s="54">
        <v>14041.3</v>
      </c>
      <c r="E28" s="54"/>
      <c r="F28" s="54">
        <v>14136.9</v>
      </c>
      <c r="G28" s="48">
        <f t="shared" si="1"/>
        <v>0</v>
      </c>
      <c r="I28">
        <v>81.62</v>
      </c>
      <c r="J28" s="55">
        <f>100*I28/C28</f>
        <v>81.254355400696866</v>
      </c>
      <c r="K28" s="55"/>
      <c r="L28" s="56">
        <v>1</v>
      </c>
      <c r="N28">
        <f>C28</f>
        <v>100.45</v>
      </c>
      <c r="O28">
        <f t="shared" si="3"/>
        <v>95.600000000000364</v>
      </c>
      <c r="P28">
        <f>(O28-N28)/O28</f>
        <v>-5.0732217573217789E-2</v>
      </c>
      <c r="S28" s="54">
        <v>81.62</v>
      </c>
      <c r="T28" s="54">
        <v>0.28240520000000002</v>
      </c>
      <c r="U28" s="54">
        <v>2.4853290000000001</v>
      </c>
      <c r="V28">
        <f t="shared" si="6"/>
        <v>85.760763598326037</v>
      </c>
      <c r="W28" s="57">
        <f t="shared" si="2"/>
        <v>0.32929417620706947</v>
      </c>
      <c r="X28">
        <f t="shared" si="5"/>
        <v>2.8979790940766663</v>
      </c>
      <c r="AB28" s="46"/>
      <c r="AC28" s="46"/>
      <c r="AD28" s="46"/>
      <c r="AE28" s="46"/>
      <c r="AF28" s="46"/>
      <c r="AG28" s="46"/>
      <c r="AH28" s="46"/>
      <c r="AI28" s="46"/>
    </row>
    <row r="29" spans="1:40">
      <c r="A29" s="54" t="s">
        <v>198</v>
      </c>
      <c r="B29" t="s">
        <v>192</v>
      </c>
      <c r="C29" s="54">
        <v>99.52</v>
      </c>
      <c r="D29" s="54">
        <v>16005.16</v>
      </c>
      <c r="E29" s="54"/>
      <c r="F29" s="54">
        <v>14143.5</v>
      </c>
      <c r="G29" s="48">
        <f t="shared" si="1"/>
        <v>0</v>
      </c>
      <c r="I29">
        <v>91.71</v>
      </c>
      <c r="J29" s="55">
        <f>100*I29/C29</f>
        <v>92.152331189710608</v>
      </c>
      <c r="K29" s="55"/>
      <c r="L29" s="56" t="s">
        <v>72</v>
      </c>
      <c r="N29">
        <f>C29</f>
        <v>99.52</v>
      </c>
      <c r="O29">
        <f t="shared" si="3"/>
        <v>-1861.6599999999999</v>
      </c>
      <c r="P29">
        <v>0</v>
      </c>
      <c r="S29" s="54">
        <v>91.71</v>
      </c>
      <c r="T29" s="54">
        <v>0.34024409999999994</v>
      </c>
      <c r="U29" s="54">
        <v>3.6078713999999996</v>
      </c>
      <c r="V29">
        <f t="shared" si="6"/>
        <v>91.71</v>
      </c>
      <c r="W29" s="57">
        <f t="shared" si="2"/>
        <v>0.371</v>
      </c>
      <c r="X29">
        <f t="shared" si="5"/>
        <v>3.9339999999999997</v>
      </c>
      <c r="AB29" s="46">
        <f>100*(X31-X30)/X29</f>
        <v>32.709896161898982</v>
      </c>
      <c r="AC29" s="46">
        <f>100*(((L30-L31)*0.027)/C30)</f>
        <v>1.9387604265488505</v>
      </c>
      <c r="AD29" s="46">
        <f>(1000*(((L30-L31)*0.027)/55.85))/(C30/1000)</f>
        <v>347.13705041161154</v>
      </c>
      <c r="AE29" s="46">
        <f>1000000*(X31-X30)/55.85/100</f>
        <v>230.40417457638418</v>
      </c>
      <c r="AF29" s="46"/>
      <c r="AG29" s="46"/>
      <c r="AH29" s="46"/>
      <c r="AI29" s="46"/>
    </row>
    <row r="30" spans="1:40">
      <c r="A30" s="54"/>
      <c r="B30" t="s">
        <v>193</v>
      </c>
      <c r="C30" s="54">
        <v>99.59</v>
      </c>
      <c r="D30" s="54">
        <v>14104.9</v>
      </c>
      <c r="E30" s="54"/>
      <c r="F30" s="54">
        <v>14181.6</v>
      </c>
      <c r="G30" s="48">
        <f t="shared" si="1"/>
        <v>0</v>
      </c>
      <c r="I30">
        <v>73.180000000000007</v>
      </c>
      <c r="J30" s="55">
        <f>100*I30/C30</f>
        <v>73.481273220202837</v>
      </c>
      <c r="K30" s="55"/>
      <c r="L30" s="56">
        <f>(0.001*348.5*55.84)*((C30/1000)/0.027)</f>
        <v>71.779455614814822</v>
      </c>
      <c r="M30">
        <f>(1000*((L30-L31)/55.85)*0.027)/(C30/1000)</f>
        <v>347.13705041161148</v>
      </c>
      <c r="N30">
        <f>C30</f>
        <v>99.59</v>
      </c>
      <c r="O30">
        <f t="shared" si="3"/>
        <v>76.700000000000728</v>
      </c>
      <c r="P30">
        <f t="shared" si="4"/>
        <v>-0.29843546284223021</v>
      </c>
      <c r="S30" s="54">
        <v>73.180000000000007</v>
      </c>
      <c r="T30" s="54">
        <v>0.21880820000000001</v>
      </c>
      <c r="U30" s="54">
        <v>1.5828834000000001</v>
      </c>
      <c r="V30">
        <f t="shared" si="6"/>
        <v>95.019507170794412</v>
      </c>
      <c r="W30" s="57">
        <f t="shared" si="2"/>
        <v>0.23027713625866267</v>
      </c>
      <c r="X30">
        <f t="shared" si="5"/>
        <v>1.6658509890551418</v>
      </c>
      <c r="AB30" s="46"/>
      <c r="AC30" s="46"/>
      <c r="AD30" s="46"/>
      <c r="AE30" s="46"/>
      <c r="AF30" s="46"/>
      <c r="AG30" s="46"/>
      <c r="AH30" s="46"/>
      <c r="AI30" s="46"/>
    </row>
    <row r="31" spans="1:40">
      <c r="A31" s="54"/>
      <c r="B31" t="s">
        <v>194</v>
      </c>
      <c r="C31" s="54">
        <v>99.65</v>
      </c>
      <c r="D31" s="54">
        <v>13460.4</v>
      </c>
      <c r="E31" s="54"/>
      <c r="F31" s="54">
        <v>13553.6</v>
      </c>
      <c r="G31" s="48">
        <f t="shared" si="1"/>
        <v>0</v>
      </c>
      <c r="I31">
        <v>94.05</v>
      </c>
      <c r="J31" s="55">
        <f>100*I31/C31</f>
        <v>94.380331159056695</v>
      </c>
      <c r="K31" s="55"/>
      <c r="L31" s="56">
        <f>(0.001*1.3*55.84)*((C31/1000)/0.027)</f>
        <v>0.26791825185185192</v>
      </c>
      <c r="N31">
        <f>C31</f>
        <v>99.65</v>
      </c>
      <c r="O31">
        <f t="shared" si="3"/>
        <v>93.200000000000728</v>
      </c>
      <c r="P31">
        <f>(O31-N31)/O31</f>
        <v>-6.9206008583682699E-2</v>
      </c>
      <c r="S31" s="54">
        <v>94.05</v>
      </c>
      <c r="T31" s="54">
        <v>0.28309049999999997</v>
      </c>
      <c r="U31" s="54">
        <v>2.9691584999999998</v>
      </c>
      <c r="V31">
        <f t="shared" si="6"/>
        <v>100.55882510729535</v>
      </c>
      <c r="W31" s="57">
        <f t="shared" si="2"/>
        <v>0.28151731058705687</v>
      </c>
      <c r="X31">
        <f t="shared" si="5"/>
        <v>2.9526583040642476</v>
      </c>
      <c r="AB31" s="46"/>
      <c r="AC31" s="46"/>
      <c r="AD31" s="46"/>
      <c r="AE31" s="46"/>
      <c r="AF31" s="46"/>
      <c r="AG31" s="46"/>
      <c r="AH31" s="46"/>
      <c r="AI31" s="46"/>
    </row>
    <row r="32" spans="1:40">
      <c r="A32" s="54" t="s">
        <v>199</v>
      </c>
      <c r="B32" t="s">
        <v>192</v>
      </c>
      <c r="C32" s="54">
        <v>100</v>
      </c>
      <c r="D32" s="54">
        <v>15999.78</v>
      </c>
      <c r="E32" s="54"/>
      <c r="F32" s="54">
        <v>14168.8</v>
      </c>
      <c r="G32" s="48">
        <f t="shared" si="1"/>
        <v>0</v>
      </c>
      <c r="I32">
        <v>89.3</v>
      </c>
      <c r="J32" s="55">
        <f>100*I32/C32</f>
        <v>89.3</v>
      </c>
      <c r="K32" s="55"/>
      <c r="L32" s="56" t="s">
        <v>72</v>
      </c>
      <c r="N32">
        <f>C32</f>
        <v>100</v>
      </c>
      <c r="O32">
        <f t="shared" si="3"/>
        <v>-1830.9800000000014</v>
      </c>
      <c r="P32">
        <v>0</v>
      </c>
      <c r="S32" s="54">
        <v>89.3</v>
      </c>
      <c r="T32" s="54">
        <v>0.40452899999999997</v>
      </c>
      <c r="U32" s="54">
        <v>3.6371890000000002</v>
      </c>
      <c r="V32">
        <f t="shared" si="6"/>
        <v>89.3</v>
      </c>
      <c r="W32" s="57">
        <f t="shared" si="2"/>
        <v>0.45300000000000001</v>
      </c>
      <c r="X32">
        <f t="shared" si="5"/>
        <v>4.0730000000000004</v>
      </c>
      <c r="AB32" s="46">
        <f>100*(X34-X33)/X32</f>
        <v>11.440588825952856</v>
      </c>
      <c r="AC32" s="46">
        <f>100*(((L33-L34)*0.027)/C33)</f>
        <v>1.9388350480102698</v>
      </c>
      <c r="AD32" s="46">
        <f>(1000*(((L33-L34)*0.027)/55.85))/(C33/1000)</f>
        <v>347.1504114611048</v>
      </c>
      <c r="AE32" s="46">
        <f>1000000*(X34-X33)/55.85/100</f>
        <v>83.43333623653713</v>
      </c>
      <c r="AF32" s="46"/>
      <c r="AG32" s="46"/>
      <c r="AH32" s="46"/>
      <c r="AI32" s="46"/>
    </row>
    <row r="33" spans="1:35">
      <c r="A33" s="54"/>
      <c r="B33" t="s">
        <v>193</v>
      </c>
      <c r="C33" s="54">
        <v>101.27</v>
      </c>
      <c r="D33" s="54">
        <v>13467.3</v>
      </c>
      <c r="E33" s="54"/>
      <c r="F33" s="54">
        <v>13554.4</v>
      </c>
      <c r="G33" s="48">
        <f t="shared" si="1"/>
        <v>0</v>
      </c>
      <c r="I33">
        <v>83.36</v>
      </c>
      <c r="J33" s="55">
        <f>100*I33/C33</f>
        <v>82.314604522563442</v>
      </c>
      <c r="K33" s="55"/>
      <c r="L33" s="56">
        <f>(0.001*348.5*55.84)*((C33/1000)/0.027)</f>
        <v>72.990314992592602</v>
      </c>
      <c r="M33">
        <f>(1000*((L33-L34)/55.85)*0.027)/(C33/1000)</f>
        <v>347.15041146110468</v>
      </c>
      <c r="N33">
        <f>C33</f>
        <v>101.27</v>
      </c>
      <c r="O33">
        <f t="shared" si="3"/>
        <v>87.100000000000364</v>
      </c>
      <c r="P33">
        <f t="shared" ref="P33" si="7">(O33-N33)/O33</f>
        <v>-0.16268656716417421</v>
      </c>
      <c r="S33" s="54">
        <v>83.36</v>
      </c>
      <c r="T33" s="54">
        <v>0.24257759999999998</v>
      </c>
      <c r="U33" s="54">
        <v>2.3224095999999999</v>
      </c>
      <c r="V33">
        <f t="shared" si="6"/>
        <v>96.92155223880556</v>
      </c>
      <c r="W33" s="57">
        <f t="shared" si="2"/>
        <v>0.25028241335045032</v>
      </c>
      <c r="X33">
        <f t="shared" si="5"/>
        <v>2.3961745827984693</v>
      </c>
      <c r="AB33" s="46"/>
      <c r="AC33" s="46"/>
      <c r="AD33" s="46"/>
      <c r="AE33" s="46"/>
      <c r="AF33" s="46"/>
      <c r="AG33" s="46"/>
      <c r="AH33" s="46"/>
      <c r="AI33" s="46"/>
    </row>
    <row r="34" spans="1:35">
      <c r="A34" s="54"/>
      <c r="B34" t="s">
        <v>194</v>
      </c>
      <c r="C34" s="54">
        <v>100.29</v>
      </c>
      <c r="D34" s="54">
        <v>14059.9</v>
      </c>
      <c r="E34" s="54"/>
      <c r="F34" s="54">
        <v>14153.4</v>
      </c>
      <c r="G34" s="48">
        <f t="shared" si="1"/>
        <v>0</v>
      </c>
      <c r="I34">
        <v>94.63</v>
      </c>
      <c r="J34" s="55">
        <f>100*I34/C34</f>
        <v>94.356366537042575</v>
      </c>
      <c r="K34" s="55"/>
      <c r="L34" s="56">
        <f>(0.001*1.3*55.84)*((C34/1000)/0.027)</f>
        <v>0.26963895111111119</v>
      </c>
      <c r="N34">
        <f>C34</f>
        <v>100.29</v>
      </c>
      <c r="O34">
        <f t="shared" si="3"/>
        <v>93.5</v>
      </c>
      <c r="P34">
        <f>(O34-N34)/O34</f>
        <v>-7.2620320855615039E-2</v>
      </c>
      <c r="S34" s="54">
        <v>94.63</v>
      </c>
      <c r="T34" s="54">
        <v>0.28862149999999998</v>
      </c>
      <c r="U34" s="54">
        <v>2.905141</v>
      </c>
      <c r="V34">
        <f t="shared" si="6"/>
        <v>101.50206096256684</v>
      </c>
      <c r="W34" s="57">
        <f t="shared" si="2"/>
        <v>0.28435038388672845</v>
      </c>
      <c r="X34">
        <f t="shared" si="5"/>
        <v>2.8621497656795292</v>
      </c>
      <c r="AB34" s="46"/>
      <c r="AC34" s="46"/>
      <c r="AD34" s="46"/>
      <c r="AE34" s="46"/>
      <c r="AF34" s="46"/>
      <c r="AG34" s="46"/>
      <c r="AH34" s="46"/>
      <c r="AI34" s="46"/>
    </row>
    <row r="35" spans="1:35">
      <c r="A35" s="54" t="s">
        <v>200</v>
      </c>
      <c r="B35" t="s">
        <v>192</v>
      </c>
      <c r="C35" s="54">
        <v>100</v>
      </c>
      <c r="D35" s="54">
        <v>15999.78</v>
      </c>
      <c r="E35" s="54"/>
      <c r="F35" s="54">
        <v>14168.8</v>
      </c>
      <c r="G35" s="48">
        <f t="shared" si="1"/>
        <v>0</v>
      </c>
      <c r="I35">
        <v>89.3</v>
      </c>
      <c r="J35" s="55">
        <f>100*I35/C35</f>
        <v>89.3</v>
      </c>
      <c r="K35" s="55"/>
      <c r="L35" s="56" t="s">
        <v>72</v>
      </c>
      <c r="N35">
        <f>C35</f>
        <v>100</v>
      </c>
      <c r="O35">
        <f t="shared" si="3"/>
        <v>-1830.9800000000014</v>
      </c>
      <c r="P35">
        <v>0</v>
      </c>
      <c r="S35" s="54">
        <v>89.3</v>
      </c>
      <c r="T35" s="54">
        <v>0.40452899999999997</v>
      </c>
      <c r="U35" s="54">
        <v>3.6371890000000002</v>
      </c>
      <c r="V35">
        <f t="shared" si="6"/>
        <v>89.3</v>
      </c>
      <c r="W35" s="57">
        <f t="shared" si="2"/>
        <v>0.45300000000000001</v>
      </c>
      <c r="X35">
        <f t="shared" si="5"/>
        <v>4.0730000000000004</v>
      </c>
      <c r="AB35" s="46">
        <f>100*(X37-X36)/X35</f>
        <v>28.948601001698222</v>
      </c>
      <c r="AC35" s="46">
        <f>100*(((L36-L37)*0.027)/C36)</f>
        <v>22.596174354037768</v>
      </c>
      <c r="AD35" s="46">
        <f>(1000*(((L36-L37)*0.027)/55.85))/(C36/1000)</f>
        <v>4045.8682818330831</v>
      </c>
      <c r="AE35" s="46">
        <f>1000000*(X37-X36)/55.85/100</f>
        <v>211.11486460146261</v>
      </c>
      <c r="AF35" s="46"/>
      <c r="AG35" s="46"/>
      <c r="AH35" s="46"/>
      <c r="AI35" s="46"/>
    </row>
    <row r="36" spans="1:35">
      <c r="A36" s="54"/>
      <c r="B36" t="s">
        <v>193</v>
      </c>
      <c r="C36" s="54">
        <v>99.56</v>
      </c>
      <c r="D36" s="54">
        <v>14053.7</v>
      </c>
      <c r="E36" s="54"/>
      <c r="F36" s="54">
        <v>14138.5</v>
      </c>
      <c r="G36" s="48">
        <f t="shared" si="1"/>
        <v>0</v>
      </c>
      <c r="I36">
        <v>79.739999999999995</v>
      </c>
      <c r="J36" s="55">
        <f>100*I36/C36</f>
        <v>80.092406588991551</v>
      </c>
      <c r="K36" s="55"/>
      <c r="L36" s="56">
        <f>(0.001*4048.3*55.84)*((C36/1000)/0.027)</f>
        <v>833.56452178962968</v>
      </c>
      <c r="M36">
        <f>(1000*((L36-L37)/55.85)*0.027)/(C36/1000)</f>
        <v>4045.8682818330831</v>
      </c>
      <c r="N36">
        <f>C36</f>
        <v>99.56</v>
      </c>
      <c r="O36">
        <f t="shared" si="3"/>
        <v>84.799999999999272</v>
      </c>
      <c r="P36">
        <f t="shared" ref="P36:P39" si="8">(O36-N36)/O36</f>
        <v>-0.174056603773595</v>
      </c>
      <c r="S36" s="54">
        <v>79.739999999999995</v>
      </c>
      <c r="T36" s="54">
        <v>0.22247459999999999</v>
      </c>
      <c r="U36" s="54">
        <v>1.8898380000000001</v>
      </c>
      <c r="V36">
        <f t="shared" si="6"/>
        <v>93.619273584906466</v>
      </c>
      <c r="W36" s="57">
        <f t="shared" si="2"/>
        <v>0.23763760546403975</v>
      </c>
      <c r="X36">
        <f t="shared" si="5"/>
        <v>2.0186420249095849</v>
      </c>
      <c r="AB36" s="46"/>
      <c r="AC36" s="46"/>
      <c r="AD36" s="46"/>
      <c r="AE36" s="46"/>
      <c r="AF36" s="46"/>
      <c r="AG36" s="46"/>
      <c r="AH36" s="46"/>
      <c r="AI36" s="46"/>
    </row>
    <row r="37" spans="1:35">
      <c r="A37" s="54"/>
      <c r="B37" t="s">
        <v>194</v>
      </c>
      <c r="C37" s="54">
        <v>99.98</v>
      </c>
      <c r="D37" s="54">
        <v>14024.5</v>
      </c>
      <c r="E37" s="54"/>
      <c r="F37" s="54">
        <v>14122.6</v>
      </c>
      <c r="G37" s="48">
        <f t="shared" si="1"/>
        <v>0</v>
      </c>
      <c r="I37">
        <v>95.57</v>
      </c>
      <c r="J37" s="55">
        <f>100*I37/C37</f>
        <v>95.589117823564706</v>
      </c>
      <c r="K37" s="55"/>
      <c r="L37" s="56">
        <f>(0.001*1.7*55.84)*((C37/1000)/0.027)</f>
        <v>0.35151486814814814</v>
      </c>
      <c r="N37">
        <f>C37</f>
        <v>99.98</v>
      </c>
      <c r="O37">
        <f t="shared" si="3"/>
        <v>98.100000000000364</v>
      </c>
      <c r="P37">
        <f t="shared" si="8"/>
        <v>-1.9164118246683313E-2</v>
      </c>
      <c r="S37" s="54">
        <v>95.57</v>
      </c>
      <c r="T37" s="54">
        <v>0.30773539999999999</v>
      </c>
      <c r="U37" s="54">
        <v>3.1146262999999998</v>
      </c>
      <c r="V37">
        <f t="shared" si="6"/>
        <v>97.401514780835512</v>
      </c>
      <c r="W37" s="57">
        <f t="shared" si="2"/>
        <v>0.31594518903780877</v>
      </c>
      <c r="X37">
        <f t="shared" si="5"/>
        <v>3.1977185437087536</v>
      </c>
      <c r="AB37" s="46"/>
      <c r="AC37" s="46"/>
      <c r="AD37" s="46"/>
      <c r="AE37" s="46"/>
      <c r="AF37" s="46"/>
      <c r="AG37" s="46"/>
      <c r="AH37" s="46"/>
      <c r="AI37" s="46"/>
    </row>
    <row r="38" spans="1:35">
      <c r="A38" s="54" t="s">
        <v>201</v>
      </c>
      <c r="B38" t="s">
        <v>192</v>
      </c>
      <c r="C38" s="54">
        <v>99.85</v>
      </c>
      <c r="D38" s="54">
        <v>16000.24</v>
      </c>
      <c r="E38" s="54"/>
      <c r="F38" s="54">
        <v>14156.9</v>
      </c>
      <c r="G38" s="48">
        <f t="shared" si="1"/>
        <v>0</v>
      </c>
      <c r="I38">
        <v>87.64</v>
      </c>
      <c r="J38" s="55">
        <f>100*I38/C38</f>
        <v>87.771657486229344</v>
      </c>
      <c r="K38" s="55"/>
      <c r="L38" s="56" t="s">
        <v>72</v>
      </c>
      <c r="N38">
        <f>C38</f>
        <v>99.85</v>
      </c>
      <c r="O38">
        <f t="shared" si="3"/>
        <v>-1843.3400000000001</v>
      </c>
      <c r="P38">
        <v>0</v>
      </c>
      <c r="S38" s="54">
        <v>87.64</v>
      </c>
      <c r="T38" s="54">
        <v>0.39700920000000006</v>
      </c>
      <c r="U38" s="54">
        <v>3.7842951999999999</v>
      </c>
      <c r="V38">
        <f t="shared" si="6"/>
        <v>87.64</v>
      </c>
      <c r="W38" s="57">
        <f t="shared" si="2"/>
        <v>0.45300000000000001</v>
      </c>
      <c r="X38">
        <f t="shared" si="5"/>
        <v>4.3179999999999996</v>
      </c>
      <c r="AB38" s="46">
        <f>100*(X40-X39)/X38</f>
        <v>12.182701400527899</v>
      </c>
      <c r="AC38" s="46">
        <f>100*(((L39-L40)*0.027)/C39)</f>
        <v>1.9387951098121088</v>
      </c>
      <c r="AD38" s="46">
        <f>(1000*(((L39-L40)*0.027)/55.85))/(C39/1000)</f>
        <v>347.14326048560594</v>
      </c>
      <c r="AE38" s="46">
        <f>1000000*(X40-X39)/55.85/100</f>
        <v>94.189623361646298</v>
      </c>
      <c r="AF38" s="46"/>
      <c r="AG38" s="46"/>
      <c r="AH38" s="46"/>
      <c r="AI38" s="46"/>
    </row>
    <row r="39" spans="1:35">
      <c r="A39" s="54"/>
      <c r="B39" t="s">
        <v>193</v>
      </c>
      <c r="C39" s="54">
        <v>100.59</v>
      </c>
      <c r="D39" s="54">
        <v>13436.3</v>
      </c>
      <c r="E39" s="54"/>
      <c r="F39" s="54">
        <v>13523</v>
      </c>
      <c r="G39" s="48">
        <f t="shared" si="1"/>
        <v>0</v>
      </c>
      <c r="I39">
        <v>87.23</v>
      </c>
      <c r="J39" s="55">
        <f>100*I39/C39</f>
        <v>86.718361666169599</v>
      </c>
      <c r="K39" s="55"/>
      <c r="L39" s="56">
        <f>(0.001*348.5*55.84)*((C39/1000)/0.027)</f>
        <v>72.500205244444459</v>
      </c>
      <c r="M39">
        <f>(1000*((L39-L40)/55.85)*0.027)/(C39/1000)</f>
        <v>347.14326048560588</v>
      </c>
      <c r="N39">
        <f>C39</f>
        <v>100.59</v>
      </c>
      <c r="O39">
        <f t="shared" si="3"/>
        <v>86.700000000000728</v>
      </c>
      <c r="P39">
        <f t="shared" si="8"/>
        <v>-0.1602076124567377</v>
      </c>
      <c r="S39" s="54">
        <v>87.23</v>
      </c>
      <c r="T39" s="54">
        <v>0.28698670000000004</v>
      </c>
      <c r="U39" s="54">
        <v>2.712853</v>
      </c>
      <c r="V39">
        <f t="shared" si="6"/>
        <v>101.20491003460123</v>
      </c>
      <c r="W39" s="57">
        <f t="shared" si="2"/>
        <v>0.28356993736952224</v>
      </c>
      <c r="X39">
        <f t="shared" si="5"/>
        <v>2.6805547271100734</v>
      </c>
      <c r="AB39" s="46"/>
      <c r="AC39" s="46"/>
      <c r="AD39" s="46"/>
      <c r="AE39" s="46"/>
      <c r="AF39" s="46"/>
      <c r="AG39" s="46"/>
      <c r="AH39" s="46"/>
      <c r="AI39" s="46"/>
    </row>
    <row r="40" spans="1:35">
      <c r="A40" s="54"/>
      <c r="B40" t="s">
        <v>194</v>
      </c>
      <c r="C40" s="54">
        <v>100.17</v>
      </c>
      <c r="D40" s="54">
        <v>13468.1</v>
      </c>
      <c r="E40" s="54"/>
      <c r="F40" s="54">
        <v>13560.8</v>
      </c>
      <c r="G40" s="48">
        <f t="shared" si="1"/>
        <v>0</v>
      </c>
      <c r="I40">
        <v>96.15</v>
      </c>
      <c r="J40" s="55">
        <f>100*I40/C40</f>
        <v>95.98682240191674</v>
      </c>
      <c r="K40" s="55"/>
      <c r="L40" s="56">
        <f>(0.001*1.3*55.84)*((C40/1000)/0.027)</f>
        <v>0.26931632000000005</v>
      </c>
      <c r="N40">
        <f>C40</f>
        <v>100.17</v>
      </c>
      <c r="O40">
        <f t="shared" si="3"/>
        <v>92.699999999998909</v>
      </c>
      <c r="P40">
        <f>(O40-N40)/O40</f>
        <v>-8.05825242718574E-2</v>
      </c>
      <c r="S40" s="54">
        <v>96.15</v>
      </c>
      <c r="T40" s="54">
        <v>0.42113700000000004</v>
      </c>
      <c r="U40" s="54">
        <v>3.3315975000000004</v>
      </c>
      <c r="V40">
        <f t="shared" si="6"/>
        <v>103.8980097087391</v>
      </c>
      <c r="W40" s="57">
        <f t="shared" si="2"/>
        <v>0.40533692722371489</v>
      </c>
      <c r="X40">
        <f t="shared" si="5"/>
        <v>3.206603773584868</v>
      </c>
      <c r="AB40" s="46"/>
      <c r="AC40" s="46"/>
      <c r="AD40" s="46"/>
      <c r="AE40" s="46"/>
      <c r="AF40" s="46"/>
      <c r="AG40" s="46"/>
      <c r="AH40" s="46"/>
      <c r="AI40" s="46"/>
    </row>
    <row r="41" spans="1:35">
      <c r="A41" s="54" t="s">
        <v>202</v>
      </c>
      <c r="B41" t="s">
        <v>192</v>
      </c>
      <c r="C41" s="54">
        <v>99.85</v>
      </c>
      <c r="D41" s="54">
        <v>16000.24</v>
      </c>
      <c r="E41" s="54"/>
      <c r="F41" s="54">
        <v>14156.9</v>
      </c>
      <c r="G41" s="48">
        <f t="shared" si="1"/>
        <v>0</v>
      </c>
      <c r="I41">
        <v>87.64</v>
      </c>
      <c r="J41" s="55">
        <f>100*I41/C41</f>
        <v>87.771657486229344</v>
      </c>
      <c r="K41" s="55"/>
      <c r="L41" s="56" t="s">
        <v>72</v>
      </c>
      <c r="N41">
        <f>C41</f>
        <v>99.85</v>
      </c>
      <c r="O41">
        <f t="shared" si="3"/>
        <v>-1843.3400000000001</v>
      </c>
      <c r="P41">
        <v>0</v>
      </c>
      <c r="S41" s="54">
        <v>87.64</v>
      </c>
      <c r="T41" s="54">
        <v>0.39700920000000006</v>
      </c>
      <c r="U41" s="54">
        <v>3.7842951999999999</v>
      </c>
      <c r="V41">
        <f t="shared" si="6"/>
        <v>87.64</v>
      </c>
      <c r="W41" s="57">
        <f t="shared" si="2"/>
        <v>0.45300000000000001</v>
      </c>
      <c r="X41">
        <f t="shared" si="5"/>
        <v>4.3179999999999996</v>
      </c>
      <c r="AB41" s="46">
        <f>100*(X43-X42)/X41</f>
        <v>30.598601589878907</v>
      </c>
      <c r="AC41" s="46">
        <f>100*(((L42-L43)*0.027)/C42)</f>
        <v>22.596262769747234</v>
      </c>
      <c r="AD41" s="46">
        <f>(1000*(((L42-L43)*0.027)/55.85))/(C42/1000)</f>
        <v>4045.8841127568908</v>
      </c>
      <c r="AE41" s="46">
        <f>1000000*(X43-X42)/55.85/100</f>
        <v>236.57074604314619</v>
      </c>
      <c r="AF41" s="46"/>
      <c r="AG41" s="46"/>
      <c r="AH41" s="46"/>
      <c r="AI41" s="46"/>
    </row>
    <row r="42" spans="1:35">
      <c r="A42" s="54"/>
      <c r="B42" t="s">
        <v>193</v>
      </c>
      <c r="C42" s="54">
        <v>100.09</v>
      </c>
      <c r="D42" s="54">
        <v>14119.4</v>
      </c>
      <c r="E42" s="54"/>
      <c r="F42" s="54">
        <v>14198.1</v>
      </c>
      <c r="G42" s="48">
        <f t="shared" si="1"/>
        <v>0</v>
      </c>
      <c r="I42">
        <v>75.209999999999994</v>
      </c>
      <c r="J42" s="55">
        <f>100*I42/C42</f>
        <v>75.142371865321195</v>
      </c>
      <c r="K42" s="55"/>
      <c r="L42" s="56">
        <f>(0.001*4048.3*55.84)*((C42/1000)/0.027)</f>
        <v>838.00193838814835</v>
      </c>
      <c r="M42">
        <f>(1000*((L42-L43)/55.85)*0.027)/(C42/1000)</f>
        <v>4045.8841127568908</v>
      </c>
      <c r="N42">
        <f>C42</f>
        <v>100.09</v>
      </c>
      <c r="O42">
        <f t="shared" si="3"/>
        <v>78.700000000000728</v>
      </c>
      <c r="P42">
        <f t="shared" ref="P42:P45" si="9">(O42-N42)/O42</f>
        <v>-0.27179161372298699</v>
      </c>
      <c r="S42" s="54">
        <v>75.209999999999994</v>
      </c>
      <c r="T42" s="54">
        <v>0.23164679999999996</v>
      </c>
      <c r="U42" s="54">
        <v>2.0404472999999999</v>
      </c>
      <c r="V42">
        <f t="shared" si="6"/>
        <v>95.651447268105841</v>
      </c>
      <c r="W42" s="57">
        <f t="shared" si="2"/>
        <v>0.24217803976421445</v>
      </c>
      <c r="X42">
        <f t="shared" si="5"/>
        <v>2.1332111100010187</v>
      </c>
      <c r="AB42" s="46"/>
      <c r="AC42" s="46"/>
      <c r="AD42" s="46"/>
      <c r="AE42" s="46"/>
      <c r="AF42" s="46"/>
      <c r="AG42" s="46"/>
      <c r="AH42" s="46"/>
      <c r="AI42" s="46"/>
    </row>
    <row r="43" spans="1:35">
      <c r="A43" s="54"/>
      <c r="B43" t="s">
        <v>194</v>
      </c>
      <c r="C43" s="54">
        <v>99.58</v>
      </c>
      <c r="D43" s="54">
        <v>13545.3</v>
      </c>
      <c r="E43" s="54"/>
      <c r="F43" s="54">
        <v>13642.2</v>
      </c>
      <c r="G43" s="48">
        <f t="shared" si="1"/>
        <v>0</v>
      </c>
      <c r="I43">
        <v>95.79</v>
      </c>
      <c r="J43" s="55">
        <f>100*I43/C43</f>
        <v>96.194014862422179</v>
      </c>
      <c r="K43" s="55"/>
      <c r="L43" s="56">
        <f>(0.001*1.7*55.84)*((C43/1000)/0.027)</f>
        <v>0.35010852740740744</v>
      </c>
      <c r="N43">
        <f>C43</f>
        <v>99.58</v>
      </c>
      <c r="O43">
        <f t="shared" si="3"/>
        <v>96.900000000001455</v>
      </c>
      <c r="P43">
        <f t="shared" si="9"/>
        <v>-2.765737874095462E-2</v>
      </c>
      <c r="S43" s="54">
        <v>95.79</v>
      </c>
      <c r="T43" s="54">
        <v>0.40327590000000002</v>
      </c>
      <c r="U43" s="54">
        <v>3.4005450000000002</v>
      </c>
      <c r="V43">
        <f t="shared" si="6"/>
        <v>98.439300309596049</v>
      </c>
      <c r="W43" s="57">
        <f t="shared" si="2"/>
        <v>0.40966961237196836</v>
      </c>
      <c r="X43">
        <f t="shared" si="5"/>
        <v>3.4544587266519899</v>
      </c>
      <c r="AB43" s="46"/>
      <c r="AC43" s="46"/>
      <c r="AD43" s="46"/>
      <c r="AE43" s="46"/>
      <c r="AF43" s="46"/>
      <c r="AG43" s="46"/>
      <c r="AH43" s="46"/>
      <c r="AI43" s="46"/>
    </row>
    <row r="44" spans="1:35">
      <c r="A44" s="54" t="s">
        <v>203</v>
      </c>
      <c r="B44" t="s">
        <v>192</v>
      </c>
      <c r="C44" s="54">
        <v>99.38</v>
      </c>
      <c r="D44" s="54">
        <v>16004.46</v>
      </c>
      <c r="E44" s="54"/>
      <c r="F44" s="54">
        <v>14149</v>
      </c>
      <c r="G44" s="48">
        <f t="shared" ref="G44:G49" si="10">E44</f>
        <v>0</v>
      </c>
      <c r="I44">
        <v>87.5</v>
      </c>
      <c r="J44" s="55">
        <f>100*I44/C44</f>
        <v>88.045884483799554</v>
      </c>
      <c r="K44" s="55"/>
      <c r="L44" s="56" t="s">
        <v>72</v>
      </c>
      <c r="N44">
        <f>C44</f>
        <v>99.38</v>
      </c>
      <c r="O44">
        <f t="shared" si="3"/>
        <v>-1855.4599999999991</v>
      </c>
      <c r="P44">
        <v>0</v>
      </c>
      <c r="S44" s="54">
        <v>87.5</v>
      </c>
      <c r="T44" s="54">
        <v>0.43049999999999999</v>
      </c>
      <c r="U44" s="54">
        <v>3.8027500000000005</v>
      </c>
      <c r="V44">
        <f t="shared" ref="V44:V49" si="11">(S44-(S44*P44))</f>
        <v>87.5</v>
      </c>
      <c r="W44" s="57">
        <f t="shared" ref="W44:W49" si="12">100*T44/V44</f>
        <v>0.49199999999999999</v>
      </c>
      <c r="X44">
        <f t="shared" ref="X44:X49" si="13">100*U44/V44</f>
        <v>4.3460000000000001</v>
      </c>
      <c r="AB44" s="46">
        <f>100*(X46-X45)/X44</f>
        <v>19.221718601876404</v>
      </c>
      <c r="AC44" s="46">
        <f>100*(((L45-L46)*0.027)/C45)</f>
        <v>1.9386743699417321</v>
      </c>
      <c r="AD44" s="46">
        <f>(1000*(((L45-L46)*0.027)/55.85))/(C45/1000)</f>
        <v>347.12164188750796</v>
      </c>
      <c r="AE44" s="46">
        <f>1000000*(X46-X45)/55.85/100</f>
        <v>149.57491323859418</v>
      </c>
      <c r="AF44" s="46"/>
      <c r="AG44" s="46"/>
      <c r="AH44" s="46"/>
      <c r="AI44" s="46"/>
    </row>
    <row r="45" spans="1:35">
      <c r="A45" s="54"/>
      <c r="B45" t="s">
        <v>193</v>
      </c>
      <c r="C45" s="54">
        <v>99.54</v>
      </c>
      <c r="D45" s="54">
        <v>13483.1</v>
      </c>
      <c r="E45" s="54"/>
      <c r="F45" s="54">
        <v>13569.1</v>
      </c>
      <c r="G45" s="48">
        <f t="shared" si="10"/>
        <v>0</v>
      </c>
      <c r="I45">
        <v>84.92</v>
      </c>
      <c r="J45" s="55">
        <f>100*I45/C45</f>
        <v>85.312437211171385</v>
      </c>
      <c r="K45" s="55"/>
      <c r="L45" s="56">
        <f>(0.001*348.5*55.84)*((C45/1000)/0.027)</f>
        <v>71.74341813333335</v>
      </c>
      <c r="M45">
        <f>(1000*((L45-L46)/55.85)*0.027)/(C45/1000)</f>
        <v>347.12164188750802</v>
      </c>
      <c r="N45">
        <f>C45</f>
        <v>99.54</v>
      </c>
      <c r="O45">
        <f t="shared" si="3"/>
        <v>86</v>
      </c>
      <c r="P45">
        <f t="shared" si="9"/>
        <v>-0.15744186046511635</v>
      </c>
      <c r="S45" s="54">
        <v>84.92</v>
      </c>
      <c r="T45" s="54">
        <v>0.29127560000000002</v>
      </c>
      <c r="U45" s="54">
        <v>2.7480112000000001</v>
      </c>
      <c r="V45">
        <f t="shared" si="11"/>
        <v>98.289962790697686</v>
      </c>
      <c r="W45" s="57">
        <f t="shared" si="12"/>
        <v>0.2963431786216596</v>
      </c>
      <c r="X45">
        <f t="shared" si="13"/>
        <v>2.795820775567611</v>
      </c>
      <c r="AB45" s="46"/>
      <c r="AC45" s="46"/>
      <c r="AD45" s="46"/>
      <c r="AE45" s="46"/>
      <c r="AF45" s="46"/>
      <c r="AG45" s="46"/>
      <c r="AH45" s="46"/>
      <c r="AI45" s="46"/>
    </row>
    <row r="46" spans="1:35">
      <c r="A46" s="54"/>
      <c r="B46" t="s">
        <v>194</v>
      </c>
      <c r="C46" s="54">
        <v>100.78</v>
      </c>
      <c r="D46" s="54">
        <v>13479.9</v>
      </c>
      <c r="E46" s="54"/>
      <c r="F46" s="54">
        <v>13575.9</v>
      </c>
      <c r="G46" s="48">
        <f t="shared" si="10"/>
        <v>0</v>
      </c>
      <c r="I46">
        <v>95.14</v>
      </c>
      <c r="J46" s="55">
        <f>100*I46/C46</f>
        <v>94.40365151815837</v>
      </c>
      <c r="K46" s="55"/>
      <c r="L46" s="56">
        <f>(0.001*1.3*55.84)*((C46/1000)/0.027)</f>
        <v>0.2709563614814815</v>
      </c>
      <c r="N46">
        <f>C46</f>
        <v>100.78</v>
      </c>
      <c r="O46">
        <f t="shared" si="3"/>
        <v>96</v>
      </c>
      <c r="P46">
        <f>(O46-N46)/O46</f>
        <v>-4.9791666666666679E-2</v>
      </c>
      <c r="S46" s="54">
        <v>95.14</v>
      </c>
      <c r="T46" s="54">
        <v>0.41861600000000004</v>
      </c>
      <c r="U46" s="54">
        <v>3.6267367999999998</v>
      </c>
      <c r="V46">
        <f t="shared" si="11"/>
        <v>99.877179166666664</v>
      </c>
      <c r="W46" s="57">
        <f t="shared" si="12"/>
        <v>0.41913077991665015</v>
      </c>
      <c r="X46">
        <f t="shared" si="13"/>
        <v>3.6311966660051596</v>
      </c>
      <c r="AB46" s="46"/>
      <c r="AC46" s="46"/>
      <c r="AD46" s="46"/>
      <c r="AE46" s="46"/>
      <c r="AF46" s="46"/>
      <c r="AG46" s="46"/>
      <c r="AH46" s="46"/>
      <c r="AI46" s="46"/>
    </row>
    <row r="47" spans="1:35">
      <c r="A47" s="54" t="s">
        <v>204</v>
      </c>
      <c r="B47" t="s">
        <v>192</v>
      </c>
      <c r="C47" s="54">
        <v>99.38</v>
      </c>
      <c r="D47" s="54">
        <v>16004.46</v>
      </c>
      <c r="E47" s="54"/>
      <c r="F47" s="54">
        <v>14149</v>
      </c>
      <c r="G47" s="48">
        <f t="shared" si="10"/>
        <v>0</v>
      </c>
      <c r="I47">
        <v>87.5</v>
      </c>
      <c r="J47" s="55">
        <f>100*I47/C47</f>
        <v>88.045884483799554</v>
      </c>
      <c r="K47" s="55"/>
      <c r="L47" s="56" t="s">
        <v>72</v>
      </c>
      <c r="N47">
        <f>C47</f>
        <v>99.38</v>
      </c>
      <c r="O47">
        <f t="shared" si="3"/>
        <v>-1855.4599999999991</v>
      </c>
      <c r="P47">
        <v>0</v>
      </c>
      <c r="S47" s="54">
        <v>87.5</v>
      </c>
      <c r="T47" s="54">
        <v>0.43049999999999999</v>
      </c>
      <c r="U47" s="54">
        <v>3.8027500000000005</v>
      </c>
      <c r="V47">
        <f t="shared" si="11"/>
        <v>87.5</v>
      </c>
      <c r="W47" s="57">
        <f t="shared" si="12"/>
        <v>0.49199999999999999</v>
      </c>
      <c r="X47">
        <f t="shared" si="13"/>
        <v>4.3460000000000001</v>
      </c>
      <c r="AB47" s="46">
        <f>100*(X49-X48)/X47</f>
        <v>27.090866605205921</v>
      </c>
      <c r="AC47" s="46">
        <f>100*(((L48-L49)*0.027)/C48)</f>
        <v>22.596246814904092</v>
      </c>
      <c r="AD47" s="46">
        <f>(1000*(((L48-L49)*0.027)/55.85))/(C48/1000)</f>
        <v>4045.8812560257993</v>
      </c>
      <c r="AE47" s="46">
        <f>1000000*(X49-X48)/55.85/100</f>
        <v>210.80914282224694</v>
      </c>
      <c r="AF47" s="46"/>
      <c r="AG47" s="46"/>
      <c r="AH47" s="46"/>
      <c r="AI47" s="46"/>
    </row>
    <row r="48" spans="1:35">
      <c r="A48" s="54"/>
      <c r="B48" t="s">
        <v>193</v>
      </c>
      <c r="C48" s="54">
        <v>99.57</v>
      </c>
      <c r="D48" s="54">
        <v>14080.8</v>
      </c>
      <c r="E48" s="54"/>
      <c r="F48" s="54">
        <v>14160.5</v>
      </c>
      <c r="G48" s="48">
        <f t="shared" si="10"/>
        <v>0</v>
      </c>
      <c r="I48">
        <v>73.489999999999995</v>
      </c>
      <c r="J48" s="55">
        <f>100*I48/C48</f>
        <v>73.807371698302703</v>
      </c>
      <c r="K48" s="55"/>
      <c r="L48" s="56">
        <f>(0.001*4048.3*55.84)*((C48/1000)/0.027)</f>
        <v>833.64824663111119</v>
      </c>
      <c r="M48">
        <f>(1000*((L48-L49)/55.85)*0.027)/(C48/1000)</f>
        <v>4045.8812560257993</v>
      </c>
      <c r="N48">
        <f>C48</f>
        <v>99.57</v>
      </c>
      <c r="O48">
        <f t="shared" si="3"/>
        <v>79.700000000000728</v>
      </c>
      <c r="P48">
        <f t="shared" ref="P48:P49" si="14">(O48-N48)/O48</f>
        <v>-0.24930991217062842</v>
      </c>
      <c r="S48" s="54">
        <v>73.489999999999995</v>
      </c>
      <c r="T48" s="54">
        <v>0.19621829999999998</v>
      </c>
      <c r="U48" s="54">
        <v>2.0547803999999998</v>
      </c>
      <c r="V48">
        <f t="shared" si="11"/>
        <v>91.811785445419474</v>
      </c>
      <c r="W48" s="57">
        <f t="shared" si="12"/>
        <v>0.213717987345588</v>
      </c>
      <c r="X48">
        <f t="shared" si="13"/>
        <v>2.2380355528773932</v>
      </c>
      <c r="AB48" s="46"/>
      <c r="AC48" s="46"/>
      <c r="AD48" s="46"/>
      <c r="AE48" s="46"/>
      <c r="AF48" s="46"/>
      <c r="AG48" s="46"/>
      <c r="AH48" s="46"/>
      <c r="AI48" s="46"/>
    </row>
    <row r="49" spans="1:35">
      <c r="A49" s="54"/>
      <c r="B49" t="s">
        <v>194</v>
      </c>
      <c r="C49" s="54">
        <v>99.23</v>
      </c>
      <c r="D49" s="54">
        <v>14046</v>
      </c>
      <c r="E49" s="54"/>
      <c r="F49" s="54">
        <v>14141.9</v>
      </c>
      <c r="G49" s="48">
        <f t="shared" si="10"/>
        <v>0</v>
      </c>
      <c r="I49">
        <v>94.14</v>
      </c>
      <c r="J49" s="55">
        <f>100*I49/C49</f>
        <v>94.870502872115281</v>
      </c>
      <c r="K49" s="55"/>
      <c r="L49" s="56">
        <f>(0.001*1.7*55.84)*((C49/1000)/0.027)</f>
        <v>0.34887797925925929</v>
      </c>
      <c r="N49">
        <f>C49</f>
        <v>99.23</v>
      </c>
      <c r="O49">
        <f t="shared" si="3"/>
        <v>95.899999999999636</v>
      </c>
      <c r="P49">
        <f t="shared" si="14"/>
        <v>-3.4723670490097815E-2</v>
      </c>
      <c r="S49" s="54">
        <v>94.14</v>
      </c>
      <c r="T49" s="54">
        <v>0.35396639999999996</v>
      </c>
      <c r="U49" s="54">
        <v>3.3269076000000002</v>
      </c>
      <c r="V49">
        <f t="shared" si="11"/>
        <v>97.408886339937808</v>
      </c>
      <c r="W49" s="57">
        <f t="shared" si="12"/>
        <v>0.36338204172125221</v>
      </c>
      <c r="X49">
        <f t="shared" si="13"/>
        <v>3.4154046155396425</v>
      </c>
      <c r="AB49" s="46"/>
      <c r="AC49" s="46"/>
      <c r="AD49" s="46"/>
      <c r="AE49" s="46"/>
      <c r="AF49" s="46"/>
      <c r="AG49" s="46"/>
      <c r="AH49" s="46"/>
      <c r="AI49" s="46"/>
    </row>
    <row r="52" spans="1:35">
      <c r="A52" s="54" t="s">
        <v>219</v>
      </c>
      <c r="B52" t="s">
        <v>192</v>
      </c>
      <c r="C52" s="54">
        <v>100</v>
      </c>
      <c r="D52" s="54">
        <v>2587</v>
      </c>
      <c r="E52" s="54"/>
      <c r="F52" s="54">
        <v>14143.5</v>
      </c>
      <c r="G52" s="48">
        <f t="shared" ref="G52:G66" si="15">E52</f>
        <v>0</v>
      </c>
      <c r="I52">
        <v>88.76</v>
      </c>
      <c r="J52" s="55">
        <f>100*I52/C52</f>
        <v>88.76</v>
      </c>
      <c r="K52" s="55"/>
      <c r="L52" s="56" t="s">
        <v>72</v>
      </c>
      <c r="N52">
        <f>C52</f>
        <v>100</v>
      </c>
      <c r="O52">
        <v>88.76</v>
      </c>
      <c r="P52">
        <f t="shared" ref="P52:P53" si="16">(O52-N52)/O52</f>
        <v>-0.12663361874718335</v>
      </c>
      <c r="S52">
        <v>88.76</v>
      </c>
      <c r="T52" s="54">
        <v>0.53699800000000009</v>
      </c>
      <c r="U52" s="54">
        <v>5.1711575999999999</v>
      </c>
      <c r="V52">
        <f t="shared" ref="V52:V66" si="17">(S52-(S52*P52))</f>
        <v>100</v>
      </c>
      <c r="W52" s="57">
        <f t="shared" ref="W52:W66" si="18">100*T52/V52</f>
        <v>0.53699800000000009</v>
      </c>
      <c r="X52">
        <f t="shared" ref="X52:X66" si="19">100*U52/V52</f>
        <v>5.1711575999999999</v>
      </c>
      <c r="AB52" s="46">
        <f>100*(X54-X53)/X52</f>
        <v>22.465863349436486</v>
      </c>
      <c r="AC52" s="46">
        <f>100*(((L53-L54)*0.027)/C53)</f>
        <v>1.9387648000000008</v>
      </c>
      <c r="AD52" s="46">
        <f>(1000*(((L53-L54)*0.027)/55.85))/(C53/1000)</f>
        <v>347.13783348254259</v>
      </c>
      <c r="AE52" s="46">
        <f>1000000*(X54-X53)/55.85/100</f>
        <v>208.01167412712613</v>
      </c>
      <c r="AF52" s="46"/>
      <c r="AG52" s="46"/>
      <c r="AH52" s="46"/>
      <c r="AI52" s="46"/>
    </row>
    <row r="53" spans="1:35">
      <c r="A53" s="54"/>
      <c r="B53" t="s">
        <v>193</v>
      </c>
      <c r="C53" s="54">
        <v>100</v>
      </c>
      <c r="D53" s="54">
        <v>2587</v>
      </c>
      <c r="E53" s="54"/>
      <c r="F53" s="54">
        <v>13615.199999999999</v>
      </c>
      <c r="G53" s="48">
        <f t="shared" si="15"/>
        <v>0</v>
      </c>
      <c r="I53">
        <v>81.27</v>
      </c>
      <c r="J53" s="55">
        <f>100*I53/C53</f>
        <v>81.27</v>
      </c>
      <c r="K53" s="55"/>
      <c r="L53" s="56">
        <f>(0.001*348.5*55.84)*((C53/1000)/0.027)</f>
        <v>72.074962962962985</v>
      </c>
      <c r="M53">
        <f>(1000*((L53-L54)/55.85)*0.027)/(C53/1000)</f>
        <v>347.13783348254265</v>
      </c>
      <c r="N53">
        <f>C53</f>
        <v>100</v>
      </c>
      <c r="O53">
        <v>81.27</v>
      </c>
      <c r="P53">
        <f t="shared" si="16"/>
        <v>-0.23046634674541658</v>
      </c>
      <c r="S53">
        <v>81.27</v>
      </c>
      <c r="T53" s="54">
        <v>0.36246420000000001</v>
      </c>
      <c r="U53" s="54">
        <v>3.2296697999999999</v>
      </c>
      <c r="V53">
        <f t="shared" si="17"/>
        <v>100</v>
      </c>
      <c r="W53" s="57">
        <f t="shared" si="18"/>
        <v>0.36246420000000001</v>
      </c>
      <c r="X53">
        <f t="shared" si="19"/>
        <v>3.2296697999999999</v>
      </c>
      <c r="AB53" s="46"/>
      <c r="AC53" s="46"/>
      <c r="AD53" s="46"/>
      <c r="AE53" s="46"/>
      <c r="AF53" s="46"/>
      <c r="AG53" s="46"/>
      <c r="AH53" s="46"/>
      <c r="AI53" s="46"/>
    </row>
    <row r="54" spans="1:35">
      <c r="A54" s="54"/>
      <c r="B54" t="s">
        <v>194</v>
      </c>
      <c r="C54" s="54">
        <v>100</v>
      </c>
      <c r="D54" s="54">
        <v>2587</v>
      </c>
      <c r="E54" s="54"/>
      <c r="F54" s="54">
        <v>13559.6</v>
      </c>
      <c r="G54" s="48">
        <f t="shared" si="15"/>
        <v>0</v>
      </c>
      <c r="I54">
        <v>92.94</v>
      </c>
      <c r="J54" s="55">
        <f>100*I54/C54</f>
        <v>92.94</v>
      </c>
      <c r="K54" s="55"/>
      <c r="L54" s="56">
        <f>(0.001*1.3*55.84)*((C54/1000)/0.027)</f>
        <v>0.26885925925925935</v>
      </c>
      <c r="N54">
        <f>C54</f>
        <v>100</v>
      </c>
      <c r="O54">
        <v>92.94</v>
      </c>
      <c r="P54">
        <f>(O54-N54)/O54</f>
        <v>-7.5962986873251592E-2</v>
      </c>
      <c r="S54">
        <v>92.94</v>
      </c>
      <c r="T54" s="54">
        <v>0.42380639999999997</v>
      </c>
      <c r="U54" s="54">
        <v>4.3914149999999994</v>
      </c>
      <c r="V54">
        <f t="shared" si="17"/>
        <v>100</v>
      </c>
      <c r="W54" s="57">
        <f t="shared" si="18"/>
        <v>0.42380639999999997</v>
      </c>
      <c r="X54">
        <f t="shared" si="19"/>
        <v>4.3914149999999994</v>
      </c>
      <c r="AB54" s="46"/>
      <c r="AC54" s="46"/>
      <c r="AD54" s="46"/>
      <c r="AE54" s="46"/>
      <c r="AF54" s="46"/>
      <c r="AG54" s="46"/>
      <c r="AH54" s="46"/>
      <c r="AI54" s="46"/>
    </row>
    <row r="55" spans="1:35">
      <c r="A55" s="54" t="s">
        <v>220</v>
      </c>
      <c r="B55" t="s">
        <v>192</v>
      </c>
      <c r="C55" s="54">
        <v>100</v>
      </c>
      <c r="D55" s="54">
        <v>2587</v>
      </c>
      <c r="E55" s="54"/>
      <c r="F55" s="54">
        <v>13627</v>
      </c>
      <c r="G55" s="48">
        <f t="shared" si="15"/>
        <v>0</v>
      </c>
      <c r="I55">
        <v>86.55</v>
      </c>
      <c r="J55" s="55">
        <f>100*I55/C55</f>
        <v>86.55</v>
      </c>
      <c r="K55" s="55"/>
      <c r="L55" s="56" t="s">
        <v>72</v>
      </c>
      <c r="N55">
        <f>C55</f>
        <v>100</v>
      </c>
      <c r="O55">
        <v>86.55</v>
      </c>
      <c r="P55">
        <f t="shared" ref="P55:P57" si="20">(O55-N55)/O55</f>
        <v>-0.15540150202195266</v>
      </c>
      <c r="S55">
        <v>86.55</v>
      </c>
      <c r="T55" s="54">
        <v>0.44659799999999999</v>
      </c>
      <c r="U55" s="54">
        <v>4.0418849999999997</v>
      </c>
      <c r="V55">
        <f t="shared" si="17"/>
        <v>100</v>
      </c>
      <c r="W55" s="57">
        <f t="shared" si="18"/>
        <v>0.44659799999999999</v>
      </c>
      <c r="X55">
        <f t="shared" si="19"/>
        <v>4.0418849999999997</v>
      </c>
      <c r="AB55" s="46">
        <f>100*(X57-X56)/X55</f>
        <v>20.181801313001241</v>
      </c>
      <c r="AC55" s="46">
        <f>100*(((L56-L57)*0.027)/C56)</f>
        <v>22.596214400000008</v>
      </c>
      <c r="AD55" s="46">
        <f>(1000*(((L56-L57)*0.027)/55.85))/(C56/1000)</f>
        <v>4045.8754521038509</v>
      </c>
      <c r="AE55" s="46">
        <f>1000000*(X57-X56)/55.85/100</f>
        <v>146.05643688451212</v>
      </c>
      <c r="AF55" s="46"/>
      <c r="AG55" s="46"/>
      <c r="AH55" s="46"/>
      <c r="AI55" s="46"/>
    </row>
    <row r="56" spans="1:35">
      <c r="A56" s="54"/>
      <c r="B56" t="s">
        <v>193</v>
      </c>
      <c r="C56" s="54">
        <v>100</v>
      </c>
      <c r="D56" s="54">
        <v>2587</v>
      </c>
      <c r="E56" s="54"/>
      <c r="F56" s="54">
        <v>13503.9</v>
      </c>
      <c r="G56" s="48">
        <f t="shared" si="15"/>
        <v>0</v>
      </c>
      <c r="I56">
        <v>83.7</v>
      </c>
      <c r="J56" s="55">
        <f>100*I56/C56</f>
        <v>83.7</v>
      </c>
      <c r="K56" s="55"/>
      <c r="L56" s="56">
        <f>(0.001*4048.3*55.84)*((C56/1000)/0.027)</f>
        <v>837.24841481481508</v>
      </c>
      <c r="M56">
        <f>(1000*((L56-L57)/55.85)*0.027)/(C56/1000)</f>
        <v>4045.8754521038509</v>
      </c>
      <c r="N56">
        <f>C56</f>
        <v>100</v>
      </c>
      <c r="O56">
        <v>83.7</v>
      </c>
      <c r="P56">
        <f t="shared" si="20"/>
        <v>-0.19474313022700115</v>
      </c>
      <c r="S56">
        <v>83.7</v>
      </c>
      <c r="T56" s="54">
        <v>0.34484399999999998</v>
      </c>
      <c r="U56" s="54">
        <v>2.747871</v>
      </c>
      <c r="V56">
        <f t="shared" si="17"/>
        <v>100</v>
      </c>
      <c r="W56" s="57">
        <f t="shared" si="18"/>
        <v>0.34484399999999998</v>
      </c>
      <c r="X56">
        <f t="shared" si="19"/>
        <v>2.747871</v>
      </c>
      <c r="AB56" s="46"/>
      <c r="AC56" s="46"/>
      <c r="AD56" s="46"/>
      <c r="AE56" s="46"/>
      <c r="AF56" s="46"/>
      <c r="AG56" s="46"/>
      <c r="AH56" s="46"/>
      <c r="AI56" s="46"/>
    </row>
    <row r="57" spans="1:35">
      <c r="A57" s="54"/>
      <c r="B57" t="s">
        <v>194</v>
      </c>
      <c r="C57" s="54">
        <v>100</v>
      </c>
      <c r="D57" s="54">
        <v>2587</v>
      </c>
      <c r="E57" s="54"/>
      <c r="F57" s="54">
        <v>13647.3</v>
      </c>
      <c r="G57" s="48">
        <f t="shared" si="15"/>
        <v>0</v>
      </c>
      <c r="I57">
        <v>93.02</v>
      </c>
      <c r="J57" s="55">
        <f>100*I57/C57</f>
        <v>93.02</v>
      </c>
      <c r="K57" s="55"/>
      <c r="L57" s="56">
        <f>(0.001*1.7*55.84)*((C57/1000)/0.027)</f>
        <v>0.35158518518518522</v>
      </c>
      <c r="N57">
        <f>C57</f>
        <v>100</v>
      </c>
      <c r="O57">
        <v>93.02</v>
      </c>
      <c r="P57">
        <f t="shared" si="20"/>
        <v>-7.5037626316921138E-2</v>
      </c>
      <c r="S57">
        <v>93.02</v>
      </c>
      <c r="T57" s="54">
        <v>0.40277659999999998</v>
      </c>
      <c r="U57" s="54">
        <v>3.5635962000000001</v>
      </c>
      <c r="V57">
        <f t="shared" si="17"/>
        <v>100</v>
      </c>
      <c r="W57" s="57">
        <f t="shared" si="18"/>
        <v>0.40277659999999998</v>
      </c>
      <c r="X57">
        <f t="shared" si="19"/>
        <v>3.5635962000000001</v>
      </c>
      <c r="AB57" s="46"/>
      <c r="AC57" s="46"/>
      <c r="AD57" s="46"/>
      <c r="AE57" s="46"/>
      <c r="AF57" s="46"/>
      <c r="AG57" s="46"/>
      <c r="AH57" s="46"/>
      <c r="AI57" s="46"/>
    </row>
    <row r="58" spans="1:35">
      <c r="A58" s="54" t="s">
        <v>223</v>
      </c>
      <c r="B58" t="s">
        <v>192</v>
      </c>
      <c r="C58" s="54">
        <v>100</v>
      </c>
      <c r="D58" s="54">
        <v>2587</v>
      </c>
      <c r="E58" s="54"/>
      <c r="F58" s="54">
        <v>13559</v>
      </c>
      <c r="G58" s="48">
        <f>E58</f>
        <v>0</v>
      </c>
      <c r="I58">
        <v>100</v>
      </c>
      <c r="J58" s="55">
        <f>100*I58/C58</f>
        <v>100</v>
      </c>
      <c r="K58" s="55"/>
      <c r="L58" s="56" t="s">
        <v>72</v>
      </c>
      <c r="N58">
        <f>C58</f>
        <v>100</v>
      </c>
      <c r="O58">
        <v>100</v>
      </c>
      <c r="P58">
        <f>(O58-N58)/O58</f>
        <v>0</v>
      </c>
      <c r="S58">
        <v>100</v>
      </c>
      <c r="T58" s="54">
        <v>0.5</v>
      </c>
      <c r="U58" s="54">
        <v>5</v>
      </c>
      <c r="V58">
        <f>(S58-(S58*P58))</f>
        <v>100</v>
      </c>
      <c r="W58" s="57">
        <f>100*T58/V58</f>
        <v>0.5</v>
      </c>
      <c r="X58">
        <f>100*U58/V58</f>
        <v>5</v>
      </c>
      <c r="AB58" s="46">
        <f>100*(X60-X59)/X58</f>
        <v>0</v>
      </c>
      <c r="AC58" s="46">
        <f>100*(((L59-L60)*0.027)/C59)</f>
        <v>22.596214400000008</v>
      </c>
      <c r="AD58" s="46">
        <f>(1000*(((L59-L60)*0.027)/55.85))/(C59/1000)</f>
        <v>4045.8754521038509</v>
      </c>
      <c r="AE58" s="46">
        <f>1000000*(X60-X59)/55.85/100</f>
        <v>0</v>
      </c>
      <c r="AF58" s="46"/>
      <c r="AG58" s="46"/>
      <c r="AH58" s="46"/>
      <c r="AI58" s="46"/>
    </row>
    <row r="59" spans="1:35">
      <c r="A59" s="54"/>
      <c r="B59" t="s">
        <v>193</v>
      </c>
      <c r="C59" s="54">
        <v>100</v>
      </c>
      <c r="D59" s="54">
        <v>2587</v>
      </c>
      <c r="E59" s="54"/>
      <c r="F59" s="54">
        <v>13560.800000000001</v>
      </c>
      <c r="G59" s="48">
        <f>E59</f>
        <v>0</v>
      </c>
      <c r="I59">
        <v>100</v>
      </c>
      <c r="J59" s="55">
        <f>100*I59/C59</f>
        <v>100</v>
      </c>
      <c r="K59" s="55"/>
      <c r="L59" s="56">
        <f>(0.001*4048.3*55.84)*((C59/1000)/0.027)</f>
        <v>837.24841481481508</v>
      </c>
      <c r="M59">
        <f>(1000*((L59-L60)/55.85)*0.027)/(C59/1000)</f>
        <v>4045.8754521038509</v>
      </c>
      <c r="N59">
        <f>C59</f>
        <v>100</v>
      </c>
      <c r="O59">
        <v>100</v>
      </c>
      <c r="P59">
        <f>(O59-N59)/O59</f>
        <v>0</v>
      </c>
      <c r="S59">
        <v>100</v>
      </c>
      <c r="T59" s="54">
        <v>0.5</v>
      </c>
      <c r="U59" s="54">
        <v>5</v>
      </c>
      <c r="V59">
        <f>(S59-(S59*P59))</f>
        <v>100</v>
      </c>
      <c r="W59" s="57">
        <f>100*T59/V59</f>
        <v>0.5</v>
      </c>
      <c r="X59">
        <f>100*U59/V59</f>
        <v>5</v>
      </c>
      <c r="AB59" s="46"/>
      <c r="AC59" s="46"/>
      <c r="AD59" s="46"/>
      <c r="AE59" s="46"/>
      <c r="AF59" s="46"/>
      <c r="AG59" s="46"/>
      <c r="AH59" s="46"/>
      <c r="AI59" s="46"/>
    </row>
    <row r="60" spans="1:35">
      <c r="A60" s="54"/>
      <c r="B60" t="s">
        <v>194</v>
      </c>
      <c r="C60" s="54">
        <v>100</v>
      </c>
      <c r="D60" s="54">
        <v>2587</v>
      </c>
      <c r="E60" s="54"/>
      <c r="F60" s="54">
        <v>13575.900000000001</v>
      </c>
      <c r="G60" s="48">
        <f>E60</f>
        <v>0</v>
      </c>
      <c r="I60">
        <v>100</v>
      </c>
      <c r="J60" s="55">
        <f>100*I60/C60</f>
        <v>100</v>
      </c>
      <c r="K60" s="55"/>
      <c r="L60" s="56">
        <f>(0.001*1.7*55.84)*((C60/1000)/0.027)</f>
        <v>0.35158518518518522</v>
      </c>
      <c r="N60">
        <f>C60</f>
        <v>100</v>
      </c>
      <c r="O60">
        <v>100</v>
      </c>
      <c r="P60">
        <f>(O60-N60)/O60</f>
        <v>0</v>
      </c>
      <c r="S60">
        <v>100</v>
      </c>
      <c r="T60" s="54">
        <v>0.5</v>
      </c>
      <c r="U60" s="54">
        <v>5</v>
      </c>
      <c r="V60">
        <f>(S60-(S60*P60))</f>
        <v>100</v>
      </c>
      <c r="W60" s="57">
        <f>100*T60/V60</f>
        <v>0.5</v>
      </c>
      <c r="X60">
        <f>100*U60/V60</f>
        <v>5</v>
      </c>
      <c r="AB60" s="46"/>
      <c r="AC60" s="46"/>
      <c r="AD60" s="46"/>
      <c r="AE60" s="46"/>
      <c r="AF60" s="46"/>
      <c r="AG60" s="46"/>
      <c r="AH60" s="46"/>
      <c r="AI60" s="46"/>
    </row>
    <row r="61" spans="1:35">
      <c r="A61" s="54" t="s">
        <v>217</v>
      </c>
      <c r="B61" t="s">
        <v>192</v>
      </c>
      <c r="C61" s="54">
        <v>100</v>
      </c>
      <c r="D61" s="54">
        <v>2587</v>
      </c>
      <c r="E61" s="54"/>
      <c r="F61" s="54">
        <v>13566.3</v>
      </c>
      <c r="G61" s="48">
        <f t="shared" ref="G61:G63" si="21">E61</f>
        <v>0</v>
      </c>
      <c r="I61">
        <v>99.3</v>
      </c>
      <c r="J61" s="55">
        <f>100*I61/C61</f>
        <v>99.3</v>
      </c>
      <c r="K61" s="55"/>
      <c r="L61" s="56" t="s">
        <v>72</v>
      </c>
      <c r="N61">
        <f>C61</f>
        <v>100</v>
      </c>
      <c r="O61">
        <v>99.3</v>
      </c>
      <c r="P61">
        <f t="shared" ref="P61:P62" si="22">(O61-N61)/O61</f>
        <v>-7.049345417925507E-3</v>
      </c>
      <c r="S61">
        <v>99.3</v>
      </c>
      <c r="T61" s="54">
        <v>0.58785599999999993</v>
      </c>
      <c r="U61" s="54">
        <v>5.3572349999999993</v>
      </c>
      <c r="V61">
        <f t="shared" ref="V61:V63" si="23">(S61-(S61*P61))</f>
        <v>100</v>
      </c>
      <c r="W61" s="57">
        <f t="shared" ref="W61:W63" si="24">100*T61/V61</f>
        <v>0.58785599999999993</v>
      </c>
      <c r="X61">
        <f t="shared" ref="X61:X63" si="25">100*U61/V61</f>
        <v>5.3572349999999993</v>
      </c>
      <c r="AB61" s="46">
        <f>100*(X63-X62)/X61</f>
        <v>23.90798798260672</v>
      </c>
      <c r="AC61" s="46">
        <f>100*(((L62-L63)*0.027)/C62)</f>
        <v>1.9387648000000008</v>
      </c>
      <c r="AD61" s="46">
        <f>(1000*(((L62-L63)*0.027)/55.85))/(C62/1000)</f>
        <v>347.13783348254259</v>
      </c>
      <c r="AE61" s="46">
        <f>1000000*(X63-X62)/55.85/100</f>
        <v>229.32982990152209</v>
      </c>
      <c r="AF61" s="46"/>
      <c r="AG61" s="46"/>
      <c r="AH61" s="46"/>
      <c r="AI61" s="46"/>
    </row>
    <row r="62" spans="1:35">
      <c r="A62" s="54"/>
      <c r="B62" t="s">
        <v>193</v>
      </c>
      <c r="C62" s="54">
        <v>100</v>
      </c>
      <c r="D62" s="54">
        <v>2587</v>
      </c>
      <c r="E62" s="54"/>
      <c r="F62" s="54">
        <v>14150.9</v>
      </c>
      <c r="G62" s="48">
        <f t="shared" si="21"/>
        <v>0</v>
      </c>
      <c r="I62">
        <v>81.69</v>
      </c>
      <c r="J62" s="55">
        <f>100*I62/C62</f>
        <v>81.69</v>
      </c>
      <c r="K62" s="55"/>
      <c r="L62" s="56">
        <f>(0.001*348.5*55.84)*((C62/1000)/0.027)</f>
        <v>72.074962962962985</v>
      </c>
      <c r="M62">
        <f>(1000*((L62-L63)/55.85)*0.027)/(C62/1000)</f>
        <v>347.13783348254265</v>
      </c>
      <c r="N62">
        <f>C62</f>
        <v>100</v>
      </c>
      <c r="O62">
        <v>81.69</v>
      </c>
      <c r="P62">
        <f t="shared" si="22"/>
        <v>-0.22414004162076145</v>
      </c>
      <c r="S62">
        <v>81.69</v>
      </c>
      <c r="T62" s="54">
        <v>0.41090069999999995</v>
      </c>
      <c r="U62" s="54">
        <v>3.0396848999999997</v>
      </c>
      <c r="V62">
        <f t="shared" si="23"/>
        <v>100</v>
      </c>
      <c r="W62" s="57">
        <f t="shared" si="24"/>
        <v>0.41090069999999995</v>
      </c>
      <c r="X62">
        <f t="shared" si="25"/>
        <v>3.0396848999999997</v>
      </c>
      <c r="AB62" s="46"/>
      <c r="AC62" s="46"/>
      <c r="AD62" s="46"/>
      <c r="AE62" s="46"/>
      <c r="AF62" s="46"/>
      <c r="AG62" s="46"/>
      <c r="AH62" s="46"/>
      <c r="AI62" s="46"/>
    </row>
    <row r="63" spans="1:35">
      <c r="A63" s="54"/>
      <c r="B63" t="s">
        <v>194</v>
      </c>
      <c r="C63" s="54">
        <v>100</v>
      </c>
      <c r="D63" s="54">
        <v>2587</v>
      </c>
      <c r="E63" s="54"/>
      <c r="F63" s="54">
        <v>13570.2</v>
      </c>
      <c r="G63" s="48">
        <f t="shared" si="21"/>
        <v>0</v>
      </c>
      <c r="I63">
        <v>93.72</v>
      </c>
      <c r="J63" s="55">
        <f>100*I63/C63</f>
        <v>93.72</v>
      </c>
      <c r="K63" s="55"/>
      <c r="L63" s="56">
        <f>(0.001*1.3*55.84)*((C63/1000)/0.027)</f>
        <v>0.26885925925925935</v>
      </c>
      <c r="N63">
        <f>C63</f>
        <v>100</v>
      </c>
      <c r="O63">
        <v>93.72</v>
      </c>
      <c r="P63">
        <f>(O63-N63)/O63</f>
        <v>-6.7008109261630408E-2</v>
      </c>
      <c r="S63">
        <v>93.72</v>
      </c>
      <c r="T63" s="54">
        <v>0.4273632</v>
      </c>
      <c r="U63" s="54">
        <v>4.3204920000000007</v>
      </c>
      <c r="V63">
        <f t="shared" si="23"/>
        <v>100</v>
      </c>
      <c r="W63" s="57">
        <f t="shared" si="24"/>
        <v>0.4273632</v>
      </c>
      <c r="X63">
        <f t="shared" si="25"/>
        <v>4.3204920000000007</v>
      </c>
      <c r="AB63" s="46"/>
      <c r="AC63" s="46"/>
      <c r="AD63" s="46"/>
      <c r="AE63" s="46"/>
      <c r="AF63" s="46"/>
      <c r="AG63" s="46"/>
      <c r="AH63" s="46"/>
      <c r="AI63" s="46"/>
    </row>
    <row r="64" spans="1:35">
      <c r="A64" s="54" t="s">
        <v>222</v>
      </c>
      <c r="B64" t="s">
        <v>192</v>
      </c>
      <c r="C64" s="54">
        <v>100</v>
      </c>
      <c r="D64" s="54">
        <v>2587</v>
      </c>
      <c r="E64" s="54"/>
      <c r="F64" s="54">
        <v>13632.5</v>
      </c>
      <c r="G64" s="48">
        <f t="shared" si="15"/>
        <v>0</v>
      </c>
      <c r="I64">
        <v>100</v>
      </c>
      <c r="J64" s="55">
        <f>100*I64/C64</f>
        <v>100</v>
      </c>
      <c r="K64" s="55"/>
      <c r="L64" s="56" t="s">
        <v>72</v>
      </c>
      <c r="N64">
        <f>C64</f>
        <v>100</v>
      </c>
      <c r="O64">
        <v>100</v>
      </c>
      <c r="P64">
        <f t="shared" ref="P64:P66" si="26">(O64-N64)/O64</f>
        <v>0</v>
      </c>
      <c r="S64">
        <v>100</v>
      </c>
      <c r="T64" s="54">
        <v>0.5</v>
      </c>
      <c r="U64" s="54">
        <v>5</v>
      </c>
      <c r="V64">
        <f t="shared" si="17"/>
        <v>100</v>
      </c>
      <c r="W64" s="57">
        <f t="shared" si="18"/>
        <v>0.5</v>
      </c>
      <c r="X64">
        <f t="shared" si="19"/>
        <v>5</v>
      </c>
      <c r="AB64" s="46">
        <f>100*(X66-X65)/X64</f>
        <v>0</v>
      </c>
      <c r="AC64" s="46">
        <f>100*(((L65-L66)*0.027)/C65)</f>
        <v>22.596214400000008</v>
      </c>
      <c r="AD64" s="46">
        <f>(1000*(((L65-L66)*0.027)/55.85))/(C65/1000)</f>
        <v>4045.8754521038509</v>
      </c>
      <c r="AE64" s="46">
        <f>1000000*(X66-X65)/55.85/100</f>
        <v>0</v>
      </c>
      <c r="AF64" s="46"/>
      <c r="AG64" s="46"/>
      <c r="AH64" s="46"/>
      <c r="AI64" s="46"/>
    </row>
    <row r="65" spans="1:35">
      <c r="A65" s="54"/>
      <c r="B65" t="s">
        <v>193</v>
      </c>
      <c r="C65" s="54">
        <v>100</v>
      </c>
      <c r="D65" s="54">
        <v>2587</v>
      </c>
      <c r="E65" s="54"/>
      <c r="F65" s="54">
        <v>13595.4</v>
      </c>
      <c r="G65" s="48">
        <f t="shared" si="15"/>
        <v>0</v>
      </c>
      <c r="I65">
        <v>100</v>
      </c>
      <c r="J65" s="55">
        <f>100*I65/C65</f>
        <v>100</v>
      </c>
      <c r="K65" s="55"/>
      <c r="L65" s="56">
        <f>(0.001*4048.3*55.84)*((C65/1000)/0.027)</f>
        <v>837.24841481481508</v>
      </c>
      <c r="M65">
        <f>(1000*((L65-L66)/55.85)*0.027)/(C65/1000)</f>
        <v>4045.8754521038509</v>
      </c>
      <c r="N65">
        <f>C65</f>
        <v>100</v>
      </c>
      <c r="O65">
        <v>100</v>
      </c>
      <c r="P65">
        <f t="shared" si="26"/>
        <v>0</v>
      </c>
      <c r="S65">
        <v>100</v>
      </c>
      <c r="T65" s="54">
        <v>0.5</v>
      </c>
      <c r="U65" s="54">
        <v>5</v>
      </c>
      <c r="V65">
        <f t="shared" si="17"/>
        <v>100</v>
      </c>
      <c r="W65" s="57">
        <f t="shared" si="18"/>
        <v>0.5</v>
      </c>
      <c r="X65">
        <f t="shared" si="19"/>
        <v>5</v>
      </c>
      <c r="AB65" s="46"/>
      <c r="AC65" s="46"/>
      <c r="AD65" s="46"/>
      <c r="AE65" s="46"/>
      <c r="AF65" s="46"/>
      <c r="AG65" s="46"/>
      <c r="AH65" s="46"/>
      <c r="AI65" s="46"/>
    </row>
    <row r="66" spans="1:35">
      <c r="A66" s="54"/>
      <c r="B66" t="s">
        <v>194</v>
      </c>
      <c r="C66" s="54">
        <v>100</v>
      </c>
      <c r="D66" s="54">
        <v>2587</v>
      </c>
      <c r="E66" s="54"/>
      <c r="F66" s="54">
        <v>13542.3</v>
      </c>
      <c r="G66" s="48">
        <f t="shared" si="15"/>
        <v>0</v>
      </c>
      <c r="I66">
        <v>100</v>
      </c>
      <c r="J66" s="55">
        <f>100*I66/C66</f>
        <v>100</v>
      </c>
      <c r="K66" s="55"/>
      <c r="L66" s="56">
        <f>(0.001*1.7*55.84)*((C66/1000)/0.027)</f>
        <v>0.35158518518518522</v>
      </c>
      <c r="N66">
        <f>C66</f>
        <v>100</v>
      </c>
      <c r="O66">
        <v>100</v>
      </c>
      <c r="P66">
        <f t="shared" si="26"/>
        <v>0</v>
      </c>
      <c r="S66">
        <v>100</v>
      </c>
      <c r="T66" s="54">
        <v>0.5</v>
      </c>
      <c r="U66" s="54">
        <v>5</v>
      </c>
      <c r="V66">
        <f t="shared" si="17"/>
        <v>100</v>
      </c>
      <c r="W66" s="57">
        <f t="shared" si="18"/>
        <v>0.5</v>
      </c>
      <c r="X66">
        <f t="shared" si="19"/>
        <v>5</v>
      </c>
      <c r="AB66" s="46"/>
      <c r="AC66" s="46"/>
      <c r="AD66" s="46"/>
      <c r="AE66" s="46"/>
      <c r="AF66" s="46"/>
      <c r="AG66" s="46"/>
      <c r="AH66" s="46"/>
      <c r="AI66" s="46"/>
    </row>
    <row r="67" spans="1:35">
      <c r="A67" s="54" t="s">
        <v>225</v>
      </c>
      <c r="B67" t="s">
        <v>192</v>
      </c>
      <c r="C67" s="54">
        <v>100</v>
      </c>
      <c r="D67" s="54">
        <v>2587</v>
      </c>
      <c r="E67" s="54"/>
      <c r="F67" s="54">
        <v>13623.2</v>
      </c>
      <c r="G67" s="48">
        <f t="shared" ref="G67:G75" si="27">E67</f>
        <v>0</v>
      </c>
      <c r="I67">
        <v>100</v>
      </c>
      <c r="J67" s="55">
        <f>100*I67/C67</f>
        <v>100</v>
      </c>
      <c r="K67" s="55"/>
      <c r="L67" s="56" t="s">
        <v>72</v>
      </c>
      <c r="N67">
        <f>C67</f>
        <v>100</v>
      </c>
      <c r="O67">
        <v>100</v>
      </c>
      <c r="P67">
        <f t="shared" ref="P67:P68" si="28">(O67-N67)/O67</f>
        <v>0</v>
      </c>
      <c r="S67">
        <v>100</v>
      </c>
      <c r="T67" s="54">
        <v>0.5</v>
      </c>
      <c r="U67" s="54">
        <v>5</v>
      </c>
      <c r="V67">
        <f t="shared" ref="V67:V75" si="29">(S67-(S67*P67))</f>
        <v>100</v>
      </c>
      <c r="W67" s="57">
        <f t="shared" ref="W67:W75" si="30">100*T67/V67</f>
        <v>0.5</v>
      </c>
      <c r="X67">
        <f t="shared" ref="X67:X75" si="31">100*U67/V67</f>
        <v>5</v>
      </c>
      <c r="AB67" s="46">
        <f>100*(X69-X68)/X67</f>
        <v>0</v>
      </c>
      <c r="AC67" s="46">
        <f>100*(((L68-L69)*0.027)/C68)</f>
        <v>1.9387648000000008</v>
      </c>
      <c r="AD67" s="46">
        <f>(1000*(((L68-L69)*0.027)/55.85))/(C68/1000)</f>
        <v>347.13783348254259</v>
      </c>
      <c r="AE67" s="46">
        <f>1000000*(X69-X68)/55.85/100</f>
        <v>0</v>
      </c>
      <c r="AF67" s="46"/>
      <c r="AG67" s="46"/>
      <c r="AH67" s="46"/>
      <c r="AI67" s="46"/>
    </row>
    <row r="68" spans="1:35">
      <c r="A68" s="54"/>
      <c r="B68" t="s">
        <v>193</v>
      </c>
      <c r="C68" s="54">
        <v>100</v>
      </c>
      <c r="D68" s="54">
        <v>2587</v>
      </c>
      <c r="E68" s="54"/>
      <c r="F68" s="54">
        <v>13633.1</v>
      </c>
      <c r="G68" s="48">
        <f t="shared" si="27"/>
        <v>0</v>
      </c>
      <c r="I68">
        <v>100</v>
      </c>
      <c r="J68" s="55">
        <f>100*I68/C68</f>
        <v>100</v>
      </c>
      <c r="K68" s="55"/>
      <c r="L68" s="56">
        <f>(0.001*348.5*55.84)*((C68/1000)/0.027)</f>
        <v>72.074962962962985</v>
      </c>
      <c r="M68">
        <f>(1000*((L68-L69)/55.85)*0.027)/(C68/1000)</f>
        <v>347.13783348254265</v>
      </c>
      <c r="N68">
        <f>C68</f>
        <v>100</v>
      </c>
      <c r="O68">
        <v>100</v>
      </c>
      <c r="P68">
        <f t="shared" si="28"/>
        <v>0</v>
      </c>
      <c r="S68">
        <v>100</v>
      </c>
      <c r="T68" s="54">
        <v>0.5</v>
      </c>
      <c r="U68" s="54">
        <v>5</v>
      </c>
      <c r="V68">
        <f t="shared" si="29"/>
        <v>100</v>
      </c>
      <c r="W68" s="57">
        <f t="shared" si="30"/>
        <v>0.5</v>
      </c>
      <c r="X68">
        <f t="shared" si="31"/>
        <v>5</v>
      </c>
      <c r="AB68" s="46"/>
      <c r="AC68" s="46"/>
      <c r="AD68" s="46"/>
      <c r="AE68" s="46"/>
      <c r="AF68" s="46"/>
      <c r="AG68" s="46"/>
      <c r="AH68" s="46"/>
      <c r="AI68" s="46"/>
    </row>
    <row r="69" spans="1:35">
      <c r="A69" s="54"/>
      <c r="B69" t="s">
        <v>194</v>
      </c>
      <c r="C69" s="54">
        <v>100</v>
      </c>
      <c r="D69" s="54">
        <v>2587</v>
      </c>
      <c r="E69" s="54"/>
      <c r="F69" s="54">
        <v>13619.8</v>
      </c>
      <c r="G69" s="48">
        <f t="shared" si="27"/>
        <v>0</v>
      </c>
      <c r="I69">
        <v>100</v>
      </c>
      <c r="J69" s="55">
        <f>100*I69/C69</f>
        <v>100</v>
      </c>
      <c r="K69" s="55"/>
      <c r="L69" s="56">
        <f>(0.001*1.3*55.84)*((C69/1000)/0.027)</f>
        <v>0.26885925925925935</v>
      </c>
      <c r="N69">
        <f>C69</f>
        <v>100</v>
      </c>
      <c r="O69">
        <v>100</v>
      </c>
      <c r="P69">
        <f>(O69-N69)/O69</f>
        <v>0</v>
      </c>
      <c r="S69">
        <v>100</v>
      </c>
      <c r="T69" s="54">
        <v>0.5</v>
      </c>
      <c r="U69" s="54">
        <v>5</v>
      </c>
      <c r="V69">
        <f t="shared" si="29"/>
        <v>100</v>
      </c>
      <c r="W69" s="57">
        <f t="shared" si="30"/>
        <v>0.5</v>
      </c>
      <c r="X69">
        <f t="shared" si="31"/>
        <v>5</v>
      </c>
      <c r="AB69" s="46"/>
      <c r="AC69" s="46"/>
      <c r="AD69" s="46"/>
      <c r="AE69" s="46"/>
      <c r="AF69" s="46"/>
      <c r="AG69" s="46"/>
      <c r="AH69" s="46"/>
      <c r="AI69" s="46"/>
    </row>
    <row r="70" spans="1:35">
      <c r="A70" s="54" t="s">
        <v>218</v>
      </c>
      <c r="B70" t="s">
        <v>192</v>
      </c>
      <c r="C70" s="54">
        <v>100</v>
      </c>
      <c r="D70" s="54">
        <v>2587</v>
      </c>
      <c r="E70" s="54"/>
      <c r="F70" s="54">
        <v>14176.9</v>
      </c>
      <c r="G70" s="48">
        <f>E70</f>
        <v>0</v>
      </c>
      <c r="I70">
        <v>73.260000000000005</v>
      </c>
      <c r="J70" s="55">
        <f>100*I70/C70</f>
        <v>73.260000000000005</v>
      </c>
      <c r="K70" s="55"/>
      <c r="L70" s="56" t="s">
        <v>72</v>
      </c>
      <c r="N70">
        <f>C70</f>
        <v>100</v>
      </c>
      <c r="O70">
        <v>73.260000000000005</v>
      </c>
      <c r="P70">
        <f>(O70-N70)/O70</f>
        <v>-0.36500136500136493</v>
      </c>
      <c r="S70">
        <v>73.260000000000005</v>
      </c>
      <c r="T70" s="54">
        <v>0.5611716000000001</v>
      </c>
      <c r="U70" s="54">
        <v>5.5611666</v>
      </c>
      <c r="V70">
        <f>(S70-(S70*P70))</f>
        <v>100</v>
      </c>
      <c r="W70" s="57">
        <f>100*T70/V70</f>
        <v>0.5611716000000001</v>
      </c>
      <c r="X70">
        <f>100*U70/V70</f>
        <v>5.5611666</v>
      </c>
      <c r="AB70" s="46">
        <f>100*(X72-X71)/X70</f>
        <v>22.504582042192364</v>
      </c>
      <c r="AC70" s="46">
        <f>100*(((L71-L72)*0.027)/C71)</f>
        <v>22.596214400000008</v>
      </c>
      <c r="AD70" s="46">
        <f>(1000*(((L71-L72)*0.027)/55.85))/(C71/1000)</f>
        <v>4045.8754521038509</v>
      </c>
      <c r="AE70" s="46">
        <f>1000000*(X72-X71)/55.85/100</f>
        <v>224.08546105640104</v>
      </c>
      <c r="AF70" s="46"/>
      <c r="AG70" s="46"/>
      <c r="AH70" s="46"/>
      <c r="AI70" s="46"/>
    </row>
    <row r="71" spans="1:35">
      <c r="A71" s="54"/>
      <c r="B71" t="s">
        <v>193</v>
      </c>
      <c r="C71" s="54">
        <v>100</v>
      </c>
      <c r="D71" s="54">
        <v>2587</v>
      </c>
      <c r="E71" s="54"/>
      <c r="F71" s="54">
        <v>13626.9</v>
      </c>
      <c r="G71" s="48">
        <f>E71</f>
        <v>0</v>
      </c>
      <c r="I71">
        <v>81.99</v>
      </c>
      <c r="J71" s="55">
        <f>100*I71/C71</f>
        <v>81.99</v>
      </c>
      <c r="K71" s="55"/>
      <c r="L71" s="56">
        <f>(0.001*4048.3*55.84)*((C71/1000)/0.027)</f>
        <v>837.24841481481508</v>
      </c>
      <c r="M71">
        <f>(1000*((L71-L72)/55.85)*0.027)/(C71/1000)</f>
        <v>4045.8754521038509</v>
      </c>
      <c r="N71">
        <f>C71</f>
        <v>100</v>
      </c>
      <c r="O71">
        <v>81.99</v>
      </c>
      <c r="P71">
        <f>(O71-N71)/O71</f>
        <v>-0.21966093426027572</v>
      </c>
      <c r="S71">
        <v>81.99</v>
      </c>
      <c r="T71" s="54">
        <v>0.48046139999999993</v>
      </c>
      <c r="U71" s="54">
        <v>4.6635911999999999</v>
      </c>
      <c r="V71">
        <f>(S71-(S71*P71))</f>
        <v>100</v>
      </c>
      <c r="W71" s="57">
        <f>100*T71/V71</f>
        <v>0.48046139999999993</v>
      </c>
      <c r="X71">
        <f>100*U71/V71</f>
        <v>4.6635911999999999</v>
      </c>
      <c r="AB71" s="46"/>
      <c r="AC71" s="46"/>
      <c r="AD71" s="46"/>
      <c r="AE71" s="46"/>
      <c r="AF71" s="46"/>
      <c r="AG71" s="46"/>
      <c r="AH71" s="46"/>
      <c r="AI71" s="46"/>
    </row>
    <row r="72" spans="1:35">
      <c r="A72" s="54"/>
      <c r="B72" t="s">
        <v>194</v>
      </c>
      <c r="C72" s="54">
        <v>100</v>
      </c>
      <c r="D72" s="54">
        <v>2587</v>
      </c>
      <c r="E72" s="54"/>
      <c r="F72" s="54">
        <v>13550.4</v>
      </c>
      <c r="G72" s="48">
        <f>E72</f>
        <v>0</v>
      </c>
      <c r="I72">
        <v>92.15</v>
      </c>
      <c r="J72" s="55">
        <f>100*I72/C72</f>
        <v>92.15</v>
      </c>
      <c r="K72" s="55"/>
      <c r="L72" s="56">
        <f>(0.001*1.7*55.84)*((C72/1000)/0.027)</f>
        <v>0.35158518518518522</v>
      </c>
      <c r="N72">
        <f>C72</f>
        <v>100</v>
      </c>
      <c r="O72">
        <v>92.15</v>
      </c>
      <c r="P72">
        <f>(O72-N72)/O72</f>
        <v>-8.51871947911014E-2</v>
      </c>
      <c r="S72">
        <v>92.15</v>
      </c>
      <c r="T72" s="54">
        <v>0.59252450000000001</v>
      </c>
      <c r="U72" s="54">
        <v>5.9151084999999997</v>
      </c>
      <c r="V72">
        <f>(S72-(S72*P72))</f>
        <v>100</v>
      </c>
      <c r="W72" s="57">
        <f>100*T72/V72</f>
        <v>0.59252450000000001</v>
      </c>
      <c r="X72">
        <f>100*U72/V72</f>
        <v>5.9151084999999997</v>
      </c>
      <c r="AB72" s="46"/>
      <c r="AC72" s="46"/>
      <c r="AD72" s="46"/>
      <c r="AE72" s="46"/>
      <c r="AF72" s="46"/>
      <c r="AG72" s="46"/>
      <c r="AH72" s="46"/>
      <c r="AI72" s="46"/>
    </row>
    <row r="73" spans="1:35">
      <c r="A73" s="54" t="s">
        <v>224</v>
      </c>
      <c r="B73" t="s">
        <v>192</v>
      </c>
      <c r="C73" s="54">
        <v>100</v>
      </c>
      <c r="D73" s="54">
        <v>2587</v>
      </c>
      <c r="E73" s="54"/>
      <c r="F73" s="54">
        <v>13525.5</v>
      </c>
      <c r="G73" s="48">
        <f t="shared" si="27"/>
        <v>0</v>
      </c>
      <c r="I73">
        <v>100</v>
      </c>
      <c r="J73" s="55">
        <f>100*I73/C73</f>
        <v>100</v>
      </c>
      <c r="K73" s="55"/>
      <c r="L73" s="56" t="s">
        <v>72</v>
      </c>
      <c r="N73">
        <f>C73</f>
        <v>100</v>
      </c>
      <c r="O73">
        <v>100</v>
      </c>
      <c r="P73">
        <f t="shared" ref="P73:P75" si="32">(O73-N73)/O73</f>
        <v>0</v>
      </c>
      <c r="S73">
        <v>100</v>
      </c>
      <c r="T73" s="54">
        <v>0.5</v>
      </c>
      <c r="U73" s="54">
        <v>5</v>
      </c>
      <c r="V73">
        <f t="shared" si="29"/>
        <v>100</v>
      </c>
      <c r="W73" s="57">
        <f t="shared" si="30"/>
        <v>0.5</v>
      </c>
      <c r="X73">
        <f t="shared" si="31"/>
        <v>5</v>
      </c>
      <c r="AB73" s="46">
        <f>100*(X75-X74)/X73</f>
        <v>0</v>
      </c>
      <c r="AC73" s="46">
        <f>100*(((L74-L75)*0.027)/C74)</f>
        <v>22.596214400000008</v>
      </c>
      <c r="AD73" s="46">
        <f>(1000*(((L74-L75)*0.027)/55.85))/(C74/1000)</f>
        <v>4045.8754521038509</v>
      </c>
      <c r="AE73" s="46">
        <f>1000000*(X75-X74)/55.85/100</f>
        <v>0</v>
      </c>
      <c r="AF73" s="46"/>
      <c r="AG73" s="46"/>
      <c r="AH73" s="46"/>
      <c r="AI73" s="46"/>
    </row>
    <row r="74" spans="1:35">
      <c r="A74" s="54"/>
      <c r="B74" t="s">
        <v>193</v>
      </c>
      <c r="C74" s="54">
        <v>100</v>
      </c>
      <c r="D74" s="54">
        <v>2587</v>
      </c>
      <c r="E74" s="54"/>
      <c r="F74" s="54">
        <v>13670.9</v>
      </c>
      <c r="G74" s="48">
        <f t="shared" si="27"/>
        <v>0</v>
      </c>
      <c r="I74">
        <v>100</v>
      </c>
      <c r="J74" s="55">
        <f>100*I74/C74</f>
        <v>100</v>
      </c>
      <c r="K74" s="55"/>
      <c r="L74" s="56">
        <f>(0.001*4048.3*55.84)*((C74/1000)/0.027)</f>
        <v>837.24841481481508</v>
      </c>
      <c r="M74">
        <f>(1000*((L74-L75)/55.85)*0.027)/(C74/1000)</f>
        <v>4045.8754521038509</v>
      </c>
      <c r="N74">
        <f>C74</f>
        <v>100</v>
      </c>
      <c r="O74">
        <v>100</v>
      </c>
      <c r="P74">
        <f t="shared" si="32"/>
        <v>0</v>
      </c>
      <c r="S74">
        <v>100</v>
      </c>
      <c r="T74" s="54">
        <v>0.5</v>
      </c>
      <c r="U74" s="54">
        <v>5</v>
      </c>
      <c r="V74">
        <f t="shared" si="29"/>
        <v>100</v>
      </c>
      <c r="W74" s="57">
        <f t="shared" si="30"/>
        <v>0.5</v>
      </c>
      <c r="X74">
        <f t="shared" si="31"/>
        <v>5</v>
      </c>
      <c r="AB74" s="46"/>
      <c r="AC74" s="46"/>
      <c r="AD74" s="46"/>
      <c r="AE74" s="46"/>
      <c r="AF74" s="46"/>
      <c r="AG74" s="46"/>
      <c r="AH74" s="46"/>
      <c r="AI74" s="46"/>
    </row>
    <row r="75" spans="1:35">
      <c r="A75" s="54"/>
      <c r="B75" t="s">
        <v>194</v>
      </c>
      <c r="C75" s="54">
        <v>100</v>
      </c>
      <c r="D75" s="54">
        <v>2587</v>
      </c>
      <c r="E75" s="54"/>
      <c r="F75" s="54">
        <v>13609.5</v>
      </c>
      <c r="G75" s="48">
        <f t="shared" si="27"/>
        <v>0</v>
      </c>
      <c r="I75">
        <v>100</v>
      </c>
      <c r="J75" s="55">
        <f>100*I75/C75</f>
        <v>100</v>
      </c>
      <c r="K75" s="55"/>
      <c r="L75" s="56">
        <f>(0.001*1.7*55.84)*((C75/1000)/0.027)</f>
        <v>0.35158518518518522</v>
      </c>
      <c r="N75">
        <f>C75</f>
        <v>100</v>
      </c>
      <c r="O75">
        <v>100</v>
      </c>
      <c r="P75">
        <f t="shared" si="32"/>
        <v>0</v>
      </c>
      <c r="S75">
        <v>100</v>
      </c>
      <c r="T75" s="54">
        <v>0.5</v>
      </c>
      <c r="U75" s="54">
        <v>5</v>
      </c>
      <c r="V75">
        <f t="shared" si="29"/>
        <v>100</v>
      </c>
      <c r="W75" s="57">
        <f t="shared" si="30"/>
        <v>0.5</v>
      </c>
      <c r="X75">
        <f t="shared" si="31"/>
        <v>5</v>
      </c>
      <c r="AB75" s="46"/>
      <c r="AC75" s="46"/>
      <c r="AD75" s="46"/>
      <c r="AE75" s="46"/>
      <c r="AF75" s="46"/>
      <c r="AG75" s="46"/>
      <c r="AH75" s="46"/>
      <c r="AI75" s="46"/>
    </row>
    <row r="76" spans="1:35">
      <c r="A76" s="54" t="s">
        <v>221</v>
      </c>
      <c r="B76" t="s">
        <v>192</v>
      </c>
      <c r="C76" s="54">
        <v>100</v>
      </c>
      <c r="D76" s="54">
        <v>2587</v>
      </c>
      <c r="E76" s="54"/>
      <c r="F76" s="54">
        <v>13598.9</v>
      </c>
      <c r="G76" s="48">
        <f>E76</f>
        <v>0</v>
      </c>
      <c r="I76">
        <v>100</v>
      </c>
      <c r="J76" s="55">
        <f>100*I76/C76</f>
        <v>100</v>
      </c>
      <c r="K76" s="55"/>
      <c r="L76" s="56" t="s">
        <v>72</v>
      </c>
      <c r="N76">
        <f>C76</f>
        <v>100</v>
      </c>
      <c r="O76">
        <v>100</v>
      </c>
      <c r="P76">
        <f>(O76-N76)/O76</f>
        <v>0</v>
      </c>
      <c r="S76">
        <v>100</v>
      </c>
      <c r="T76" s="54">
        <v>0.5</v>
      </c>
      <c r="U76" s="54">
        <v>5</v>
      </c>
      <c r="V76">
        <f>(S76-(S76*P76))</f>
        <v>100</v>
      </c>
      <c r="W76" s="57">
        <f>100*T76/V76</f>
        <v>0.5</v>
      </c>
      <c r="X76">
        <f>100*U76/V76</f>
        <v>5</v>
      </c>
      <c r="AB76" s="46">
        <f>100*(X78-X77)/X76</f>
        <v>0</v>
      </c>
      <c r="AC76" s="46">
        <f>100*(((L77-L78)*0.027)/C77)</f>
        <v>1.9387648000000008</v>
      </c>
      <c r="AD76" s="46">
        <f>(1000*(((L77-L78)*0.027)/55.85))/(C77/1000)</f>
        <v>347.13783348254259</v>
      </c>
      <c r="AE76" s="46">
        <f>1000000*(X78-X77)/55.85/100</f>
        <v>0</v>
      </c>
      <c r="AF76" s="46"/>
      <c r="AG76" s="46"/>
      <c r="AH76" s="46"/>
      <c r="AI76" s="46"/>
    </row>
    <row r="77" spans="1:35">
      <c r="A77" s="54"/>
      <c r="B77" t="s">
        <v>193</v>
      </c>
      <c r="C77" s="54">
        <v>100</v>
      </c>
      <c r="D77" s="54">
        <v>2587</v>
      </c>
      <c r="E77" s="54"/>
      <c r="F77" s="54">
        <v>13648.300000000001</v>
      </c>
      <c r="G77" s="48">
        <f>E77</f>
        <v>0</v>
      </c>
      <c r="I77">
        <v>100</v>
      </c>
      <c r="J77" s="55">
        <f>100*I77/C77</f>
        <v>100</v>
      </c>
      <c r="K77" s="55"/>
      <c r="L77" s="56">
        <f>(0.001*348.5*55.84)*((C77/1000)/0.027)</f>
        <v>72.074962962962985</v>
      </c>
      <c r="M77">
        <f>(1000*((L77-L78)/55.85)*0.027)/(C77/1000)</f>
        <v>347.13783348254265</v>
      </c>
      <c r="N77">
        <f>C77</f>
        <v>100</v>
      </c>
      <c r="O77">
        <v>100</v>
      </c>
      <c r="P77">
        <f>(O77-N77)/O77</f>
        <v>0</v>
      </c>
      <c r="S77">
        <v>100</v>
      </c>
      <c r="T77" s="54">
        <v>0.5</v>
      </c>
      <c r="U77" s="54">
        <v>5</v>
      </c>
      <c r="V77">
        <f>(S77-(S77*P77))</f>
        <v>100</v>
      </c>
      <c r="W77" s="57">
        <f>100*T77/V77</f>
        <v>0.5</v>
      </c>
      <c r="X77">
        <f>100*U77/V77</f>
        <v>5</v>
      </c>
      <c r="AB77" s="46"/>
      <c r="AC77" s="46"/>
      <c r="AD77" s="46"/>
      <c r="AE77" s="46"/>
      <c r="AF77" s="46"/>
      <c r="AG77" s="46"/>
      <c r="AH77" s="46"/>
      <c r="AI77" s="46"/>
    </row>
    <row r="78" spans="1:35">
      <c r="A78" s="54"/>
      <c r="B78" t="s">
        <v>194</v>
      </c>
      <c r="C78" s="54">
        <v>100</v>
      </c>
      <c r="D78" s="54">
        <v>2587</v>
      </c>
      <c r="E78" s="54"/>
      <c r="F78" s="54">
        <v>13593.3</v>
      </c>
      <c r="G78" s="48">
        <f>E78</f>
        <v>0</v>
      </c>
      <c r="I78">
        <v>100</v>
      </c>
      <c r="J78" s="55">
        <f>100*I78/C78</f>
        <v>100</v>
      </c>
      <c r="K78" s="55"/>
      <c r="L78" s="56">
        <f>(0.001*1.3*55.84)*((C78/1000)/0.027)</f>
        <v>0.26885925925925935</v>
      </c>
      <c r="N78">
        <f>C78</f>
        <v>100</v>
      </c>
      <c r="O78">
        <v>100</v>
      </c>
      <c r="P78">
        <f>(O78-N78)/O78</f>
        <v>0</v>
      </c>
      <c r="S78">
        <v>100</v>
      </c>
      <c r="T78" s="54">
        <v>0.5</v>
      </c>
      <c r="U78" s="54">
        <v>5</v>
      </c>
      <c r="V78">
        <f>(S78-(S78*P78))</f>
        <v>100</v>
      </c>
      <c r="W78" s="57">
        <f>100*T78/V78</f>
        <v>0.5</v>
      </c>
      <c r="X78">
        <f>100*U78/V78</f>
        <v>5</v>
      </c>
      <c r="AB78" s="46"/>
      <c r="AC78" s="46"/>
      <c r="AD78" s="46"/>
      <c r="AE78" s="46"/>
      <c r="AF78" s="46"/>
      <c r="AG78" s="46"/>
      <c r="AH78" s="46"/>
      <c r="AI78" s="46"/>
    </row>
    <row r="79" spans="1:35">
      <c r="A79" s="54" t="s">
        <v>226</v>
      </c>
      <c r="B79" t="s">
        <v>192</v>
      </c>
      <c r="C79" s="54">
        <v>100</v>
      </c>
      <c r="D79" s="54">
        <v>2587</v>
      </c>
      <c r="E79" s="54"/>
      <c r="F79" s="54">
        <v>14216.2</v>
      </c>
      <c r="G79" s="48">
        <f>E79</f>
        <v>0</v>
      </c>
      <c r="I79">
        <v>100</v>
      </c>
      <c r="J79" s="55">
        <f>100*I79/C79</f>
        <v>100</v>
      </c>
      <c r="K79" s="55"/>
      <c r="L79" s="56" t="s">
        <v>72</v>
      </c>
      <c r="N79">
        <f>C79</f>
        <v>100</v>
      </c>
      <c r="O79">
        <v>100</v>
      </c>
      <c r="P79">
        <f>(O79-N79)/O79</f>
        <v>0</v>
      </c>
      <c r="S79">
        <v>100</v>
      </c>
      <c r="T79" s="54">
        <v>0.5</v>
      </c>
      <c r="U79" s="54">
        <v>5</v>
      </c>
      <c r="V79">
        <f>(S79-(S79*P79))</f>
        <v>100</v>
      </c>
      <c r="W79" s="57">
        <f>100*T79/V79</f>
        <v>0.5</v>
      </c>
      <c r="X79">
        <f>100*U79/V79</f>
        <v>5</v>
      </c>
      <c r="AB79" s="46">
        <f>100*(X81-X80)/X79</f>
        <v>0</v>
      </c>
      <c r="AC79" s="46">
        <f>100*(((L80-L81)*0.027)/C80)</f>
        <v>1.9387648000000008</v>
      </c>
      <c r="AD79" s="46">
        <f>(1000*(((L80-L81)*0.027)/55.85))/(C80/1000)</f>
        <v>347.13783348254259</v>
      </c>
      <c r="AE79" s="46">
        <f>1000000*(X81-X80)/55.85/100</f>
        <v>0</v>
      </c>
      <c r="AF79" s="46"/>
      <c r="AG79" s="46"/>
      <c r="AH79" s="46"/>
      <c r="AI79" s="46"/>
    </row>
    <row r="80" spans="1:35">
      <c r="A80" s="54"/>
      <c r="B80" t="s">
        <v>193</v>
      </c>
      <c r="C80" s="54">
        <v>100</v>
      </c>
      <c r="D80" s="54">
        <v>2587</v>
      </c>
      <c r="E80" s="54"/>
      <c r="F80" s="54">
        <v>13580.4</v>
      </c>
      <c r="G80" s="48">
        <f>E80</f>
        <v>0</v>
      </c>
      <c r="I80">
        <v>100</v>
      </c>
      <c r="J80" s="55">
        <f>100*I80/C80</f>
        <v>100</v>
      </c>
      <c r="K80" s="55"/>
      <c r="L80" s="56">
        <f>(0.001*348.5*55.84)*((C80/1000)/0.027)</f>
        <v>72.074962962962985</v>
      </c>
      <c r="M80">
        <f>(1000*((L80-L81)/55.85)*0.027)/(C80/1000)</f>
        <v>347.13783348254265</v>
      </c>
      <c r="N80">
        <f>C80</f>
        <v>100</v>
      </c>
      <c r="O80">
        <v>100</v>
      </c>
      <c r="P80">
        <f>(O80-N80)/O80</f>
        <v>0</v>
      </c>
      <c r="S80">
        <v>100</v>
      </c>
      <c r="T80" s="54">
        <v>0.5</v>
      </c>
      <c r="U80" s="54">
        <v>5</v>
      </c>
      <c r="V80">
        <f>(S80-(S80*P80))</f>
        <v>100</v>
      </c>
      <c r="W80" s="57">
        <f>100*T80/V80</f>
        <v>0.5</v>
      </c>
      <c r="X80">
        <f>100*U80/V80</f>
        <v>5</v>
      </c>
      <c r="AB80" s="46"/>
      <c r="AC80" s="46"/>
      <c r="AD80" s="46"/>
      <c r="AE80" s="46"/>
      <c r="AF80" s="46"/>
      <c r="AG80" s="46"/>
      <c r="AH80" s="46"/>
      <c r="AI80" s="46"/>
    </row>
    <row r="81" spans="1:35">
      <c r="A81" s="54"/>
      <c r="B81" t="s">
        <v>194</v>
      </c>
      <c r="C81" s="54">
        <v>100</v>
      </c>
      <c r="D81" s="54">
        <v>2587</v>
      </c>
      <c r="E81" s="54"/>
      <c r="F81" s="54">
        <v>13621.4</v>
      </c>
      <c r="G81" s="48">
        <f>E81</f>
        <v>0</v>
      </c>
      <c r="I81">
        <v>100</v>
      </c>
      <c r="J81" s="55">
        <f>100*I81/C81</f>
        <v>100</v>
      </c>
      <c r="K81" s="55"/>
      <c r="L81" s="56">
        <f>(0.001*1.3*55.84)*((C81/1000)/0.027)</f>
        <v>0.26885925925925935</v>
      </c>
      <c r="N81">
        <f>C81</f>
        <v>100</v>
      </c>
      <c r="O81">
        <v>100</v>
      </c>
      <c r="P81">
        <f>(O81-N81)/O81</f>
        <v>0</v>
      </c>
      <c r="S81">
        <v>100</v>
      </c>
      <c r="T81" s="54">
        <v>0.5</v>
      </c>
      <c r="U81" s="54">
        <v>5</v>
      </c>
      <c r="V81">
        <f>(S81-(S81*P81))</f>
        <v>100</v>
      </c>
      <c r="W81" s="57">
        <f>100*T81/V81</f>
        <v>0.5</v>
      </c>
      <c r="X81">
        <f>100*U81/V81</f>
        <v>5</v>
      </c>
      <c r="AB81" s="46"/>
      <c r="AC81" s="46"/>
      <c r="AD81" s="46"/>
      <c r="AE81" s="46"/>
      <c r="AF81" s="46"/>
      <c r="AG81" s="46"/>
      <c r="AH81" s="46"/>
      <c r="AI81" s="46"/>
    </row>
    <row r="82" spans="1:35">
      <c r="A82" s="54" t="s">
        <v>227</v>
      </c>
      <c r="B82" t="s">
        <v>192</v>
      </c>
      <c r="C82">
        <v>99.27</v>
      </c>
      <c r="E82">
        <v>13978.9</v>
      </c>
      <c r="F82">
        <v>13979.37</v>
      </c>
      <c r="G82" s="48">
        <f>E82</f>
        <v>13978.9</v>
      </c>
      <c r="I82">
        <f t="shared" ref="I82:I110" si="33">S82</f>
        <v>90.18</v>
      </c>
      <c r="J82" s="55">
        <f>100*I82/C82</f>
        <v>90.843155031731641</v>
      </c>
      <c r="K82" s="55"/>
      <c r="L82" s="56" t="s">
        <v>72</v>
      </c>
      <c r="N82">
        <f>C82</f>
        <v>99.27</v>
      </c>
      <c r="O82">
        <f>F82-D82</f>
        <v>13979.37</v>
      </c>
      <c r="P82">
        <v>0</v>
      </c>
      <c r="S82">
        <v>90.18</v>
      </c>
      <c r="T82">
        <v>0.93850619999999996</v>
      </c>
      <c r="U82">
        <v>8.4609647999999993</v>
      </c>
      <c r="V82">
        <f>(S82-(S82*P82))</f>
        <v>90.18</v>
      </c>
      <c r="W82" s="57">
        <f>100*T82/V82</f>
        <v>1.0407032601463737</v>
      </c>
      <c r="X82">
        <f>100*U82/V82</f>
        <v>9.3823073852295398</v>
      </c>
      <c r="AB82" s="46">
        <f>100*(X84-X83)/X82</f>
        <v>35.874751482332002</v>
      </c>
      <c r="AC82" s="46">
        <f>100*(((L83-L84)*0.027)/C83)</f>
        <v>1.9395175191446443</v>
      </c>
      <c r="AD82" s="46">
        <f>(1000*(((L83-L84)*0.027)/55.85))/(C83/1000)</f>
        <v>347.27260862034814</v>
      </c>
      <c r="AE82" s="46">
        <f>1000000*(X84-X83)/55.85/100</f>
        <v>602.66418223090045</v>
      </c>
    </row>
    <row r="83" spans="1:35">
      <c r="A83" s="54"/>
      <c r="B83" t="s">
        <v>193</v>
      </c>
      <c r="C83">
        <v>99.14</v>
      </c>
      <c r="D83">
        <v>16446.73</v>
      </c>
      <c r="E83">
        <v>16508.63</v>
      </c>
      <c r="F83">
        <v>16508.2</v>
      </c>
      <c r="G83" s="48">
        <f>E83</f>
        <v>16508.63</v>
      </c>
      <c r="I83">
        <f t="shared" si="33"/>
        <v>54.7</v>
      </c>
      <c r="J83" s="55">
        <f>100*I83/C83</f>
        <v>55.174500706072223</v>
      </c>
      <c r="K83" s="55"/>
      <c r="L83" s="56">
        <f>(0.001*348.5*55.84)*((C83/1000)/0.027)</f>
        <v>71.455118281481489</v>
      </c>
      <c r="M83">
        <f>(1000*((L83-L84)/55.85)*0.027)/(C83/1000)</f>
        <v>347.27260862034814</v>
      </c>
      <c r="N83">
        <f>C83</f>
        <v>99.14</v>
      </c>
      <c r="O83">
        <f t="shared" ref="O83:O111" si="34">F83-D83</f>
        <v>61.470000000001164</v>
      </c>
      <c r="P83">
        <f>(O83-N83)/O83</f>
        <v>-0.61281926142830845</v>
      </c>
      <c r="S83">
        <v>54.7</v>
      </c>
      <c r="T83">
        <v>0.4700375</v>
      </c>
      <c r="U83">
        <v>4.0435354999999999</v>
      </c>
      <c r="V83">
        <f>(S83-(S83*P83))</f>
        <v>88.221213600128479</v>
      </c>
      <c r="W83" s="57">
        <f>100*T83/V83</f>
        <v>0.53279418953642166</v>
      </c>
      <c r="X83">
        <f>100*U83/V83</f>
        <v>4.5834049827604177</v>
      </c>
      <c r="AB83" s="46"/>
      <c r="AC83" s="46"/>
      <c r="AD83" s="46"/>
      <c r="AE83" s="46"/>
    </row>
    <row r="84" spans="1:35">
      <c r="A84" s="54"/>
      <c r="B84" t="s">
        <v>194</v>
      </c>
      <c r="C84">
        <v>88.86</v>
      </c>
      <c r="D84">
        <v>16145.2</v>
      </c>
      <c r="E84">
        <v>16236.09</v>
      </c>
      <c r="F84">
        <v>16236.65</v>
      </c>
      <c r="G84" s="48">
        <f>E84</f>
        <v>16236.09</v>
      </c>
      <c r="I84">
        <f t="shared" si="33"/>
        <v>92.69</v>
      </c>
      <c r="J84" s="55">
        <f>100*I84/C84</f>
        <v>104.31015079900968</v>
      </c>
      <c r="K84" s="55"/>
      <c r="L84" s="56">
        <f>(0.001*1.3*55.84)*((C84/1000)/0.027)</f>
        <v>0.23890833777777781</v>
      </c>
      <c r="N84">
        <f>C84</f>
        <v>88.86</v>
      </c>
      <c r="O84">
        <f t="shared" si="34"/>
        <v>91.449999999998909</v>
      </c>
      <c r="P84">
        <f>(O84-N84)/O84</f>
        <v>2.8321487151437289E-2</v>
      </c>
      <c r="S84">
        <v>92.69</v>
      </c>
      <c r="T84">
        <v>0.76414400000000005</v>
      </c>
      <c r="U84">
        <v>7.1595136000000004</v>
      </c>
      <c r="V84">
        <f>(S84-(S84*P84))</f>
        <v>90.064881355933281</v>
      </c>
      <c r="W84" s="57">
        <f>100*T84/V84</f>
        <v>0.84843724712202695</v>
      </c>
      <c r="X84">
        <f>100*U84/V84</f>
        <v>7.9492844405199969</v>
      </c>
      <c r="AB84" s="46"/>
      <c r="AC84" s="46"/>
      <c r="AD84" s="46"/>
      <c r="AE84" s="46"/>
    </row>
    <row r="85" spans="1:35">
      <c r="A85" s="54" t="s">
        <v>228</v>
      </c>
      <c r="B85" t="s">
        <v>192</v>
      </c>
      <c r="C85">
        <v>99.12</v>
      </c>
      <c r="E85">
        <v>14059.01</v>
      </c>
      <c r="F85">
        <v>14060.46</v>
      </c>
      <c r="G85" s="48">
        <f>E85</f>
        <v>14059.01</v>
      </c>
      <c r="I85">
        <f t="shared" si="33"/>
        <v>90.23</v>
      </c>
      <c r="J85" s="55">
        <f>100*I85/C85</f>
        <v>91.031073446327682</v>
      </c>
      <c r="K85" s="55"/>
      <c r="L85" s="56" t="s">
        <v>72</v>
      </c>
      <c r="N85">
        <f>C85</f>
        <v>99.12</v>
      </c>
      <c r="O85">
        <f t="shared" si="34"/>
        <v>14060.46</v>
      </c>
      <c r="P85">
        <v>0</v>
      </c>
      <c r="S85">
        <v>90.23</v>
      </c>
      <c r="T85">
        <v>1.1166655999999999</v>
      </c>
      <c r="U85">
        <v>9.4663871999999998</v>
      </c>
      <c r="V85">
        <f>(S85-(S85*P85))</f>
        <v>90.23</v>
      </c>
      <c r="W85" s="57">
        <f>100*T85/V85</f>
        <v>1.2375768591377589</v>
      </c>
      <c r="X85">
        <f>100*U85/V85</f>
        <v>10.491396652997892</v>
      </c>
      <c r="AB85" s="46">
        <f>100*(X87-X86)/X85</f>
        <v>22.602789549021278</v>
      </c>
      <c r="AC85" s="46">
        <f>100*(((L86-L87)*0.027)/C86)</f>
        <v>1.938840566998012</v>
      </c>
      <c r="AD85" s="46">
        <f>(1000*(((L86-L87)*0.027)/55.85))/(C86/1000)</f>
        <v>347.15139964154201</v>
      </c>
      <c r="AE85" s="46">
        <f>1000000*(X87-X86)/55.85/100</f>
        <v>424.59235563655784</v>
      </c>
    </row>
    <row r="86" spans="1:35">
      <c r="A86" s="54"/>
      <c r="B86" t="s">
        <v>193</v>
      </c>
      <c r="C86">
        <v>100.6</v>
      </c>
      <c r="D86">
        <v>13754.03</v>
      </c>
      <c r="E86">
        <v>13823.77</v>
      </c>
      <c r="F86">
        <v>13824.73</v>
      </c>
      <c r="G86" s="48">
        <f>E86</f>
        <v>13823.77</v>
      </c>
      <c r="I86">
        <f t="shared" si="33"/>
        <v>63.25</v>
      </c>
      <c r="J86" s="55">
        <f>100*I86/C86</f>
        <v>62.872763419483107</v>
      </c>
      <c r="K86" s="55"/>
      <c r="L86" s="56">
        <f>(0.001*348.5*55.84)*((C86/1000)/0.027)</f>
        <v>72.507412740740747</v>
      </c>
      <c r="M86">
        <f>(1000*((L86-L87)/55.85)*0.027)/(C86/1000)</f>
        <v>347.15139964154201</v>
      </c>
      <c r="N86">
        <f>C86</f>
        <v>100.6</v>
      </c>
      <c r="O86">
        <f t="shared" si="34"/>
        <v>70.699999999998909</v>
      </c>
      <c r="P86">
        <f>(O86-N86)/O86</f>
        <v>-0.42291371994344479</v>
      </c>
      <c r="S86">
        <v>63.25</v>
      </c>
      <c r="T86">
        <v>0.62139900000000003</v>
      </c>
      <c r="U86">
        <v>4.8203670000000001</v>
      </c>
      <c r="V86">
        <f>(S86-(S86*P86))</f>
        <v>89.999292786422885</v>
      </c>
      <c r="W86" s="57">
        <f>100*T86/V86</f>
        <v>0.69044875883040613</v>
      </c>
      <c r="X86">
        <f>100*U86/V86</f>
        <v>5.3560054204416936</v>
      </c>
      <c r="AB86" s="46"/>
      <c r="AC86" s="46"/>
      <c r="AD86" s="46"/>
      <c r="AE86" s="46"/>
    </row>
    <row r="87" spans="1:35">
      <c r="A87" s="54"/>
      <c r="B87" t="s">
        <v>194</v>
      </c>
      <c r="C87">
        <v>99.55</v>
      </c>
      <c r="D87">
        <v>16241.59</v>
      </c>
      <c r="E87">
        <v>16334.38</v>
      </c>
      <c r="F87">
        <v>16334.8</v>
      </c>
      <c r="G87" s="48">
        <f>E87</f>
        <v>16334.38</v>
      </c>
      <c r="I87">
        <f t="shared" si="33"/>
        <v>93.29</v>
      </c>
      <c r="J87" s="55">
        <f>100*I87/C87</f>
        <v>93.711702661978904</v>
      </c>
      <c r="K87" s="55"/>
      <c r="L87" s="56">
        <f>(0.001*1.3*55.84)*((C87/1000)/0.027)</f>
        <v>0.26764939259259268</v>
      </c>
      <c r="N87">
        <f>C87</f>
        <v>99.55</v>
      </c>
      <c r="O87">
        <f t="shared" si="34"/>
        <v>93.209999999999127</v>
      </c>
      <c r="P87">
        <f>(O87-N87)/O87</f>
        <v>-6.8018452955701428E-2</v>
      </c>
      <c r="S87">
        <v>93.29</v>
      </c>
      <c r="T87">
        <v>0.94979100000000005</v>
      </c>
      <c r="U87">
        <v>7.6991829999999997</v>
      </c>
      <c r="V87">
        <f>(S87-(S87*P87))</f>
        <v>99.635441476237389</v>
      </c>
      <c r="W87" s="57">
        <f>100*T87/V87</f>
        <v>0.95326621323449545</v>
      </c>
      <c r="X87">
        <f>100*U87/V87</f>
        <v>7.7273537266718693</v>
      </c>
      <c r="AB87" s="46"/>
      <c r="AC87" s="46"/>
      <c r="AD87" s="46"/>
      <c r="AE87" s="46"/>
    </row>
    <row r="88" spans="1:35">
      <c r="A88" s="54" t="s">
        <v>229</v>
      </c>
      <c r="B88" t="s">
        <v>192</v>
      </c>
      <c r="C88">
        <v>99.28</v>
      </c>
      <c r="E88">
        <v>16064.73</v>
      </c>
      <c r="F88">
        <v>16065.95</v>
      </c>
      <c r="G88" s="48">
        <f>E88</f>
        <v>16064.73</v>
      </c>
      <c r="I88">
        <f t="shared" si="33"/>
        <v>93.85</v>
      </c>
      <c r="J88" s="55">
        <f>100*I88/C88</f>
        <v>94.530620467365026</v>
      </c>
      <c r="K88" s="55"/>
      <c r="L88" s="56" t="s">
        <v>72</v>
      </c>
      <c r="N88">
        <f>C88</f>
        <v>99.28</v>
      </c>
      <c r="O88">
        <f t="shared" si="34"/>
        <v>16065.95</v>
      </c>
      <c r="P88">
        <v>0</v>
      </c>
      <c r="S88">
        <v>93.85</v>
      </c>
      <c r="T88">
        <v>0.92405879999999996</v>
      </c>
      <c r="U88">
        <v>8.3493156000000006</v>
      </c>
      <c r="V88">
        <f>(S88-(S88*P88))</f>
        <v>93.85</v>
      </c>
      <c r="W88" s="57">
        <f>100*T88/V88</f>
        <v>0.98461246670218439</v>
      </c>
      <c r="X88">
        <f>100*U88/V88</f>
        <v>8.8964470964304763</v>
      </c>
      <c r="AB88" s="46">
        <f>100*(X90-X89)/X88</f>
        <v>22.361962489148599</v>
      </c>
      <c r="AC88" s="46">
        <f>100*(((L89-L90)*0.027)/C89)</f>
        <v>1.9387734436197659</v>
      </c>
      <c r="AD88" s="46">
        <f>(1000*(((L89-L90)*0.027)/55.85))/(C89/1000)</f>
        <v>347.13938113156058</v>
      </c>
      <c r="AE88" s="46">
        <f>1000000*(X90-X89)/55.85/100</f>
        <v>356.2077283027275</v>
      </c>
    </row>
    <row r="89" spans="1:35">
      <c r="A89" s="54"/>
      <c r="B89" t="s">
        <v>193</v>
      </c>
      <c r="C89">
        <v>100.78</v>
      </c>
      <c r="D89">
        <v>16209.73</v>
      </c>
      <c r="E89">
        <v>16283.16</v>
      </c>
      <c r="F89">
        <v>16282.98</v>
      </c>
      <c r="G89" s="48">
        <f>E89</f>
        <v>16283.16</v>
      </c>
      <c r="I89">
        <f t="shared" si="33"/>
        <v>62.72</v>
      </c>
      <c r="J89" s="55">
        <f>100*I89/C89</f>
        <v>62.234570351260167</v>
      </c>
      <c r="K89" s="55"/>
      <c r="L89" s="56">
        <f>(0.001*348.5*55.84)*((C89/1000)/0.027)</f>
        <v>72.637147674074072</v>
      </c>
      <c r="M89">
        <f>(1000*((L89-L90)/55.85)*0.027)/(C89/1000)</f>
        <v>347.13938113156058</v>
      </c>
      <c r="N89">
        <f>C89</f>
        <v>100.78</v>
      </c>
      <c r="O89">
        <f t="shared" si="34"/>
        <v>73.25</v>
      </c>
      <c r="P89">
        <f>(O89-N89)/O89</f>
        <v>-0.37583617747440273</v>
      </c>
      <c r="S89">
        <v>62.72</v>
      </c>
      <c r="T89">
        <v>0.49133250000000001</v>
      </c>
      <c r="U89">
        <v>4.2607249999999999</v>
      </c>
      <c r="V89">
        <f>(S89-(S89*P89))</f>
        <v>86.292445051194534</v>
      </c>
      <c r="W89" s="57">
        <f>100*T89/V89</f>
        <v>0.56938066792348774</v>
      </c>
      <c r="X89">
        <f>100*U89/V89</f>
        <v>4.9375411688384174</v>
      </c>
      <c r="AB89" s="46"/>
      <c r="AC89" s="46"/>
      <c r="AD89" s="46"/>
      <c r="AE89" s="46"/>
    </row>
    <row r="90" spans="1:35">
      <c r="A90" s="54"/>
      <c r="B90" t="s">
        <v>194</v>
      </c>
      <c r="C90">
        <v>100.66</v>
      </c>
      <c r="D90">
        <v>16115.9</v>
      </c>
      <c r="E90">
        <v>16209.1</v>
      </c>
      <c r="F90">
        <v>16209.41</v>
      </c>
      <c r="G90" s="48">
        <f>E90</f>
        <v>16209.1</v>
      </c>
      <c r="I90">
        <f t="shared" si="33"/>
        <v>95.91</v>
      </c>
      <c r="J90" s="55">
        <f>100*I90/C90</f>
        <v>95.281144446652092</v>
      </c>
      <c r="K90" s="55"/>
      <c r="L90" s="56">
        <f>(0.001*1.3*55.84)*((C90/1000)/0.027)</f>
        <v>0.27063373037037042</v>
      </c>
      <c r="N90">
        <f>C90</f>
        <v>100.66</v>
      </c>
      <c r="O90">
        <f t="shared" si="34"/>
        <v>93.510000000000218</v>
      </c>
      <c r="P90">
        <f>(O90-N90)/O90</f>
        <v>-7.6462410437383832E-2</v>
      </c>
      <c r="S90">
        <v>95.91</v>
      </c>
      <c r="T90">
        <v>0.82659000000000005</v>
      </c>
      <c r="U90">
        <v>7.1516380000000002</v>
      </c>
      <c r="V90">
        <f>(S90-(S90*P90))</f>
        <v>103.24350978504948</v>
      </c>
      <c r="W90" s="57">
        <f>100*T90/V90</f>
        <v>0.80062175503422994</v>
      </c>
      <c r="X90">
        <f>100*U90/V90</f>
        <v>6.9269613314091503</v>
      </c>
      <c r="AB90" s="46"/>
      <c r="AC90" s="46"/>
      <c r="AD90" s="46"/>
      <c r="AE90" s="46"/>
    </row>
    <row r="91" spans="1:35">
      <c r="A91" s="54" t="s">
        <v>230</v>
      </c>
      <c r="B91" t="s">
        <v>192</v>
      </c>
      <c r="C91">
        <v>99.11</v>
      </c>
      <c r="E91">
        <v>13992.5</v>
      </c>
      <c r="F91">
        <v>13988.83</v>
      </c>
      <c r="G91" s="48">
        <f>E91</f>
        <v>13992.5</v>
      </c>
      <c r="I91">
        <f t="shared" si="33"/>
        <v>94.04</v>
      </c>
      <c r="J91" s="55">
        <f>100*I91/C91</f>
        <v>94.884471799011195</v>
      </c>
      <c r="K91" s="55"/>
      <c r="L91" s="56" t="s">
        <v>72</v>
      </c>
      <c r="N91">
        <f>C91</f>
        <v>99.11</v>
      </c>
      <c r="O91">
        <f t="shared" si="34"/>
        <v>13988.83</v>
      </c>
      <c r="P91">
        <v>0</v>
      </c>
      <c r="S91">
        <v>94.04</v>
      </c>
      <c r="T91" s="54">
        <v>0.5</v>
      </c>
      <c r="U91" s="54">
        <v>5</v>
      </c>
      <c r="V91">
        <f>(S91-(S91*P91))</f>
        <v>94.04</v>
      </c>
      <c r="W91" s="57">
        <f>100*T91/V91</f>
        <v>0.53168864313058273</v>
      </c>
      <c r="X91">
        <f>100*U91/V91</f>
        <v>5.3168864313058268</v>
      </c>
      <c r="AB91" s="46">
        <f>100*(X93-X92)/X91</f>
        <v>-0.30709968691668676</v>
      </c>
      <c r="AC91" s="46">
        <f>100*(((L92-L93)*0.027)/C92)</f>
        <v>1.9388656322254196</v>
      </c>
      <c r="AD91" s="46">
        <f>(1000*(((L92-L93)*0.027)/55.85))/(C92/1000)</f>
        <v>347.15588759631504</v>
      </c>
      <c r="AE91" s="46">
        <f>1000000*(X93-X92)/55.85/100</f>
        <v>-2.9235705611917626</v>
      </c>
    </row>
    <row r="92" spans="1:35">
      <c r="A92" s="54"/>
      <c r="B92" t="s">
        <v>193</v>
      </c>
      <c r="C92">
        <v>100.79</v>
      </c>
      <c r="D92">
        <v>15970.86</v>
      </c>
      <c r="E92">
        <v>16036.42</v>
      </c>
      <c r="F92">
        <v>16035.73</v>
      </c>
      <c r="G92" s="48">
        <f>E92</f>
        <v>16036.42</v>
      </c>
      <c r="I92">
        <f t="shared" si="33"/>
        <v>63.7</v>
      </c>
      <c r="J92" s="55">
        <f>100*I92/C92</f>
        <v>63.200714356582992</v>
      </c>
      <c r="K92" s="55"/>
      <c r="L92" s="56">
        <f>(0.001*348.5*55.84)*((C92/1000)/0.027)</f>
        <v>72.644355170370389</v>
      </c>
      <c r="M92">
        <f>(1000*((L92-L93)/55.85)*0.027)/(C92/1000)</f>
        <v>347.15588759631504</v>
      </c>
      <c r="N92">
        <f>C92</f>
        <v>100.79</v>
      </c>
      <c r="O92">
        <f t="shared" si="34"/>
        <v>64.869999999998981</v>
      </c>
      <c r="P92">
        <f>(O92-N92)/O92</f>
        <v>-0.55372283027596103</v>
      </c>
      <c r="S92">
        <v>63.7</v>
      </c>
      <c r="T92" s="54">
        <v>0.5</v>
      </c>
      <c r="U92" s="54">
        <v>5</v>
      </c>
      <c r="V92">
        <f>(S92-(S92*P92))</f>
        <v>98.972144288578733</v>
      </c>
      <c r="W92" s="57">
        <f>100*T92/V92</f>
        <v>0.50519265152235304</v>
      </c>
      <c r="X92">
        <f>100*U92/V92</f>
        <v>5.0519265152235304</v>
      </c>
      <c r="AB92" s="46"/>
      <c r="AC92" s="46"/>
      <c r="AD92" s="46"/>
      <c r="AE92" s="46"/>
    </row>
    <row r="93" spans="1:35">
      <c r="A93" s="54"/>
      <c r="B93" t="s">
        <v>194</v>
      </c>
      <c r="C93">
        <v>99.39</v>
      </c>
      <c r="D93">
        <v>16263.41</v>
      </c>
      <c r="E93">
        <v>16356.4</v>
      </c>
      <c r="F93">
        <v>16355.69</v>
      </c>
      <c r="G93" s="48">
        <f>E93</f>
        <v>16356.4</v>
      </c>
      <c r="I93">
        <f t="shared" si="33"/>
        <v>92.19</v>
      </c>
      <c r="J93" s="55">
        <f>100*I93/C93</f>
        <v>92.755810443706608</v>
      </c>
      <c r="K93" s="55"/>
      <c r="L93" s="56">
        <f>(0.001*1.3*55.84)*((C93/1000)/0.027)</f>
        <v>0.26721921777777785</v>
      </c>
      <c r="N93">
        <f>C93</f>
        <v>99.39</v>
      </c>
      <c r="O93">
        <f t="shared" si="34"/>
        <v>92.280000000000655</v>
      </c>
      <c r="P93">
        <f>(O93-N93)/O93</f>
        <v>-7.7048114434322662E-2</v>
      </c>
      <c r="S93">
        <v>92.19</v>
      </c>
      <c r="T93" s="54">
        <v>0.5</v>
      </c>
      <c r="U93" s="54">
        <v>5</v>
      </c>
      <c r="V93">
        <f>(S93-(S93*P93))</f>
        <v>99.293065669700198</v>
      </c>
      <c r="W93" s="57">
        <f>100*T93/V93</f>
        <v>0.5035598373639274</v>
      </c>
      <c r="X93">
        <f>100*U93/V93</f>
        <v>5.0355983736392744</v>
      </c>
      <c r="AB93" s="46"/>
      <c r="AC93" s="46"/>
      <c r="AD93" s="46"/>
      <c r="AE93" s="46"/>
    </row>
    <row r="94" spans="1:35">
      <c r="A94" s="54" t="s">
        <v>231</v>
      </c>
      <c r="B94" t="s">
        <v>192</v>
      </c>
      <c r="C94">
        <v>99.55</v>
      </c>
      <c r="E94">
        <v>13562.42</v>
      </c>
      <c r="F94">
        <v>13558.4</v>
      </c>
      <c r="G94" s="48">
        <f>E94</f>
        <v>13562.42</v>
      </c>
      <c r="I94">
        <f t="shared" si="33"/>
        <v>89.56</v>
      </c>
      <c r="J94" s="55">
        <f>100*I94/C94</f>
        <v>89.964841788046215</v>
      </c>
      <c r="K94" s="55"/>
      <c r="L94" s="56" t="s">
        <v>72</v>
      </c>
      <c r="N94">
        <f>C94</f>
        <v>99.55</v>
      </c>
      <c r="O94">
        <f t="shared" si="34"/>
        <v>13558.4</v>
      </c>
      <c r="P94">
        <v>0</v>
      </c>
      <c r="S94">
        <v>89.56</v>
      </c>
      <c r="T94" s="54">
        <v>0.5</v>
      </c>
      <c r="U94" s="54">
        <v>5</v>
      </c>
      <c r="V94">
        <f>(S94-(S94*P94))</f>
        <v>89.56</v>
      </c>
      <c r="W94" s="57">
        <f>100*T94/V94</f>
        <v>0.55828494863778466</v>
      </c>
      <c r="X94">
        <f>100*U94/V94</f>
        <v>5.5828494863778468</v>
      </c>
      <c r="AB94" s="46">
        <f>100*(X96-X95)/X94</f>
        <v>-8.5341824545239984</v>
      </c>
      <c r="AC94" s="46">
        <f>100*(((L95-L96)*0.027)/C95)</f>
        <v>1.9387655238209196</v>
      </c>
      <c r="AD94" s="46">
        <f>(1000*(((L95-L96)*0.027)/55.85))/(C95/1000)</f>
        <v>347.13796308342336</v>
      </c>
      <c r="AE94" s="46">
        <f>1000000*(X96-X95)/55.85/100</f>
        <v>-85.308963532487269</v>
      </c>
    </row>
    <row r="95" spans="1:35">
      <c r="A95" s="54"/>
      <c r="B95" t="s">
        <v>193</v>
      </c>
      <c r="C95">
        <v>100.29</v>
      </c>
      <c r="D95">
        <v>13927.9</v>
      </c>
      <c r="E95">
        <v>13982.74</v>
      </c>
      <c r="F95">
        <v>13981.37</v>
      </c>
      <c r="G95" s="48">
        <f>E95</f>
        <v>13982.74</v>
      </c>
      <c r="I95">
        <f t="shared" si="33"/>
        <v>49.4</v>
      </c>
      <c r="J95" s="55">
        <f>100*I95/C95</f>
        <v>49.257154252667263</v>
      </c>
      <c r="K95" s="55"/>
      <c r="L95" s="56">
        <f>(0.001*348.5*55.84)*((C95/1000)/0.027)</f>
        <v>72.28398035555557</v>
      </c>
      <c r="M95">
        <f>(1000*((L95-L96)/55.85)*0.027)/(C95/1000)</f>
        <v>347.13796308342336</v>
      </c>
      <c r="N95">
        <f>C95</f>
        <v>100.29</v>
      </c>
      <c r="O95">
        <f t="shared" si="34"/>
        <v>53.470000000001164</v>
      </c>
      <c r="P95">
        <f>(O95-N95)/O95</f>
        <v>-0.87563119506261122</v>
      </c>
      <c r="S95">
        <v>49.4</v>
      </c>
      <c r="T95" s="54">
        <v>0.5</v>
      </c>
      <c r="U95" s="54">
        <v>5</v>
      </c>
      <c r="V95">
        <f>(S95-(S95*P95))</f>
        <v>92.656181036092988</v>
      </c>
      <c r="W95" s="57">
        <f>100*T95/V95</f>
        <v>0.53962940670437476</v>
      </c>
      <c r="X95">
        <f>100*U95/V95</f>
        <v>5.3962940670437476</v>
      </c>
      <c r="AB95" s="46"/>
      <c r="AC95" s="46"/>
      <c r="AD95" s="46"/>
      <c r="AE95" s="46"/>
    </row>
    <row r="96" spans="1:35">
      <c r="A96" s="54"/>
      <c r="B96" t="s">
        <v>194</v>
      </c>
      <c r="C96">
        <v>100.28</v>
      </c>
      <c r="D96">
        <v>13991</v>
      </c>
      <c r="E96">
        <v>14084.36</v>
      </c>
      <c r="F96">
        <v>14085.39</v>
      </c>
      <c r="G96" s="48">
        <f>E96</f>
        <v>14084.36</v>
      </c>
      <c r="I96">
        <f t="shared" si="33"/>
        <v>95.66</v>
      </c>
      <c r="J96" s="55">
        <f>100*I96/C96</f>
        <v>95.392899880335065</v>
      </c>
      <c r="K96" s="55"/>
      <c r="L96" s="56">
        <f>(0.001*1.3*55.84)*((C96/1000)/0.027)</f>
        <v>0.26961206518518527</v>
      </c>
      <c r="N96">
        <f>C96</f>
        <v>100.28</v>
      </c>
      <c r="O96">
        <f t="shared" si="34"/>
        <v>94.389999999999418</v>
      </c>
      <c r="P96">
        <f>(O96-N96)/O96</f>
        <v>-6.240067803793431E-2</v>
      </c>
      <c r="S96">
        <v>95.66</v>
      </c>
      <c r="T96" s="54">
        <v>0.5</v>
      </c>
      <c r="U96" s="54">
        <v>5</v>
      </c>
      <c r="V96">
        <f>(S96-(S96*P96))</f>
        <v>101.62924886110879</v>
      </c>
      <c r="W96" s="57">
        <f>100*T96/V96</f>
        <v>0.49198435057148066</v>
      </c>
      <c r="X96">
        <f>100*U96/V96</f>
        <v>4.9198435057148062</v>
      </c>
      <c r="AB96" s="46"/>
      <c r="AC96" s="46"/>
      <c r="AD96" s="46"/>
      <c r="AE96" s="46"/>
    </row>
    <row r="97" spans="1:31">
      <c r="A97" s="54" t="s">
        <v>232</v>
      </c>
      <c r="B97" t="s">
        <v>192</v>
      </c>
      <c r="C97">
        <v>99.72</v>
      </c>
      <c r="E97">
        <v>16732.509999999998</v>
      </c>
      <c r="F97">
        <v>16729.689999999999</v>
      </c>
      <c r="G97" s="48">
        <f>E97</f>
        <v>16732.509999999998</v>
      </c>
      <c r="I97">
        <f t="shared" si="33"/>
        <v>85.43</v>
      </c>
      <c r="J97" s="55">
        <f>100*I97/C97</f>
        <v>85.669875651825109</v>
      </c>
      <c r="K97" s="55"/>
      <c r="L97" s="56" t="s">
        <v>72</v>
      </c>
      <c r="N97">
        <f>C97</f>
        <v>99.72</v>
      </c>
      <c r="O97">
        <f t="shared" si="34"/>
        <v>16729.689999999999</v>
      </c>
      <c r="P97">
        <v>0</v>
      </c>
      <c r="S97">
        <v>85.43</v>
      </c>
      <c r="T97" s="54">
        <v>0.5</v>
      </c>
      <c r="U97" s="54">
        <v>5</v>
      </c>
      <c r="V97">
        <f>(S97-(S97*P97))</f>
        <v>85.43</v>
      </c>
      <c r="W97" s="57">
        <f>100*T97/V97</f>
        <v>0.58527449373756291</v>
      </c>
      <c r="X97">
        <f>100*U97/V97</f>
        <v>5.8527449373756291</v>
      </c>
      <c r="AB97" s="46">
        <f>100*(X99-X98)/X97</f>
        <v>-5.992598395238284</v>
      </c>
      <c r="AC97" s="46">
        <f>100*(((L98-L99)*0.027)/C98)</f>
        <v>1.9387909226709323</v>
      </c>
      <c r="AD97" s="46">
        <f>(1000*(((L98-L99)*0.027)/55.85))/(C98/1000)</f>
        <v>347.14251077366737</v>
      </c>
      <c r="AE97" s="46">
        <f>1000000*(X99-X98)/55.85/100</f>
        <v>-62.798836024093426</v>
      </c>
    </row>
    <row r="98" spans="1:31">
      <c r="A98" s="54"/>
      <c r="B98" t="s">
        <v>193</v>
      </c>
      <c r="C98">
        <v>100.04</v>
      </c>
      <c r="D98">
        <v>13785</v>
      </c>
      <c r="E98">
        <v>13846.24</v>
      </c>
      <c r="F98">
        <v>13843.46</v>
      </c>
      <c r="G98" s="48">
        <f>E98</f>
        <v>13846.24</v>
      </c>
      <c r="I98">
        <f t="shared" si="33"/>
        <v>57.75</v>
      </c>
      <c r="J98" s="55">
        <f>100*I98/C98</f>
        <v>57.726909236305474</v>
      </c>
      <c r="K98" s="55"/>
      <c r="L98" s="56">
        <f>(0.001*348.5*55.84)*((C98/1000)/0.027)</f>
        <v>72.103792948148168</v>
      </c>
      <c r="M98">
        <f>(1000*((L98-L99)/55.85)*0.027)/(C98/1000)</f>
        <v>347.14251077366731</v>
      </c>
      <c r="N98">
        <f>C98</f>
        <v>100.04</v>
      </c>
      <c r="O98">
        <f t="shared" si="34"/>
        <v>58.459999999999127</v>
      </c>
      <c r="P98">
        <f>(O98-N98)/O98</f>
        <v>-0.71125555935685081</v>
      </c>
      <c r="S98">
        <v>57.75</v>
      </c>
      <c r="T98" s="54">
        <v>0.5</v>
      </c>
      <c r="U98" s="54">
        <v>5</v>
      </c>
      <c r="V98">
        <f>(S98-(S98*P98))</f>
        <v>98.825008552858137</v>
      </c>
      <c r="W98" s="57">
        <f>100*T98/V98</f>
        <v>0.50594480822388899</v>
      </c>
      <c r="X98">
        <f>100*U98/V98</f>
        <v>5.0594480822388901</v>
      </c>
      <c r="AB98" s="46"/>
      <c r="AC98" s="46"/>
      <c r="AD98" s="46"/>
      <c r="AE98" s="46"/>
    </row>
    <row r="99" spans="1:31">
      <c r="A99" s="54"/>
      <c r="B99" t="s">
        <v>194</v>
      </c>
      <c r="C99">
        <v>99.68</v>
      </c>
      <c r="D99">
        <v>16133.85</v>
      </c>
      <c r="E99">
        <v>16225.73</v>
      </c>
      <c r="F99">
        <v>16225.93</v>
      </c>
      <c r="G99" s="48">
        <f>E99</f>
        <v>16225.73</v>
      </c>
      <c r="I99">
        <f t="shared" si="33"/>
        <v>98.09</v>
      </c>
      <c r="J99" s="55">
        <f>100*I99/C99</f>
        <v>98.404895666131608</v>
      </c>
      <c r="K99" s="55"/>
      <c r="L99" s="56">
        <f>(0.001*1.3*55.84)*((C99/1000)/0.027)</f>
        <v>0.26799890962962969</v>
      </c>
      <c r="N99">
        <f>C99</f>
        <v>99.68</v>
      </c>
      <c r="O99">
        <f t="shared" si="34"/>
        <v>92.079999999999927</v>
      </c>
      <c r="P99">
        <f>(O99-N99)/O99</f>
        <v>-8.2536924413554355E-2</v>
      </c>
      <c r="S99">
        <v>98.09</v>
      </c>
      <c r="T99" s="54">
        <v>0.5</v>
      </c>
      <c r="U99" s="54">
        <v>5</v>
      </c>
      <c r="V99">
        <f>(S99-(S99*P99))</f>
        <v>106.18604691572556</v>
      </c>
      <c r="W99" s="57">
        <f>100*T99/V99</f>
        <v>0.47087165830443284</v>
      </c>
      <c r="X99">
        <f>100*U99/V99</f>
        <v>4.7087165830443283</v>
      </c>
      <c r="AB99" s="46"/>
      <c r="AC99" s="46"/>
      <c r="AD99" s="46"/>
      <c r="AE99" s="46"/>
    </row>
    <row r="100" spans="1:31">
      <c r="A100" s="54" t="s">
        <v>233</v>
      </c>
      <c r="B100" t="s">
        <v>192</v>
      </c>
      <c r="C100">
        <v>99.55</v>
      </c>
      <c r="E100">
        <v>14025.68</v>
      </c>
      <c r="F100">
        <v>14022.57</v>
      </c>
      <c r="G100" s="48">
        <f>E100</f>
        <v>14025.68</v>
      </c>
      <c r="I100">
        <f t="shared" si="33"/>
        <v>99.1</v>
      </c>
      <c r="J100" s="55">
        <f>100*I100/C100</f>
        <v>99.547965846308387</v>
      </c>
      <c r="K100" s="55"/>
      <c r="L100" s="56" t="s">
        <v>72</v>
      </c>
      <c r="N100">
        <f>C100</f>
        <v>99.55</v>
      </c>
      <c r="O100">
        <f t="shared" si="34"/>
        <v>14022.57</v>
      </c>
      <c r="P100">
        <v>0</v>
      </c>
      <c r="S100">
        <v>99.1</v>
      </c>
      <c r="T100" s="54">
        <v>0.5</v>
      </c>
      <c r="U100" s="54">
        <v>5</v>
      </c>
      <c r="V100">
        <f>(S100-(S100*P100))</f>
        <v>99.1</v>
      </c>
      <c r="W100" s="57">
        <f>100*T100/V100</f>
        <v>0.50454086781029261</v>
      </c>
      <c r="X100">
        <f>100*U100/V100</f>
        <v>5.0454086781029268</v>
      </c>
      <c r="AB100" s="46">
        <f>100*(X102-X101)/X100</f>
        <v>5.0404467074472281</v>
      </c>
      <c r="AC100" s="46">
        <f>100*(((L101-L102)*0.027)/C101)</f>
        <v>1.9387705710026837</v>
      </c>
      <c r="AD100" s="46">
        <f>(1000*(((L101-L102)*0.027)/55.85))/(C101/1000)</f>
        <v>347.13886678651448</v>
      </c>
      <c r="AE100" s="46">
        <f>1000000*(X102-X101)/55.85/100</f>
        <v>45.534670652228414</v>
      </c>
    </row>
    <row r="101" spans="1:31">
      <c r="A101" s="54"/>
      <c r="B101" t="s">
        <v>193</v>
      </c>
      <c r="C101">
        <v>100.63</v>
      </c>
      <c r="D101">
        <v>15633.2</v>
      </c>
      <c r="E101">
        <v>15676.37</v>
      </c>
      <c r="F101">
        <v>15675.15</v>
      </c>
      <c r="G101" s="48">
        <f>E101</f>
        <v>15676.37</v>
      </c>
      <c r="I101">
        <f t="shared" si="33"/>
        <v>51.9</v>
      </c>
      <c r="J101" s="55">
        <f>100*I101/C101</f>
        <v>51.575077014806723</v>
      </c>
      <c r="K101" s="55"/>
      <c r="L101" s="56">
        <f>(0.001*348.5*55.84)*((C101/1000)/0.027)</f>
        <v>72.529035229629642</v>
      </c>
      <c r="M101">
        <f>(1000*((L101-L102)/55.85)*0.027)/(C101/1000)</f>
        <v>347.13886678651448</v>
      </c>
      <c r="N101">
        <f>C101</f>
        <v>100.63</v>
      </c>
      <c r="O101">
        <f t="shared" si="34"/>
        <v>41.949999999998909</v>
      </c>
      <c r="P101">
        <f>(O101-N101)/O101</f>
        <v>-1.3988081048868322</v>
      </c>
      <c r="S101">
        <v>51.9</v>
      </c>
      <c r="T101" s="54">
        <v>0.5</v>
      </c>
      <c r="U101" s="54">
        <v>5</v>
      </c>
      <c r="V101">
        <f>(S101-(S101*P101))</f>
        <v>124.49814064362658</v>
      </c>
      <c r="W101" s="57">
        <f>100*T101/V101</f>
        <v>0.40161242361943372</v>
      </c>
      <c r="X101">
        <f>100*U101/V101</f>
        <v>4.0161242361943374</v>
      </c>
      <c r="AB101" s="46"/>
      <c r="AC101" s="46"/>
      <c r="AD101" s="46"/>
      <c r="AE101" s="46"/>
    </row>
    <row r="102" spans="1:31">
      <c r="A102" s="54"/>
      <c r="B102" t="s">
        <v>194</v>
      </c>
      <c r="C102">
        <v>100.55</v>
      </c>
      <c r="D102">
        <v>15939.52</v>
      </c>
      <c r="E102">
        <v>16023.46</v>
      </c>
      <c r="F102">
        <v>16022.47</v>
      </c>
      <c r="G102" s="48">
        <f>E102</f>
        <v>16023.46</v>
      </c>
      <c r="I102">
        <f t="shared" si="33"/>
        <v>96.59</v>
      </c>
      <c r="J102" s="55">
        <f>100*I102/C102</f>
        <v>96.06166086524118</v>
      </c>
      <c r="K102" s="55"/>
      <c r="L102" s="56">
        <f>(0.001*1.3*55.84)*((C102/1000)/0.027)</f>
        <v>0.27033798518518526</v>
      </c>
      <c r="N102">
        <f>C102</f>
        <v>100.55</v>
      </c>
      <c r="O102">
        <f t="shared" si="34"/>
        <v>82.949999999998909</v>
      </c>
      <c r="P102">
        <f>(O102-N102)/O102</f>
        <v>-0.21217600964437999</v>
      </c>
      <c r="S102">
        <v>96.59</v>
      </c>
      <c r="T102" s="54">
        <v>0.5</v>
      </c>
      <c r="U102" s="54">
        <v>5</v>
      </c>
      <c r="V102">
        <f>(S102-(S102*P102))</f>
        <v>117.08408077155067</v>
      </c>
      <c r="W102" s="57">
        <f>100*T102/V102</f>
        <v>0.4270435371787033</v>
      </c>
      <c r="X102">
        <f>100*U102/V102</f>
        <v>4.2704353717870331</v>
      </c>
      <c r="AB102" s="46"/>
      <c r="AC102" s="46"/>
      <c r="AD102" s="46"/>
      <c r="AE102" s="46"/>
    </row>
    <row r="103" spans="1:31">
      <c r="A103" s="54" t="s">
        <v>234</v>
      </c>
      <c r="B103" t="s">
        <v>192</v>
      </c>
      <c r="C103">
        <v>100.6</v>
      </c>
      <c r="E103">
        <v>16338.22</v>
      </c>
      <c r="F103">
        <v>16334.84</v>
      </c>
      <c r="G103" s="48">
        <f>E103</f>
        <v>16338.22</v>
      </c>
      <c r="I103">
        <f t="shared" si="33"/>
        <v>97.87</v>
      </c>
      <c r="J103" s="55">
        <f>100*I103/C103</f>
        <v>97.286282306163031</v>
      </c>
      <c r="K103" s="55"/>
      <c r="L103" s="56" t="s">
        <v>72</v>
      </c>
      <c r="N103">
        <f>C103</f>
        <v>100.6</v>
      </c>
      <c r="O103">
        <f t="shared" si="34"/>
        <v>16334.84</v>
      </c>
      <c r="P103">
        <v>0</v>
      </c>
      <c r="S103">
        <v>97.87</v>
      </c>
      <c r="T103" s="54">
        <v>0.5</v>
      </c>
      <c r="U103" s="54">
        <v>5</v>
      </c>
      <c r="V103">
        <f>(S103-(S103*P103))</f>
        <v>97.87</v>
      </c>
      <c r="W103" s="57">
        <f>100*T103/V103</f>
        <v>0.51088178195565548</v>
      </c>
      <c r="X103">
        <f>100*U103/V103</f>
        <v>5.1088178195565543</v>
      </c>
      <c r="AB103" s="46">
        <f>100*(X105-X104)/X103</f>
        <v>-202.67689307941319</v>
      </c>
      <c r="AC103" s="46">
        <f>100*(((L104-L105)*0.027)/C104)</f>
        <v>1.9386914747474755</v>
      </c>
      <c r="AD103" s="46">
        <f>(1000*(((L104-L105)*0.027)/55.85))/(C104/1000)</f>
        <v>347.12470452058642</v>
      </c>
      <c r="AE103" s="46">
        <f>1000000*(X105-X104)/55.85/100</f>
        <v>-1853.9647680867763</v>
      </c>
    </row>
    <row r="104" spans="1:31">
      <c r="A104" s="54"/>
      <c r="B104" t="s">
        <v>193</v>
      </c>
      <c r="C104">
        <v>99</v>
      </c>
      <c r="D104">
        <v>16219.8</v>
      </c>
      <c r="E104">
        <v>16402.22</v>
      </c>
      <c r="F104">
        <v>16400.830000000002</v>
      </c>
      <c r="G104" s="48">
        <f>E104</f>
        <v>16402.22</v>
      </c>
      <c r="I104">
        <f t="shared" si="33"/>
        <v>61.14</v>
      </c>
      <c r="J104" s="55">
        <f>100*I104/C104</f>
        <v>61.757575757575758</v>
      </c>
      <c r="K104" s="55"/>
      <c r="L104" s="56">
        <f>(0.001*348.5*55.84)*((C104/1000)/0.027)</f>
        <v>71.354213333333348</v>
      </c>
      <c r="M104">
        <f>(1000*((L104-L105)/55.85)*0.027)/(C104/1000)</f>
        <v>347.12470452058642</v>
      </c>
      <c r="N104">
        <f>C104</f>
        <v>99</v>
      </c>
      <c r="O104">
        <f t="shared" si="34"/>
        <v>181.03000000000247</v>
      </c>
      <c r="P104">
        <f>(O104-N104)/O104</f>
        <v>0.45312931558306002</v>
      </c>
      <c r="S104">
        <v>61.14</v>
      </c>
      <c r="T104" s="54">
        <v>0.5</v>
      </c>
      <c r="U104" s="54">
        <v>5</v>
      </c>
      <c r="V104">
        <f>(S104-(S104*P104))</f>
        <v>33.435673645251711</v>
      </c>
      <c r="W104" s="57">
        <f>100*T104/V104</f>
        <v>1.495408781964249</v>
      </c>
      <c r="X104">
        <f>100*U104/V104</f>
        <v>14.954087819642488</v>
      </c>
      <c r="AB104" s="46"/>
      <c r="AC104" s="46"/>
      <c r="AD104" s="46"/>
      <c r="AE104" s="46"/>
    </row>
    <row r="105" spans="1:31">
      <c r="A105" s="54"/>
      <c r="B105" t="s">
        <v>194</v>
      </c>
      <c r="C105">
        <v>100</v>
      </c>
      <c r="D105">
        <v>13739.6</v>
      </c>
      <c r="E105">
        <v>13826.04</v>
      </c>
      <c r="F105">
        <v>13823.94</v>
      </c>
      <c r="G105" s="48">
        <f>E105</f>
        <v>13826.04</v>
      </c>
      <c r="I105">
        <f t="shared" si="33"/>
        <v>91.68</v>
      </c>
      <c r="J105" s="55">
        <f>100*I105/C105</f>
        <v>91.68</v>
      </c>
      <c r="K105" s="55"/>
      <c r="L105" s="56">
        <f>(0.001*1.3*55.84)*((C105/1000)/0.027)</f>
        <v>0.26885925925925935</v>
      </c>
      <c r="N105">
        <f>C105</f>
        <v>100</v>
      </c>
      <c r="O105">
        <f t="shared" si="34"/>
        <v>84.340000000000146</v>
      </c>
      <c r="P105">
        <f>(O105-N105)/O105</f>
        <v>-0.18567702157931976</v>
      </c>
      <c r="S105">
        <v>91.68</v>
      </c>
      <c r="T105" s="54">
        <v>0.5</v>
      </c>
      <c r="U105" s="54">
        <v>5</v>
      </c>
      <c r="V105">
        <f>(S105-(S105*P105))</f>
        <v>108.70286933839205</v>
      </c>
      <c r="W105" s="57">
        <f>100*T105/V105</f>
        <v>0.45996945898778435</v>
      </c>
      <c r="X105">
        <f>100*U105/V105</f>
        <v>4.599694589877843</v>
      </c>
      <c r="AB105" s="46"/>
      <c r="AC105" s="46"/>
      <c r="AD105" s="46"/>
      <c r="AE105" s="46"/>
    </row>
    <row r="106" spans="1:31">
      <c r="A106" s="54" t="s">
        <v>235</v>
      </c>
      <c r="B106" t="s">
        <v>192</v>
      </c>
      <c r="C106">
        <v>100.9</v>
      </c>
      <c r="E106">
        <v>16320.3</v>
      </c>
      <c r="F106">
        <v>16316.54</v>
      </c>
      <c r="G106" s="48">
        <f>E106</f>
        <v>16320.3</v>
      </c>
      <c r="I106">
        <f t="shared" si="33"/>
        <v>96.06</v>
      </c>
      <c r="J106" s="55">
        <f>100*I106/C106</f>
        <v>95.203171456888001</v>
      </c>
      <c r="K106" s="55"/>
      <c r="L106" s="56" t="s">
        <v>72</v>
      </c>
      <c r="N106">
        <f>C106</f>
        <v>100.9</v>
      </c>
      <c r="O106">
        <f t="shared" si="34"/>
        <v>16316.54</v>
      </c>
      <c r="P106">
        <v>0</v>
      </c>
      <c r="S106">
        <v>96.06</v>
      </c>
      <c r="T106" s="54">
        <v>0.5</v>
      </c>
      <c r="U106" s="54">
        <v>5</v>
      </c>
      <c r="V106">
        <f>(S106-(S106*P106))</f>
        <v>96.06</v>
      </c>
      <c r="W106" s="57">
        <f>100*T106/V106</f>
        <v>0.52050801582344364</v>
      </c>
      <c r="X106">
        <f>100*U106/V106</f>
        <v>5.2050801582344368</v>
      </c>
      <c r="AB106" s="46">
        <f>100*(X108-X107)/X106</f>
        <v>2367.4420059221252</v>
      </c>
      <c r="AC106" s="46">
        <f>100*(((L107-L108)*0.027)/C107)</f>
        <v>1.9386990728370221</v>
      </c>
      <c r="AD106" s="46">
        <f>(1000*(((L107-L108)*0.027)/55.85))/(C107/1000)</f>
        <v>347.12606496634237</v>
      </c>
      <c r="AE106" s="46">
        <f>1000000*(X108-X107)/55.85/100</f>
        <v>22063.966715838829</v>
      </c>
    </row>
    <row r="107" spans="1:31">
      <c r="A107" s="54"/>
      <c r="B107" t="s">
        <v>193</v>
      </c>
      <c r="C107">
        <v>99.4</v>
      </c>
      <c r="D107">
        <v>16380.5</v>
      </c>
      <c r="E107">
        <v>16391.560000000001</v>
      </c>
      <c r="F107">
        <v>16391.77</v>
      </c>
      <c r="G107" s="48">
        <f>E107</f>
        <v>16391.560000000001</v>
      </c>
      <c r="I107">
        <f t="shared" si="33"/>
        <v>60.65</v>
      </c>
      <c r="J107" s="55">
        <f>100*I107/C107</f>
        <v>61.016096579476859</v>
      </c>
      <c r="K107" s="55"/>
      <c r="L107" s="56">
        <f>(0.001*348.5*55.84)*((C107/1000)/0.027)</f>
        <v>71.642513185185194</v>
      </c>
      <c r="M107">
        <f>(1000*((L107-L108)/55.85)*0.027)/(C107/1000)</f>
        <v>347.12606496634243</v>
      </c>
      <c r="N107">
        <f>C107</f>
        <v>99.4</v>
      </c>
      <c r="O107">
        <f t="shared" si="34"/>
        <v>11.270000000000437</v>
      </c>
      <c r="P107">
        <f>(O107-N107)/O107</f>
        <v>-7.8198757763971747</v>
      </c>
      <c r="S107">
        <v>60.65</v>
      </c>
      <c r="T107" s="54">
        <v>0.5</v>
      </c>
      <c r="U107" s="54">
        <v>5</v>
      </c>
      <c r="V107">
        <f>(S107-(S107*P107))</f>
        <v>534.92546583848866</v>
      </c>
      <c r="W107" s="57">
        <f>100*T107/V107</f>
        <v>9.3470965944060361E-2</v>
      </c>
      <c r="X107">
        <f>100*U107/V107</f>
        <v>0.93470965944060369</v>
      </c>
      <c r="AB107" s="46"/>
      <c r="AC107" s="46"/>
      <c r="AD107" s="46"/>
      <c r="AE107" s="46"/>
    </row>
    <row r="108" spans="1:31">
      <c r="A108" s="54"/>
      <c r="B108" t="s">
        <v>194</v>
      </c>
      <c r="C108">
        <v>100.3</v>
      </c>
      <c r="D108">
        <v>13763.7</v>
      </c>
      <c r="E108">
        <v>16098.75</v>
      </c>
      <c r="F108">
        <v>16098.97</v>
      </c>
      <c r="G108" s="48">
        <f>E108</f>
        <v>16098.75</v>
      </c>
      <c r="I108">
        <f t="shared" si="33"/>
        <v>93.76</v>
      </c>
      <c r="J108" s="55">
        <f>100*I108/C108</f>
        <v>93.479561316051843</v>
      </c>
      <c r="K108" s="55"/>
      <c r="L108" s="56">
        <f>(0.001*1.3*55.84)*((C108/1000)/0.027)</f>
        <v>0.26966583703703711</v>
      </c>
      <c r="N108">
        <f>C108</f>
        <v>100.3</v>
      </c>
      <c r="O108">
        <f t="shared" si="34"/>
        <v>2335.2699999999986</v>
      </c>
      <c r="P108">
        <f>(O108-N108)/O108</f>
        <v>0.95704993426884244</v>
      </c>
      <c r="S108">
        <v>93.76</v>
      </c>
      <c r="T108" s="54">
        <v>0.5</v>
      </c>
      <c r="U108" s="54">
        <v>5</v>
      </c>
      <c r="V108">
        <f>(S108-(S108*P108))</f>
        <v>4.0269981629533333</v>
      </c>
      <c r="W108" s="57">
        <f>100*T108/V108</f>
        <v>12.416196376740047</v>
      </c>
      <c r="X108">
        <f>100*U108/V108</f>
        <v>124.16196376740047</v>
      </c>
      <c r="AB108" s="46"/>
      <c r="AC108" s="46"/>
      <c r="AD108" s="46"/>
      <c r="AE108" s="46"/>
    </row>
    <row r="109" spans="1:31">
      <c r="A109" s="54" t="s">
        <v>236</v>
      </c>
      <c r="B109" t="s">
        <v>192</v>
      </c>
      <c r="C109">
        <v>99.1</v>
      </c>
      <c r="E109">
        <v>13881.45</v>
      </c>
      <c r="F109">
        <v>13884.52</v>
      </c>
      <c r="G109" s="48">
        <f>E109</f>
        <v>13881.45</v>
      </c>
      <c r="I109">
        <f t="shared" si="33"/>
        <v>84.41</v>
      </c>
      <c r="J109" s="55">
        <f>100*I109/C109</f>
        <v>85.176589303733607</v>
      </c>
      <c r="K109" s="55"/>
      <c r="L109" s="56" t="s">
        <v>72</v>
      </c>
      <c r="N109">
        <f>C109</f>
        <v>99.1</v>
      </c>
      <c r="O109">
        <f t="shared" si="34"/>
        <v>13884.52</v>
      </c>
      <c r="P109">
        <v>0</v>
      </c>
      <c r="S109">
        <v>84.41</v>
      </c>
      <c r="T109" s="54">
        <v>0.5</v>
      </c>
      <c r="U109" s="54">
        <v>5</v>
      </c>
      <c r="V109">
        <f>(S109-(S109*P109))</f>
        <v>84.41</v>
      </c>
      <c r="W109" s="57">
        <f>100*T109/V109</f>
        <v>0.59234687833195121</v>
      </c>
      <c r="X109">
        <f>100*U109/V109</f>
        <v>5.9234687833195121</v>
      </c>
      <c r="AB109" s="46">
        <f>100*(X111-X110)/X109</f>
        <v>-12.231755284447749</v>
      </c>
      <c r="AC109" s="46">
        <f>100*(((L110-L111)*0.027)/C110)</f>
        <v>1.9387285040000006</v>
      </c>
      <c r="AD109" s="46">
        <f>(1000*(((L110-L111)*0.027)/55.85))/(C110/1000)</f>
        <v>347.13133464637428</v>
      </c>
      <c r="AE109" s="46">
        <f>1000000*(X111-X110)/55.85/100</f>
        <v>-129.73038602082315</v>
      </c>
    </row>
    <row r="110" spans="1:31">
      <c r="A110" s="54"/>
      <c r="B110" t="s">
        <v>193</v>
      </c>
      <c r="C110">
        <v>100</v>
      </c>
      <c r="D110">
        <v>16471.32</v>
      </c>
      <c r="E110">
        <v>16541.830000000002</v>
      </c>
      <c r="F110">
        <v>16541.45</v>
      </c>
      <c r="G110" s="48">
        <f>E110</f>
        <v>16541.830000000002</v>
      </c>
      <c r="I110">
        <f t="shared" si="33"/>
        <v>61.74</v>
      </c>
      <c r="J110" s="55">
        <f>100*I110/C110</f>
        <v>61.74</v>
      </c>
      <c r="K110" s="55"/>
      <c r="L110" s="56">
        <f>(0.001*348.5*55.84)*((C110/1000)/0.027)</f>
        <v>72.074962962962985</v>
      </c>
      <c r="M110">
        <f>(1000*((L110-L111)/55.85)*0.027)/(C110/1000)</f>
        <v>347.13133464637428</v>
      </c>
      <c r="N110">
        <f>C110</f>
        <v>100</v>
      </c>
      <c r="O110">
        <f t="shared" si="34"/>
        <v>70.130000000001019</v>
      </c>
      <c r="P110">
        <f>(O110-N110)/O110</f>
        <v>-0.42592328532722867</v>
      </c>
      <c r="S110">
        <v>61.74</v>
      </c>
      <c r="T110" s="54">
        <v>0.5</v>
      </c>
      <c r="U110" s="54">
        <v>5</v>
      </c>
      <c r="V110">
        <f>(S110-(S110*P110))</f>
        <v>88.036503636103106</v>
      </c>
      <c r="W110" s="57">
        <f>100*T110/V110</f>
        <v>0.56794622610949963</v>
      </c>
      <c r="X110">
        <f>100*U110/V110</f>
        <v>5.6794622610949963</v>
      </c>
      <c r="AB110" s="46"/>
      <c r="AC110" s="46"/>
      <c r="AD110" s="46"/>
      <c r="AE110" s="46"/>
    </row>
    <row r="111" spans="1:31">
      <c r="A111" s="54"/>
      <c r="B111" t="s">
        <v>194</v>
      </c>
      <c r="C111">
        <v>100.5</v>
      </c>
      <c r="D111">
        <v>16254.09</v>
      </c>
      <c r="E111">
        <v>16344.99</v>
      </c>
      <c r="F111">
        <v>16344.82</v>
      </c>
      <c r="G111" s="48">
        <f>E111</f>
        <v>16344.99</v>
      </c>
      <c r="I111">
        <f>S111</f>
        <v>91.1</v>
      </c>
      <c r="J111" s="55">
        <f>100*I111/C111</f>
        <v>90.646766169154233</v>
      </c>
      <c r="K111" s="55"/>
      <c r="L111" s="56">
        <f>(0.001*1.3*55.84)*((C111/1000)/0.027)</f>
        <v>0.27020355555555564</v>
      </c>
      <c r="N111">
        <f>C111</f>
        <v>100.5</v>
      </c>
      <c r="O111">
        <f t="shared" si="34"/>
        <v>90.729999999999563</v>
      </c>
      <c r="P111">
        <f>(O111-N111)/O111</f>
        <v>-0.10768213380359841</v>
      </c>
      <c r="S111">
        <v>91.1</v>
      </c>
      <c r="T111" s="54">
        <v>0.5</v>
      </c>
      <c r="U111" s="54">
        <v>5</v>
      </c>
      <c r="V111">
        <f>(S111-(S111*P111))</f>
        <v>100.90984238950782</v>
      </c>
      <c r="W111" s="57">
        <f>100*T111/V111</f>
        <v>0.49549180551686989</v>
      </c>
      <c r="X111">
        <f>100*U111/V111</f>
        <v>4.9549180551686991</v>
      </c>
      <c r="AB111" s="46"/>
      <c r="AC111" s="46"/>
      <c r="AD111" s="46"/>
      <c r="AE111" s="46"/>
    </row>
  </sheetData>
  <conditionalFormatting sqref="J38:K4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5:K37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2:K34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:K31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4:K49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2:K5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6:K78 J64:K6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8:K60 J79:K8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7:K69 J73:K7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1:K63 J70:K72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2:K8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5:K8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8:K9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91:K9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94:K9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97:K9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00:K10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03:K10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06:K10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09:K1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QAQC</vt:lpstr>
      <vt:lpstr>C after reduction exhaustion</vt:lpstr>
      <vt:lpstr>zzyzx 600mg rolling</vt:lpstr>
      <vt:lpstr>sort</vt:lpstr>
      <vt:lpstr>prune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Abby Lewis</cp:lastModifiedBy>
  <cp:lastPrinted>2021-11-04T15:47:19Z</cp:lastPrinted>
  <dcterms:created xsi:type="dcterms:W3CDTF">2019-03-13T17:39:53Z</dcterms:created>
  <dcterms:modified xsi:type="dcterms:W3CDTF">2021-11-15T23:27:19Z</dcterms:modified>
</cp:coreProperties>
</file>