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bigaillewis/Desktop/FeDOC/data/processed_data/"/>
    </mc:Choice>
  </mc:AlternateContent>
  <xr:revisionPtr revIDLastSave="0" documentId="13_ncr:1_{0C803C11-A2DB-B749-87A2-AD2DABCF9F46}" xr6:coauthVersionLast="47" xr6:coauthVersionMax="47" xr10:uidLastSave="{00000000-0000-0000-0000-000000000000}"/>
  <bookViews>
    <workbookView xWindow="13900" yWindow="500" windowWidth="14160" windowHeight="16260" firstSheet="2" activeTab="5" xr2:uid="{00000000-000D-0000-FFFF-FFFF00000000}"/>
  </bookViews>
  <sheets>
    <sheet name="QAQC" sheetId="11" r:id="rId1"/>
    <sheet name="C after reduction exhaustion" sheetId="19" r:id="rId2"/>
    <sheet name="zzyzx 600mg rolling" sheetId="23" r:id="rId3"/>
    <sheet name="sort" sheetId="24" r:id="rId4"/>
    <sheet name="prune" sheetId="26" r:id="rId5"/>
    <sheet name="calculations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75" i="25" l="1"/>
  <c r="AD375" i="25"/>
  <c r="AC375" i="25"/>
  <c r="AB375" i="25"/>
  <c r="AE372" i="25"/>
  <c r="AD372" i="25"/>
  <c r="AC372" i="25"/>
  <c r="AB372" i="25"/>
  <c r="AE369" i="25"/>
  <c r="AD369" i="25"/>
  <c r="AC369" i="25"/>
  <c r="AB369" i="25"/>
  <c r="AE366" i="25"/>
  <c r="AD366" i="25"/>
  <c r="AC366" i="25"/>
  <c r="AB366" i="25"/>
  <c r="AE363" i="25"/>
  <c r="AD363" i="25"/>
  <c r="AC363" i="25"/>
  <c r="AB363" i="25"/>
  <c r="AE360" i="25"/>
  <c r="AD360" i="25"/>
  <c r="AC360" i="25"/>
  <c r="AB360" i="25"/>
  <c r="AE357" i="25"/>
  <c r="AD357" i="25"/>
  <c r="AC357" i="25"/>
  <c r="AB357" i="25"/>
  <c r="AE354" i="25"/>
  <c r="AD354" i="25"/>
  <c r="AC354" i="25"/>
  <c r="AB354" i="25"/>
  <c r="AE351" i="25"/>
  <c r="AD351" i="25"/>
  <c r="AC351" i="25"/>
  <c r="AB351" i="25"/>
  <c r="AE348" i="25"/>
  <c r="AD348" i="25"/>
  <c r="AC348" i="25"/>
  <c r="AB348" i="25"/>
  <c r="AE345" i="25"/>
  <c r="AD345" i="25"/>
  <c r="AC345" i="25"/>
  <c r="AB345" i="25"/>
  <c r="V377" i="25"/>
  <c r="X377" i="25" s="1"/>
  <c r="X376" i="25"/>
  <c r="W376" i="25"/>
  <c r="V376" i="25"/>
  <c r="X375" i="25"/>
  <c r="W375" i="25"/>
  <c r="V375" i="25"/>
  <c r="V374" i="25"/>
  <c r="X374" i="25" s="1"/>
  <c r="X373" i="25"/>
  <c r="V373" i="25"/>
  <c r="W373" i="25" s="1"/>
  <c r="X372" i="25"/>
  <c r="W372" i="25"/>
  <c r="V372" i="25"/>
  <c r="V371" i="25"/>
  <c r="X371" i="25" s="1"/>
  <c r="V370" i="25"/>
  <c r="X370" i="25" s="1"/>
  <c r="V369" i="25"/>
  <c r="X369" i="25" s="1"/>
  <c r="X368" i="25"/>
  <c r="W368" i="25"/>
  <c r="V368" i="25"/>
  <c r="X367" i="25"/>
  <c r="W367" i="25"/>
  <c r="V367" i="25"/>
  <c r="V366" i="25"/>
  <c r="W366" i="25" s="1"/>
  <c r="X365" i="25"/>
  <c r="V365" i="25"/>
  <c r="W365" i="25" s="1"/>
  <c r="X364" i="25"/>
  <c r="W364" i="25"/>
  <c r="V364" i="25"/>
  <c r="V363" i="25"/>
  <c r="X363" i="25" s="1"/>
  <c r="V362" i="25"/>
  <c r="X362" i="25" s="1"/>
  <c r="V361" i="25"/>
  <c r="X361" i="25" s="1"/>
  <c r="X360" i="25"/>
  <c r="W360" i="25"/>
  <c r="V360" i="25"/>
  <c r="X359" i="25"/>
  <c r="W359" i="25"/>
  <c r="V359" i="25"/>
  <c r="V358" i="25"/>
  <c r="X358" i="25" s="1"/>
  <c r="X357" i="25"/>
  <c r="V357" i="25"/>
  <c r="W357" i="25" s="1"/>
  <c r="X356" i="25"/>
  <c r="W356" i="25"/>
  <c r="V356" i="25"/>
  <c r="V355" i="25"/>
  <c r="W355" i="25" s="1"/>
  <c r="V354" i="25"/>
  <c r="X354" i="25" s="1"/>
  <c r="V353" i="25"/>
  <c r="X353" i="25" s="1"/>
  <c r="X352" i="25"/>
  <c r="W352" i="25"/>
  <c r="V352" i="25"/>
  <c r="X351" i="25"/>
  <c r="W351" i="25"/>
  <c r="V351" i="25"/>
  <c r="V350" i="25"/>
  <c r="X350" i="25" s="1"/>
  <c r="X349" i="25"/>
  <c r="V349" i="25"/>
  <c r="W349" i="25" s="1"/>
  <c r="X348" i="25"/>
  <c r="W348" i="25"/>
  <c r="V348" i="25"/>
  <c r="V347" i="25"/>
  <c r="X347" i="25" s="1"/>
  <c r="V346" i="25"/>
  <c r="X346" i="25" s="1"/>
  <c r="V345" i="25"/>
  <c r="X345" i="25" s="1"/>
  <c r="N346" i="25"/>
  <c r="N347" i="25"/>
  <c r="N348" i="25"/>
  <c r="N349" i="25"/>
  <c r="P349" i="25" s="1"/>
  <c r="N350" i="25"/>
  <c r="P350" i="25" s="1"/>
  <c r="N351" i="25"/>
  <c r="N352" i="25"/>
  <c r="N353" i="25"/>
  <c r="P353" i="25" s="1"/>
  <c r="N354" i="25"/>
  <c r="N355" i="25"/>
  <c r="N356" i="25"/>
  <c r="N357" i="25"/>
  <c r="N358" i="25"/>
  <c r="P358" i="25" s="1"/>
  <c r="N359" i="25"/>
  <c r="O359" i="25" s="1"/>
  <c r="N360" i="25"/>
  <c r="N361" i="25"/>
  <c r="P361" i="25" s="1"/>
  <c r="N362" i="25"/>
  <c r="N363" i="25"/>
  <c r="N364" i="25"/>
  <c r="N365" i="25"/>
  <c r="O365" i="25" s="1"/>
  <c r="N366" i="25"/>
  <c r="N367" i="25"/>
  <c r="P367" i="25" s="1"/>
  <c r="N368" i="25"/>
  <c r="P368" i="25" s="1"/>
  <c r="N369" i="25"/>
  <c r="N370" i="25"/>
  <c r="N371" i="25"/>
  <c r="N372" i="25"/>
  <c r="N373" i="25"/>
  <c r="P373" i="25" s="1"/>
  <c r="N374" i="25"/>
  <c r="P374" i="25" s="1"/>
  <c r="N375" i="25"/>
  <c r="N376" i="25"/>
  <c r="N377" i="25"/>
  <c r="P377" i="25" s="1"/>
  <c r="N345" i="25"/>
  <c r="P376" i="25"/>
  <c r="O376" i="25"/>
  <c r="O375" i="25"/>
  <c r="O374" i="25"/>
  <c r="O372" i="25"/>
  <c r="P371" i="25"/>
  <c r="O371" i="25"/>
  <c r="P370" i="25"/>
  <c r="O370" i="25"/>
  <c r="O369" i="25"/>
  <c r="O367" i="25"/>
  <c r="O366" i="25"/>
  <c r="P365" i="25"/>
  <c r="P364" i="25"/>
  <c r="O364" i="25"/>
  <c r="O363" i="25"/>
  <c r="P362" i="25"/>
  <c r="O362" i="25"/>
  <c r="O360" i="25"/>
  <c r="P359" i="25"/>
  <c r="O357" i="25"/>
  <c r="P356" i="25"/>
  <c r="O356" i="25"/>
  <c r="P355" i="25"/>
  <c r="O355" i="25"/>
  <c r="O354" i="25"/>
  <c r="P352" i="25"/>
  <c r="O352" i="25"/>
  <c r="O351" i="25"/>
  <c r="O350" i="25"/>
  <c r="O348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P347" i="25"/>
  <c r="O347" i="25"/>
  <c r="P346" i="25"/>
  <c r="O346" i="25"/>
  <c r="O345" i="25"/>
  <c r="M345" i="25"/>
  <c r="N66" i="25"/>
  <c r="N67" i="25"/>
  <c r="O67" i="25" s="1"/>
  <c r="N75" i="25"/>
  <c r="O75" i="25" s="1"/>
  <c r="N76" i="25"/>
  <c r="O76" i="25" s="1"/>
  <c r="N77" i="25"/>
  <c r="O77" i="25" s="1"/>
  <c r="N78" i="25"/>
  <c r="O78" i="25" s="1"/>
  <c r="N79" i="25"/>
  <c r="O79" i="25" s="1"/>
  <c r="N80" i="25"/>
  <c r="O80" i="25" s="1"/>
  <c r="N81" i="25"/>
  <c r="O81" i="25" s="1"/>
  <c r="N82" i="25"/>
  <c r="O82" i="25" s="1"/>
  <c r="N83" i="25"/>
  <c r="O83" i="25" s="1"/>
  <c r="N84" i="25"/>
  <c r="O84" i="25" s="1"/>
  <c r="N85" i="25"/>
  <c r="O85" i="25" s="1"/>
  <c r="N86" i="25"/>
  <c r="O86" i="25" s="1"/>
  <c r="O66" i="25"/>
  <c r="N57" i="25"/>
  <c r="O57" i="25" s="1"/>
  <c r="N58" i="25"/>
  <c r="O58" i="25" s="1"/>
  <c r="N59" i="25"/>
  <c r="O59" i="25" s="1"/>
  <c r="N60" i="25"/>
  <c r="O60" i="25" s="1"/>
  <c r="N61" i="25"/>
  <c r="O61" i="25" s="1"/>
  <c r="N62" i="25"/>
  <c r="O62" i="25" s="1"/>
  <c r="N63" i="25"/>
  <c r="O63" i="25" s="1"/>
  <c r="N64" i="25"/>
  <c r="O64" i="25" s="1"/>
  <c r="N65" i="25"/>
  <c r="O65" i="25" s="1"/>
  <c r="N68" i="25"/>
  <c r="O68" i="25" s="1"/>
  <c r="N69" i="25"/>
  <c r="O69" i="25" s="1"/>
  <c r="N70" i="25"/>
  <c r="O70" i="25" s="1"/>
  <c r="N71" i="25"/>
  <c r="O71" i="25" s="1"/>
  <c r="N72" i="25"/>
  <c r="O72" i="25" s="1"/>
  <c r="N73" i="25"/>
  <c r="O73" i="25" s="1"/>
  <c r="N74" i="25"/>
  <c r="O74" i="25" s="1"/>
  <c r="N47" i="25"/>
  <c r="O47" i="25" s="1"/>
  <c r="N48" i="25"/>
  <c r="N49" i="25"/>
  <c r="N50" i="25"/>
  <c r="N51" i="25"/>
  <c r="O51" i="25" s="1"/>
  <c r="N52" i="25"/>
  <c r="O52" i="25" s="1"/>
  <c r="N53" i="25"/>
  <c r="O53" i="25" s="1"/>
  <c r="N54" i="25"/>
  <c r="O54" i="25" s="1"/>
  <c r="N55" i="25"/>
  <c r="O55" i="25" s="1"/>
  <c r="N56" i="25"/>
  <c r="AD342" i="25"/>
  <c r="AC342" i="25"/>
  <c r="AD339" i="25"/>
  <c r="AC339" i="25"/>
  <c r="AD336" i="25"/>
  <c r="AC336" i="25"/>
  <c r="AD333" i="25"/>
  <c r="AC333" i="25"/>
  <c r="AD330" i="25"/>
  <c r="AC330" i="25"/>
  <c r="AD327" i="25"/>
  <c r="AC327" i="25"/>
  <c r="AD324" i="25"/>
  <c r="AC324" i="25"/>
  <c r="AD321" i="25"/>
  <c r="AC321" i="25"/>
  <c r="AD318" i="25"/>
  <c r="AC318" i="25"/>
  <c r="V318" i="25"/>
  <c r="W318" i="25" s="1"/>
  <c r="V321" i="25"/>
  <c r="W321" i="25" s="1"/>
  <c r="V324" i="25"/>
  <c r="W324" i="25" s="1"/>
  <c r="V327" i="25"/>
  <c r="W327" i="25" s="1"/>
  <c r="V330" i="25"/>
  <c r="W330" i="25" s="1"/>
  <c r="V333" i="25"/>
  <c r="W333" i="25" s="1"/>
  <c r="V336" i="25"/>
  <c r="X336" i="25" s="1"/>
  <c r="V339" i="25"/>
  <c r="W339" i="25" s="1"/>
  <c r="V342" i="25"/>
  <c r="W342" i="25" s="1"/>
  <c r="N344" i="25"/>
  <c r="M344" i="25"/>
  <c r="N343" i="25"/>
  <c r="O343" i="25" s="1"/>
  <c r="M343" i="25"/>
  <c r="N342" i="25"/>
  <c r="O342" i="25" s="1"/>
  <c r="M342" i="25"/>
  <c r="N341" i="25"/>
  <c r="O341" i="25" s="1"/>
  <c r="M341" i="25"/>
  <c r="N340" i="25"/>
  <c r="O340" i="25" s="1"/>
  <c r="M340" i="25"/>
  <c r="N339" i="25"/>
  <c r="O339" i="25" s="1"/>
  <c r="M339" i="25"/>
  <c r="N338" i="25"/>
  <c r="O338" i="25" s="1"/>
  <c r="M338" i="25"/>
  <c r="N337" i="25"/>
  <c r="O337" i="25" s="1"/>
  <c r="M337" i="25"/>
  <c r="N336" i="25"/>
  <c r="O336" i="25" s="1"/>
  <c r="M336" i="25"/>
  <c r="N335" i="25"/>
  <c r="M335" i="25"/>
  <c r="N334" i="25"/>
  <c r="M334" i="25"/>
  <c r="N333" i="25"/>
  <c r="O333" i="25" s="1"/>
  <c r="M333" i="25"/>
  <c r="N332" i="25"/>
  <c r="O332" i="25" s="1"/>
  <c r="M332" i="25"/>
  <c r="N331" i="25"/>
  <c r="M331" i="25"/>
  <c r="N330" i="25"/>
  <c r="O330" i="25" s="1"/>
  <c r="M330" i="25"/>
  <c r="N329" i="25"/>
  <c r="O329" i="25" s="1"/>
  <c r="M329" i="25"/>
  <c r="N328" i="25"/>
  <c r="O328" i="25" s="1"/>
  <c r="M328" i="25"/>
  <c r="P328" i="25" s="1"/>
  <c r="V328" i="25" s="1"/>
  <c r="X328" i="25" s="1"/>
  <c r="N327" i="25"/>
  <c r="O327" i="25" s="1"/>
  <c r="M327" i="25"/>
  <c r="N326" i="25"/>
  <c r="M326" i="25"/>
  <c r="N325" i="25"/>
  <c r="O325" i="25" s="1"/>
  <c r="M325" i="25"/>
  <c r="N324" i="25"/>
  <c r="O324" i="25" s="1"/>
  <c r="M324" i="25"/>
  <c r="N323" i="25"/>
  <c r="M323" i="25"/>
  <c r="N322" i="25"/>
  <c r="M322" i="25"/>
  <c r="N321" i="25"/>
  <c r="O321" i="25" s="1"/>
  <c r="M321" i="25"/>
  <c r="N320" i="25"/>
  <c r="O320" i="25" s="1"/>
  <c r="M320" i="25"/>
  <c r="N319" i="25"/>
  <c r="M319" i="25"/>
  <c r="N318" i="25"/>
  <c r="O318" i="25" s="1"/>
  <c r="M318" i="25"/>
  <c r="AD284" i="25"/>
  <c r="AC284" i="25"/>
  <c r="AD281" i="25"/>
  <c r="AC281" i="25"/>
  <c r="AD278" i="25"/>
  <c r="AC278" i="25"/>
  <c r="AD275" i="25"/>
  <c r="AC275" i="25"/>
  <c r="AD272" i="25"/>
  <c r="AC272" i="25"/>
  <c r="AD269" i="25"/>
  <c r="AC269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N289" i="25"/>
  <c r="O289" i="25" s="1"/>
  <c r="N290" i="25"/>
  <c r="O290" i="25" s="1"/>
  <c r="N291" i="25"/>
  <c r="O291" i="25" s="1"/>
  <c r="N292" i="25"/>
  <c r="O292" i="25" s="1"/>
  <c r="N293" i="25"/>
  <c r="O293" i="25" s="1"/>
  <c r="N294" i="25"/>
  <c r="O294" i="25" s="1"/>
  <c r="N295" i="25"/>
  <c r="O295" i="25" s="1"/>
  <c r="N296" i="25"/>
  <c r="O296" i="25" s="1"/>
  <c r="N297" i="25"/>
  <c r="O297" i="25" s="1"/>
  <c r="N298" i="25"/>
  <c r="O298" i="25" s="1"/>
  <c r="N299" i="25"/>
  <c r="O299" i="25" s="1"/>
  <c r="N300" i="25"/>
  <c r="O300" i="25" s="1"/>
  <c r="N301" i="25"/>
  <c r="O301" i="25" s="1"/>
  <c r="N302" i="25"/>
  <c r="O302" i="25" s="1"/>
  <c r="N303" i="25"/>
  <c r="O303" i="25" s="1"/>
  <c r="N304" i="25"/>
  <c r="N305" i="25"/>
  <c r="O305" i="25" s="1"/>
  <c r="N306" i="25"/>
  <c r="O306" i="25" s="1"/>
  <c r="N307" i="25"/>
  <c r="O307" i="25" s="1"/>
  <c r="N308" i="25"/>
  <c r="O308" i="25" s="1"/>
  <c r="N309" i="25"/>
  <c r="O309" i="25" s="1"/>
  <c r="N310" i="25"/>
  <c r="O310" i="25" s="1"/>
  <c r="N311" i="25"/>
  <c r="O311" i="25" s="1"/>
  <c r="N312" i="25"/>
  <c r="O312" i="25" s="1"/>
  <c r="N313" i="25"/>
  <c r="N314" i="25"/>
  <c r="O314" i="25" s="1"/>
  <c r="N315" i="25"/>
  <c r="O315" i="25" s="1"/>
  <c r="N316" i="25"/>
  <c r="O316" i="25" s="1"/>
  <c r="N317" i="25"/>
  <c r="O317" i="25" s="1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N288" i="25"/>
  <c r="O288" i="25" s="1"/>
  <c r="N286" i="25"/>
  <c r="O286" i="25" s="1"/>
  <c r="N285" i="25"/>
  <c r="N284" i="25"/>
  <c r="O284" i="25" s="1"/>
  <c r="N283" i="25"/>
  <c r="O283" i="25" s="1"/>
  <c r="N282" i="25"/>
  <c r="O282" i="25" s="1"/>
  <c r="N281" i="25"/>
  <c r="N280" i="25"/>
  <c r="O280" i="25" s="1"/>
  <c r="N279" i="25"/>
  <c r="N278" i="25"/>
  <c r="N277" i="25"/>
  <c r="O277" i="25" s="1"/>
  <c r="N276" i="25"/>
  <c r="N275" i="25"/>
  <c r="O275" i="25" s="1"/>
  <c r="N274" i="25"/>
  <c r="O274" i="25" s="1"/>
  <c r="N273" i="25"/>
  <c r="O273" i="25" s="1"/>
  <c r="N272" i="25"/>
  <c r="N271" i="25"/>
  <c r="O271" i="25" s="1"/>
  <c r="N270" i="25"/>
  <c r="N269" i="25"/>
  <c r="O269" i="25" s="1"/>
  <c r="N268" i="25"/>
  <c r="O268" i="25" s="1"/>
  <c r="N267" i="25"/>
  <c r="N266" i="25"/>
  <c r="N265" i="25"/>
  <c r="O265" i="25" s="1"/>
  <c r="N264" i="25"/>
  <c r="O264" i="25" s="1"/>
  <c r="N263" i="25"/>
  <c r="N262" i="25"/>
  <c r="O262" i="25" s="1"/>
  <c r="N261" i="25"/>
  <c r="N260" i="25"/>
  <c r="O260" i="25" s="1"/>
  <c r="N259" i="25"/>
  <c r="O259" i="25" s="1"/>
  <c r="N258" i="25"/>
  <c r="N257" i="25"/>
  <c r="N256" i="25"/>
  <c r="O256" i="25" s="1"/>
  <c r="N255" i="25"/>
  <c r="N254" i="25"/>
  <c r="N253" i="25"/>
  <c r="O253" i="25" s="1"/>
  <c r="N252" i="25"/>
  <c r="N251" i="25"/>
  <c r="N250" i="25"/>
  <c r="O250" i="25" s="1"/>
  <c r="N249" i="25"/>
  <c r="O249" i="25" s="1"/>
  <c r="N248" i="25"/>
  <c r="N247" i="25"/>
  <c r="O247" i="25" s="1"/>
  <c r="N246" i="25"/>
  <c r="N245" i="25"/>
  <c r="P245" i="25" s="1"/>
  <c r="V245" i="25" s="1"/>
  <c r="W245" i="25" s="1"/>
  <c r="N244" i="25"/>
  <c r="O244" i="25" s="1"/>
  <c r="N243" i="25"/>
  <c r="N242" i="25"/>
  <c r="N241" i="25"/>
  <c r="O241" i="25" s="1"/>
  <c r="N240" i="25"/>
  <c r="O240" i="25" s="1"/>
  <c r="N239" i="25"/>
  <c r="N238" i="25"/>
  <c r="O238" i="25" s="1"/>
  <c r="N237" i="25"/>
  <c r="P237" i="25" s="1"/>
  <c r="V237" i="25" s="1"/>
  <c r="N236" i="25"/>
  <c r="O236" i="25" s="1"/>
  <c r="N235" i="25"/>
  <c r="O235" i="25" s="1"/>
  <c r="N234" i="25"/>
  <c r="O234" i="25" s="1"/>
  <c r="N233" i="25"/>
  <c r="N232" i="25"/>
  <c r="O232" i="25" s="1"/>
  <c r="N231" i="25"/>
  <c r="N230" i="25"/>
  <c r="N229" i="25"/>
  <c r="O229" i="25" s="1"/>
  <c r="N228" i="25"/>
  <c r="N227" i="25"/>
  <c r="V317" i="25"/>
  <c r="V308" i="25"/>
  <c r="V305" i="25"/>
  <c r="V302" i="25"/>
  <c r="V296" i="25"/>
  <c r="V293" i="25"/>
  <c r="V286" i="25"/>
  <c r="V283" i="25"/>
  <c r="V280" i="25"/>
  <c r="V274" i="25"/>
  <c r="V271" i="25"/>
  <c r="V268" i="25"/>
  <c r="V265" i="25"/>
  <c r="V262" i="25"/>
  <c r="V259" i="25"/>
  <c r="V256" i="25"/>
  <c r="V253" i="25"/>
  <c r="V250" i="25"/>
  <c r="V247" i="25"/>
  <c r="V244" i="25"/>
  <c r="V241" i="25"/>
  <c r="V238" i="25"/>
  <c r="V235" i="25"/>
  <c r="V232" i="25"/>
  <c r="V229" i="25"/>
  <c r="AD288" i="25"/>
  <c r="AC288" i="25"/>
  <c r="AD291" i="25"/>
  <c r="AC291" i="25"/>
  <c r="AD294" i="25"/>
  <c r="AC294" i="25"/>
  <c r="AD297" i="25"/>
  <c r="AC297" i="25"/>
  <c r="AD300" i="25"/>
  <c r="AC300" i="25"/>
  <c r="AD303" i="25"/>
  <c r="AC303" i="25"/>
  <c r="AD306" i="25"/>
  <c r="AC306" i="25"/>
  <c r="AD309" i="25"/>
  <c r="AC309" i="25"/>
  <c r="AD312" i="25"/>
  <c r="AC312" i="25"/>
  <c r="AD315" i="25"/>
  <c r="AC315" i="25"/>
  <c r="AD266" i="25"/>
  <c r="AC266" i="25"/>
  <c r="AD263" i="25"/>
  <c r="AC263" i="25"/>
  <c r="AD260" i="25"/>
  <c r="AC260" i="25"/>
  <c r="AD257" i="25"/>
  <c r="AC257" i="25"/>
  <c r="AD254" i="25"/>
  <c r="AC254" i="25"/>
  <c r="AD251" i="25"/>
  <c r="AC251" i="25"/>
  <c r="AD248" i="25"/>
  <c r="AC248" i="25"/>
  <c r="AD245" i="25"/>
  <c r="AC245" i="25"/>
  <c r="AD242" i="25"/>
  <c r="AC242" i="25"/>
  <c r="AD239" i="25"/>
  <c r="AC239" i="25"/>
  <c r="AD236" i="25"/>
  <c r="AC236" i="25"/>
  <c r="AD233" i="25"/>
  <c r="AC233" i="25"/>
  <c r="AD230" i="25"/>
  <c r="AC230" i="25"/>
  <c r="AD227" i="25"/>
  <c r="AC227" i="25"/>
  <c r="N226" i="25"/>
  <c r="O226" i="25" s="1"/>
  <c r="N225" i="25"/>
  <c r="M225" i="25"/>
  <c r="N224" i="25"/>
  <c r="O224" i="25" s="1"/>
  <c r="M224" i="25"/>
  <c r="AD224" i="25"/>
  <c r="AC224" i="25"/>
  <c r="V287" i="25"/>
  <c r="W287" i="25" s="1"/>
  <c r="V290" i="25"/>
  <c r="X290" i="25" s="1"/>
  <c r="V311" i="25"/>
  <c r="W311" i="25" s="1"/>
  <c r="V314" i="25"/>
  <c r="X314" i="25" s="1"/>
  <c r="AD221" i="25"/>
  <c r="AC221" i="25"/>
  <c r="AD218" i="25"/>
  <c r="AC218" i="25"/>
  <c r="AD215" i="25"/>
  <c r="AC215" i="25"/>
  <c r="AD212" i="25"/>
  <c r="AC212" i="25"/>
  <c r="AD209" i="25"/>
  <c r="AC209" i="25"/>
  <c r="AD206" i="25"/>
  <c r="AC206" i="25"/>
  <c r="AD203" i="25"/>
  <c r="AC203" i="25"/>
  <c r="AD200" i="25"/>
  <c r="AC200" i="25"/>
  <c r="AD197" i="25"/>
  <c r="AC197" i="25"/>
  <c r="AD194" i="25"/>
  <c r="AC194" i="25"/>
  <c r="AD191" i="25"/>
  <c r="AC191" i="25"/>
  <c r="V191" i="25"/>
  <c r="W191" i="25" s="1"/>
  <c r="V194" i="25"/>
  <c r="W194" i="25" s="1"/>
  <c r="V197" i="25"/>
  <c r="W197" i="25" s="1"/>
  <c r="V200" i="25"/>
  <c r="W200" i="25" s="1"/>
  <c r="V203" i="25"/>
  <c r="W203" i="25" s="1"/>
  <c r="V206" i="25"/>
  <c r="W206" i="25" s="1"/>
  <c r="V209" i="25"/>
  <c r="X209" i="25" s="1"/>
  <c r="V212" i="25"/>
  <c r="W212" i="25" s="1"/>
  <c r="V215" i="25"/>
  <c r="W215" i="25" s="1"/>
  <c r="V218" i="25"/>
  <c r="W218" i="25" s="1"/>
  <c r="V221" i="25"/>
  <c r="W221" i="25" s="1"/>
  <c r="N223" i="25"/>
  <c r="M223" i="25"/>
  <c r="N222" i="25"/>
  <c r="M222" i="25"/>
  <c r="N221" i="25"/>
  <c r="O221" i="25" s="1"/>
  <c r="M221" i="25"/>
  <c r="N220" i="25"/>
  <c r="M220" i="25"/>
  <c r="N219" i="25"/>
  <c r="O219" i="25" s="1"/>
  <c r="M219" i="25"/>
  <c r="N218" i="25"/>
  <c r="O218" i="25" s="1"/>
  <c r="M218" i="25"/>
  <c r="N217" i="25"/>
  <c r="O217" i="25" s="1"/>
  <c r="M217" i="25"/>
  <c r="N216" i="25"/>
  <c r="O216" i="25" s="1"/>
  <c r="M216" i="25"/>
  <c r="N215" i="25"/>
  <c r="O215" i="25" s="1"/>
  <c r="M215" i="25"/>
  <c r="N214" i="25"/>
  <c r="M214" i="25"/>
  <c r="N213" i="25"/>
  <c r="O213" i="25" s="1"/>
  <c r="M213" i="25"/>
  <c r="N212" i="25"/>
  <c r="O212" i="25" s="1"/>
  <c r="M212" i="25"/>
  <c r="N211" i="25"/>
  <c r="M211" i="25"/>
  <c r="N210" i="25"/>
  <c r="M210" i="25"/>
  <c r="N209" i="25"/>
  <c r="O209" i="25" s="1"/>
  <c r="M209" i="25"/>
  <c r="N208" i="25"/>
  <c r="O208" i="25" s="1"/>
  <c r="M208" i="25"/>
  <c r="N207" i="25"/>
  <c r="O207" i="25" s="1"/>
  <c r="M207" i="25"/>
  <c r="N206" i="25"/>
  <c r="O206" i="25" s="1"/>
  <c r="M206" i="25"/>
  <c r="N205" i="25"/>
  <c r="O205" i="25" s="1"/>
  <c r="M205" i="25"/>
  <c r="N204" i="25"/>
  <c r="M204" i="25"/>
  <c r="N203" i="25"/>
  <c r="O203" i="25" s="1"/>
  <c r="M203" i="25"/>
  <c r="N202" i="25"/>
  <c r="M202" i="25"/>
  <c r="N201" i="25"/>
  <c r="M201" i="25"/>
  <c r="N200" i="25"/>
  <c r="O200" i="25" s="1"/>
  <c r="M200" i="25"/>
  <c r="N199" i="25"/>
  <c r="M199" i="25"/>
  <c r="N198" i="25"/>
  <c r="M198" i="25"/>
  <c r="N197" i="25"/>
  <c r="O197" i="25" s="1"/>
  <c r="M197" i="25"/>
  <c r="N196" i="25"/>
  <c r="M196" i="25"/>
  <c r="N195" i="25"/>
  <c r="O195" i="25" s="1"/>
  <c r="M195" i="25"/>
  <c r="N194" i="25"/>
  <c r="O194" i="25" s="1"/>
  <c r="M194" i="25"/>
  <c r="N193" i="25"/>
  <c r="M193" i="25"/>
  <c r="N192" i="25"/>
  <c r="M192" i="25"/>
  <c r="N191" i="25"/>
  <c r="O191" i="25" s="1"/>
  <c r="M191" i="25"/>
  <c r="AD188" i="25"/>
  <c r="AC188" i="25"/>
  <c r="AD185" i="25"/>
  <c r="AC185" i="25"/>
  <c r="AD182" i="25"/>
  <c r="AC182" i="25"/>
  <c r="AD179" i="25"/>
  <c r="AC179" i="25"/>
  <c r="AD176" i="25"/>
  <c r="AC176" i="25"/>
  <c r="AD173" i="25"/>
  <c r="AC173" i="25"/>
  <c r="AD170" i="25"/>
  <c r="AC170" i="25"/>
  <c r="AD167" i="25"/>
  <c r="AC167" i="25"/>
  <c r="AD164" i="25"/>
  <c r="AC164" i="25"/>
  <c r="AD161" i="25"/>
  <c r="AC161" i="25"/>
  <c r="AD158" i="25"/>
  <c r="AC158" i="25"/>
  <c r="AD155" i="25"/>
  <c r="AC155" i="25"/>
  <c r="AD152" i="25"/>
  <c r="AC152" i="25"/>
  <c r="AD149" i="25"/>
  <c r="AC149" i="25"/>
  <c r="AD146" i="25"/>
  <c r="AC146" i="25"/>
  <c r="AD143" i="25"/>
  <c r="AC143" i="25"/>
  <c r="V143" i="25"/>
  <c r="W143" i="25" s="1"/>
  <c r="V146" i="25"/>
  <c r="W146" i="25" s="1"/>
  <c r="V149" i="25"/>
  <c r="W149" i="25" s="1"/>
  <c r="V152" i="25"/>
  <c r="W152" i="25" s="1"/>
  <c r="V155" i="25"/>
  <c r="X155" i="25" s="1"/>
  <c r="V158" i="25"/>
  <c r="W158" i="25" s="1"/>
  <c r="V161" i="25"/>
  <c r="X161" i="25" s="1"/>
  <c r="V164" i="25"/>
  <c r="W164" i="25" s="1"/>
  <c r="V167" i="25"/>
  <c r="W167" i="25" s="1"/>
  <c r="V170" i="25"/>
  <c r="X170" i="25" s="1"/>
  <c r="V173" i="25"/>
  <c r="W173" i="25" s="1"/>
  <c r="V176" i="25"/>
  <c r="X176" i="25" s="1"/>
  <c r="V179" i="25"/>
  <c r="X179" i="25" s="1"/>
  <c r="V182" i="25"/>
  <c r="W182" i="25" s="1"/>
  <c r="V185" i="25"/>
  <c r="X185" i="25" s="1"/>
  <c r="V188" i="25"/>
  <c r="W188" i="25" s="1"/>
  <c r="N143" i="25"/>
  <c r="O143" i="25" s="1"/>
  <c r="N144" i="25"/>
  <c r="O144" i="25" s="1"/>
  <c r="N145" i="25"/>
  <c r="O145" i="25" s="1"/>
  <c r="N146" i="25"/>
  <c r="O146" i="25" s="1"/>
  <c r="N147" i="25"/>
  <c r="N148" i="25"/>
  <c r="N149" i="25"/>
  <c r="O149" i="25" s="1"/>
  <c r="N150" i="25"/>
  <c r="O150" i="25" s="1"/>
  <c r="N151" i="25"/>
  <c r="N152" i="25"/>
  <c r="O152" i="25" s="1"/>
  <c r="N153" i="25"/>
  <c r="O153" i="25" s="1"/>
  <c r="N154" i="25"/>
  <c r="N155" i="25"/>
  <c r="O155" i="25" s="1"/>
  <c r="N156" i="25"/>
  <c r="N157" i="25"/>
  <c r="O157" i="25" s="1"/>
  <c r="N158" i="25"/>
  <c r="O158" i="25" s="1"/>
  <c r="N159" i="25"/>
  <c r="N160" i="25"/>
  <c r="O160" i="25" s="1"/>
  <c r="N161" i="25"/>
  <c r="O161" i="25" s="1"/>
  <c r="N162" i="25"/>
  <c r="O162" i="25" s="1"/>
  <c r="N163" i="25"/>
  <c r="O163" i="25" s="1"/>
  <c r="N164" i="25"/>
  <c r="O164" i="25" s="1"/>
  <c r="N165" i="25"/>
  <c r="N166" i="25"/>
  <c r="N167" i="25"/>
  <c r="O167" i="25" s="1"/>
  <c r="N168" i="25"/>
  <c r="O168" i="25" s="1"/>
  <c r="N169" i="25"/>
  <c r="N170" i="25"/>
  <c r="O170" i="25" s="1"/>
  <c r="N171" i="25"/>
  <c r="N172" i="25"/>
  <c r="N173" i="25"/>
  <c r="O173" i="25" s="1"/>
  <c r="N174" i="25"/>
  <c r="O174" i="25" s="1"/>
  <c r="N175" i="25"/>
  <c r="N176" i="25"/>
  <c r="O176" i="25" s="1"/>
  <c r="N177" i="25"/>
  <c r="N178" i="25"/>
  <c r="O178" i="25" s="1"/>
  <c r="N179" i="25"/>
  <c r="O179" i="25" s="1"/>
  <c r="N180" i="25"/>
  <c r="N181" i="25"/>
  <c r="O181" i="25" s="1"/>
  <c r="N182" i="25"/>
  <c r="O182" i="25" s="1"/>
  <c r="N183" i="25"/>
  <c r="O183" i="25" s="1"/>
  <c r="N184" i="25"/>
  <c r="N185" i="25"/>
  <c r="O185" i="25" s="1"/>
  <c r="N186" i="25"/>
  <c r="O186" i="25" s="1"/>
  <c r="N187" i="25"/>
  <c r="N188" i="25"/>
  <c r="O188" i="25" s="1"/>
  <c r="N189" i="25"/>
  <c r="N190" i="25"/>
  <c r="M143" i="25"/>
  <c r="M144" i="25"/>
  <c r="P144" i="25" s="1"/>
  <c r="V144" i="25" s="1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P157" i="25" s="1"/>
  <c r="V157" i="25" s="1"/>
  <c r="M158" i="25"/>
  <c r="M159" i="25"/>
  <c r="M160" i="25"/>
  <c r="M161" i="25"/>
  <c r="M162" i="25"/>
  <c r="M163" i="25"/>
  <c r="P163" i="25" s="1"/>
  <c r="V163" i="25" s="1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P183" i="25" s="1"/>
  <c r="V183" i="25" s="1"/>
  <c r="W183" i="25" s="1"/>
  <c r="M184" i="25"/>
  <c r="M185" i="25"/>
  <c r="M186" i="25"/>
  <c r="M187" i="25"/>
  <c r="M188" i="25"/>
  <c r="M189" i="25"/>
  <c r="M190" i="25"/>
  <c r="AD140" i="25"/>
  <c r="AC140" i="25"/>
  <c r="AD137" i="25"/>
  <c r="AC137" i="25"/>
  <c r="AD134" i="25"/>
  <c r="AC134" i="25"/>
  <c r="AD131" i="25"/>
  <c r="AC131" i="25"/>
  <c r="AD128" i="25"/>
  <c r="AC128" i="25"/>
  <c r="AD125" i="25"/>
  <c r="AC125" i="25"/>
  <c r="AD122" i="25"/>
  <c r="AC122" i="25"/>
  <c r="AD119" i="25"/>
  <c r="AC119" i="25"/>
  <c r="AD116" i="25"/>
  <c r="AC116" i="25"/>
  <c r="AD113" i="25"/>
  <c r="AC113" i="25"/>
  <c r="AD110" i="25"/>
  <c r="AC110" i="25"/>
  <c r="AD107" i="25"/>
  <c r="AC107" i="25"/>
  <c r="AD104" i="25"/>
  <c r="AC104" i="25"/>
  <c r="AD101" i="25"/>
  <c r="AC101" i="25"/>
  <c r="AD98" i="25"/>
  <c r="AC98" i="25"/>
  <c r="AD95" i="25"/>
  <c r="AC95" i="25"/>
  <c r="V95" i="25"/>
  <c r="W95" i="25" s="1"/>
  <c r="V98" i="25"/>
  <c r="W98" i="25" s="1"/>
  <c r="V101" i="25"/>
  <c r="W101" i="25" s="1"/>
  <c r="V104" i="25"/>
  <c r="X104" i="25" s="1"/>
  <c r="V107" i="25"/>
  <c r="W107" i="25" s="1"/>
  <c r="V110" i="25"/>
  <c r="X110" i="25" s="1"/>
  <c r="V113" i="25"/>
  <c r="X113" i="25" s="1"/>
  <c r="V116" i="25"/>
  <c r="W116" i="25" s="1"/>
  <c r="V119" i="25"/>
  <c r="X119" i="25" s="1"/>
  <c r="V122" i="25"/>
  <c r="W122" i="25" s="1"/>
  <c r="V125" i="25"/>
  <c r="W125" i="25" s="1"/>
  <c r="X125" i="25"/>
  <c r="V128" i="25"/>
  <c r="W128" i="25" s="1"/>
  <c r="V131" i="25"/>
  <c r="W131" i="25" s="1"/>
  <c r="V134" i="25"/>
  <c r="W134" i="25" s="1"/>
  <c r="V137" i="25"/>
  <c r="X137" i="25" s="1"/>
  <c r="V140" i="25"/>
  <c r="W140" i="25" s="1"/>
  <c r="N95" i="25"/>
  <c r="O95" i="25" s="1"/>
  <c r="N96" i="25"/>
  <c r="O96" i="25" s="1"/>
  <c r="N97" i="25"/>
  <c r="O97" i="25" s="1"/>
  <c r="N98" i="25"/>
  <c r="O98" i="25" s="1"/>
  <c r="N99" i="25"/>
  <c r="O99" i="25" s="1"/>
  <c r="N100" i="25"/>
  <c r="O100" i="25" s="1"/>
  <c r="N101" i="25"/>
  <c r="O101" i="25" s="1"/>
  <c r="N102" i="25"/>
  <c r="O102" i="25" s="1"/>
  <c r="N103" i="25"/>
  <c r="O103" i="25" s="1"/>
  <c r="N104" i="25"/>
  <c r="O104" i="25" s="1"/>
  <c r="N105" i="25"/>
  <c r="O105" i="25" s="1"/>
  <c r="N106" i="25"/>
  <c r="O106" i="25" s="1"/>
  <c r="N107" i="25"/>
  <c r="O107" i="25" s="1"/>
  <c r="N108" i="25"/>
  <c r="O108" i="25" s="1"/>
  <c r="N109" i="25"/>
  <c r="O109" i="25" s="1"/>
  <c r="N110" i="25"/>
  <c r="O110" i="25" s="1"/>
  <c r="N111" i="25"/>
  <c r="O111" i="25" s="1"/>
  <c r="N112" i="25"/>
  <c r="O112" i="25" s="1"/>
  <c r="N113" i="25"/>
  <c r="O113" i="25" s="1"/>
  <c r="N114" i="25"/>
  <c r="N115" i="25"/>
  <c r="O115" i="25" s="1"/>
  <c r="N116" i="25"/>
  <c r="O116" i="25" s="1"/>
  <c r="N117" i="25"/>
  <c r="N118" i="25"/>
  <c r="O118" i="25" s="1"/>
  <c r="N119" i="25"/>
  <c r="O119" i="25" s="1"/>
  <c r="N120" i="25"/>
  <c r="O120" i="25" s="1"/>
  <c r="N121" i="25"/>
  <c r="O121" i="25" s="1"/>
  <c r="N122" i="25"/>
  <c r="O122" i="25" s="1"/>
  <c r="N123" i="25"/>
  <c r="O123" i="25" s="1"/>
  <c r="N124" i="25"/>
  <c r="N125" i="25"/>
  <c r="O125" i="25" s="1"/>
  <c r="N126" i="25"/>
  <c r="O126" i="25" s="1"/>
  <c r="N127" i="25"/>
  <c r="N128" i="25"/>
  <c r="O128" i="25" s="1"/>
  <c r="N129" i="25"/>
  <c r="O129" i="25" s="1"/>
  <c r="N130" i="25"/>
  <c r="N131" i="25"/>
  <c r="O131" i="25" s="1"/>
  <c r="N132" i="25"/>
  <c r="O132" i="25" s="1"/>
  <c r="N133" i="25"/>
  <c r="O133" i="25" s="1"/>
  <c r="N134" i="25"/>
  <c r="O134" i="25" s="1"/>
  <c r="N135" i="25"/>
  <c r="N136" i="25"/>
  <c r="O136" i="25" s="1"/>
  <c r="N137" i="25"/>
  <c r="O137" i="25" s="1"/>
  <c r="N138" i="25"/>
  <c r="O138" i="25" s="1"/>
  <c r="N139" i="25"/>
  <c r="O139" i="25" s="1"/>
  <c r="N140" i="25"/>
  <c r="O140" i="25" s="1"/>
  <c r="N141" i="25"/>
  <c r="O141" i="25" s="1"/>
  <c r="N142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95" i="25"/>
  <c r="AD92" i="25"/>
  <c r="AC92" i="25"/>
  <c r="AD89" i="25"/>
  <c r="AC89" i="25"/>
  <c r="AD86" i="25"/>
  <c r="AC86" i="25"/>
  <c r="N94" i="25"/>
  <c r="O94" i="25" s="1"/>
  <c r="N93" i="25"/>
  <c r="O93" i="25" s="1"/>
  <c r="N92" i="25"/>
  <c r="O92" i="25" s="1"/>
  <c r="N91" i="25"/>
  <c r="O91" i="25" s="1"/>
  <c r="N90" i="25"/>
  <c r="O90" i="25" s="1"/>
  <c r="N89" i="25"/>
  <c r="O89" i="25" s="1"/>
  <c r="N88" i="25"/>
  <c r="O88" i="25" s="1"/>
  <c r="N87" i="25"/>
  <c r="O87" i="25" s="1"/>
  <c r="M94" i="25"/>
  <c r="M93" i="25"/>
  <c r="M92" i="25"/>
  <c r="M91" i="25"/>
  <c r="M90" i="25"/>
  <c r="M89" i="25"/>
  <c r="M88" i="25"/>
  <c r="M87" i="25"/>
  <c r="M86" i="25"/>
  <c r="M85" i="25"/>
  <c r="M84" i="25"/>
  <c r="O48" i="25"/>
  <c r="O49" i="25"/>
  <c r="O50" i="25"/>
  <c r="O56" i="25"/>
  <c r="AD83" i="25"/>
  <c r="AC83" i="25"/>
  <c r="AD80" i="25"/>
  <c r="AC80" i="25"/>
  <c r="AD77" i="25"/>
  <c r="AC77" i="25"/>
  <c r="AD74" i="25"/>
  <c r="AC74" i="25"/>
  <c r="AD71" i="25"/>
  <c r="AC71" i="25"/>
  <c r="AD68" i="25"/>
  <c r="AC68" i="25"/>
  <c r="AD65" i="25"/>
  <c r="AC65" i="25"/>
  <c r="AD62" i="25"/>
  <c r="AC62" i="25"/>
  <c r="AD59" i="25"/>
  <c r="AC59" i="25"/>
  <c r="AD56" i="25"/>
  <c r="AC56" i="25"/>
  <c r="AD53" i="25"/>
  <c r="AC53" i="25"/>
  <c r="AD50" i="25"/>
  <c r="AC50" i="25"/>
  <c r="AD47" i="25"/>
  <c r="AC47" i="25"/>
  <c r="V47" i="25"/>
  <c r="W47" i="25" s="1"/>
  <c r="V50" i="25"/>
  <c r="W50" i="25" s="1"/>
  <c r="V53" i="25"/>
  <c r="W53" i="25" s="1"/>
  <c r="V56" i="25"/>
  <c r="W56" i="25" s="1"/>
  <c r="V59" i="25"/>
  <c r="X59" i="25" s="1"/>
  <c r="V62" i="25"/>
  <c r="X62" i="25" s="1"/>
  <c r="V65" i="25"/>
  <c r="X65" i="25" s="1"/>
  <c r="V68" i="25"/>
  <c r="W68" i="25" s="1"/>
  <c r="V71" i="25"/>
  <c r="W71" i="25" s="1"/>
  <c r="V74" i="25"/>
  <c r="W74" i="25" s="1"/>
  <c r="V77" i="25"/>
  <c r="W77" i="25" s="1"/>
  <c r="V80" i="25"/>
  <c r="X80" i="25" s="1"/>
  <c r="V83" i="25"/>
  <c r="W83" i="25" s="1"/>
  <c r="V86" i="25"/>
  <c r="W86" i="25" s="1"/>
  <c r="V89" i="25"/>
  <c r="X89" i="25" s="1"/>
  <c r="V92" i="25"/>
  <c r="W92" i="25" s="1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47" i="25"/>
  <c r="W346" i="25" l="1"/>
  <c r="W354" i="25"/>
  <c r="W362" i="25"/>
  <c r="W370" i="25"/>
  <c r="W347" i="25"/>
  <c r="W363" i="25"/>
  <c r="W371" i="25"/>
  <c r="W350" i="25"/>
  <c r="X355" i="25"/>
  <c r="W358" i="25"/>
  <c r="W374" i="25"/>
  <c r="W345" i="25"/>
  <c r="W353" i="25"/>
  <c r="W361" i="25"/>
  <c r="X366" i="25"/>
  <c r="W369" i="25"/>
  <c r="W377" i="25"/>
  <c r="O361" i="25"/>
  <c r="O353" i="25"/>
  <c r="O358" i="25"/>
  <c r="O377" i="25"/>
  <c r="O349" i="25"/>
  <c r="O368" i="25"/>
  <c r="O373" i="25"/>
  <c r="P300" i="25"/>
  <c r="V300" i="25" s="1"/>
  <c r="W300" i="25" s="1"/>
  <c r="P142" i="25"/>
  <c r="V142" i="25" s="1"/>
  <c r="W142" i="25" s="1"/>
  <c r="P276" i="25"/>
  <c r="V276" i="25" s="1"/>
  <c r="X203" i="25"/>
  <c r="P307" i="25"/>
  <c r="V307" i="25" s="1"/>
  <c r="P298" i="25"/>
  <c r="V298" i="25" s="1"/>
  <c r="W298" i="25" s="1"/>
  <c r="P289" i="25"/>
  <c r="V289" i="25" s="1"/>
  <c r="W289" i="25" s="1"/>
  <c r="P249" i="25"/>
  <c r="V249" i="25" s="1"/>
  <c r="W249" i="25" s="1"/>
  <c r="W110" i="25"/>
  <c r="W170" i="25"/>
  <c r="P135" i="25"/>
  <c r="V135" i="25" s="1"/>
  <c r="X135" i="25" s="1"/>
  <c r="P127" i="25"/>
  <c r="V127" i="25" s="1"/>
  <c r="P117" i="25"/>
  <c r="V117" i="25" s="1"/>
  <c r="W119" i="25"/>
  <c r="X101" i="25"/>
  <c r="W179" i="25"/>
  <c r="P323" i="25"/>
  <c r="V323" i="25" s="1"/>
  <c r="W323" i="25" s="1"/>
  <c r="X152" i="25"/>
  <c r="X218" i="25"/>
  <c r="P282" i="25"/>
  <c r="V282" i="25" s="1"/>
  <c r="W282" i="25" s="1"/>
  <c r="P338" i="25"/>
  <c r="V338" i="25" s="1"/>
  <c r="W338" i="25" s="1"/>
  <c r="P102" i="25"/>
  <c r="V102" i="25" s="1"/>
  <c r="O117" i="25"/>
  <c r="P329" i="25"/>
  <c r="V329" i="25" s="1"/>
  <c r="W329" i="25" s="1"/>
  <c r="P332" i="25"/>
  <c r="V332" i="25" s="1"/>
  <c r="X332" i="25" s="1"/>
  <c r="P99" i="25"/>
  <c r="V99" i="25" s="1"/>
  <c r="W99" i="25" s="1"/>
  <c r="P260" i="25"/>
  <c r="V260" i="25" s="1"/>
  <c r="X260" i="25" s="1"/>
  <c r="P258" i="25"/>
  <c r="V258" i="25" s="1"/>
  <c r="W258" i="25" s="1"/>
  <c r="X173" i="25"/>
  <c r="X324" i="25"/>
  <c r="W185" i="25"/>
  <c r="X206" i="25"/>
  <c r="P236" i="25"/>
  <c r="V236" i="25" s="1"/>
  <c r="W236" i="25" s="1"/>
  <c r="P309" i="25"/>
  <c r="V309" i="25" s="1"/>
  <c r="W309" i="25" s="1"/>
  <c r="P326" i="25"/>
  <c r="V326" i="25" s="1"/>
  <c r="W326" i="25" s="1"/>
  <c r="X342" i="25"/>
  <c r="P196" i="25"/>
  <c r="V196" i="25" s="1"/>
  <c r="W196" i="25" s="1"/>
  <c r="P220" i="25"/>
  <c r="V220" i="25" s="1"/>
  <c r="W220" i="25" s="1"/>
  <c r="P251" i="25"/>
  <c r="V251" i="25" s="1"/>
  <c r="W251" i="25" s="1"/>
  <c r="P118" i="25"/>
  <c r="V118" i="25" s="1"/>
  <c r="W118" i="25" s="1"/>
  <c r="X287" i="25"/>
  <c r="P273" i="25"/>
  <c r="V273" i="25" s="1"/>
  <c r="O142" i="25"/>
  <c r="P126" i="25"/>
  <c r="V126" i="25" s="1"/>
  <c r="W126" i="25" s="1"/>
  <c r="X122" i="25"/>
  <c r="P178" i="25"/>
  <c r="V178" i="25" s="1"/>
  <c r="X178" i="25" s="1"/>
  <c r="W176" i="25"/>
  <c r="P227" i="25"/>
  <c r="V227" i="25" s="1"/>
  <c r="W227" i="25" s="1"/>
  <c r="P234" i="25"/>
  <c r="V234" i="25" s="1"/>
  <c r="W234" i="25" s="1"/>
  <c r="P313" i="25"/>
  <c r="V313" i="25" s="1"/>
  <c r="P325" i="25"/>
  <c r="V325" i="25" s="1"/>
  <c r="W325" i="25" s="1"/>
  <c r="O258" i="25"/>
  <c r="P130" i="25"/>
  <c r="V130" i="25" s="1"/>
  <c r="P114" i="25"/>
  <c r="V114" i="25" s="1"/>
  <c r="X114" i="25" s="1"/>
  <c r="W161" i="25"/>
  <c r="W209" i="25"/>
  <c r="X194" i="25"/>
  <c r="P261" i="25"/>
  <c r="V261" i="25" s="1"/>
  <c r="P340" i="25"/>
  <c r="V340" i="25" s="1"/>
  <c r="W340" i="25" s="1"/>
  <c r="P97" i="25"/>
  <c r="V97" i="25" s="1"/>
  <c r="X97" i="25" s="1"/>
  <c r="P136" i="25"/>
  <c r="V136" i="25" s="1"/>
  <c r="X98" i="25"/>
  <c r="P177" i="25"/>
  <c r="V177" i="25" s="1"/>
  <c r="W177" i="25" s="1"/>
  <c r="P145" i="25"/>
  <c r="V145" i="25" s="1"/>
  <c r="X145" i="25" s="1"/>
  <c r="P343" i="25"/>
  <c r="V343" i="25" s="1"/>
  <c r="X343" i="25" s="1"/>
  <c r="X321" i="25"/>
  <c r="X200" i="25"/>
  <c r="X333" i="25"/>
  <c r="P341" i="25"/>
  <c r="V341" i="25" s="1"/>
  <c r="W341" i="25" s="1"/>
  <c r="P159" i="25"/>
  <c r="V159" i="25" s="1"/>
  <c r="W159" i="25" s="1"/>
  <c r="P121" i="25"/>
  <c r="V121" i="25" s="1"/>
  <c r="X121" i="25" s="1"/>
  <c r="P112" i="25"/>
  <c r="V112" i="25" s="1"/>
  <c r="X112" i="25" s="1"/>
  <c r="P96" i="25"/>
  <c r="V96" i="25" s="1"/>
  <c r="X96" i="25" s="1"/>
  <c r="P148" i="25"/>
  <c r="V148" i="25" s="1"/>
  <c r="W148" i="25" s="1"/>
  <c r="O159" i="25"/>
  <c r="P224" i="25"/>
  <c r="V224" i="25" s="1"/>
  <c r="W224" i="25" s="1"/>
  <c r="O227" i="25"/>
  <c r="O245" i="25"/>
  <c r="P284" i="25"/>
  <c r="V284" i="25" s="1"/>
  <c r="X284" i="25" s="1"/>
  <c r="O313" i="25"/>
  <c r="P269" i="25"/>
  <c r="V269" i="25" s="1"/>
  <c r="W269" i="25" s="1"/>
  <c r="P334" i="25"/>
  <c r="V334" i="25" s="1"/>
  <c r="W334" i="25" s="1"/>
  <c r="P120" i="25"/>
  <c r="V120" i="25" s="1"/>
  <c r="W120" i="25" s="1"/>
  <c r="P304" i="25"/>
  <c r="V304" i="25" s="1"/>
  <c r="W304" i="25" s="1"/>
  <c r="P105" i="25"/>
  <c r="V105" i="25" s="1"/>
  <c r="X105" i="25" s="1"/>
  <c r="O130" i="25"/>
  <c r="O114" i="25"/>
  <c r="P124" i="25"/>
  <c r="V124" i="25" s="1"/>
  <c r="W124" i="25" s="1"/>
  <c r="P168" i="25"/>
  <c r="V168" i="25" s="1"/>
  <c r="W168" i="25" s="1"/>
  <c r="P213" i="25"/>
  <c r="V213" i="25" s="1"/>
  <c r="X213" i="25" s="1"/>
  <c r="O251" i="25"/>
  <c r="P315" i="25"/>
  <c r="V315" i="25" s="1"/>
  <c r="W315" i="25" s="1"/>
  <c r="P291" i="25"/>
  <c r="V291" i="25" s="1"/>
  <c r="X291" i="25" s="1"/>
  <c r="W336" i="25"/>
  <c r="W332" i="25"/>
  <c r="P322" i="25"/>
  <c r="V322" i="25" s="1"/>
  <c r="W322" i="25" s="1"/>
  <c r="P331" i="25"/>
  <c r="V331" i="25" s="1"/>
  <c r="W331" i="25" s="1"/>
  <c r="P344" i="25"/>
  <c r="V344" i="25" s="1"/>
  <c r="P319" i="25"/>
  <c r="V319" i="25" s="1"/>
  <c r="W319" i="25" s="1"/>
  <c r="P335" i="25"/>
  <c r="V335" i="25" s="1"/>
  <c r="W328" i="25"/>
  <c r="P320" i="25"/>
  <c r="V320" i="25" s="1"/>
  <c r="X325" i="25"/>
  <c r="X330" i="25"/>
  <c r="X327" i="25"/>
  <c r="X318" i="25"/>
  <c r="X339" i="25"/>
  <c r="O323" i="25"/>
  <c r="O334" i="25"/>
  <c r="O326" i="25"/>
  <c r="O322" i="25"/>
  <c r="O335" i="25"/>
  <c r="P337" i="25"/>
  <c r="V337" i="25" s="1"/>
  <c r="O331" i="25"/>
  <c r="O344" i="25"/>
  <c r="O319" i="25"/>
  <c r="P214" i="25"/>
  <c r="V214" i="25" s="1"/>
  <c r="W214" i="25" s="1"/>
  <c r="P248" i="25"/>
  <c r="V248" i="25" s="1"/>
  <c r="X248" i="25" s="1"/>
  <c r="P272" i="25"/>
  <c r="V272" i="25" s="1"/>
  <c r="W272" i="25" s="1"/>
  <c r="P239" i="25"/>
  <c r="V239" i="25" s="1"/>
  <c r="X239" i="25" s="1"/>
  <c r="P263" i="25"/>
  <c r="V263" i="25" s="1"/>
  <c r="W263" i="25" s="1"/>
  <c r="P285" i="25"/>
  <c r="V285" i="25" s="1"/>
  <c r="W285" i="25" s="1"/>
  <c r="P264" i="25"/>
  <c r="V264" i="25" s="1"/>
  <c r="W264" i="25" s="1"/>
  <c r="P281" i="25"/>
  <c r="V281" i="25" s="1"/>
  <c r="W281" i="25" s="1"/>
  <c r="P230" i="25"/>
  <c r="V230" i="25" s="1"/>
  <c r="W230" i="25" s="1"/>
  <c r="P270" i="25"/>
  <c r="V270" i="25" s="1"/>
  <c r="W270" i="25" s="1"/>
  <c r="P222" i="25"/>
  <c r="V222" i="25" s="1"/>
  <c r="X222" i="25" s="1"/>
  <c r="P204" i="25"/>
  <c r="V204" i="25" s="1"/>
  <c r="W204" i="25" s="1"/>
  <c r="P202" i="25"/>
  <c r="V202" i="25" s="1"/>
  <c r="W202" i="25" s="1"/>
  <c r="P201" i="25"/>
  <c r="V201" i="25" s="1"/>
  <c r="X201" i="25" s="1"/>
  <c r="P198" i="25"/>
  <c r="V198" i="25" s="1"/>
  <c r="X198" i="25" s="1"/>
  <c r="P192" i="25"/>
  <c r="V192" i="25" s="1"/>
  <c r="W192" i="25" s="1"/>
  <c r="P193" i="25"/>
  <c r="V193" i="25" s="1"/>
  <c r="X193" i="25" s="1"/>
  <c r="P187" i="25"/>
  <c r="V187" i="25" s="1"/>
  <c r="X187" i="25" s="1"/>
  <c r="P172" i="25"/>
  <c r="V172" i="25" s="1"/>
  <c r="W172" i="25" s="1"/>
  <c r="P169" i="25"/>
  <c r="V169" i="25" s="1"/>
  <c r="W169" i="25" s="1"/>
  <c r="P228" i="25"/>
  <c r="V228" i="25" s="1"/>
  <c r="W228" i="25" s="1"/>
  <c r="P231" i="25"/>
  <c r="V231" i="25" s="1"/>
  <c r="X231" i="25" s="1"/>
  <c r="P233" i="25"/>
  <c r="V233" i="25" s="1"/>
  <c r="W233" i="25" s="1"/>
  <c r="P240" i="25"/>
  <c r="V240" i="25" s="1"/>
  <c r="W240" i="25" s="1"/>
  <c r="P242" i="25"/>
  <c r="V242" i="25" s="1"/>
  <c r="W242" i="25" s="1"/>
  <c r="P243" i="25"/>
  <c r="V243" i="25" s="1"/>
  <c r="X243" i="25" s="1"/>
  <c r="P246" i="25"/>
  <c r="V246" i="25" s="1"/>
  <c r="X246" i="25" s="1"/>
  <c r="P252" i="25"/>
  <c r="V252" i="25" s="1"/>
  <c r="W252" i="25" s="1"/>
  <c r="O304" i="25"/>
  <c r="P294" i="25"/>
  <c r="V294" i="25" s="1"/>
  <c r="X294" i="25" s="1"/>
  <c r="P310" i="25"/>
  <c r="V310" i="25" s="1"/>
  <c r="P255" i="25"/>
  <c r="V255" i="25" s="1"/>
  <c r="X255" i="25" s="1"/>
  <c r="P254" i="25"/>
  <c r="V254" i="25" s="1"/>
  <c r="W254" i="25" s="1"/>
  <c r="P257" i="25"/>
  <c r="V257" i="25" s="1"/>
  <c r="W257" i="25" s="1"/>
  <c r="P267" i="25"/>
  <c r="V267" i="25" s="1"/>
  <c r="W267" i="25" s="1"/>
  <c r="P266" i="25"/>
  <c r="V266" i="25" s="1"/>
  <c r="W266" i="25" s="1"/>
  <c r="P275" i="25"/>
  <c r="V275" i="25" s="1"/>
  <c r="W275" i="25" s="1"/>
  <c r="P279" i="25"/>
  <c r="V279" i="25" s="1"/>
  <c r="X279" i="25" s="1"/>
  <c r="P278" i="25"/>
  <c r="V278" i="25" s="1"/>
  <c r="W278" i="25" s="1"/>
  <c r="P292" i="25"/>
  <c r="V292" i="25" s="1"/>
  <c r="W292" i="25" s="1"/>
  <c r="P295" i="25"/>
  <c r="V295" i="25" s="1"/>
  <c r="W295" i="25" s="1"/>
  <c r="P297" i="25"/>
  <c r="V297" i="25" s="1"/>
  <c r="W297" i="25" s="1"/>
  <c r="P303" i="25"/>
  <c r="V303" i="25" s="1"/>
  <c r="W303" i="25" s="1"/>
  <c r="P316" i="25"/>
  <c r="V316" i="25" s="1"/>
  <c r="W316" i="25" s="1"/>
  <c r="P306" i="25"/>
  <c r="V306" i="25" s="1"/>
  <c r="X306" i="25" s="1"/>
  <c r="P288" i="25"/>
  <c r="V288" i="25" s="1"/>
  <c r="P301" i="25"/>
  <c r="V301" i="25" s="1"/>
  <c r="W301" i="25" s="1"/>
  <c r="P312" i="25"/>
  <c r="V312" i="25" s="1"/>
  <c r="X300" i="25"/>
  <c r="W248" i="25"/>
  <c r="X275" i="25"/>
  <c r="O230" i="25"/>
  <c r="O243" i="25"/>
  <c r="O254" i="25"/>
  <c r="O267" i="25"/>
  <c r="O278" i="25"/>
  <c r="O228" i="25"/>
  <c r="O239" i="25"/>
  <c r="O252" i="25"/>
  <c r="O263" i="25"/>
  <c r="O276" i="25"/>
  <c r="O237" i="25"/>
  <c r="O248" i="25"/>
  <c r="O261" i="25"/>
  <c r="O272" i="25"/>
  <c r="O285" i="25"/>
  <c r="O233" i="25"/>
  <c r="O246" i="25"/>
  <c r="O257" i="25"/>
  <c r="O270" i="25"/>
  <c r="O281" i="25"/>
  <c r="X245" i="25"/>
  <c r="O231" i="25"/>
  <c r="O242" i="25"/>
  <c r="O255" i="25"/>
  <c r="O266" i="25"/>
  <c r="O279" i="25"/>
  <c r="W308" i="25"/>
  <c r="X308" i="25"/>
  <c r="X289" i="25"/>
  <c r="W296" i="25"/>
  <c r="X296" i="25"/>
  <c r="W305" i="25"/>
  <c r="X305" i="25"/>
  <c r="W293" i="25"/>
  <c r="X293" i="25"/>
  <c r="X302" i="25"/>
  <c r="W302" i="25"/>
  <c r="W313" i="25"/>
  <c r="X313" i="25"/>
  <c r="W307" i="25"/>
  <c r="X307" i="25"/>
  <c r="W317" i="25"/>
  <c r="X317" i="25"/>
  <c r="X311" i="25"/>
  <c r="X298" i="25"/>
  <c r="W314" i="25"/>
  <c r="W290" i="25"/>
  <c r="V299" i="25"/>
  <c r="W229" i="25"/>
  <c r="X229" i="25"/>
  <c r="X253" i="25"/>
  <c r="W253" i="25"/>
  <c r="W274" i="25"/>
  <c r="X274" i="25"/>
  <c r="X280" i="25"/>
  <c r="W280" i="25"/>
  <c r="W237" i="25"/>
  <c r="X237" i="25"/>
  <c r="X241" i="25"/>
  <c r="W241" i="25"/>
  <c r="W262" i="25"/>
  <c r="X262" i="25"/>
  <c r="X268" i="25"/>
  <c r="W268" i="25"/>
  <c r="W283" i="25"/>
  <c r="X283" i="25"/>
  <c r="W232" i="25"/>
  <c r="X232" i="25"/>
  <c r="W247" i="25"/>
  <c r="X247" i="25"/>
  <c r="X276" i="25"/>
  <c r="W276" i="25"/>
  <c r="W279" i="25"/>
  <c r="X271" i="25"/>
  <c r="W271" i="25"/>
  <c r="W259" i="25"/>
  <c r="X259" i="25"/>
  <c r="W235" i="25"/>
  <c r="X235" i="25"/>
  <c r="W244" i="25"/>
  <c r="X244" i="25"/>
  <c r="W273" i="25"/>
  <c r="X273" i="25"/>
  <c r="W250" i="25"/>
  <c r="X250" i="25"/>
  <c r="X256" i="25"/>
  <c r="W256" i="25"/>
  <c r="W238" i="25"/>
  <c r="X238" i="25"/>
  <c r="W261" i="25"/>
  <c r="X261" i="25"/>
  <c r="X265" i="25"/>
  <c r="W265" i="25"/>
  <c r="W286" i="25"/>
  <c r="X286" i="25"/>
  <c r="X282" i="25"/>
  <c r="X258" i="25"/>
  <c r="V277" i="25"/>
  <c r="P225" i="25"/>
  <c r="V225" i="25" s="1"/>
  <c r="X225" i="25" s="1"/>
  <c r="V226" i="25"/>
  <c r="X226" i="25" s="1"/>
  <c r="O225" i="25"/>
  <c r="X224" i="25"/>
  <c r="P154" i="25"/>
  <c r="V154" i="25" s="1"/>
  <c r="W154" i="25" s="1"/>
  <c r="P153" i="25"/>
  <c r="V153" i="25" s="1"/>
  <c r="W153" i="25" s="1"/>
  <c r="X127" i="25"/>
  <c r="W127" i="25"/>
  <c r="X117" i="25"/>
  <c r="W117" i="25"/>
  <c r="X163" i="25"/>
  <c r="W163" i="25"/>
  <c r="X177" i="25"/>
  <c r="W178" i="25"/>
  <c r="P180" i="25"/>
  <c r="V180" i="25" s="1"/>
  <c r="W180" i="25" s="1"/>
  <c r="P111" i="25"/>
  <c r="V111" i="25" s="1"/>
  <c r="X111" i="25" s="1"/>
  <c r="P103" i="25"/>
  <c r="V103" i="25" s="1"/>
  <c r="X103" i="25" s="1"/>
  <c r="O124" i="25"/>
  <c r="P171" i="25"/>
  <c r="V171" i="25" s="1"/>
  <c r="O169" i="25"/>
  <c r="P181" i="25"/>
  <c r="V181" i="25" s="1"/>
  <c r="X167" i="25"/>
  <c r="W155" i="25"/>
  <c r="X146" i="25"/>
  <c r="P210" i="25"/>
  <c r="V210" i="25" s="1"/>
  <c r="P217" i="25"/>
  <c r="V217" i="25" s="1"/>
  <c r="O148" i="25"/>
  <c r="P109" i="25"/>
  <c r="V109" i="25" s="1"/>
  <c r="W109" i="25" s="1"/>
  <c r="P162" i="25"/>
  <c r="V162" i="25" s="1"/>
  <c r="O172" i="25"/>
  <c r="O204" i="25"/>
  <c r="P211" i="25"/>
  <c r="V211" i="25" s="1"/>
  <c r="X221" i="25"/>
  <c r="P184" i="25"/>
  <c r="V184" i="25" s="1"/>
  <c r="O184" i="25"/>
  <c r="P123" i="25"/>
  <c r="V123" i="25" s="1"/>
  <c r="W123" i="25" s="1"/>
  <c r="P175" i="25"/>
  <c r="V175" i="25" s="1"/>
  <c r="P151" i="25"/>
  <c r="V151" i="25" s="1"/>
  <c r="O177" i="25"/>
  <c r="P186" i="25"/>
  <c r="V186" i="25" s="1"/>
  <c r="O202" i="25"/>
  <c r="P133" i="25"/>
  <c r="V133" i="25" s="1"/>
  <c r="X133" i="25" s="1"/>
  <c r="P132" i="25"/>
  <c r="V132" i="25" s="1"/>
  <c r="W132" i="25" s="1"/>
  <c r="P100" i="25"/>
  <c r="V100" i="25" s="1"/>
  <c r="W100" i="25" s="1"/>
  <c r="P139" i="25"/>
  <c r="V139" i="25" s="1"/>
  <c r="W139" i="25" s="1"/>
  <c r="P115" i="25"/>
  <c r="V115" i="25" s="1"/>
  <c r="W115" i="25" s="1"/>
  <c r="P138" i="25"/>
  <c r="V138" i="25" s="1"/>
  <c r="W138" i="25" s="1"/>
  <c r="P106" i="25"/>
  <c r="V106" i="25" s="1"/>
  <c r="W106" i="25" s="1"/>
  <c r="P129" i="25"/>
  <c r="V129" i="25" s="1"/>
  <c r="X129" i="25" s="1"/>
  <c r="O127" i="25"/>
  <c r="W104" i="25"/>
  <c r="P190" i="25"/>
  <c r="V190" i="25" s="1"/>
  <c r="W190" i="25" s="1"/>
  <c r="P166" i="25"/>
  <c r="V166" i="25" s="1"/>
  <c r="W166" i="25" s="1"/>
  <c r="O154" i="25"/>
  <c r="O187" i="25"/>
  <c r="X149" i="25"/>
  <c r="P199" i="25"/>
  <c r="V199" i="25" s="1"/>
  <c r="W199" i="25" s="1"/>
  <c r="P219" i="25"/>
  <c r="V219" i="25" s="1"/>
  <c r="P223" i="25"/>
  <c r="V223" i="25" s="1"/>
  <c r="W223" i="25" s="1"/>
  <c r="X197" i="25"/>
  <c r="P141" i="25"/>
  <c r="V141" i="25" s="1"/>
  <c r="X141" i="25" s="1"/>
  <c r="P108" i="25"/>
  <c r="V108" i="25" s="1"/>
  <c r="W108" i="25" s="1"/>
  <c r="O135" i="25"/>
  <c r="P189" i="25"/>
  <c r="V189" i="25" s="1"/>
  <c r="P165" i="25"/>
  <c r="V165" i="25" s="1"/>
  <c r="X183" i="25"/>
  <c r="X159" i="25"/>
  <c r="P160" i="25"/>
  <c r="V160" i="25" s="1"/>
  <c r="W157" i="25"/>
  <c r="X157" i="25"/>
  <c r="P156" i="25"/>
  <c r="V156" i="25" s="1"/>
  <c r="W156" i="25" s="1"/>
  <c r="W136" i="25"/>
  <c r="X136" i="25"/>
  <c r="W133" i="25"/>
  <c r="X120" i="25"/>
  <c r="W114" i="25"/>
  <c r="X102" i="25"/>
  <c r="W102" i="25"/>
  <c r="P147" i="25"/>
  <c r="V147" i="25" s="1"/>
  <c r="W144" i="25"/>
  <c r="X144" i="25"/>
  <c r="X215" i="25"/>
  <c r="X191" i="25"/>
  <c r="X220" i="25"/>
  <c r="X212" i="25"/>
  <c r="X196" i="25"/>
  <c r="P195" i="25"/>
  <c r="V195" i="25" s="1"/>
  <c r="P208" i="25"/>
  <c r="V208" i="25" s="1"/>
  <c r="O193" i="25"/>
  <c r="O198" i="25"/>
  <c r="P207" i="25"/>
  <c r="V207" i="25" s="1"/>
  <c r="W207" i="25" s="1"/>
  <c r="O211" i="25"/>
  <c r="O222" i="25"/>
  <c r="O196" i="25"/>
  <c r="O192" i="25"/>
  <c r="O201" i="25"/>
  <c r="P205" i="25"/>
  <c r="V205" i="25" s="1"/>
  <c r="O214" i="25"/>
  <c r="P216" i="25"/>
  <c r="V216" i="25" s="1"/>
  <c r="O220" i="25"/>
  <c r="O199" i="25"/>
  <c r="O210" i="25"/>
  <c r="O223" i="25"/>
  <c r="X182" i="25"/>
  <c r="X158" i="25"/>
  <c r="X143" i="25"/>
  <c r="X188" i="25"/>
  <c r="X164" i="25"/>
  <c r="P150" i="25"/>
  <c r="V150" i="25" s="1"/>
  <c r="W150" i="25" s="1"/>
  <c r="O165" i="25"/>
  <c r="P174" i="25"/>
  <c r="V174" i="25" s="1"/>
  <c r="W174" i="25" s="1"/>
  <c r="O189" i="25"/>
  <c r="O151" i="25"/>
  <c r="O156" i="25"/>
  <c r="O175" i="25"/>
  <c r="O180" i="25"/>
  <c r="O147" i="25"/>
  <c r="O166" i="25"/>
  <c r="O171" i="25"/>
  <c r="O190" i="25"/>
  <c r="W130" i="25"/>
  <c r="X130" i="25"/>
  <c r="X128" i="25"/>
  <c r="X142" i="25"/>
  <c r="W137" i="25"/>
  <c r="X134" i="25"/>
  <c r="X126" i="25"/>
  <c r="W113" i="25"/>
  <c r="W105" i="25"/>
  <c r="W97" i="25"/>
  <c r="X131" i="25"/>
  <c r="X107" i="25"/>
  <c r="X99" i="25"/>
  <c r="X95" i="25"/>
  <c r="X140" i="25"/>
  <c r="X116" i="25"/>
  <c r="W59" i="25"/>
  <c r="W65" i="25"/>
  <c r="W80" i="25"/>
  <c r="W89" i="25"/>
  <c r="W62" i="25"/>
  <c r="P82" i="25"/>
  <c r="V82" i="25" s="1"/>
  <c r="W82" i="25" s="1"/>
  <c r="P81" i="25"/>
  <c r="V81" i="25" s="1"/>
  <c r="W81" i="25" s="1"/>
  <c r="X71" i="25"/>
  <c r="X50" i="25"/>
  <c r="P90" i="25"/>
  <c r="V90" i="25" s="1"/>
  <c r="W90" i="25" s="1"/>
  <c r="X83" i="25"/>
  <c r="P93" i="25"/>
  <c r="V93" i="25" s="1"/>
  <c r="W93" i="25" s="1"/>
  <c r="X77" i="25"/>
  <c r="P57" i="25"/>
  <c r="V57" i="25" s="1"/>
  <c r="W57" i="25" s="1"/>
  <c r="P66" i="25"/>
  <c r="V66" i="25" s="1"/>
  <c r="W66" i="25" s="1"/>
  <c r="P64" i="25"/>
  <c r="V64" i="25" s="1"/>
  <c r="W64" i="25" s="1"/>
  <c r="P88" i="25"/>
  <c r="V88" i="25" s="1"/>
  <c r="W88" i="25" s="1"/>
  <c r="P78" i="25"/>
  <c r="V78" i="25" s="1"/>
  <c r="W78" i="25" s="1"/>
  <c r="P54" i="25"/>
  <c r="V54" i="25" s="1"/>
  <c r="W54" i="25" s="1"/>
  <c r="P58" i="25"/>
  <c r="V58" i="25" s="1"/>
  <c r="W58" i="25" s="1"/>
  <c r="P94" i="25"/>
  <c r="V94" i="25" s="1"/>
  <c r="W94" i="25" s="1"/>
  <c r="P70" i="25"/>
  <c r="V70" i="25" s="1"/>
  <c r="W70" i="25" s="1"/>
  <c r="P69" i="25"/>
  <c r="V69" i="25" s="1"/>
  <c r="W69" i="25" s="1"/>
  <c r="P85" i="25"/>
  <c r="V85" i="25" s="1"/>
  <c r="W85" i="25" s="1"/>
  <c r="P61" i="25"/>
  <c r="V61" i="25" s="1"/>
  <c r="W61" i="25" s="1"/>
  <c r="P84" i="25"/>
  <c r="V84" i="25" s="1"/>
  <c r="W84" i="25" s="1"/>
  <c r="P76" i="25"/>
  <c r="V76" i="25" s="1"/>
  <c r="W76" i="25" s="1"/>
  <c r="P60" i="25"/>
  <c r="V60" i="25" s="1"/>
  <c r="W60" i="25" s="1"/>
  <c r="P52" i="25"/>
  <c r="V52" i="25" s="1"/>
  <c r="W52" i="25" s="1"/>
  <c r="X53" i="25"/>
  <c r="P75" i="25"/>
  <c r="V75" i="25" s="1"/>
  <c r="W75" i="25" s="1"/>
  <c r="P67" i="25"/>
  <c r="V67" i="25" s="1"/>
  <c r="W67" i="25" s="1"/>
  <c r="P51" i="25"/>
  <c r="V51" i="25" s="1"/>
  <c r="W51" i="25" s="1"/>
  <c r="P73" i="25"/>
  <c r="V73" i="25" s="1"/>
  <c r="W73" i="25" s="1"/>
  <c r="P49" i="25"/>
  <c r="V49" i="25" s="1"/>
  <c r="W49" i="25" s="1"/>
  <c r="P91" i="25"/>
  <c r="V91" i="25" s="1"/>
  <c r="W91" i="25" s="1"/>
  <c r="P72" i="25"/>
  <c r="V72" i="25" s="1"/>
  <c r="W72" i="25" s="1"/>
  <c r="P48" i="25"/>
  <c r="V48" i="25" s="1"/>
  <c r="W48" i="25" s="1"/>
  <c r="P87" i="25"/>
  <c r="V87" i="25" s="1"/>
  <c r="W87" i="25" s="1"/>
  <c r="P79" i="25"/>
  <c r="V79" i="25" s="1"/>
  <c r="W79" i="25" s="1"/>
  <c r="P63" i="25"/>
  <c r="V63" i="25" s="1"/>
  <c r="W63" i="25" s="1"/>
  <c r="P55" i="25"/>
  <c r="V55" i="25" s="1"/>
  <c r="W55" i="25" s="1"/>
  <c r="X56" i="25"/>
  <c r="X86" i="25"/>
  <c r="X74" i="25"/>
  <c r="X47" i="25"/>
  <c r="X92" i="25"/>
  <c r="X68" i="25"/>
  <c r="X249" i="25" l="1"/>
  <c r="X329" i="25"/>
  <c r="X172" i="25"/>
  <c r="W112" i="25"/>
  <c r="X124" i="25"/>
  <c r="X304" i="25"/>
  <c r="X236" i="25"/>
  <c r="AE236" i="25" s="1"/>
  <c r="X323" i="25"/>
  <c r="X234" i="25"/>
  <c r="X340" i="25"/>
  <c r="W135" i="25"/>
  <c r="W239" i="25"/>
  <c r="X326" i="25"/>
  <c r="AB324" i="25" s="1"/>
  <c r="W260" i="25"/>
  <c r="X309" i="25"/>
  <c r="X118" i="25"/>
  <c r="AE116" i="25" s="1"/>
  <c r="X192" i="25"/>
  <c r="AE191" i="25" s="1"/>
  <c r="X338" i="25"/>
  <c r="X341" i="25"/>
  <c r="AE339" i="25" s="1"/>
  <c r="W121" i="25"/>
  <c r="X292" i="25"/>
  <c r="AE291" i="25" s="1"/>
  <c r="X251" i="25"/>
  <c r="W291" i="25"/>
  <c r="W222" i="25"/>
  <c r="X230" i="25"/>
  <c r="AB230" i="25" s="1"/>
  <c r="W243" i="25"/>
  <c r="X315" i="25"/>
  <c r="X214" i="25"/>
  <c r="AE212" i="25" s="1"/>
  <c r="X252" i="25"/>
  <c r="X319" i="25"/>
  <c r="X257" i="25"/>
  <c r="AE257" i="25" s="1"/>
  <c r="X267" i="25"/>
  <c r="X150" i="25"/>
  <c r="W111" i="25"/>
  <c r="W193" i="25"/>
  <c r="W187" i="25"/>
  <c r="W246" i="25"/>
  <c r="X227" i="25"/>
  <c r="AE227" i="25" s="1"/>
  <c r="W129" i="25"/>
  <c r="W226" i="25"/>
  <c r="X295" i="25"/>
  <c r="AB294" i="25" s="1"/>
  <c r="AB95" i="25"/>
  <c r="X270" i="25"/>
  <c r="X100" i="25"/>
  <c r="AB98" i="25" s="1"/>
  <c r="W103" i="25"/>
  <c r="AB191" i="25"/>
  <c r="X297" i="25"/>
  <c r="AE297" i="25" s="1"/>
  <c r="X272" i="25"/>
  <c r="AB272" i="25" s="1"/>
  <c r="X169" i="25"/>
  <c r="W198" i="25"/>
  <c r="W213" i="25"/>
  <c r="X285" i="25"/>
  <c r="AB284" i="25" s="1"/>
  <c r="W284" i="25"/>
  <c r="W343" i="25"/>
  <c r="X334" i="25"/>
  <c r="X139" i="25"/>
  <c r="W201" i="25"/>
  <c r="X264" i="25"/>
  <c r="W96" i="25"/>
  <c r="X132" i="25"/>
  <c r="AB131" i="25" s="1"/>
  <c r="X148" i="25"/>
  <c r="AE119" i="25"/>
  <c r="W141" i="25"/>
  <c r="X168" i="25"/>
  <c r="AE167" i="25" s="1"/>
  <c r="X154" i="25"/>
  <c r="X202" i="25"/>
  <c r="AE200" i="25" s="1"/>
  <c r="W231" i="25"/>
  <c r="X263" i="25"/>
  <c r="AB248" i="25"/>
  <c r="AE224" i="25"/>
  <c r="AB224" i="25"/>
  <c r="W145" i="25"/>
  <c r="X109" i="25"/>
  <c r="X228" i="25"/>
  <c r="AE275" i="25"/>
  <c r="X269" i="25"/>
  <c r="X204" i="25"/>
  <c r="X266" i="25"/>
  <c r="W294" i="25"/>
  <c r="AB245" i="25"/>
  <c r="X322" i="25"/>
  <c r="X331" i="25"/>
  <c r="AB330" i="25" s="1"/>
  <c r="X335" i="25"/>
  <c r="W335" i="25"/>
  <c r="X344" i="25"/>
  <c r="W344" i="25"/>
  <c r="X337" i="25"/>
  <c r="W337" i="25"/>
  <c r="AE327" i="25"/>
  <c r="AB327" i="25"/>
  <c r="X320" i="25"/>
  <c r="W320" i="25"/>
  <c r="X254" i="25"/>
  <c r="AB254" i="25" s="1"/>
  <c r="X242" i="25"/>
  <c r="AE242" i="25" s="1"/>
  <c r="X240" i="25"/>
  <c r="AB239" i="25" s="1"/>
  <c r="W255" i="25"/>
  <c r="X233" i="25"/>
  <c r="AE233" i="25" s="1"/>
  <c r="X278" i="25"/>
  <c r="X281" i="25"/>
  <c r="AE260" i="25"/>
  <c r="X223" i="25"/>
  <c r="AE221" i="25" s="1"/>
  <c r="X190" i="25"/>
  <c r="X180" i="25"/>
  <c r="W225" i="25"/>
  <c r="X166" i="25"/>
  <c r="X316" i="25"/>
  <c r="AB260" i="25"/>
  <c r="X303" i="25"/>
  <c r="AE303" i="25" s="1"/>
  <c r="W306" i="25"/>
  <c r="AE306" i="25"/>
  <c r="X301" i="25"/>
  <c r="AB300" i="25" s="1"/>
  <c r="AB306" i="25"/>
  <c r="W288" i="25"/>
  <c r="X288" i="25"/>
  <c r="X312" i="25"/>
  <c r="W312" i="25"/>
  <c r="AE248" i="25"/>
  <c r="AE245" i="25"/>
  <c r="W310" i="25"/>
  <c r="X310" i="25"/>
  <c r="AB309" i="25" s="1"/>
  <c r="W299" i="25"/>
  <c r="X299" i="25"/>
  <c r="X277" i="25"/>
  <c r="AB275" i="25" s="1"/>
  <c r="W277" i="25"/>
  <c r="AB236" i="25"/>
  <c r="AB257" i="25"/>
  <c r="X153" i="25"/>
  <c r="X219" i="25"/>
  <c r="AE218" i="25" s="1"/>
  <c r="W219" i="25"/>
  <c r="X217" i="25"/>
  <c r="W217" i="25"/>
  <c r="X186" i="25"/>
  <c r="AB185" i="25" s="1"/>
  <c r="W186" i="25"/>
  <c r="W216" i="25"/>
  <c r="X216" i="25"/>
  <c r="W211" i="25"/>
  <c r="X211" i="25"/>
  <c r="X171" i="25"/>
  <c r="W171" i="25"/>
  <c r="W184" i="25"/>
  <c r="X184" i="25"/>
  <c r="X174" i="25"/>
  <c r="X106" i="25"/>
  <c r="AB104" i="25" s="1"/>
  <c r="W151" i="25"/>
  <c r="X151" i="25"/>
  <c r="W210" i="25"/>
  <c r="X210" i="25"/>
  <c r="W165" i="25"/>
  <c r="X165" i="25"/>
  <c r="W189" i="25"/>
  <c r="X189" i="25"/>
  <c r="AE128" i="25"/>
  <c r="W205" i="25"/>
  <c r="X205" i="25"/>
  <c r="X199" i="25"/>
  <c r="W175" i="25"/>
  <c r="X175" i="25"/>
  <c r="X108" i="25"/>
  <c r="X115" i="25"/>
  <c r="AE113" i="25" s="1"/>
  <c r="W208" i="25"/>
  <c r="X208" i="25"/>
  <c r="X207" i="25"/>
  <c r="X138" i="25"/>
  <c r="W162" i="25"/>
  <c r="X162" i="25"/>
  <c r="AE161" i="25" s="1"/>
  <c r="W181" i="25"/>
  <c r="X181" i="25"/>
  <c r="AB167" i="25"/>
  <c r="X123" i="25"/>
  <c r="AE125" i="25"/>
  <c r="W195" i="25"/>
  <c r="X195" i="25"/>
  <c r="AE194" i="25" s="1"/>
  <c r="AE176" i="25"/>
  <c r="AB176" i="25"/>
  <c r="W160" i="25"/>
  <c r="X160" i="25"/>
  <c r="X156" i="25"/>
  <c r="AE155" i="25" s="1"/>
  <c r="AB140" i="25"/>
  <c r="AE140" i="25"/>
  <c r="AE134" i="25"/>
  <c r="AB134" i="25"/>
  <c r="AB125" i="25"/>
  <c r="AB128" i="25"/>
  <c r="AB110" i="25"/>
  <c r="AE110" i="25"/>
  <c r="AB119" i="25"/>
  <c r="AE101" i="25"/>
  <c r="AB101" i="25"/>
  <c r="X147" i="25"/>
  <c r="W147" i="25"/>
  <c r="AE143" i="25"/>
  <c r="AB143" i="25"/>
  <c r="AE95" i="25"/>
  <c r="X82" i="25"/>
  <c r="X49" i="25"/>
  <c r="X90" i="25"/>
  <c r="X67" i="25"/>
  <c r="X75" i="25"/>
  <c r="X57" i="25"/>
  <c r="X64" i="25"/>
  <c r="X78" i="25"/>
  <c r="X85" i="25"/>
  <c r="X87" i="25"/>
  <c r="X48" i="25"/>
  <c r="X81" i="25"/>
  <c r="X91" i="25"/>
  <c r="X93" i="25"/>
  <c r="X88" i="25"/>
  <c r="X73" i="25"/>
  <c r="X51" i="25"/>
  <c r="X58" i="25"/>
  <c r="X70" i="25"/>
  <c r="X55" i="25"/>
  <c r="X66" i="25"/>
  <c r="X63" i="25"/>
  <c r="X79" i="25"/>
  <c r="X61" i="25"/>
  <c r="X54" i="25"/>
  <c r="X84" i="25"/>
  <c r="X76" i="25"/>
  <c r="X69" i="25"/>
  <c r="X94" i="25"/>
  <c r="X60" i="25"/>
  <c r="X72" i="25"/>
  <c r="X52" i="25"/>
  <c r="N46" i="25"/>
  <c r="O46" i="25" s="1"/>
  <c r="N45" i="25"/>
  <c r="O45" i="25" s="1"/>
  <c r="N44" i="25"/>
  <c r="O44" i="25" s="1"/>
  <c r="N43" i="25"/>
  <c r="O43" i="25" s="1"/>
  <c r="N42" i="25"/>
  <c r="O42" i="25" s="1"/>
  <c r="N41" i="25"/>
  <c r="O41" i="25" s="1"/>
  <c r="N40" i="25"/>
  <c r="O40" i="25" s="1"/>
  <c r="N39" i="25"/>
  <c r="O39" i="25" s="1"/>
  <c r="N38" i="25"/>
  <c r="O38" i="25" s="1"/>
  <c r="N37" i="25"/>
  <c r="O37" i="25" s="1"/>
  <c r="N36" i="25"/>
  <c r="O36" i="25" s="1"/>
  <c r="N35" i="25"/>
  <c r="O35" i="25" s="1"/>
  <c r="N34" i="25"/>
  <c r="O34" i="25" s="1"/>
  <c r="N33" i="25"/>
  <c r="O33" i="25" s="1"/>
  <c r="N32" i="25"/>
  <c r="O32" i="25" s="1"/>
  <c r="N31" i="25"/>
  <c r="O31" i="25" s="1"/>
  <c r="N30" i="25"/>
  <c r="O30" i="25" s="1"/>
  <c r="N29" i="25"/>
  <c r="O29" i="25" s="1"/>
  <c r="N28" i="25"/>
  <c r="O28" i="25" s="1"/>
  <c r="N27" i="25"/>
  <c r="O27" i="25" s="1"/>
  <c r="N26" i="25"/>
  <c r="O26" i="25" s="1"/>
  <c r="N25" i="25"/>
  <c r="O25" i="25" s="1"/>
  <c r="N24" i="25"/>
  <c r="O24" i="25" s="1"/>
  <c r="N23" i="25"/>
  <c r="O23" i="25" s="1"/>
  <c r="N22" i="25"/>
  <c r="O22" i="25" s="1"/>
  <c r="N21" i="25"/>
  <c r="O21" i="25" s="1"/>
  <c r="N20" i="25"/>
  <c r="O20" i="25" s="1"/>
  <c r="N19" i="25"/>
  <c r="O19" i="25" s="1"/>
  <c r="N18" i="25"/>
  <c r="O18" i="25" s="1"/>
  <c r="N17" i="25"/>
  <c r="O17" i="25" s="1"/>
  <c r="M46" i="25"/>
  <c r="G46" i="25"/>
  <c r="M45" i="25"/>
  <c r="AD44" i="25"/>
  <c r="G45" i="25"/>
  <c r="M44" i="25"/>
  <c r="V44" i="25" s="1"/>
  <c r="G44" i="25"/>
  <c r="M43" i="25"/>
  <c r="G43" i="25"/>
  <c r="M42" i="25"/>
  <c r="L42" i="25"/>
  <c r="G42" i="25"/>
  <c r="V41" i="25"/>
  <c r="M41" i="25"/>
  <c r="G41" i="25"/>
  <c r="M40" i="25"/>
  <c r="G40" i="25"/>
  <c r="M39" i="25"/>
  <c r="L39" i="25"/>
  <c r="G39" i="25"/>
  <c r="AD38" i="25"/>
  <c r="AC38" i="25"/>
  <c r="M38" i="25"/>
  <c r="V38" i="25" s="1"/>
  <c r="G38" i="25"/>
  <c r="M37" i="25"/>
  <c r="G37" i="25"/>
  <c r="M36" i="25"/>
  <c r="G36" i="25"/>
  <c r="M35" i="25"/>
  <c r="V35" i="25" s="1"/>
  <c r="G35" i="25"/>
  <c r="M34" i="25"/>
  <c r="G34" i="25"/>
  <c r="M33" i="25"/>
  <c r="L33" i="25"/>
  <c r="G33" i="25"/>
  <c r="M32" i="25"/>
  <c r="V32" i="25" s="1"/>
  <c r="G32" i="25"/>
  <c r="M31" i="25"/>
  <c r="G31" i="25"/>
  <c r="M30" i="25"/>
  <c r="L30" i="25"/>
  <c r="G30" i="25"/>
  <c r="M29" i="25"/>
  <c r="V29" i="25" s="1"/>
  <c r="G29" i="25"/>
  <c r="M28" i="25"/>
  <c r="G28" i="25"/>
  <c r="M27" i="25"/>
  <c r="L27" i="25"/>
  <c r="G27" i="25"/>
  <c r="M26" i="25"/>
  <c r="V26" i="25" s="1"/>
  <c r="G26" i="25"/>
  <c r="M25" i="25"/>
  <c r="G25" i="25"/>
  <c r="M24" i="25"/>
  <c r="L24" i="25"/>
  <c r="G24" i="25"/>
  <c r="M23" i="25"/>
  <c r="V23" i="25" s="1"/>
  <c r="G23" i="25"/>
  <c r="M22" i="25"/>
  <c r="G22" i="25"/>
  <c r="M21" i="25"/>
  <c r="L21" i="25"/>
  <c r="G21" i="25"/>
  <c r="M20" i="25"/>
  <c r="V20" i="25" s="1"/>
  <c r="G20" i="25"/>
  <c r="M19" i="25"/>
  <c r="G19" i="25"/>
  <c r="M18" i="25"/>
  <c r="L18" i="25"/>
  <c r="G18" i="25"/>
  <c r="M17" i="25"/>
  <c r="V17" i="25" s="1"/>
  <c r="G17" i="25"/>
  <c r="AE170" i="25" l="1"/>
  <c r="AB122" i="25"/>
  <c r="AE321" i="25"/>
  <c r="AB339" i="25"/>
  <c r="AB218" i="25"/>
  <c r="AB336" i="25"/>
  <c r="AE324" i="25"/>
  <c r="AE251" i="25"/>
  <c r="AB212" i="25"/>
  <c r="AB315" i="25"/>
  <c r="AB251" i="25"/>
  <c r="AB266" i="25"/>
  <c r="AB116" i="25"/>
  <c r="AB113" i="25"/>
  <c r="AE294" i="25"/>
  <c r="AE230" i="25"/>
  <c r="AB227" i="25"/>
  <c r="AB291" i="25"/>
  <c r="AE98" i="25"/>
  <c r="AB152" i="25"/>
  <c r="AE239" i="25"/>
  <c r="AE107" i="25"/>
  <c r="AE131" i="25"/>
  <c r="AE137" i="25"/>
  <c r="AB263" i="25"/>
  <c r="AB47" i="25"/>
  <c r="AE272" i="25"/>
  <c r="AB297" i="25"/>
  <c r="AE330" i="25"/>
  <c r="AE152" i="25"/>
  <c r="AB321" i="25"/>
  <c r="AB107" i="25"/>
  <c r="AE80" i="25"/>
  <c r="AE146" i="25"/>
  <c r="AB242" i="25"/>
  <c r="AE269" i="25"/>
  <c r="AB269" i="25"/>
  <c r="AB221" i="25"/>
  <c r="AE263" i="25"/>
  <c r="AE104" i="25"/>
  <c r="AE188" i="25"/>
  <c r="AB200" i="25"/>
  <c r="AE254" i="25"/>
  <c r="AE315" i="25"/>
  <c r="AB278" i="25"/>
  <c r="AE278" i="25"/>
  <c r="AE266" i="25"/>
  <c r="AE284" i="25"/>
  <c r="P22" i="25"/>
  <c r="V22" i="25" s="1"/>
  <c r="W22" i="25" s="1"/>
  <c r="AE281" i="25"/>
  <c r="AB281" i="25"/>
  <c r="AE164" i="25"/>
  <c r="AE336" i="25"/>
  <c r="AE342" i="25"/>
  <c r="AB342" i="25"/>
  <c r="AE318" i="25"/>
  <c r="AB318" i="25"/>
  <c r="AE333" i="25"/>
  <c r="AB333" i="25"/>
  <c r="AB233" i="25"/>
  <c r="AE185" i="25"/>
  <c r="AB161" i="25"/>
  <c r="AB303" i="25"/>
  <c r="AE300" i="25"/>
  <c r="AE312" i="25"/>
  <c r="AB312" i="25"/>
  <c r="AE288" i="25"/>
  <c r="AB288" i="25"/>
  <c r="AE309" i="25"/>
  <c r="AB137" i="25"/>
  <c r="AE209" i="25"/>
  <c r="AB209" i="25"/>
  <c r="AE206" i="25"/>
  <c r="AB206" i="25"/>
  <c r="AE197" i="25"/>
  <c r="AB197" i="25"/>
  <c r="AE149" i="25"/>
  <c r="AB149" i="25"/>
  <c r="AE203" i="25"/>
  <c r="AB203" i="25"/>
  <c r="AE173" i="25"/>
  <c r="AB173" i="25"/>
  <c r="AE179" i="25"/>
  <c r="AB179" i="25"/>
  <c r="AB188" i="25"/>
  <c r="AB194" i="25"/>
  <c r="AE122" i="25"/>
  <c r="AB155" i="25"/>
  <c r="AB170" i="25"/>
  <c r="AE215" i="25"/>
  <c r="AB215" i="25"/>
  <c r="AB86" i="25"/>
  <c r="AB164" i="25"/>
  <c r="AE182" i="25"/>
  <c r="AB182" i="25"/>
  <c r="AE158" i="25"/>
  <c r="AB158" i="25"/>
  <c r="AB146" i="25"/>
  <c r="AE47" i="25"/>
  <c r="AB89" i="25"/>
  <c r="AB92" i="25"/>
  <c r="AB83" i="25"/>
  <c r="AB80" i="25"/>
  <c r="AB65" i="25"/>
  <c r="AB62" i="25"/>
  <c r="AB56" i="25"/>
  <c r="AE71" i="25"/>
  <c r="AE83" i="25"/>
  <c r="AE89" i="25"/>
  <c r="AE74" i="25"/>
  <c r="AB77" i="25"/>
  <c r="AE68" i="25"/>
  <c r="AE65" i="25"/>
  <c r="AE62" i="25"/>
  <c r="AE86" i="25"/>
  <c r="AB74" i="25"/>
  <c r="AB50" i="25"/>
  <c r="AE56" i="25"/>
  <c r="AE53" i="25"/>
  <c r="AE77" i="25"/>
  <c r="AE59" i="25"/>
  <c r="AB53" i="25"/>
  <c r="AE50" i="25"/>
  <c r="AE92" i="25"/>
  <c r="AB68" i="25"/>
  <c r="AB71" i="25"/>
  <c r="AB59" i="25"/>
  <c r="P36" i="25"/>
  <c r="V36" i="25" s="1"/>
  <c r="X36" i="25" s="1"/>
  <c r="P19" i="25"/>
  <c r="V19" i="25" s="1"/>
  <c r="X19" i="25" s="1"/>
  <c r="P28" i="25"/>
  <c r="V28" i="25" s="1"/>
  <c r="W28" i="25" s="1"/>
  <c r="P46" i="25"/>
  <c r="V46" i="25" s="1"/>
  <c r="P25" i="25"/>
  <c r="V25" i="25" s="1"/>
  <c r="X25" i="25" s="1"/>
  <c r="P45" i="25"/>
  <c r="V45" i="25" s="1"/>
  <c r="W45" i="25" s="1"/>
  <c r="P30" i="25"/>
  <c r="V30" i="25" s="1"/>
  <c r="X30" i="25" s="1"/>
  <c r="P21" i="25"/>
  <c r="V21" i="25" s="1"/>
  <c r="X21" i="25" s="1"/>
  <c r="P37" i="25"/>
  <c r="V37" i="25" s="1"/>
  <c r="W37" i="25" s="1"/>
  <c r="P31" i="25"/>
  <c r="V31" i="25" s="1"/>
  <c r="X31" i="25" s="1"/>
  <c r="P24" i="25"/>
  <c r="V24" i="25" s="1"/>
  <c r="X24" i="25" s="1"/>
  <c r="P39" i="25"/>
  <c r="V39" i="25" s="1"/>
  <c r="X39" i="25" s="1"/>
  <c r="P34" i="25"/>
  <c r="V34" i="25" s="1"/>
  <c r="X34" i="25" s="1"/>
  <c r="P43" i="25"/>
  <c r="V43" i="25" s="1"/>
  <c r="W43" i="25" s="1"/>
  <c r="P27" i="25"/>
  <c r="V27" i="25" s="1"/>
  <c r="W27" i="25" s="1"/>
  <c r="P18" i="25"/>
  <c r="V18" i="25" s="1"/>
  <c r="X18" i="25" s="1"/>
  <c r="P33" i="25"/>
  <c r="V33" i="25" s="1"/>
  <c r="X33" i="25" s="1"/>
  <c r="P40" i="25"/>
  <c r="V40" i="25" s="1"/>
  <c r="W40" i="25" s="1"/>
  <c r="AD41" i="25"/>
  <c r="AC23" i="25"/>
  <c r="AC41" i="25"/>
  <c r="P42" i="25"/>
  <c r="V42" i="25" s="1"/>
  <c r="W42" i="25" s="1"/>
  <c r="AD23" i="25"/>
  <c r="AC20" i="25"/>
  <c r="L36" i="25"/>
  <c r="AC44" i="25"/>
  <c r="AC26" i="25"/>
  <c r="AD26" i="25"/>
  <c r="AD29" i="25"/>
  <c r="AD32" i="25"/>
  <c r="W44" i="25"/>
  <c r="X44" i="25"/>
  <c r="L45" i="25"/>
  <c r="X41" i="25"/>
  <c r="W41" i="25"/>
  <c r="X38" i="25"/>
  <c r="W38" i="25"/>
  <c r="W35" i="25"/>
  <c r="X35" i="25"/>
  <c r="AC35" i="25"/>
  <c r="AD35" i="25"/>
  <c r="X32" i="25"/>
  <c r="W32" i="25"/>
  <c r="AC32" i="25"/>
  <c r="W29" i="25"/>
  <c r="X29" i="25"/>
  <c r="AC29" i="25"/>
  <c r="X26" i="25"/>
  <c r="W26" i="25"/>
  <c r="X23" i="25"/>
  <c r="W23" i="25"/>
  <c r="X20" i="25"/>
  <c r="W20" i="25"/>
  <c r="AD20" i="25"/>
  <c r="X17" i="25"/>
  <c r="W17" i="25"/>
  <c r="AC17" i="25"/>
  <c r="AD17" i="25"/>
  <c r="X22" i="25" l="1"/>
  <c r="AE20" i="25" s="1"/>
  <c r="X46" i="25"/>
  <c r="W46" i="25"/>
  <c r="X37" i="25"/>
  <c r="W36" i="25"/>
  <c r="W19" i="25"/>
  <c r="W39" i="25"/>
  <c r="W24" i="25"/>
  <c r="X28" i="25"/>
  <c r="X45" i="25"/>
  <c r="AE44" i="25" s="1"/>
  <c r="X43" i="25"/>
  <c r="W25" i="25"/>
  <c r="W31" i="25"/>
  <c r="W33" i="25"/>
  <c r="W21" i="25"/>
  <c r="W30" i="25"/>
  <c r="X27" i="25"/>
  <c r="W34" i="25"/>
  <c r="W18" i="25"/>
  <c r="X40" i="25"/>
  <c r="AE38" i="25" s="1"/>
  <c r="X42" i="25"/>
  <c r="AB35" i="25"/>
  <c r="AE35" i="25"/>
  <c r="AB32" i="25"/>
  <c r="AE32" i="25"/>
  <c r="AB29" i="25"/>
  <c r="AE29" i="25"/>
  <c r="AB23" i="25"/>
  <c r="AE23" i="25"/>
  <c r="AB17" i="25"/>
  <c r="AE17" i="25"/>
  <c r="AB20" i="25" l="1"/>
  <c r="AB26" i="25"/>
  <c r="AB41" i="25"/>
  <c r="AB44" i="25"/>
  <c r="AE41" i="25"/>
  <c r="AE26" i="25"/>
  <c r="AB38" i="25"/>
  <c r="V2" i="25"/>
  <c r="V5" i="25"/>
  <c r="V8" i="25"/>
  <c r="V11" i="25"/>
  <c r="V14" i="25"/>
  <c r="N2" i="25"/>
  <c r="O2" i="25" s="1"/>
  <c r="N3" i="25"/>
  <c r="O3" i="25" s="1"/>
  <c r="N4" i="25"/>
  <c r="O4" i="25" s="1"/>
  <c r="N5" i="25"/>
  <c r="O5" i="25" s="1"/>
  <c r="N6" i="25"/>
  <c r="O6" i="25" s="1"/>
  <c r="N7" i="25"/>
  <c r="O7" i="25" s="1"/>
  <c r="N8" i="25"/>
  <c r="O8" i="25" s="1"/>
  <c r="N9" i="25"/>
  <c r="O9" i="25" s="1"/>
  <c r="N10" i="25"/>
  <c r="O10" i="25" s="1"/>
  <c r="N11" i="25"/>
  <c r="O11" i="25" s="1"/>
  <c r="N12" i="25"/>
  <c r="O12" i="25" s="1"/>
  <c r="N13" i="25"/>
  <c r="O13" i="25" s="1"/>
  <c r="N14" i="25"/>
  <c r="O14" i="25" s="1"/>
  <c r="N15" i="25"/>
  <c r="O15" i="25" s="1"/>
  <c r="N16" i="25"/>
  <c r="O16" i="25" s="1"/>
  <c r="M16" i="25" l="1"/>
  <c r="P16" i="25" s="1"/>
  <c r="V16" i="25" s="1"/>
  <c r="M15" i="25"/>
  <c r="P15" i="25" s="1"/>
  <c r="V15" i="25" s="1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AC8" i="25" l="1"/>
  <c r="P13" i="25"/>
  <c r="X11" i="25"/>
  <c r="AD8" i="25"/>
  <c r="AD11" i="25"/>
  <c r="L15" i="25"/>
  <c r="AD14" i="25"/>
  <c r="L3" i="25"/>
  <c r="AD2" i="25"/>
  <c r="AD5" i="25"/>
  <c r="X2" i="25"/>
  <c r="P4" i="25"/>
  <c r="X15" i="25"/>
  <c r="W15" i="25"/>
  <c r="X14" i="25"/>
  <c r="W14" i="25"/>
  <c r="X16" i="25"/>
  <c r="W16" i="25"/>
  <c r="AC14" i="25"/>
  <c r="L9" i="25"/>
  <c r="L12" i="25"/>
  <c r="L6" i="25"/>
  <c r="AC5" i="25"/>
  <c r="P9" i="25"/>
  <c r="V9" i="25" s="1"/>
  <c r="AC2" i="25"/>
  <c r="AC11" i="25"/>
  <c r="V13" i="25" l="1"/>
  <c r="W13" i="25" s="1"/>
  <c r="V4" i="25"/>
  <c r="X4" i="25" s="1"/>
  <c r="W11" i="25"/>
  <c r="W2" i="25"/>
  <c r="AB14" i="25"/>
  <c r="AE14" i="25"/>
  <c r="W8" i="25"/>
  <c r="X8" i="25"/>
  <c r="X9" i="25"/>
  <c r="W9" i="25"/>
  <c r="W4" i="25" l="1"/>
  <c r="X13" i="25"/>
  <c r="AH109" i="23"/>
  <c r="AI109" i="23"/>
  <c r="AH110" i="23"/>
  <c r="AI110" i="23"/>
  <c r="AH111" i="23"/>
  <c r="AI111" i="23"/>
  <c r="AB71" i="11"/>
  <c r="AA71" i="11"/>
  <c r="Z71" i="11"/>
  <c r="X71" i="11"/>
  <c r="AB70" i="11"/>
  <c r="AA70" i="11"/>
  <c r="Z70" i="11"/>
  <c r="Y70" i="11"/>
  <c r="T64" i="11"/>
  <c r="U64" i="11"/>
  <c r="V64" i="11"/>
  <c r="W64" i="11"/>
  <c r="T65" i="11"/>
  <c r="U65" i="11"/>
  <c r="V65" i="11"/>
  <c r="W65" i="11"/>
  <c r="T66" i="11"/>
  <c r="U66" i="11"/>
  <c r="V66" i="11"/>
  <c r="W66" i="11"/>
  <c r="T67" i="11"/>
  <c r="U67" i="11"/>
  <c r="V67" i="11"/>
  <c r="W67" i="11"/>
  <c r="T68" i="11"/>
  <c r="U68" i="11"/>
  <c r="V68" i="11"/>
  <c r="W68" i="11"/>
  <c r="T69" i="11"/>
  <c r="U69" i="11"/>
  <c r="V69" i="11"/>
  <c r="W69" i="11"/>
  <c r="T70" i="11"/>
  <c r="X70" i="11" s="1"/>
  <c r="U70" i="11"/>
  <c r="V70" i="11"/>
  <c r="W70" i="11"/>
  <c r="T71" i="11"/>
  <c r="U71" i="11"/>
  <c r="Y71" i="11" s="1"/>
  <c r="V71" i="11"/>
  <c r="W71" i="11"/>
  <c r="T72" i="11"/>
  <c r="U72" i="11"/>
  <c r="V72" i="11"/>
  <c r="W72" i="11"/>
  <c r="T73" i="11"/>
  <c r="U73" i="11"/>
  <c r="V73" i="11"/>
  <c r="W73" i="11"/>
  <c r="T74" i="11"/>
  <c r="U74" i="11"/>
  <c r="V74" i="11"/>
  <c r="W74" i="11"/>
  <c r="T75" i="11"/>
  <c r="U75" i="11"/>
  <c r="V75" i="11"/>
  <c r="W75" i="11"/>
  <c r="T76" i="11"/>
  <c r="U76" i="11"/>
  <c r="V76" i="11"/>
  <c r="W76" i="11"/>
  <c r="T77" i="11"/>
  <c r="U77" i="11"/>
  <c r="V77" i="11"/>
  <c r="W77" i="11"/>
  <c r="T78" i="11"/>
  <c r="U78" i="11"/>
  <c r="V78" i="11"/>
  <c r="W78" i="11"/>
  <c r="T79" i="11"/>
  <c r="U79" i="11"/>
  <c r="V79" i="11"/>
  <c r="W79" i="11"/>
  <c r="T80" i="11"/>
  <c r="U80" i="11"/>
  <c r="V80" i="11"/>
  <c r="W80" i="11"/>
  <c r="T81" i="11"/>
  <c r="U81" i="11"/>
  <c r="V81" i="11"/>
  <c r="W81" i="11"/>
  <c r="T82" i="11"/>
  <c r="U82" i="11"/>
  <c r="V82" i="11"/>
  <c r="W82" i="11"/>
  <c r="T83" i="11"/>
  <c r="U83" i="11"/>
  <c r="V83" i="11"/>
  <c r="W83" i="11"/>
  <c r="N140" i="23" l="1"/>
  <c r="I140" i="23"/>
  <c r="H140" i="23"/>
  <c r="N139" i="23"/>
  <c r="I139" i="23"/>
  <c r="H139" i="23"/>
  <c r="N138" i="23"/>
  <c r="I138" i="23"/>
  <c r="H138" i="23"/>
  <c r="AG130" i="23"/>
  <c r="N130" i="23"/>
  <c r="I130" i="23"/>
  <c r="I131" i="23" s="1"/>
  <c r="H130" i="23"/>
  <c r="G130" i="23"/>
  <c r="F130" i="23"/>
  <c r="F131" i="23" s="1"/>
  <c r="AG129" i="23"/>
  <c r="N129" i="23"/>
  <c r="I129" i="23"/>
  <c r="H129" i="23"/>
  <c r="H132" i="23" s="1"/>
  <c r="G129" i="23"/>
  <c r="G133" i="23" s="1"/>
  <c r="F129" i="23"/>
  <c r="F132" i="23" s="1"/>
  <c r="AI108" i="23"/>
  <c r="AH108" i="23"/>
  <c r="AI107" i="23"/>
  <c r="AH107" i="23"/>
  <c r="AI106" i="23"/>
  <c r="AH106" i="23"/>
  <c r="AI105" i="23"/>
  <c r="AH105" i="23"/>
  <c r="AI104" i="23"/>
  <c r="AH104" i="23"/>
  <c r="AI103" i="23"/>
  <c r="AH103" i="23"/>
  <c r="AI102" i="23"/>
  <c r="AH102" i="23"/>
  <c r="AI101" i="23"/>
  <c r="AH101" i="23"/>
  <c r="AI100" i="23"/>
  <c r="AH100" i="23"/>
  <c r="AI99" i="23"/>
  <c r="AH99" i="23"/>
  <c r="AI98" i="23"/>
  <c r="AH98" i="23"/>
  <c r="AI97" i="23"/>
  <c r="AH97" i="23"/>
  <c r="AI96" i="23"/>
  <c r="AH96" i="23"/>
  <c r="AI95" i="23"/>
  <c r="AH95" i="23"/>
  <c r="AI94" i="23"/>
  <c r="AH94" i="23"/>
  <c r="AI93" i="23"/>
  <c r="AH93" i="23"/>
  <c r="AI92" i="23"/>
  <c r="AH92" i="23"/>
  <c r="AI91" i="23"/>
  <c r="AH91" i="23"/>
  <c r="AI90" i="23"/>
  <c r="AH90" i="23"/>
  <c r="AI89" i="23"/>
  <c r="AH89" i="23"/>
  <c r="AI88" i="23"/>
  <c r="AH88" i="23"/>
  <c r="AI87" i="23"/>
  <c r="AH87" i="23"/>
  <c r="AI86" i="23"/>
  <c r="AH86" i="23"/>
  <c r="AI85" i="23"/>
  <c r="AH85" i="23"/>
  <c r="AI84" i="23"/>
  <c r="AH84" i="23"/>
  <c r="AI83" i="23"/>
  <c r="AH83" i="23"/>
  <c r="AI82" i="23"/>
  <c r="AH82" i="23"/>
  <c r="AI81" i="23"/>
  <c r="AH81" i="23"/>
  <c r="AI80" i="23"/>
  <c r="AH80" i="23"/>
  <c r="AI79" i="23"/>
  <c r="AH79" i="23"/>
  <c r="AI78" i="23"/>
  <c r="AH78" i="23"/>
  <c r="AI77" i="23"/>
  <c r="AH77" i="23"/>
  <c r="AI76" i="23"/>
  <c r="AH76" i="23"/>
  <c r="AI75" i="23"/>
  <c r="AH75" i="23"/>
  <c r="AI74" i="23"/>
  <c r="AH74" i="23"/>
  <c r="AI73" i="23"/>
  <c r="AH73" i="23"/>
  <c r="AI72" i="23"/>
  <c r="AH72" i="23"/>
  <c r="AI71" i="23"/>
  <c r="AH71" i="23"/>
  <c r="AI70" i="23"/>
  <c r="AH70" i="23"/>
  <c r="AI69" i="23"/>
  <c r="AH69" i="23"/>
  <c r="AI68" i="23"/>
  <c r="AH68" i="23"/>
  <c r="AI67" i="23"/>
  <c r="AH67" i="23"/>
  <c r="AI66" i="23"/>
  <c r="AH66" i="23"/>
  <c r="AI65" i="23"/>
  <c r="AH65" i="23"/>
  <c r="AI64" i="23"/>
  <c r="AH64" i="23"/>
  <c r="AI63" i="23"/>
  <c r="AH63" i="23"/>
  <c r="AB63" i="23"/>
  <c r="AA63" i="23"/>
  <c r="Z63" i="23"/>
  <c r="Y63" i="23"/>
  <c r="X63" i="23"/>
  <c r="AI62" i="23"/>
  <c r="AH62" i="23"/>
  <c r="AB62" i="23"/>
  <c r="AA62" i="23"/>
  <c r="Z62" i="23"/>
  <c r="Y62" i="23"/>
  <c r="X62" i="23"/>
  <c r="AI61" i="23"/>
  <c r="AH61" i="23"/>
  <c r="AI60" i="23"/>
  <c r="AH60" i="23"/>
  <c r="AI59" i="23"/>
  <c r="AH59" i="23"/>
  <c r="AI58" i="23"/>
  <c r="AH58" i="23"/>
  <c r="AI57" i="23"/>
  <c r="AH57" i="23"/>
  <c r="AI56" i="23"/>
  <c r="AH56" i="23"/>
  <c r="AI55" i="23"/>
  <c r="AH55" i="23"/>
  <c r="AI54" i="23"/>
  <c r="AH54" i="23"/>
  <c r="AI53" i="23"/>
  <c r="AH53" i="23"/>
  <c r="AI52" i="23"/>
  <c r="AH52" i="23"/>
  <c r="AI51" i="23"/>
  <c r="AH51" i="23"/>
  <c r="AI50" i="23"/>
  <c r="AH50" i="23"/>
  <c r="AI49" i="23"/>
  <c r="AH49" i="23"/>
  <c r="AI48" i="23"/>
  <c r="AH48" i="23"/>
  <c r="AI47" i="23"/>
  <c r="AH47" i="23"/>
  <c r="AI46" i="23"/>
  <c r="AH46" i="23"/>
  <c r="AI45" i="23"/>
  <c r="AH45" i="23"/>
  <c r="AI44" i="23"/>
  <c r="AH44" i="23"/>
  <c r="AI43" i="23"/>
  <c r="AH43" i="23"/>
  <c r="AI42" i="23"/>
  <c r="AH42" i="23"/>
  <c r="AI41" i="23"/>
  <c r="AH41" i="23"/>
  <c r="AI40" i="23"/>
  <c r="AH40" i="23"/>
  <c r="AI39" i="23"/>
  <c r="AH39" i="23"/>
  <c r="AI38" i="23"/>
  <c r="AH38" i="23"/>
  <c r="AI37" i="23"/>
  <c r="AH37" i="23"/>
  <c r="AI36" i="23"/>
  <c r="AH36" i="23"/>
  <c r="AI35" i="23"/>
  <c r="AH35" i="23"/>
  <c r="AI34" i="23"/>
  <c r="AH34" i="23"/>
  <c r="AI33" i="23"/>
  <c r="AH33" i="23"/>
  <c r="AI32" i="23"/>
  <c r="AH32" i="23"/>
  <c r="AI31" i="23"/>
  <c r="AH31" i="23"/>
  <c r="AI30" i="23"/>
  <c r="AH30" i="23"/>
  <c r="AI29" i="23"/>
  <c r="AH29" i="23"/>
  <c r="AI28" i="23"/>
  <c r="AH28" i="23"/>
  <c r="AB27" i="23"/>
  <c r="AA27" i="23"/>
  <c r="Z27" i="23"/>
  <c r="W27" i="23"/>
  <c r="V27" i="23"/>
  <c r="U27" i="23"/>
  <c r="Y27" i="23" s="1"/>
  <c r="T27" i="23"/>
  <c r="AH27" i="23" s="1"/>
  <c r="AB26" i="23"/>
  <c r="AA26" i="23"/>
  <c r="Z26" i="23"/>
  <c r="W26" i="23"/>
  <c r="V26" i="23"/>
  <c r="U26" i="23"/>
  <c r="AI26" i="23" s="1"/>
  <c r="T26" i="23"/>
  <c r="AH26" i="23" s="1"/>
  <c r="W25" i="23"/>
  <c r="V25" i="23"/>
  <c r="U25" i="23"/>
  <c r="AI25" i="23" s="1"/>
  <c r="T25" i="23"/>
  <c r="X26" i="23" s="1"/>
  <c r="W24" i="23"/>
  <c r="V24" i="23"/>
  <c r="U24" i="23"/>
  <c r="AI24" i="23" s="1"/>
  <c r="T24" i="23"/>
  <c r="AH24" i="23" s="1"/>
  <c r="AI23" i="23"/>
  <c r="W23" i="23"/>
  <c r="V23" i="23"/>
  <c r="U23" i="23"/>
  <c r="T23" i="23"/>
  <c r="AH23" i="23" s="1"/>
  <c r="W22" i="23"/>
  <c r="V22" i="23"/>
  <c r="U22" i="23"/>
  <c r="AI22" i="23" s="1"/>
  <c r="T22" i="23"/>
  <c r="AH22" i="23" s="1"/>
  <c r="W21" i="23"/>
  <c r="V21" i="23"/>
  <c r="U21" i="23"/>
  <c r="AI21" i="23" s="1"/>
  <c r="T21" i="23"/>
  <c r="AH21" i="23" s="1"/>
  <c r="W20" i="23"/>
  <c r="V20" i="23"/>
  <c r="U20" i="23"/>
  <c r="AI20" i="23" s="1"/>
  <c r="T20" i="23"/>
  <c r="AH20" i="23" s="1"/>
  <c r="AI19" i="23"/>
  <c r="W19" i="23"/>
  <c r="V19" i="23"/>
  <c r="U19" i="23"/>
  <c r="T19" i="23"/>
  <c r="AH19" i="23" s="1"/>
  <c r="AH25" i="23" l="1"/>
  <c r="Y26" i="23"/>
  <c r="AI27" i="23"/>
  <c r="AI130" i="23" s="1"/>
  <c r="G131" i="23"/>
  <c r="N133" i="23"/>
  <c r="N132" i="23"/>
  <c r="H134" i="23"/>
  <c r="F133" i="23"/>
  <c r="H131" i="23"/>
  <c r="F135" i="23"/>
  <c r="G132" i="23"/>
  <c r="F136" i="23"/>
  <c r="N142" i="23"/>
  <c r="N144" i="23" s="1"/>
  <c r="G136" i="23"/>
  <c r="I132" i="23"/>
  <c r="AI140" i="23"/>
  <c r="AI139" i="23"/>
  <c r="AI129" i="23"/>
  <c r="AH139" i="23"/>
  <c r="AH140" i="23"/>
  <c r="AH130" i="23"/>
  <c r="AH129" i="23"/>
  <c r="AH138" i="23"/>
  <c r="N131" i="23"/>
  <c r="X27" i="23"/>
  <c r="F134" i="23"/>
  <c r="G135" i="23"/>
  <c r="H136" i="23"/>
  <c r="G134" i="23"/>
  <c r="H135" i="23"/>
  <c r="I136" i="23"/>
  <c r="AI138" i="23"/>
  <c r="H143" i="23"/>
  <c r="H147" i="23" s="1"/>
  <c r="I135" i="23"/>
  <c r="I143" i="23"/>
  <c r="H133" i="23"/>
  <c r="I134" i="23"/>
  <c r="N135" i="23"/>
  <c r="N143" i="23"/>
  <c r="N136" i="23"/>
  <c r="I133" i="23"/>
  <c r="N134" i="23"/>
  <c r="H142" i="23"/>
  <c r="I142" i="23"/>
  <c r="I144" i="23" s="1"/>
  <c r="AH133" i="23" l="1"/>
  <c r="AH134" i="23"/>
  <c r="AH135" i="23"/>
  <c r="AH136" i="23"/>
  <c r="AH132" i="23"/>
  <c r="AH143" i="23"/>
  <c r="AH131" i="23"/>
  <c r="AH142" i="23"/>
  <c r="H144" i="23"/>
  <c r="H146" i="23"/>
  <c r="AI134" i="23"/>
  <c r="AI135" i="23"/>
  <c r="AI136" i="23"/>
  <c r="AI132" i="23"/>
  <c r="AI133" i="23"/>
  <c r="AI143" i="23"/>
  <c r="AI131" i="23"/>
  <c r="AI142" i="23"/>
  <c r="AI144" i="23" s="1"/>
  <c r="AH157" i="23" l="1"/>
  <c r="AH152" i="23"/>
  <c r="AH148" i="23"/>
  <c r="AH156" i="23"/>
  <c r="AH151" i="23"/>
  <c r="AH154" i="23"/>
  <c r="AH150" i="23"/>
  <c r="AH149" i="23"/>
  <c r="AH153" i="23"/>
  <c r="AH144" i="23"/>
  <c r="AI157" i="23"/>
  <c r="AI152" i="23"/>
  <c r="AI148" i="23"/>
  <c r="AI156" i="23"/>
  <c r="AI151" i="23"/>
  <c r="AI154" i="23"/>
  <c r="AI150" i="23"/>
  <c r="AI153" i="23"/>
  <c r="AI149" i="23"/>
  <c r="AB61" i="11" l="1"/>
  <c r="AA61" i="11"/>
  <c r="Z61" i="11"/>
  <c r="AB60" i="11"/>
  <c r="AA60" i="11"/>
  <c r="Z60" i="11"/>
  <c r="W65" i="19" l="1"/>
  <c r="V65" i="19"/>
  <c r="U65" i="19"/>
  <c r="T65" i="19"/>
  <c r="W41" i="19"/>
  <c r="V41" i="19"/>
  <c r="U41" i="19"/>
  <c r="T41" i="19"/>
  <c r="W40" i="19"/>
  <c r="V40" i="19"/>
  <c r="U40" i="19"/>
  <c r="T40" i="19"/>
  <c r="W39" i="19"/>
  <c r="V39" i="19"/>
  <c r="U39" i="19"/>
  <c r="T39" i="19"/>
  <c r="W38" i="19"/>
  <c r="V38" i="19"/>
  <c r="U38" i="19"/>
  <c r="T38" i="19"/>
  <c r="W37" i="19"/>
  <c r="V37" i="19"/>
  <c r="U37" i="19"/>
  <c r="T37" i="19"/>
  <c r="W36" i="19"/>
  <c r="V36" i="19"/>
  <c r="U36" i="19"/>
  <c r="T36" i="19"/>
  <c r="W35" i="19"/>
  <c r="V35" i="19"/>
  <c r="U35" i="19"/>
  <c r="T35" i="19"/>
  <c r="W34" i="19"/>
  <c r="V34" i="19"/>
  <c r="U34" i="19"/>
  <c r="T34" i="19"/>
  <c r="W33" i="19"/>
  <c r="V33" i="19"/>
  <c r="U33" i="19"/>
  <c r="T33" i="19"/>
  <c r="W32" i="19"/>
  <c r="V32" i="19"/>
  <c r="U32" i="19"/>
  <c r="T32" i="19"/>
  <c r="T44" i="11" l="1"/>
  <c r="U44" i="11"/>
  <c r="V44" i="11"/>
  <c r="W44" i="11"/>
  <c r="T45" i="11"/>
  <c r="U45" i="11"/>
  <c r="V45" i="11"/>
  <c r="W45" i="11"/>
  <c r="T46" i="11"/>
  <c r="V46" i="11" s="1"/>
  <c r="U46" i="11"/>
  <c r="W46" i="11" s="1"/>
  <c r="T47" i="11"/>
  <c r="U47" i="11"/>
  <c r="V47" i="11"/>
  <c r="W47" i="11"/>
  <c r="T48" i="11"/>
  <c r="U48" i="11"/>
  <c r="V48" i="11"/>
  <c r="W48" i="11"/>
  <c r="T49" i="11"/>
  <c r="U49" i="11"/>
  <c r="V49" i="11"/>
  <c r="W49" i="11"/>
  <c r="T50" i="11"/>
  <c r="U50" i="11"/>
  <c r="V50" i="11"/>
  <c r="W50" i="11"/>
  <c r="T51" i="11"/>
  <c r="U51" i="11"/>
  <c r="V51" i="11"/>
  <c r="W51" i="11"/>
  <c r="T52" i="11"/>
  <c r="U52" i="11"/>
  <c r="V52" i="11"/>
  <c r="W52" i="11"/>
  <c r="T53" i="11"/>
  <c r="U53" i="11"/>
  <c r="V53" i="11"/>
  <c r="W53" i="11"/>
  <c r="T54" i="11"/>
  <c r="U54" i="11"/>
  <c r="V54" i="11"/>
  <c r="W54" i="11"/>
  <c r="T55" i="11"/>
  <c r="U55" i="11"/>
  <c r="V55" i="11"/>
  <c r="W55" i="11"/>
  <c r="T56" i="11"/>
  <c r="U56" i="11"/>
  <c r="V56" i="11"/>
  <c r="W56" i="11"/>
  <c r="T57" i="11"/>
  <c r="U57" i="11"/>
  <c r="V57" i="11"/>
  <c r="W57" i="11"/>
  <c r="T58" i="11"/>
  <c r="U58" i="11"/>
  <c r="V58" i="11"/>
  <c r="W58" i="11"/>
  <c r="T59" i="11"/>
  <c r="U59" i="11"/>
  <c r="V59" i="11"/>
  <c r="W59" i="11"/>
  <c r="T60" i="11"/>
  <c r="X60" i="11" s="1"/>
  <c r="U60" i="11"/>
  <c r="Y60" i="11" s="1"/>
  <c r="V60" i="11"/>
  <c r="W60" i="11"/>
  <c r="T61" i="11"/>
  <c r="X61" i="11" s="1"/>
  <c r="U61" i="11"/>
  <c r="Y61" i="11" s="1"/>
  <c r="V61" i="11"/>
  <c r="W61" i="11"/>
  <c r="T62" i="11"/>
  <c r="U62" i="11"/>
  <c r="V62" i="11"/>
  <c r="W62" i="11"/>
  <c r="T63" i="11"/>
  <c r="U63" i="11"/>
  <c r="V63" i="11"/>
  <c r="W63" i="11"/>
  <c r="W43" i="11"/>
  <c r="V43" i="11"/>
  <c r="U43" i="11"/>
  <c r="T43" i="11"/>
  <c r="W42" i="11"/>
  <c r="V42" i="11"/>
  <c r="U42" i="11"/>
  <c r="T42" i="11"/>
  <c r="W41" i="11"/>
  <c r="V41" i="11"/>
  <c r="U41" i="11"/>
  <c r="T41" i="11"/>
  <c r="W40" i="11"/>
  <c r="V40" i="11"/>
  <c r="U40" i="11"/>
  <c r="T40" i="11"/>
  <c r="W39" i="11"/>
  <c r="V39" i="11"/>
  <c r="U39" i="11"/>
  <c r="T39" i="11"/>
  <c r="U55" i="19" l="1"/>
  <c r="W55" i="19" s="1"/>
  <c r="T55" i="19"/>
  <c r="V55" i="19" s="1"/>
  <c r="W54" i="19"/>
  <c r="V54" i="19"/>
  <c r="U54" i="19"/>
  <c r="T54" i="19"/>
  <c r="W53" i="19"/>
  <c r="V53" i="19"/>
  <c r="U53" i="19"/>
  <c r="T53" i="19"/>
  <c r="W52" i="19"/>
  <c r="V52" i="19"/>
  <c r="U52" i="19"/>
  <c r="T52" i="19"/>
  <c r="W51" i="19"/>
  <c r="V51" i="19"/>
  <c r="U51" i="19"/>
  <c r="T51" i="19"/>
  <c r="W50" i="19"/>
  <c r="V50" i="19"/>
  <c r="U50" i="19"/>
  <c r="T50" i="19"/>
  <c r="W49" i="19"/>
  <c r="V49" i="19"/>
  <c r="U49" i="19"/>
  <c r="T49" i="19"/>
  <c r="W48" i="19"/>
  <c r="V48" i="19"/>
  <c r="U48" i="19"/>
  <c r="T48" i="19"/>
  <c r="W47" i="19"/>
  <c r="V47" i="19"/>
  <c r="U47" i="19"/>
  <c r="T47" i="19"/>
  <c r="W46" i="19"/>
  <c r="V46" i="19"/>
  <c r="U46" i="19"/>
  <c r="T46" i="19"/>
  <c r="W45" i="19"/>
  <c r="V45" i="19"/>
  <c r="U45" i="19"/>
  <c r="T45" i="19"/>
  <c r="W44" i="19"/>
  <c r="V44" i="19"/>
  <c r="U44" i="19"/>
  <c r="T44" i="19"/>
  <c r="U31" i="19"/>
  <c r="W31" i="19" s="1"/>
  <c r="T31" i="19"/>
  <c r="V31" i="19" s="1"/>
  <c r="W30" i="19"/>
  <c r="V30" i="19"/>
  <c r="U30" i="19"/>
  <c r="T30" i="19"/>
  <c r="W29" i="19"/>
  <c r="V29" i="19"/>
  <c r="U29" i="19"/>
  <c r="T29" i="19"/>
  <c r="W28" i="19"/>
  <c r="V28" i="19"/>
  <c r="U28" i="19"/>
  <c r="T28" i="19"/>
  <c r="W27" i="19"/>
  <c r="V27" i="19"/>
  <c r="U27" i="19"/>
  <c r="T27" i="19"/>
  <c r="W26" i="19"/>
  <c r="V26" i="19"/>
  <c r="U26" i="19"/>
  <c r="T26" i="19"/>
  <c r="W25" i="19"/>
  <c r="V25" i="19"/>
  <c r="U25" i="19"/>
  <c r="T25" i="19"/>
  <c r="W24" i="19"/>
  <c r="V24" i="19"/>
  <c r="U24" i="19"/>
  <c r="T24" i="19"/>
  <c r="W23" i="19"/>
  <c r="V23" i="19"/>
  <c r="U23" i="19"/>
  <c r="T23" i="19"/>
  <c r="W22" i="19"/>
  <c r="V22" i="19"/>
  <c r="U22" i="19"/>
  <c r="T22" i="19"/>
  <c r="W21" i="19"/>
  <c r="V21" i="19"/>
  <c r="U21" i="19"/>
  <c r="T21" i="19"/>
  <c r="W20" i="19"/>
  <c r="V20" i="19"/>
  <c r="U20" i="19"/>
  <c r="G9" i="19" s="1"/>
  <c r="T20" i="19"/>
  <c r="AB10" i="11" l="1"/>
  <c r="AA10" i="11"/>
  <c r="Z10" i="11"/>
  <c r="AB9" i="11"/>
  <c r="AA9" i="11"/>
  <c r="Z9" i="11"/>
  <c r="T15" i="11" l="1"/>
  <c r="T14" i="11"/>
  <c r="T13" i="11"/>
  <c r="U15" i="11"/>
  <c r="U14" i="11"/>
  <c r="U13" i="11"/>
  <c r="U38" i="11"/>
  <c r="W38" i="11" s="1"/>
  <c r="U37" i="11"/>
  <c r="T38" i="11"/>
  <c r="V38" i="11" s="1"/>
  <c r="T37" i="11"/>
  <c r="U26" i="11"/>
  <c r="U25" i="11"/>
  <c r="T26" i="11"/>
  <c r="T25" i="11"/>
  <c r="V25" i="11" s="1"/>
  <c r="T4" i="11"/>
  <c r="U24" i="11"/>
  <c r="U23" i="11"/>
  <c r="T24" i="11"/>
  <c r="T23" i="11"/>
  <c r="U36" i="11"/>
  <c r="U35" i="11"/>
  <c r="T36" i="11"/>
  <c r="T35" i="11"/>
  <c r="T12" i="11"/>
  <c r="T11" i="11"/>
  <c r="U12" i="11"/>
  <c r="U11" i="11"/>
  <c r="W4" i="11"/>
  <c r="W5" i="11"/>
  <c r="W6" i="11"/>
  <c r="V4" i="11"/>
  <c r="V5" i="11"/>
  <c r="V6" i="11"/>
  <c r="U4" i="11"/>
  <c r="U5" i="11"/>
  <c r="U6" i="11"/>
  <c r="T5" i="11"/>
  <c r="T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T22" i="11"/>
  <c r="V22" i="11" s="1"/>
  <c r="U22" i="11"/>
  <c r="W22" i="11" s="1"/>
  <c r="V23" i="11"/>
  <c r="W23" i="11"/>
  <c r="V24" i="11"/>
  <c r="W24" i="11"/>
  <c r="V26" i="11"/>
  <c r="W26" i="11"/>
  <c r="T27" i="11"/>
  <c r="V27" i="11"/>
  <c r="U27" i="11"/>
  <c r="W27" i="11"/>
  <c r="V28" i="11"/>
  <c r="W28" i="11"/>
  <c r="V29" i="11"/>
  <c r="W29" i="11"/>
  <c r="V30" i="11"/>
  <c r="W30" i="11"/>
  <c r="V32" i="11"/>
  <c r="W32" i="11"/>
  <c r="V33" i="11"/>
  <c r="W33" i="11"/>
  <c r="T34" i="11"/>
  <c r="V34" i="11" s="1"/>
  <c r="U34" i="11"/>
  <c r="W34" i="11" s="1"/>
  <c r="V35" i="11"/>
  <c r="W35" i="11"/>
  <c r="V36" i="11"/>
  <c r="W36" i="11"/>
  <c r="T7" i="11"/>
  <c r="U7" i="11"/>
  <c r="T8" i="11"/>
  <c r="U8" i="11"/>
  <c r="T9" i="11"/>
  <c r="U9" i="11"/>
  <c r="T10" i="11"/>
  <c r="U10" i="11"/>
  <c r="T16" i="11"/>
  <c r="U16" i="11"/>
  <c r="T17" i="11"/>
  <c r="U17" i="11"/>
  <c r="T18" i="11"/>
  <c r="U18" i="11"/>
  <c r="T19" i="11"/>
  <c r="U19" i="11"/>
  <c r="T20" i="11"/>
  <c r="V20" i="11"/>
  <c r="U20" i="11"/>
  <c r="W20" i="11"/>
  <c r="T21" i="11"/>
  <c r="U21" i="11"/>
  <c r="W25" i="11"/>
  <c r="T28" i="11"/>
  <c r="U28" i="11"/>
  <c r="T29" i="11"/>
  <c r="U29" i="11"/>
  <c r="T30" i="11"/>
  <c r="U30" i="11"/>
  <c r="T31" i="11"/>
  <c r="V31" i="11"/>
  <c r="U31" i="11"/>
  <c r="W31" i="11"/>
  <c r="T32" i="11"/>
  <c r="U32" i="11"/>
  <c r="T33" i="11"/>
  <c r="U33" i="11"/>
  <c r="W37" i="11" l="1"/>
  <c r="Y9" i="11"/>
  <c r="X9" i="11"/>
  <c r="Y10" i="11"/>
  <c r="X10" i="11"/>
  <c r="V37" i="11"/>
  <c r="P6" i="25"/>
  <c r="V6" i="25" s="1"/>
  <c r="P12" i="25"/>
  <c r="V12" i="25" s="1"/>
  <c r="P7" i="25"/>
  <c r="V7" i="25" s="1"/>
  <c r="P3" i="25"/>
  <c r="V3" i="25" s="1"/>
  <c r="P10" i="25"/>
  <c r="G15" i="25"/>
  <c r="G6" i="25"/>
  <c r="G9" i="25"/>
  <c r="G4" i="25"/>
  <c r="G12" i="25"/>
  <c r="G16" i="25"/>
  <c r="G11" i="25"/>
  <c r="G10" i="25"/>
  <c r="G5" i="25"/>
  <c r="G3" i="25"/>
  <c r="G14" i="25"/>
  <c r="G13" i="25"/>
  <c r="G8" i="25"/>
  <c r="G7" i="25"/>
  <c r="G2" i="25"/>
  <c r="V10" i="25" l="1"/>
  <c r="W10" i="25" s="1"/>
  <c r="X5" i="25"/>
  <c r="W5" i="25"/>
  <c r="W7" i="25"/>
  <c r="X7" i="25"/>
  <c r="X6" i="25"/>
  <c r="W6" i="25"/>
  <c r="W3" i="25"/>
  <c r="X3" i="25"/>
  <c r="X12" i="25"/>
  <c r="W12" i="25"/>
  <c r="X10" i="25" l="1"/>
  <c r="AB8" i="25" s="1"/>
  <c r="AE5" i="25"/>
  <c r="AB5" i="25"/>
  <c r="AB2" i="25"/>
  <c r="AE2" i="25"/>
  <c r="AB11" i="25"/>
  <c r="AE11" i="25"/>
  <c r="AE8" i="25" l="1"/>
</calcChain>
</file>

<file path=xl/sharedStrings.xml><?xml version="1.0" encoding="utf-8"?>
<sst xmlns="http://schemas.openxmlformats.org/spreadsheetml/2006/main" count="2196" uniqueCount="331">
  <si>
    <t xml:space="preserve">No. </t>
  </si>
  <si>
    <t>Hole  Pos.</t>
  </si>
  <si>
    <t>Weight  [mg]</t>
  </si>
  <si>
    <t xml:space="preserve">Name  </t>
  </si>
  <si>
    <t xml:space="preserve">Method  </t>
  </si>
  <si>
    <t>N  Area</t>
  </si>
  <si>
    <t>C  Area</t>
  </si>
  <si>
    <t>N  [%]</t>
  </si>
  <si>
    <t>C  [%]</t>
  </si>
  <si>
    <t>N  Factor</t>
  </si>
  <si>
    <t>C  Factor</t>
  </si>
  <si>
    <t>N  Blank</t>
  </si>
  <si>
    <t>C  Blank</t>
  </si>
  <si>
    <t>C/N  ratio</t>
  </si>
  <si>
    <t xml:space="preserve">Memo  </t>
  </si>
  <si>
    <t xml:space="preserve">Info  </t>
  </si>
  <si>
    <t>Date</t>
  </si>
  <si>
    <t>Time</t>
  </si>
  <si>
    <t>blank</t>
  </si>
  <si>
    <t>RunIn</t>
  </si>
  <si>
    <t>aspartic acid</t>
  </si>
  <si>
    <t>Cu</t>
  </si>
  <si>
    <t>very low</t>
  </si>
  <si>
    <t>aa as unknown</t>
  </si>
  <si>
    <t>machine blank</t>
  </si>
  <si>
    <t>N Check Standard % Error (DQO&lt;20 for above LOQ)</t>
  </si>
  <si>
    <t>C Check Standard % Error (DQO&lt;20 for above LOQ)</t>
  </si>
  <si>
    <t>% Relative Standard Difference for duplicates N mass (DQO &lt;20)</t>
  </si>
  <si>
    <t>% Relative Standard Difference for duplicates C mass (DQO&lt;20)</t>
  </si>
  <si>
    <t>% Relative Standard Difference for duplicates N % (DQO &lt;20)</t>
  </si>
  <si>
    <t>% Relative Standard Difference for duplicates C % (DQO&lt;20)</t>
  </si>
  <si>
    <t>% Relative Standard Difference for duplicates C/N ratio (DQO&lt;20)</t>
  </si>
  <si>
    <t>Analyst Data Quality Code (1=no problems, 2=note, 3=fatal flaws)</t>
  </si>
  <si>
    <t>Analyst Sample Notes</t>
  </si>
  <si>
    <t>Calculated N mass in crucible [mg] FLAG IF &lt;LOQ of 0.11</t>
  </si>
  <si>
    <t>Calculated C mass in crucible [mg] FLAG IF &lt;LOQ of 0.175</t>
  </si>
  <si>
    <t>internal reference zzyzx</t>
  </si>
  <si>
    <t>crucible blank</t>
  </si>
  <si>
    <t>Npe</t>
  </si>
  <si>
    <t>DUP</t>
  </si>
  <si>
    <t>BRDI CTWB 4SE 25nov19 2mm</t>
  </si>
  <si>
    <t>BRDI CTWB 3S 25nov19 250</t>
  </si>
  <si>
    <t>BRDI CTWB 4SE 25nov19 53</t>
  </si>
  <si>
    <t>BRDI CTWB 3S 25nov19 53</t>
  </si>
  <si>
    <t>BRDI CTWB 4SE 25nov19 &lt;53</t>
  </si>
  <si>
    <t>BRDI CTWB 5N 25nov19 &lt;53</t>
  </si>
  <si>
    <t>BRDI CTWB 4NW 25nov19 &lt;53</t>
  </si>
  <si>
    <t>BRDI CTWB 3S 25nov19 &lt;53</t>
  </si>
  <si>
    <t>BRDI CTWB 4N 25nov19 &lt;53</t>
  </si>
  <si>
    <t>No,O2</t>
  </si>
  <si>
    <t>soil</t>
  </si>
  <si>
    <t>aspartic acid 1</t>
  </si>
  <si>
    <t>BRDI CTWB 4NE 25nov19 &lt;53</t>
  </si>
  <si>
    <t>reduction reactor exhausted</t>
  </si>
  <si>
    <t>Paired T-test</t>
  </si>
  <si>
    <t>P=</t>
  </si>
  <si>
    <t>MDL 2016 style</t>
  </si>
  <si>
    <t>LOQ 2016 style</t>
  </si>
  <si>
    <t xml:space="preserve">After the reduction reactor is exhausted, the C data is still good.  The N data is trash.  </t>
  </si>
  <si>
    <t>reduction reactor exhausted DO NOT USE N</t>
  </si>
  <si>
    <t>BRDI CTWB 5N sep2020 53um</t>
  </si>
  <si>
    <t>BRDI CTWB 5NE sep2020 53um</t>
  </si>
  <si>
    <t>BRDI CTWB 5NE sep2020 &lt;53um</t>
  </si>
  <si>
    <t>BRDI CTWB 3W sep2020 53um</t>
  </si>
  <si>
    <t>BRDI CTWB 3E sep2020 53um</t>
  </si>
  <si>
    <t>BRDI CTWB 3E sep2020 2mm</t>
  </si>
  <si>
    <t>BRDI CTWB 4W sep2020 2mm</t>
  </si>
  <si>
    <t>BRDI 4?C hemp hi POM 250 pretrt</t>
  </si>
  <si>
    <t>BRDI 4C 3sis blood POM 53um pret</t>
  </si>
  <si>
    <t>reduction reactor getting iffy</t>
  </si>
  <si>
    <t>BRDI 5C plot1 POM 53 pretrt</t>
  </si>
  <si>
    <t>BRDI 4C 3sis blood POM 53 pretrt</t>
  </si>
  <si>
    <t>NA</t>
  </si>
  <si>
    <t>corrected name</t>
  </si>
  <si>
    <t>BRDI 5C plot1 POM 53um pretrt</t>
  </si>
  <si>
    <t>f22jul19r2_con</t>
  </si>
  <si>
    <t>aor2d34_con_3ext</t>
  </si>
  <si>
    <t>expInitr2_init</t>
  </si>
  <si>
    <t>oor3d20_ext_3ext</t>
  </si>
  <si>
    <t>f5aug19r4_ext</t>
  </si>
  <si>
    <t>f8aug19r1_con</t>
  </si>
  <si>
    <t>aor2d34_con</t>
  </si>
  <si>
    <t>f22jul19r1_init</t>
  </si>
  <si>
    <t>expInitr2_ext_3ext</t>
  </si>
  <si>
    <t>f5aug19r2_con</t>
  </si>
  <si>
    <t>b7oct19r2_con</t>
  </si>
  <si>
    <t>aar1d23ext</t>
  </si>
  <si>
    <t>expInitr2_con</t>
  </si>
  <si>
    <t>oar3d34_con_3ext</t>
  </si>
  <si>
    <t>f5aug19r3_init</t>
  </si>
  <si>
    <t>f5aug19r2_init</t>
  </si>
  <si>
    <t>f22jul19r4_con</t>
  </si>
  <si>
    <t>b7oct19r1_ext</t>
  </si>
  <si>
    <t>f22jul19r4_ext</t>
  </si>
  <si>
    <t>f5aug19r2_ext</t>
  </si>
  <si>
    <t>f22jul19r1_ext</t>
  </si>
  <si>
    <t>f5aug19r3_ext</t>
  </si>
  <si>
    <t>aar1d23_con_3ext</t>
  </si>
  <si>
    <t>oor3d20_con_3ext</t>
  </si>
  <si>
    <t>aar1d23_con</t>
  </si>
  <si>
    <t>aor2d34_init</t>
  </si>
  <si>
    <t>oor3d20_con</t>
  </si>
  <si>
    <t>oor3d20_ext</t>
  </si>
  <si>
    <t>oor3d20_init</t>
  </si>
  <si>
    <t>oar3d34_init</t>
  </si>
  <si>
    <t>b7oct19r1_init</t>
  </si>
  <si>
    <t>expInitr2_ext</t>
  </si>
  <si>
    <t>f5aug19r4_con</t>
  </si>
  <si>
    <t>f5aug19r4_init</t>
  </si>
  <si>
    <t>aar1d23_init</t>
  </si>
  <si>
    <t>f8jul19r1_ext</t>
  </si>
  <si>
    <t>oar3d34ext_3ext</t>
  </si>
  <si>
    <t>aor2d34_ext</t>
  </si>
  <si>
    <t>f22jul19r1_con</t>
  </si>
  <si>
    <t>f22jul19r2_ext</t>
  </si>
  <si>
    <t>f5aug19r3_con</t>
  </si>
  <si>
    <t>aar1d23_ext_3ext</t>
  </si>
  <si>
    <t>aor2d34_ext_3ext</t>
  </si>
  <si>
    <t>f22jul19r2_init</t>
  </si>
  <si>
    <t>Calculated N mass in crucible [mg]</t>
  </si>
  <si>
    <t>Calculated C mass in crucible [mg]</t>
  </si>
  <si>
    <t>Observation #</t>
  </si>
  <si>
    <t>Calculated N mass in crucible [mg] normalized to weight of 600 mg</t>
  </si>
  <si>
    <t>Calculated C mass in crucible [mg] normalized to weight of 600 mg</t>
  </si>
  <si>
    <t>labels and weights on wrong lines-corrected</t>
  </si>
  <si>
    <t>Mean</t>
  </si>
  <si>
    <t>Min</t>
  </si>
  <si>
    <t>Std</t>
  </si>
  <si>
    <t>Max</t>
  </si>
  <si>
    <t>CV</t>
  </si>
  <si>
    <t>S/N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</si>
  <si>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</si>
  <si>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</si>
  <si>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</si>
  <si>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</si>
  <si>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</si>
  <si>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</si>
  <si>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</si>
  <si>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</si>
  <si>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</si>
  <si>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>Known</t>
  </si>
  <si>
    <t>MDL</t>
  </si>
  <si>
    <t>LOQ</t>
  </si>
  <si>
    <t>ratio mean/mdl</t>
  </si>
  <si>
    <t>MDL as mass if weight is 600 mg</t>
  </si>
  <si>
    <t>LOQ as mass if weight is 600 mg</t>
  </si>
  <si>
    <t>MDL as % at different sample sizes (mg)</t>
  </si>
  <si>
    <t>oar3d34_ext</t>
  </si>
  <si>
    <t>f8jul19r1_init</t>
  </si>
  <si>
    <t>f22jul19r4_init</t>
  </si>
  <si>
    <t>b17jul19r3_con</t>
  </si>
  <si>
    <t>b7oct19r2_init</t>
  </si>
  <si>
    <t>b17jul19r3_init</t>
  </si>
  <si>
    <t>b17jul19r3_ext</t>
  </si>
  <si>
    <t>b7oct19r1_con</t>
  </si>
  <si>
    <t>oar3d34_con</t>
  </si>
  <si>
    <t>b7oct19r2_ext</t>
  </si>
  <si>
    <t>sample ID</t>
  </si>
  <si>
    <t>initial sediment wt in cent tube in mg</t>
  </si>
  <si>
    <t>tare wt of HCl fumigation vial in mg</t>
  </si>
  <si>
    <t>dry wt of sediment plus vial before HCl fumigation in mg</t>
  </si>
  <si>
    <t>dry wt of sediment plus vial after HCl fumigation mg</t>
  </si>
  <si>
    <t>wt used for adjustment</t>
  </si>
  <si>
    <t>% of initial wt after extraction</t>
  </si>
  <si>
    <t>Measured Total Fe Concentration in extract in mg/L</t>
  </si>
  <si>
    <t>extracted iron (umol/g)</t>
  </si>
  <si>
    <t>Weight before extraction and fumigation</t>
  </si>
  <si>
    <t>Weight after extraction and fumigation</t>
  </si>
  <si>
    <t>Correction factor</t>
  </si>
  <si>
    <t>Weight used for CN Analysis (mg)</t>
  </si>
  <si>
    <t>measured mg N</t>
  </si>
  <si>
    <t>measured mg C</t>
  </si>
  <si>
    <t>corrected analysis weight</t>
  </si>
  <si>
    <t>Corrected %N</t>
  </si>
  <si>
    <t>Corrected %C</t>
  </si>
  <si>
    <t>Fe-OC per sediment mass in umol/g</t>
  </si>
  <si>
    <t>% OC loss AKA Fe-OC as % of sediment OC</t>
  </si>
  <si>
    <t>% loss of soil weight attributable to measured Fe (the volume of extract is 0.027 L)</t>
  </si>
  <si>
    <t>Extractable Iron in umol/g</t>
  </si>
  <si>
    <t>Extractable  Carbon in umol/g (i.e. Fe-OC per sediment mass in umol/g)</t>
  </si>
  <si>
    <t>How much carbon did we lose in CONTROL (%) ie do we need to correct?</t>
  </si>
  <si>
    <t xml:space="preserve">Molar ratio of OC:Fe </t>
  </si>
  <si>
    <t>INITIAL</t>
  </si>
  <si>
    <t>REDUCTION</t>
  </si>
  <si>
    <t>CONTROL</t>
  </si>
  <si>
    <t>aar1d23_3x</t>
  </si>
  <si>
    <t>aor2d34_3x</t>
  </si>
  <si>
    <t>expInitr2_3x</t>
  </si>
  <si>
    <t>oar3d34_3x</t>
  </si>
  <si>
    <t>oor3d20_3x</t>
  </si>
  <si>
    <t>NO ALTERNATE EXTRACTION PROTOCOL? OR ARE THESE ALL 1X WITH 3X DATA FROM PREVIOUS YEARS</t>
  </si>
  <si>
    <t>f5aug19r2_3x</t>
  </si>
  <si>
    <t>f5aug19r3_3x</t>
  </si>
  <si>
    <t>f5aug19r4_3x</t>
  </si>
  <si>
    <t>f8jul19r1_3x</t>
  </si>
  <si>
    <t>f22jul19r2_3x</t>
  </si>
  <si>
    <t>f22jul19r4_3x</t>
  </si>
  <si>
    <t>b7aug19r1_3x</t>
  </si>
  <si>
    <t>b7aug19r2_3x</t>
  </si>
  <si>
    <t>b17jul19r3_3x</t>
  </si>
  <si>
    <t>aar2d20</t>
  </si>
  <si>
    <t>aar3d20</t>
  </si>
  <si>
    <t>aar2d23</t>
  </si>
  <si>
    <t>aar3d23</t>
  </si>
  <si>
    <t>aor1d20</t>
  </si>
  <si>
    <t>aor1d23</t>
  </si>
  <si>
    <t>aor2d23</t>
  </si>
  <si>
    <t>aor3d23</t>
  </si>
  <si>
    <t>aor1d34</t>
  </si>
  <si>
    <t>aor3d34</t>
  </si>
  <si>
    <t>oar2d20</t>
  </si>
  <si>
    <t>oar1d23</t>
  </si>
  <si>
    <t>oar2d23</t>
  </si>
  <si>
    <t>oar3d23</t>
  </si>
  <si>
    <t>oor1d23</t>
  </si>
  <si>
    <t>oor3d23</t>
  </si>
  <si>
    <t>init</t>
  </si>
  <si>
    <t>ext</t>
  </si>
  <si>
    <t>con</t>
  </si>
  <si>
    <t>Flag incomplete data</t>
  </si>
  <si>
    <t>aar2d16</t>
  </si>
  <si>
    <t>aor1d14</t>
  </si>
  <si>
    <t>aor2d14</t>
  </si>
  <si>
    <t>aor3d14</t>
  </si>
  <si>
    <t>aor2d15</t>
  </si>
  <si>
    <t>aor3d15</t>
  </si>
  <si>
    <t>oar3d14</t>
  </si>
  <si>
    <t>oar2d15</t>
  </si>
  <si>
    <t>oar4d15</t>
  </si>
  <si>
    <t>oar2d16</t>
  </si>
  <si>
    <t>oar1d20</t>
  </si>
  <si>
    <t>oar3d20</t>
  </si>
  <si>
    <t>oar2d34</t>
  </si>
  <si>
    <t>oor3d16</t>
  </si>
  <si>
    <t>oor1d20</t>
  </si>
  <si>
    <t>oor2d23</t>
  </si>
  <si>
    <t>aor1d13</t>
  </si>
  <si>
    <t>aor2d13</t>
  </si>
  <si>
    <t>expInitr1</t>
  </si>
  <si>
    <t>expInitr3</t>
  </si>
  <si>
    <t>oor1d13</t>
  </si>
  <si>
    <t xml:space="preserve">oor2d16 </t>
  </si>
  <si>
    <t xml:space="preserve">b21jun21r1 </t>
  </si>
  <si>
    <t xml:space="preserve">b21jun21r3 </t>
  </si>
  <si>
    <t xml:space="preserve">b31mar21r2 </t>
  </si>
  <si>
    <t xml:space="preserve">b31mar21r3 </t>
  </si>
  <si>
    <t xml:space="preserve">b6sep21 sed trap </t>
  </si>
  <si>
    <t xml:space="preserve">b9aug21 sed trap </t>
  </si>
  <si>
    <t xml:space="preserve">f21jun21r1 </t>
  </si>
  <si>
    <t xml:space="preserve">f21jun21r4 </t>
  </si>
  <si>
    <t xml:space="preserve">f31mar21r3 </t>
  </si>
  <si>
    <t>Notes</t>
  </si>
  <si>
    <t>Issues with data entry</t>
  </si>
  <si>
    <t xml:space="preserve">b10jun21r1 </t>
  </si>
  <si>
    <t xml:space="preserve">b?f10jun21r4 </t>
  </si>
  <si>
    <t xml:space="preserve">b21jun21r2 </t>
  </si>
  <si>
    <t xml:space="preserve">b21jun21r4 </t>
  </si>
  <si>
    <t xml:space="preserve">b23aug21 sed trap </t>
  </si>
  <si>
    <t xml:space="preserve">b24aug21r1 </t>
  </si>
  <si>
    <t xml:space="preserve">b24aug21r3 </t>
  </si>
  <si>
    <t xml:space="preserve">f10jun21r1 </t>
  </si>
  <si>
    <t xml:space="preserve">f10jun21r2 </t>
  </si>
  <si>
    <t xml:space="preserve">f10jun21r4 </t>
  </si>
  <si>
    <t xml:space="preserve">f21jun21r3 </t>
  </si>
  <si>
    <t>f22jul19r1_3x</t>
  </si>
  <si>
    <t>aar1d20_</t>
  </si>
  <si>
    <t>aor2d20_</t>
  </si>
  <si>
    <t>aor3d20_</t>
  </si>
  <si>
    <t>oor3d13_topOrange_</t>
  </si>
  <si>
    <t>oor2d20_</t>
  </si>
  <si>
    <t>b?f10jun21r2_</t>
  </si>
  <si>
    <t>b21sep21_</t>
  </si>
  <si>
    <t>b24aug21r2_</t>
  </si>
  <si>
    <t>b24aug21r4_</t>
  </si>
  <si>
    <t>b26oct21_sedtrap_</t>
  </si>
  <si>
    <t>b9nov21r1_</t>
  </si>
  <si>
    <t>b9nov21r2_</t>
  </si>
  <si>
    <t>b9nov21r3_</t>
  </si>
  <si>
    <t>b9nov21r4_</t>
  </si>
  <si>
    <t>f10jun21r2_</t>
  </si>
  <si>
    <t>f10jun21r3_</t>
  </si>
  <si>
    <t>f11oct21_sedtrap_</t>
  </si>
  <si>
    <t>f14sep21_sedtrap_</t>
  </si>
  <si>
    <t>f14sep21_</t>
  </si>
  <si>
    <t>f21jul21_sedtrap_</t>
  </si>
  <si>
    <t>f21jun21r2_</t>
  </si>
  <si>
    <t>f21jun21_</t>
  </si>
  <si>
    <t>f22nov21_sedtrap_</t>
  </si>
  <si>
    <t>f26oct21r2_</t>
  </si>
  <si>
    <t>f26oct21r3_</t>
  </si>
  <si>
    <t>f26oct21r4_</t>
  </si>
  <si>
    <t>f8nov21_sedtrap_</t>
  </si>
  <si>
    <t>f9nov21r1_</t>
  </si>
  <si>
    <t>f9nov21r2_</t>
  </si>
  <si>
    <t>f9nov21r3_</t>
  </si>
  <si>
    <t>f9nov21r4_</t>
  </si>
  <si>
    <t>f21sep21_sedtrap_</t>
  </si>
  <si>
    <t xml:space="preserve">b26jun21 sed trap </t>
  </si>
  <si>
    <t>Type</t>
  </si>
  <si>
    <t>oar3d13_topOrange_</t>
  </si>
  <si>
    <t>b12oct21_sedtrap_</t>
  </si>
  <si>
    <t>b31mar21cm1_</t>
  </si>
  <si>
    <t>f16aug21_sedTrap_</t>
  </si>
  <si>
    <t>f21jun21_sedTrap_</t>
  </si>
  <si>
    <t>f21jun21_sedtrap_</t>
  </si>
  <si>
    <t>f24aug21r1_</t>
  </si>
  <si>
    <t>f26oct21r1_</t>
  </si>
  <si>
    <t>f8jul21_sedTrap_</t>
  </si>
  <si>
    <t>b12jul21_sedTrap_</t>
  </si>
  <si>
    <t>(Was red)</t>
  </si>
  <si>
    <t>14.1966 and 14.1844</t>
  </si>
  <si>
    <t>14.1114 or 13.6323</t>
  </si>
  <si>
    <t>14.1596 or 13.5535</t>
  </si>
  <si>
    <t>One is supposed to be a control</t>
  </si>
  <si>
    <t>13.3987 and 14.0465</t>
  </si>
  <si>
    <t>14.101 or 13.4566</t>
  </si>
  <si>
    <t>14.0417 or 13.5386</t>
  </si>
  <si>
    <t>14.023 or 14.1015</t>
  </si>
  <si>
    <t>B28Jun21_sedtrap_</t>
  </si>
  <si>
    <t>B31Mar21_r4_</t>
  </si>
  <si>
    <t>B6Dec21_sedtrap_</t>
  </si>
  <si>
    <t>B9Nov21_sedtrap_</t>
  </si>
  <si>
    <t>F25Oct21_sedtrap_</t>
  </si>
  <si>
    <t>F2Aug21_sedtrap_</t>
  </si>
  <si>
    <t>F2aug21_sedtrap_</t>
  </si>
  <si>
    <t>F31Aug21_sedtrap_</t>
  </si>
  <si>
    <t>F31Mar21_r1_</t>
  </si>
  <si>
    <t>F31Mar21_r2_</t>
  </si>
  <si>
    <t>F31Mar21_r4_</t>
  </si>
  <si>
    <t>F6Dec21_sedtrap_</t>
  </si>
  <si>
    <t>b21sep21r2_sedtrap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</si>
</sst>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8"/>
      <name val="MS Sans Serif"/>
    </font>
    <font>
      <sz val="8"/>
      <name val="MS Sans Serif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8" fillId="0" borderId="0"/>
    <xf numFmtId="0" fontId="22" fillId="0" borderId="0"/>
  </cellStyleXfs>
  <cellXfs count="61">
    <xf numFmtId="0" fontId="0" fillId="0" borderId="0" xfId="0"/>
    <xf numFmtId="19" fontId="0" fillId="0" borderId="0" xfId="0" applyNumberFormat="1"/>
    <xf numFmtId="0" fontId="18" fillId="0" borderId="0" xfId="42"/>
    <xf numFmtId="0" fontId="18" fillId="0" borderId="0" xfId="42" applyFont="1"/>
    <xf numFmtId="14" fontId="0" fillId="0" borderId="0" xfId="0" applyNumberFormat="1"/>
    <xf numFmtId="0" fontId="18" fillId="0" borderId="0" xfId="42" applyFont="1" applyAlignment="1">
      <alignment wrapText="1"/>
    </xf>
    <xf numFmtId="0" fontId="0" fillId="0" borderId="0" xfId="42" applyFont="1" applyAlignment="1">
      <alignment wrapText="1"/>
    </xf>
    <xf numFmtId="0" fontId="16" fillId="0" borderId="0" xfId="44" applyFont="1" applyBorder="1" applyAlignment="1">
      <alignment horizontal="center" wrapText="1"/>
    </xf>
    <xf numFmtId="0" fontId="16" fillId="0" borderId="0" xfId="44" applyFont="1" applyBorder="1" applyAlignment="1">
      <alignment horizontal="left" wrapText="1"/>
    </xf>
    <xf numFmtId="164" fontId="18" fillId="0" borderId="0" xfId="42" applyNumberFormat="1"/>
    <xf numFmtId="3" fontId="18" fillId="0" borderId="0" xfId="42" applyNumberFormat="1" applyFont="1"/>
    <xf numFmtId="3" fontId="18" fillId="0" borderId="0" xfId="42" applyNumberFormat="1"/>
    <xf numFmtId="2" fontId="18" fillId="0" borderId="0" xfId="42" applyNumberFormat="1"/>
    <xf numFmtId="2" fontId="0" fillId="0" borderId="0" xfId="42" applyNumberFormat="1" applyFont="1" applyAlignment="1">
      <alignment wrapText="1"/>
    </xf>
    <xf numFmtId="2" fontId="18" fillId="0" borderId="0" xfId="42" applyNumberFormat="1" applyFont="1"/>
    <xf numFmtId="0" fontId="0" fillId="0" borderId="0" xfId="0" applyAlignment="1">
      <alignment wrapText="1"/>
    </xf>
    <xf numFmtId="0" fontId="18" fillId="0" borderId="0" xfId="45" applyFont="1" applyAlignment="1">
      <alignment vertical="center"/>
    </xf>
    <xf numFmtId="0" fontId="20" fillId="0" borderId="0" xfId="45" applyFont="1" applyFill="1" applyBorder="1" applyAlignment="1">
      <alignment vertical="center"/>
    </xf>
    <xf numFmtId="0" fontId="20" fillId="0" borderId="0" xfId="45" applyFont="1" applyAlignment="1">
      <alignment vertical="center"/>
    </xf>
    <xf numFmtId="0" fontId="18" fillId="0" borderId="0" xfId="45" applyAlignment="1">
      <alignment vertical="center"/>
    </xf>
    <xf numFmtId="164" fontId="18" fillId="0" borderId="0" xfId="45" applyNumberFormat="1" applyFont="1"/>
    <xf numFmtId="0" fontId="18" fillId="0" borderId="0" xfId="45"/>
    <xf numFmtId="0" fontId="18" fillId="0" borderId="0" xfId="45" applyFont="1"/>
    <xf numFmtId="0" fontId="20" fillId="0" borderId="0" xfId="45" applyFont="1"/>
    <xf numFmtId="0" fontId="21" fillId="0" borderId="0" xfId="0" applyFont="1" applyFill="1" applyAlignment="1">
      <alignment vertical="center"/>
    </xf>
    <xf numFmtId="0" fontId="23" fillId="0" borderId="0" xfId="46" applyFont="1" applyAlignment="1">
      <alignment horizontal="left" vertical="center"/>
    </xf>
    <xf numFmtId="4" fontId="18" fillId="0" borderId="0" xfId="42" applyNumberFormat="1" applyFont="1" applyFill="1" applyAlignment="1">
      <alignment vertical="center"/>
    </xf>
    <xf numFmtId="0" fontId="18" fillId="0" borderId="0" xfId="45" applyFont="1" applyFill="1" applyAlignment="1">
      <alignment vertical="center"/>
    </xf>
    <xf numFmtId="165" fontId="18" fillId="0" borderId="0" xfId="45" applyNumberFormat="1" applyFont="1" applyFill="1" applyAlignment="1">
      <alignment vertical="center"/>
    </xf>
    <xf numFmtId="3" fontId="18" fillId="0" borderId="0" xfId="45" applyNumberFormat="1" applyFont="1" applyFill="1" applyAlignment="1">
      <alignment vertical="center"/>
    </xf>
    <xf numFmtId="164" fontId="18" fillId="0" borderId="0" xfId="45" applyNumberFormat="1" applyFont="1" applyFill="1" applyAlignment="1">
      <alignment vertical="center"/>
    </xf>
    <xf numFmtId="164" fontId="24" fillId="0" borderId="0" xfId="46" applyNumberFormat="1" applyFont="1" applyFill="1" applyAlignment="1" applyProtection="1">
      <alignment vertical="center"/>
    </xf>
    <xf numFmtId="0" fontId="24" fillId="0" borderId="0" xfId="46" applyFont="1" applyAlignment="1">
      <alignment vertical="center"/>
    </xf>
    <xf numFmtId="164" fontId="23" fillId="0" borderId="0" xfId="46" applyNumberFormat="1" applyFont="1" applyFill="1" applyAlignment="1" applyProtection="1">
      <alignment vertical="center"/>
    </xf>
    <xf numFmtId="1" fontId="24" fillId="0" borderId="0" xfId="46" applyNumberFormat="1" applyFont="1" applyAlignment="1">
      <alignment vertical="center"/>
    </xf>
    <xf numFmtId="0" fontId="24" fillId="0" borderId="0" xfId="46" applyFont="1" applyAlignment="1">
      <alignment vertical="top"/>
    </xf>
    <xf numFmtId="1" fontId="18" fillId="0" borderId="0" xfId="45" applyNumberFormat="1" applyFont="1"/>
    <xf numFmtId="0" fontId="20" fillId="0" borderId="0" xfId="42" applyFont="1"/>
    <xf numFmtId="164" fontId="18" fillId="0" borderId="0" xfId="42" applyNumberFormat="1" applyFont="1"/>
    <xf numFmtId="0" fontId="21" fillId="0" borderId="0" xfId="0" applyFont="1" applyFill="1"/>
    <xf numFmtId="0" fontId="24" fillId="0" borderId="0" xfId="46" applyFont="1" applyAlignment="1">
      <alignment horizontal="left" vertical="center"/>
    </xf>
    <xf numFmtId="1" fontId="20" fillId="0" borderId="0" xfId="45" applyNumberFormat="1" applyFont="1"/>
    <xf numFmtId="1" fontId="20" fillId="0" borderId="0" xfId="42" applyNumberFormat="1" applyFont="1"/>
    <xf numFmtId="1" fontId="24" fillId="0" borderId="0" xfId="46" applyNumberFormat="1" applyFont="1" applyAlignment="1">
      <alignment vertical="top"/>
    </xf>
    <xf numFmtId="164" fontId="24" fillId="0" borderId="0" xfId="46" applyNumberFormat="1" applyFont="1" applyFill="1" applyAlignment="1" applyProtection="1">
      <alignment vertical="top"/>
    </xf>
    <xf numFmtId="0" fontId="18" fillId="0" borderId="0" xfId="45" applyFont="1" applyFill="1"/>
    <xf numFmtId="2" fontId="0" fillId="0" borderId="0" xfId="0" applyNumberFormat="1"/>
    <xf numFmtId="3" fontId="25" fillId="0" borderId="0" xfId="45" applyNumberFormat="1" applyFont="1"/>
    <xf numFmtId="0" fontId="0" fillId="0" borderId="0" xfId="0" applyFill="1"/>
    <xf numFmtId="0" fontId="0" fillId="0" borderId="0" xfId="0" applyFill="1" applyAlignment="1">
      <alignment wrapText="1"/>
    </xf>
    <xf numFmtId="0" fontId="18" fillId="0" borderId="0" xfId="42" applyAlignment="1">
      <alignment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/>
    <xf numFmtId="3" fontId="0" fillId="0" borderId="0" xfId="0" applyNumberFormat="1" applyFill="1"/>
    <xf numFmtId="0" fontId="0" fillId="33" borderId="0" xfId="0" applyFill="1"/>
    <xf numFmtId="0" fontId="0" fillId="34" borderId="0" xfId="0" applyFill="1"/>
    <xf numFmtId="0" fontId="0" fillId="0" borderId="0" xfId="0" applyFont="1" applyFill="1"/>
    <xf numFmtId="0" fontId="0" fillId="35" borderId="0" xfId="0" applyFill="1"/>
    <xf numFmtId="0" fontId="26" fillId="0" borderId="0" xfId="0" applyFont="1"/>
    <xf numFmtId="0" fontId="27" fillId="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rmal 2 2 2" xfId="45" xr:uid="{7560C4F6-C38E-4F69-BE78-FF23164B18CA}"/>
    <cellStyle name="Normal 5 2 2" xfId="44" xr:uid="{00000000-0005-0000-0000-000026000000}"/>
    <cellStyle name="Normal 6" xfId="43" xr:uid="{00000000-0005-0000-0000-000027000000}"/>
    <cellStyle name="Normal 6 2" xfId="46" xr:uid="{2C11037A-56C7-45AB-9EE6-97BB5CE98D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0174978127734"/>
                  <c:y val="-1.556466899970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 after reduction exhaustion'!$U$20:$U$41</c:f>
              <c:numCache>
                <c:formatCode>0.000</c:formatCode>
                <c:ptCount val="22"/>
                <c:pt idx="0">
                  <c:v>4.9108312999999999</c:v>
                </c:pt>
                <c:pt idx="1">
                  <c:v>6.8282959999999999</c:v>
                </c:pt>
                <c:pt idx="2">
                  <c:v>4.7725040000000005</c:v>
                </c:pt>
                <c:pt idx="3">
                  <c:v>5.5033804000000002</c:v>
                </c:pt>
                <c:pt idx="4">
                  <c:v>3.6219526000000002</c:v>
                </c:pt>
                <c:pt idx="5">
                  <c:v>5.7235197000000007</c:v>
                </c:pt>
                <c:pt idx="6">
                  <c:v>4.524769</c:v>
                </c:pt>
                <c:pt idx="7">
                  <c:v>4.2763233000000005</c:v>
                </c:pt>
                <c:pt idx="8">
                  <c:v>5.6001593999999999</c:v>
                </c:pt>
                <c:pt idx="9">
                  <c:v>8.2385807</c:v>
                </c:pt>
                <c:pt idx="10">
                  <c:v>8.1256190000000004</c:v>
                </c:pt>
                <c:pt idx="11">
                  <c:v>3.8552575999999998</c:v>
                </c:pt>
                <c:pt idx="12">
                  <c:v>5.9560515000000001</c:v>
                </c:pt>
                <c:pt idx="13">
                  <c:v>6.4543212000000008</c:v>
                </c:pt>
                <c:pt idx="14">
                  <c:v>10.348114499999999</c:v>
                </c:pt>
                <c:pt idx="15">
                  <c:v>10.4364534</c:v>
                </c:pt>
                <c:pt idx="16">
                  <c:v>12.0765236</c:v>
                </c:pt>
                <c:pt idx="17">
                  <c:v>4.7364957000000008</c:v>
                </c:pt>
                <c:pt idx="18">
                  <c:v>10.504104</c:v>
                </c:pt>
                <c:pt idx="19">
                  <c:v>4.8815472</c:v>
                </c:pt>
                <c:pt idx="20">
                  <c:v>6.2912712000000006</c:v>
                </c:pt>
                <c:pt idx="21">
                  <c:v>8.9787633000000007</c:v>
                </c:pt>
              </c:numCache>
            </c:numRef>
          </c:xVal>
          <c:yVal>
            <c:numRef>
              <c:f>'C after reduction exhaustion'!$U$44:$U$65</c:f>
              <c:numCache>
                <c:formatCode>0.000</c:formatCode>
                <c:ptCount val="22"/>
                <c:pt idx="0">
                  <c:v>5.4179523000000005</c:v>
                </c:pt>
                <c:pt idx="1">
                  <c:v>7.4359640000000002</c:v>
                </c:pt>
                <c:pt idx="2">
                  <c:v>5.0118389999999993</c:v>
                </c:pt>
                <c:pt idx="3">
                  <c:v>5.6691075</c:v>
                </c:pt>
                <c:pt idx="4">
                  <c:v>3.6715559999999998</c:v>
                </c:pt>
                <c:pt idx="5">
                  <c:v>5.9276725999999993</c:v>
                </c:pt>
                <c:pt idx="6">
                  <c:v>4.6302199999999996</c:v>
                </c:pt>
                <c:pt idx="7">
                  <c:v>4.4325728999999994</c:v>
                </c:pt>
                <c:pt idx="8">
                  <c:v>5.0238858999999998</c:v>
                </c:pt>
                <c:pt idx="9">
                  <c:v>7.2720792000000003</c:v>
                </c:pt>
                <c:pt idx="10">
                  <c:v>7.6040348999999994</c:v>
                </c:pt>
                <c:pt idx="11">
                  <c:v>3.7589967999999998</c:v>
                </c:pt>
                <c:pt idx="12">
                  <c:v>5.6650391999999998</c:v>
                </c:pt>
                <c:pt idx="13">
                  <c:v>6.3677431000000002</c:v>
                </c:pt>
                <c:pt idx="14">
                  <c:v>10.253473100000001</c:v>
                </c:pt>
                <c:pt idx="15">
                  <c:v>9.8554542999999999</c:v>
                </c:pt>
                <c:pt idx="16">
                  <c:v>11.823055200000001</c:v>
                </c:pt>
                <c:pt idx="17">
                  <c:v>4.9227831000000002</c:v>
                </c:pt>
                <c:pt idx="18">
                  <c:v>10.882580400000002</c:v>
                </c:pt>
                <c:pt idx="19">
                  <c:v>4.6293053999999998</c:v>
                </c:pt>
                <c:pt idx="20">
                  <c:v>6.2548560000000002</c:v>
                </c:pt>
                <c:pt idx="21">
                  <c:v>9.4071374999999993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D-4278-9A69-DE92D54F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6848"/>
        <c:axId val="452615112"/>
      </c:scatterChart>
      <c:valAx>
        <c:axId val="4146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15112"/>
        <c:crosses val="autoZero"/>
        <c:crossBetween val="midCat"/>
      </c:valAx>
      <c:valAx>
        <c:axId val="452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rerun</a:t>
                </a:r>
                <a:r>
                  <a:rPr lang="en-US" baseline="0"/>
                  <a:t> after replacement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rolling'!$AH$19:$AH$127</c:f>
              <c:numCache>
                <c:formatCode>General</c:formatCode>
                <c:ptCount val="109"/>
                <c:pt idx="0">
                  <c:v>0.18</c:v>
                </c:pt>
                <c:pt idx="1">
                  <c:v>0.12600000000000003</c:v>
                </c:pt>
                <c:pt idx="2">
                  <c:v>0.17399999999999999</c:v>
                </c:pt>
                <c:pt idx="3">
                  <c:v>0.11400000000000002</c:v>
                </c:pt>
                <c:pt idx="4">
                  <c:v>0.15000000000000002</c:v>
                </c:pt>
                <c:pt idx="5">
                  <c:v>0.13200000000000001</c:v>
                </c:pt>
                <c:pt idx="6">
                  <c:v>0.12000000000000001</c:v>
                </c:pt>
                <c:pt idx="7">
                  <c:v>0.16800000000000001</c:v>
                </c:pt>
                <c:pt idx="8">
                  <c:v>0.12000000000000001</c:v>
                </c:pt>
                <c:pt idx="9">
                  <c:v>0.114</c:v>
                </c:pt>
                <c:pt idx="10">
                  <c:v>0.15</c:v>
                </c:pt>
                <c:pt idx="11">
                  <c:v>0.11399999999999998</c:v>
                </c:pt>
                <c:pt idx="12">
                  <c:v>0.11399999999999999</c:v>
                </c:pt>
                <c:pt idx="13">
                  <c:v>0.156</c:v>
                </c:pt>
                <c:pt idx="14">
                  <c:v>0.12600000000000003</c:v>
                </c:pt>
                <c:pt idx="15">
                  <c:v>0.15600000000000003</c:v>
                </c:pt>
                <c:pt idx="16">
                  <c:v>0.114</c:v>
                </c:pt>
                <c:pt idx="17">
                  <c:v>0.16200000000000003</c:v>
                </c:pt>
                <c:pt idx="18">
                  <c:v>0.15599999999999997</c:v>
                </c:pt>
                <c:pt idx="19">
                  <c:v>0.11399999999999999</c:v>
                </c:pt>
                <c:pt idx="20">
                  <c:v>0.16199999999999998</c:v>
                </c:pt>
                <c:pt idx="21">
                  <c:v>0.15000000000000002</c:v>
                </c:pt>
                <c:pt idx="22">
                  <c:v>0.12000000000000001</c:v>
                </c:pt>
                <c:pt idx="23">
                  <c:v>0.156</c:v>
                </c:pt>
                <c:pt idx="24">
                  <c:v>0.114</c:v>
                </c:pt>
                <c:pt idx="25">
                  <c:v>0.14400000000000002</c:v>
                </c:pt>
                <c:pt idx="26">
                  <c:v>0.11399999999999999</c:v>
                </c:pt>
                <c:pt idx="27">
                  <c:v>0.12000000000000001</c:v>
                </c:pt>
                <c:pt idx="28">
                  <c:v>0.16199999999999998</c:v>
                </c:pt>
                <c:pt idx="29">
                  <c:v>0.12599999999999997</c:v>
                </c:pt>
                <c:pt idx="30">
                  <c:v>0.16200000000000001</c:v>
                </c:pt>
                <c:pt idx="31">
                  <c:v>0.11399999999999999</c:v>
                </c:pt>
                <c:pt idx="32">
                  <c:v>0.17400000000000002</c:v>
                </c:pt>
                <c:pt idx="33">
                  <c:v>0.11399999999999999</c:v>
                </c:pt>
                <c:pt idx="34">
                  <c:v>0.15000000000000002</c:v>
                </c:pt>
                <c:pt idx="35">
                  <c:v>0.12600000000000003</c:v>
                </c:pt>
                <c:pt idx="36">
                  <c:v>0.14400000000000002</c:v>
                </c:pt>
                <c:pt idx="37">
                  <c:v>0.114</c:v>
                </c:pt>
                <c:pt idx="38">
                  <c:v>0.16800000000000001</c:v>
                </c:pt>
                <c:pt idx="39">
                  <c:v>0.11999999999999998</c:v>
                </c:pt>
                <c:pt idx="40">
                  <c:v>0.16800000000000001</c:v>
                </c:pt>
                <c:pt idx="41">
                  <c:v>0.12000000000000001</c:v>
                </c:pt>
                <c:pt idx="42">
                  <c:v>0.14208891779656777</c:v>
                </c:pt>
                <c:pt idx="43">
                  <c:v>0.13926928572585739</c:v>
                </c:pt>
                <c:pt idx="44">
                  <c:v>0.14194744697564809</c:v>
                </c:pt>
                <c:pt idx="45">
                  <c:v>0.186</c:v>
                </c:pt>
                <c:pt idx="46">
                  <c:v>0.12000000000000001</c:v>
                </c:pt>
                <c:pt idx="47">
                  <c:v>0.16799999999999998</c:v>
                </c:pt>
                <c:pt idx="48">
                  <c:v>0.126</c:v>
                </c:pt>
                <c:pt idx="49">
                  <c:v>0.18</c:v>
                </c:pt>
                <c:pt idx="50">
                  <c:v>0.13200000000000001</c:v>
                </c:pt>
                <c:pt idx="51">
                  <c:v>0.11399999999999998</c:v>
                </c:pt>
                <c:pt idx="52">
                  <c:v>0.17400000000000002</c:v>
                </c:pt>
                <c:pt idx="53">
                  <c:v>0.12000000000000001</c:v>
                </c:pt>
                <c:pt idx="54">
                  <c:v>0.25200000000000006</c:v>
                </c:pt>
                <c:pt idx="55">
                  <c:v>0.15599999999999997</c:v>
                </c:pt>
                <c:pt idx="56">
                  <c:v>0.192</c:v>
                </c:pt>
                <c:pt idx="57">
                  <c:v>0.18</c:v>
                </c:pt>
                <c:pt idx="58">
                  <c:v>0.126</c:v>
                </c:pt>
                <c:pt idx="59">
                  <c:v>0.16199999999999998</c:v>
                </c:pt>
                <c:pt idx="60">
                  <c:v>0.17400000000000002</c:v>
                </c:pt>
                <c:pt idx="61">
                  <c:v>0.12</c:v>
                </c:pt>
                <c:pt idx="62">
                  <c:v>0.16800000000000001</c:v>
                </c:pt>
                <c:pt idx="63">
                  <c:v>0.156</c:v>
                </c:pt>
                <c:pt idx="64">
                  <c:v>0.12</c:v>
                </c:pt>
                <c:pt idx="65">
                  <c:v>0.16799999999999998</c:v>
                </c:pt>
                <c:pt idx="66">
                  <c:v>0.15000000000000002</c:v>
                </c:pt>
                <c:pt idx="67">
                  <c:v>0.11399999999999999</c:v>
                </c:pt>
                <c:pt idx="68">
                  <c:v>0.16800000000000001</c:v>
                </c:pt>
                <c:pt idx="69">
                  <c:v>0.16200000000000001</c:v>
                </c:pt>
                <c:pt idx="70">
                  <c:v>0.13200000000000001</c:v>
                </c:pt>
                <c:pt idx="71">
                  <c:v>0.16799999999999998</c:v>
                </c:pt>
                <c:pt idx="72">
                  <c:v>0.13799999999999998</c:v>
                </c:pt>
                <c:pt idx="73">
                  <c:v>0.13800000000000001</c:v>
                </c:pt>
                <c:pt idx="74">
                  <c:v>0.13799999999999998</c:v>
                </c:pt>
                <c:pt idx="75">
                  <c:v>0.15</c:v>
                </c:pt>
                <c:pt idx="76">
                  <c:v>0.13199999999999998</c:v>
                </c:pt>
                <c:pt idx="77">
                  <c:v>0.13800000000000001</c:v>
                </c:pt>
                <c:pt idx="78">
                  <c:v>0.12600000000000003</c:v>
                </c:pt>
                <c:pt idx="79">
                  <c:v>0.12599999999999997</c:v>
                </c:pt>
                <c:pt idx="80">
                  <c:v>0.14400000000000002</c:v>
                </c:pt>
                <c:pt idx="81">
                  <c:v>0.126</c:v>
                </c:pt>
                <c:pt idx="82">
                  <c:v>0.11999999999999998</c:v>
                </c:pt>
                <c:pt idx="83">
                  <c:v>0.13200000000000001</c:v>
                </c:pt>
                <c:pt idx="84">
                  <c:v>0.11399999999999999</c:v>
                </c:pt>
                <c:pt idx="85">
                  <c:v>0.126</c:v>
                </c:pt>
                <c:pt idx="86">
                  <c:v>0.114</c:v>
                </c:pt>
                <c:pt idx="87">
                  <c:v>0.186</c:v>
                </c:pt>
                <c:pt idx="88">
                  <c:v>0.186</c:v>
                </c:pt>
                <c:pt idx="89">
                  <c:v>0.21000000000000002</c:v>
                </c:pt>
                <c:pt idx="90">
                  <c:v>0.25200000000000006</c:v>
                </c:pt>
                <c:pt idx="91">
                  <c:v>0.17400000000000002</c:v>
                </c:pt>
                <c:pt idx="92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AB5-9BFB-18497CDFE96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rolling'!$AH$133,'zzyzx 600mg rolling'!$AH$133)</c:f>
              <c:numCache>
                <c:formatCode>#,##0.00</c:formatCode>
                <c:ptCount val="2"/>
                <c:pt idx="0">
                  <c:v>0.20688833491630076</c:v>
                </c:pt>
                <c:pt idx="1">
                  <c:v>0.20688833491630076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B-4AB5-9BFB-18497CDFE96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rolling'!$AH$135,'zzyzx 600mg rolling'!$AH$135)</c:f>
              <c:numCache>
                <c:formatCode>#,##0.00</c:formatCode>
                <c:ptCount val="2"/>
                <c:pt idx="0">
                  <c:v>0.23708892360833247</c:v>
                </c:pt>
                <c:pt idx="1">
                  <c:v>0.23708892360833247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B-4AB5-9BFB-18497CDFE96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rolling'!$AH$134,'zzyzx 600mg rolling'!$AH$134)</c:f>
              <c:numCache>
                <c:formatCode>#,##0.00</c:formatCode>
                <c:ptCount val="2"/>
                <c:pt idx="0">
                  <c:v>8.6085980148173882E-2</c:v>
                </c:pt>
                <c:pt idx="1">
                  <c:v>8.6085980148173882E-2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B-4AB5-9BFB-18497CDFE96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rolling'!$AH$136,'zzyzx 600mg rolling'!$AH$136)</c:f>
              <c:numCache>
                <c:formatCode>#,##0.00</c:formatCode>
                <c:ptCount val="2"/>
                <c:pt idx="0">
                  <c:v>5.5885391456142158E-2</c:v>
                </c:pt>
                <c:pt idx="1">
                  <c:v>5.5885391456142158E-2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B-4AB5-9BFB-18497CDF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584"/>
        <c:axId val="265429760"/>
      </c:scatterChart>
      <c:valAx>
        <c:axId val="2654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9760"/>
        <c:crosses val="autoZero"/>
        <c:crossBetween val="midCat"/>
      </c:valAx>
      <c:valAx>
        <c:axId val="265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'zzyzx 600mg rolling'!$AG$19:$AG$127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'zzyzx 600mg rolling'!$AI$19:$AI$127</c:f>
              <c:numCache>
                <c:formatCode>General</c:formatCode>
                <c:ptCount val="109"/>
                <c:pt idx="0">
                  <c:v>1.3380000000000001</c:v>
                </c:pt>
                <c:pt idx="1">
                  <c:v>1.3260000000000001</c:v>
                </c:pt>
                <c:pt idx="2">
                  <c:v>1.3860000000000001</c:v>
                </c:pt>
                <c:pt idx="3">
                  <c:v>1.3559999999999999</c:v>
                </c:pt>
                <c:pt idx="4">
                  <c:v>1.32</c:v>
                </c:pt>
                <c:pt idx="5">
                  <c:v>1.3680000000000001</c:v>
                </c:pt>
                <c:pt idx="6">
                  <c:v>1.3440000000000001</c:v>
                </c:pt>
                <c:pt idx="7">
                  <c:v>1.3380000000000001</c:v>
                </c:pt>
                <c:pt idx="8">
                  <c:v>1.35</c:v>
                </c:pt>
                <c:pt idx="9">
                  <c:v>1.278</c:v>
                </c:pt>
                <c:pt idx="10">
                  <c:v>1.3079999999999998</c:v>
                </c:pt>
                <c:pt idx="11">
                  <c:v>1.3140000000000001</c:v>
                </c:pt>
                <c:pt idx="12">
                  <c:v>1.3379999999999999</c:v>
                </c:pt>
                <c:pt idx="13">
                  <c:v>1.3620000000000001</c:v>
                </c:pt>
                <c:pt idx="14">
                  <c:v>1.4519999999999997</c:v>
                </c:pt>
                <c:pt idx="15">
                  <c:v>1.3740000000000001</c:v>
                </c:pt>
                <c:pt idx="16">
                  <c:v>1.3200000000000003</c:v>
                </c:pt>
                <c:pt idx="17">
                  <c:v>1.3199999999999998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1.3320000000000003</c:v>
                </c:pt>
                <c:pt idx="21">
                  <c:v>1.3320000000000001</c:v>
                </c:pt>
                <c:pt idx="22">
                  <c:v>1.29</c:v>
                </c:pt>
                <c:pt idx="23">
                  <c:v>1.2899999999999998</c:v>
                </c:pt>
                <c:pt idx="24">
                  <c:v>1.3679999999999999</c:v>
                </c:pt>
                <c:pt idx="25">
                  <c:v>1.35</c:v>
                </c:pt>
                <c:pt idx="26">
                  <c:v>1.3320000000000001</c:v>
                </c:pt>
                <c:pt idx="27">
                  <c:v>1.3619999999999999</c:v>
                </c:pt>
                <c:pt idx="28">
                  <c:v>1.38</c:v>
                </c:pt>
                <c:pt idx="29">
                  <c:v>1.3620000000000001</c:v>
                </c:pt>
                <c:pt idx="30">
                  <c:v>1.3680000000000003</c:v>
                </c:pt>
                <c:pt idx="31">
                  <c:v>1.3440000000000001</c:v>
                </c:pt>
                <c:pt idx="32">
                  <c:v>1.3320000000000001</c:v>
                </c:pt>
                <c:pt idx="33">
                  <c:v>1.3980000000000001</c:v>
                </c:pt>
                <c:pt idx="34">
                  <c:v>1.3680000000000001</c:v>
                </c:pt>
                <c:pt idx="35">
                  <c:v>1.3499999999999999</c:v>
                </c:pt>
                <c:pt idx="36">
                  <c:v>1.3680000000000001</c:v>
                </c:pt>
                <c:pt idx="37">
                  <c:v>1.3259999999999998</c:v>
                </c:pt>
                <c:pt idx="38">
                  <c:v>1.3620000000000001</c:v>
                </c:pt>
                <c:pt idx="39">
                  <c:v>1.3440000000000001</c:v>
                </c:pt>
                <c:pt idx="40">
                  <c:v>1.3619999999999999</c:v>
                </c:pt>
                <c:pt idx="41">
                  <c:v>1.3560000000000001</c:v>
                </c:pt>
                <c:pt idx="42">
                  <c:v>1.3737236403662381</c:v>
                </c:pt>
                <c:pt idx="43">
                  <c:v>1.3413291946797998</c:v>
                </c:pt>
                <c:pt idx="44">
                  <c:v>1.361983032207384</c:v>
                </c:pt>
                <c:pt idx="45">
                  <c:v>1.3619999999999999</c:v>
                </c:pt>
                <c:pt idx="46">
                  <c:v>1.32</c:v>
                </c:pt>
                <c:pt idx="47">
                  <c:v>1.3860000000000003</c:v>
                </c:pt>
                <c:pt idx="48">
                  <c:v>1.3680000000000001</c:v>
                </c:pt>
                <c:pt idx="49">
                  <c:v>1.3919999999999999</c:v>
                </c:pt>
                <c:pt idx="50">
                  <c:v>1.452</c:v>
                </c:pt>
                <c:pt idx="51">
                  <c:v>1.3560000000000001</c:v>
                </c:pt>
                <c:pt idx="52">
                  <c:v>1.3920000000000001</c:v>
                </c:pt>
                <c:pt idx="53">
                  <c:v>1.3319999999999999</c:v>
                </c:pt>
                <c:pt idx="54">
                  <c:v>1.3199999999999998</c:v>
                </c:pt>
                <c:pt idx="55">
                  <c:v>1.3080000000000001</c:v>
                </c:pt>
                <c:pt idx="56">
                  <c:v>1.3320000000000001</c:v>
                </c:pt>
                <c:pt idx="57">
                  <c:v>1.3920000000000001</c:v>
                </c:pt>
                <c:pt idx="58">
                  <c:v>1.3920000000000001</c:v>
                </c:pt>
                <c:pt idx="59">
                  <c:v>1.3859999999999999</c:v>
                </c:pt>
                <c:pt idx="60">
                  <c:v>1.3560000000000001</c:v>
                </c:pt>
                <c:pt idx="61">
                  <c:v>1.3679999999999999</c:v>
                </c:pt>
                <c:pt idx="62">
                  <c:v>1.3319999999999999</c:v>
                </c:pt>
                <c:pt idx="63">
                  <c:v>1.4339999999999997</c:v>
                </c:pt>
                <c:pt idx="64">
                  <c:v>1.3559999999999999</c:v>
                </c:pt>
                <c:pt idx="65">
                  <c:v>1.3800000000000001</c:v>
                </c:pt>
                <c:pt idx="66">
                  <c:v>1.3140000000000001</c:v>
                </c:pt>
                <c:pt idx="67">
                  <c:v>1.3320000000000001</c:v>
                </c:pt>
                <c:pt idx="68">
                  <c:v>1.3979999999999999</c:v>
                </c:pt>
                <c:pt idx="69">
                  <c:v>1.3619999999999999</c:v>
                </c:pt>
                <c:pt idx="70">
                  <c:v>1.4040000000000001</c:v>
                </c:pt>
                <c:pt idx="71">
                  <c:v>1.3380000000000001</c:v>
                </c:pt>
                <c:pt idx="72">
                  <c:v>1.32</c:v>
                </c:pt>
                <c:pt idx="73">
                  <c:v>1.3860000000000003</c:v>
                </c:pt>
                <c:pt idx="74">
                  <c:v>1.3320000000000001</c:v>
                </c:pt>
                <c:pt idx="75">
                  <c:v>1.3920000000000001</c:v>
                </c:pt>
                <c:pt idx="76">
                  <c:v>1.4100000000000001</c:v>
                </c:pt>
                <c:pt idx="77">
                  <c:v>1.3319999999999999</c:v>
                </c:pt>
                <c:pt idx="78">
                  <c:v>1.2840000000000003</c:v>
                </c:pt>
                <c:pt idx="79">
                  <c:v>1.2779999999999998</c:v>
                </c:pt>
                <c:pt idx="80">
                  <c:v>1.3140000000000001</c:v>
                </c:pt>
                <c:pt idx="81">
                  <c:v>1.3919999999999999</c:v>
                </c:pt>
                <c:pt idx="82">
                  <c:v>1.35</c:v>
                </c:pt>
                <c:pt idx="83">
                  <c:v>1.3620000000000001</c:v>
                </c:pt>
                <c:pt idx="84">
                  <c:v>1.3620000000000001</c:v>
                </c:pt>
                <c:pt idx="85">
                  <c:v>1.3080000000000001</c:v>
                </c:pt>
                <c:pt idx="86">
                  <c:v>1.3380000000000001</c:v>
                </c:pt>
                <c:pt idx="87">
                  <c:v>1.3440000000000001</c:v>
                </c:pt>
                <c:pt idx="88">
                  <c:v>1.4339999999999997</c:v>
                </c:pt>
                <c:pt idx="89">
                  <c:v>1.3440000000000001</c:v>
                </c:pt>
                <c:pt idx="90">
                  <c:v>1.3920000000000001</c:v>
                </c:pt>
                <c:pt idx="91">
                  <c:v>1.3980000000000001</c:v>
                </c:pt>
                <c:pt idx="92">
                  <c:v>1.3260000000000001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F7D-8BA2-B251B792ED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rolling'!$AG$129:$AG$132</c:f>
              <c:numCache>
                <c:formatCode>General</c:formatCode>
                <c:ptCount val="4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rolling'!$AI$135,'zzyzx 600mg rolling'!$AI$135)</c:f>
              <c:numCache>
                <c:formatCode>#,##0.00</c:formatCode>
                <c:ptCount val="2"/>
                <c:pt idx="0">
                  <c:v>1.4602867269646884</c:v>
                </c:pt>
                <c:pt idx="1">
                  <c:v>1.4602867269646884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F7D-8BA2-B251B792ED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rolling'!$AI$134,'zzyzx 600mg rolling'!$AI$134)</c:f>
              <c:numCache>
                <c:formatCode>#,##0.00</c:formatCode>
                <c:ptCount val="2"/>
                <c:pt idx="0">
                  <c:v>1.2815836850209115</c:v>
                </c:pt>
                <c:pt idx="1">
                  <c:v>1.2815836850209115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52-4F7D-8BA2-B251B792ED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rolling'!$AI$133,'zzyzx 600mg rolling'!$AI$133)</c:f>
              <c:numCache>
                <c:formatCode>#,##0.00</c:formatCode>
                <c:ptCount val="2"/>
                <c:pt idx="0">
                  <c:v>1.4245461185759329</c:v>
                </c:pt>
                <c:pt idx="1">
                  <c:v>1.4245461185759329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2-4F7D-8BA2-B251B792ED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'zzyzx 600mg rolling'!$AG$129:$AG$130</c:f>
              <c:numCache>
                <c:formatCode>General</c:formatCode>
                <c:ptCount val="2"/>
                <c:pt idx="0">
                  <c:v>1</c:v>
                </c:pt>
                <c:pt idx="1">
                  <c:v>93</c:v>
                </c:pt>
              </c:numCache>
            </c:numRef>
          </c:xVal>
          <c:yVal>
            <c:numRef>
              <c:f>('zzyzx 600mg rolling'!$AI$136,'zzyzx 600mg rolling'!$AI$136)</c:f>
              <c:numCache>
                <c:formatCode>#,##0.00</c:formatCode>
                <c:ptCount val="2"/>
                <c:pt idx="0">
                  <c:v>1.245843076632156</c:v>
                </c:pt>
                <c:pt idx="1">
                  <c:v>1.245843076632156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52-4F7D-8BA2-B251B792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3504"/>
        <c:axId val="265575424"/>
      </c:scatterChart>
      <c:valAx>
        <c:axId val="2655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5424"/>
        <c:crosses val="autoZero"/>
        <c:crossBetween val="midCat"/>
      </c:valAx>
      <c:valAx>
        <c:axId val="2655754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</xdr:row>
      <xdr:rowOff>149225</xdr:rowOff>
    </xdr:from>
    <xdr:to>
      <xdr:col>5</xdr:col>
      <xdr:colOff>546100</xdr:colOff>
      <xdr:row>18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106291</xdr:colOff>
      <xdr:row>1</xdr:row>
      <xdr:rowOff>99275</xdr:rowOff>
    </xdr:from>
    <xdr:to>
      <xdr:col>9</xdr:col>
      <xdr:colOff>247775</xdr:colOff>
      <xdr:row>15</xdr:row>
      <xdr:rowOff>182531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9FE7-5773-4FD8-9EA2-C7EDD36F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359834</xdr:colOff>
      <xdr:row>1</xdr:row>
      <xdr:rowOff>107908</xdr:rowOff>
    </xdr:from>
    <xdr:to>
      <xdr:col>19</xdr:col>
      <xdr:colOff>894809</xdr:colOff>
      <xdr:row>15</xdr:row>
      <xdr:rowOff>187429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062D8-C4C9-4CDE-B3ED-91C0A01A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3"/>
  <sheetViews>
    <sheetView topLeftCell="A25" zoomScale="90" zoomScaleNormal="90" workbookViewId="0">
      <selection activeCell="D47" sqref="D4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/>
      <c r="B2"/>
      <c r="C2"/>
      <c r="D2" t="s">
        <v>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 s="5"/>
      <c r="T2" s="2">
        <v>6.2881281085607588E-2</v>
      </c>
      <c r="U2" s="2">
        <v>8.449308157586044E-2</v>
      </c>
      <c r="V2" s="5"/>
      <c r="W2" s="5"/>
      <c r="X2" s="13"/>
      <c r="Y2" s="13"/>
      <c r="Z2" s="13"/>
      <c r="AA2" s="13"/>
      <c r="AB2" s="13"/>
      <c r="AC2" s="6"/>
      <c r="AD2" s="6"/>
      <c r="AE2" s="7"/>
      <c r="AF2" s="8"/>
    </row>
    <row r="3" spans="1:32" ht="15">
      <c r="A3"/>
      <c r="B3"/>
      <c r="C3"/>
      <c r="D3" t="s">
        <v>57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 s="5"/>
      <c r="T3" s="2">
        <v>0.26543617740550574</v>
      </c>
      <c r="U3" s="2">
        <v>0.35666449861564964</v>
      </c>
      <c r="V3" s="5"/>
      <c r="W3" s="5"/>
      <c r="X3" s="13"/>
      <c r="Y3" s="13"/>
      <c r="Z3" s="13"/>
      <c r="AA3" s="13"/>
      <c r="AB3" s="13"/>
      <c r="AC3" s="6"/>
      <c r="AD3" s="6"/>
      <c r="AE3" s="7"/>
      <c r="AF3" s="8"/>
    </row>
    <row r="4" spans="1:32" ht="15">
      <c r="A4">
        <v>1</v>
      </c>
      <c r="B4">
        <v>1</v>
      </c>
      <c r="C4">
        <v>50</v>
      </c>
      <c r="D4" t="s">
        <v>24</v>
      </c>
      <c r="E4" t="s">
        <v>18</v>
      </c>
      <c r="F4">
        <v>428</v>
      </c>
      <c r="G4">
        <v>65</v>
      </c>
      <c r="H4">
        <v>0.32500000000000001</v>
      </c>
      <c r="I4">
        <v>2.5000000000000001E-2</v>
      </c>
      <c r="J4">
        <v>1</v>
      </c>
      <c r="K4">
        <v>1</v>
      </c>
      <c r="L4">
        <v>0</v>
      </c>
      <c r="M4">
        <v>0</v>
      </c>
      <c r="N4">
        <v>7.6999999999999999E-2</v>
      </c>
      <c r="O4"/>
      <c r="P4" t="s">
        <v>21</v>
      </c>
      <c r="Q4" s="4">
        <v>44508</v>
      </c>
      <c r="R4" s="1">
        <v>0.56423611111111105</v>
      </c>
      <c r="T4" s="9">
        <f>C4*H4/100</f>
        <v>0.16250000000000001</v>
      </c>
      <c r="U4" s="9">
        <f t="shared" ref="U4:U32" si="0">C4*I4/100</f>
        <v>1.2500000000000001E-2</v>
      </c>
      <c r="V4" s="9" t="str">
        <f t="shared" ref="V4:V38" si="1">IF(D4="aa as unknown",100*(T4-(C4*10.52/100))/(C4*10.52/100),"NA")</f>
        <v>NA</v>
      </c>
      <c r="W4" s="9" t="str">
        <f t="shared" ref="W4:W38" si="2">IF(D4="aa as unknown",100*(U4-(C4*36.06/100))/(C4*36.06/100),"NA")</f>
        <v>NA</v>
      </c>
      <c r="AC4" s="3">
        <v>1</v>
      </c>
    </row>
    <row r="5" spans="1:32" ht="15">
      <c r="A5">
        <v>2</v>
      </c>
      <c r="B5">
        <v>2</v>
      </c>
      <c r="C5">
        <v>50</v>
      </c>
      <c r="D5" t="s">
        <v>24</v>
      </c>
      <c r="E5" t="s">
        <v>18</v>
      </c>
      <c r="F5">
        <v>159</v>
      </c>
      <c r="G5">
        <v>5613</v>
      </c>
      <c r="H5">
        <v>0.111</v>
      </c>
      <c r="I5">
        <v>3.2469999999999999</v>
      </c>
      <c r="J5">
        <v>1</v>
      </c>
      <c r="K5">
        <v>1</v>
      </c>
      <c r="L5">
        <v>0</v>
      </c>
      <c r="M5">
        <v>0</v>
      </c>
      <c r="N5">
        <v>29.217099999999999</v>
      </c>
      <c r="O5"/>
      <c r="P5"/>
      <c r="Q5" s="4">
        <v>44508</v>
      </c>
      <c r="R5" s="1">
        <v>0.56938657407407411</v>
      </c>
      <c r="T5" s="9">
        <f t="shared" ref="T5:T32" si="3">C5*H5/100</f>
        <v>5.5500000000000001E-2</v>
      </c>
      <c r="U5" s="9">
        <f t="shared" si="0"/>
        <v>1.6234999999999999</v>
      </c>
      <c r="V5" s="9" t="str">
        <f t="shared" si="1"/>
        <v>NA</v>
      </c>
      <c r="W5" s="9" t="str">
        <f t="shared" si="2"/>
        <v>NA</v>
      </c>
      <c r="AC5" s="3">
        <v>1</v>
      </c>
    </row>
    <row r="6" spans="1:32" ht="15">
      <c r="A6">
        <v>3</v>
      </c>
      <c r="B6">
        <v>3</v>
      </c>
      <c r="C6">
        <v>50</v>
      </c>
      <c r="D6" t="s">
        <v>37</v>
      </c>
      <c r="E6" t="s">
        <v>22</v>
      </c>
      <c r="F6">
        <v>125</v>
      </c>
      <c r="G6">
        <v>131</v>
      </c>
      <c r="H6">
        <v>8.4000000000000005E-2</v>
      </c>
      <c r="I6">
        <v>5.0999999999999997E-2</v>
      </c>
      <c r="J6">
        <v>1</v>
      </c>
      <c r="K6">
        <v>1</v>
      </c>
      <c r="L6">
        <v>0</v>
      </c>
      <c r="M6">
        <v>0</v>
      </c>
      <c r="N6">
        <v>0.60560000000000003</v>
      </c>
      <c r="O6"/>
      <c r="P6" t="s">
        <v>21</v>
      </c>
      <c r="Q6" s="4">
        <v>44508</v>
      </c>
      <c r="R6" s="1">
        <v>0.57673611111111112</v>
      </c>
      <c r="T6" s="9">
        <f t="shared" si="3"/>
        <v>4.2000000000000003E-2</v>
      </c>
      <c r="U6" s="9">
        <f t="shared" si="0"/>
        <v>2.5499999999999998E-2</v>
      </c>
      <c r="V6" s="9" t="str">
        <f t="shared" si="1"/>
        <v>NA</v>
      </c>
      <c r="W6" s="9" t="str">
        <f t="shared" si="2"/>
        <v>NA</v>
      </c>
      <c r="AC6" s="3">
        <v>1</v>
      </c>
    </row>
    <row r="7" spans="1:32" ht="15">
      <c r="A7">
        <v>4</v>
      </c>
      <c r="B7">
        <v>4</v>
      </c>
      <c r="C7">
        <v>9.7799999999999994</v>
      </c>
      <c r="D7" t="s">
        <v>19</v>
      </c>
      <c r="E7" t="s">
        <v>22</v>
      </c>
      <c r="F7">
        <v>3301</v>
      </c>
      <c r="G7">
        <v>11793</v>
      </c>
      <c r="H7">
        <v>12.085000000000001</v>
      </c>
      <c r="I7">
        <v>37.218000000000004</v>
      </c>
      <c r="J7">
        <v>1</v>
      </c>
      <c r="K7">
        <v>1</v>
      </c>
      <c r="L7">
        <v>0</v>
      </c>
      <c r="M7">
        <v>0</v>
      </c>
      <c r="N7">
        <v>3.0798000000000001</v>
      </c>
      <c r="O7"/>
      <c r="P7"/>
      <c r="Q7" s="4">
        <v>44508</v>
      </c>
      <c r="R7" s="1">
        <v>0.58414351851851853</v>
      </c>
      <c r="T7" s="9">
        <f t="shared" si="3"/>
        <v>1.181913</v>
      </c>
      <c r="U7" s="9">
        <f t="shared" si="0"/>
        <v>3.6399204000000003</v>
      </c>
      <c r="V7" s="9" t="str">
        <f t="shared" si="1"/>
        <v>NA</v>
      </c>
      <c r="W7" s="9" t="str">
        <f t="shared" si="2"/>
        <v>NA</v>
      </c>
      <c r="AC7" s="3">
        <v>1</v>
      </c>
    </row>
    <row r="8" spans="1:32" ht="15">
      <c r="A8">
        <v>5</v>
      </c>
      <c r="B8">
        <v>5</v>
      </c>
      <c r="C8">
        <v>10.16</v>
      </c>
      <c r="D8" t="s">
        <v>20</v>
      </c>
      <c r="E8" t="s">
        <v>22</v>
      </c>
      <c r="F8">
        <v>3179</v>
      </c>
      <c r="G8">
        <v>11884</v>
      </c>
      <c r="H8">
        <v>10.52</v>
      </c>
      <c r="I8">
        <v>36.06</v>
      </c>
      <c r="J8">
        <v>0.93700000000000006</v>
      </c>
      <c r="K8">
        <v>0.99890000000000001</v>
      </c>
      <c r="L8">
        <v>0</v>
      </c>
      <c r="M8">
        <v>0</v>
      </c>
      <c r="N8">
        <v>3.4278</v>
      </c>
      <c r="O8"/>
      <c r="P8"/>
      <c r="Q8" s="4">
        <v>44508</v>
      </c>
      <c r="R8" s="1">
        <v>0.59144675925925927</v>
      </c>
      <c r="T8" s="9">
        <f t="shared" si="3"/>
        <v>1.068832</v>
      </c>
      <c r="U8" s="9">
        <f t="shared" si="0"/>
        <v>3.6636960000000003</v>
      </c>
      <c r="V8" s="9" t="str">
        <f t="shared" si="1"/>
        <v>NA</v>
      </c>
      <c r="W8" s="9" t="str">
        <f t="shared" si="2"/>
        <v>NA</v>
      </c>
      <c r="AC8" s="3">
        <v>1</v>
      </c>
    </row>
    <row r="9" spans="1:32" ht="15">
      <c r="A9">
        <v>6</v>
      </c>
      <c r="B9">
        <v>6</v>
      </c>
      <c r="C9">
        <v>10.15</v>
      </c>
      <c r="D9" t="s">
        <v>20</v>
      </c>
      <c r="E9" t="s">
        <v>22</v>
      </c>
      <c r="F9">
        <v>3300</v>
      </c>
      <c r="G9">
        <v>11915</v>
      </c>
      <c r="H9">
        <v>10.52</v>
      </c>
      <c r="I9">
        <v>36.06</v>
      </c>
      <c r="J9">
        <v>0.90390000000000004</v>
      </c>
      <c r="K9">
        <v>0.99529999999999996</v>
      </c>
      <c r="L9">
        <v>0</v>
      </c>
      <c r="M9">
        <v>0</v>
      </c>
      <c r="N9">
        <v>3.4278</v>
      </c>
      <c r="O9"/>
      <c r="P9"/>
      <c r="Q9" s="4">
        <v>44508</v>
      </c>
      <c r="R9" s="1">
        <v>0.59877314814814808</v>
      </c>
      <c r="T9" s="9">
        <f t="shared" si="3"/>
        <v>1.06778</v>
      </c>
      <c r="U9" s="9">
        <f t="shared" si="0"/>
        <v>3.6600900000000003</v>
      </c>
      <c r="V9" s="9" t="str">
        <f t="shared" si="1"/>
        <v>NA</v>
      </c>
      <c r="W9" s="9" t="str">
        <f t="shared" si="2"/>
        <v>NA</v>
      </c>
      <c r="X9" s="14">
        <f>100*(ABS(T9-T8))/(AVERAGE(T9,T8))</f>
        <v>9.8473658296410665E-2</v>
      </c>
      <c r="Y9" s="14">
        <f>100*(ABS(U9-U8))/(AVERAGE(U9,U8))</f>
        <v>9.8473658296405656E-2</v>
      </c>
      <c r="Z9" s="14">
        <f>100*(ABS(H9-H8))/(AVERAGE(H9,H8))</f>
        <v>0</v>
      </c>
      <c r="AA9" s="14">
        <f>100*(ABS(I9-I8))/(AVERAGE(I9,I8))</f>
        <v>0</v>
      </c>
      <c r="AB9" s="14">
        <f>100*(ABS(N9-N8))/(AVERAGE(N9,N8))</f>
        <v>0</v>
      </c>
      <c r="AC9" s="3">
        <v>1</v>
      </c>
    </row>
    <row r="10" spans="1:32" ht="15">
      <c r="A10">
        <v>7</v>
      </c>
      <c r="B10">
        <v>7</v>
      </c>
      <c r="C10">
        <v>10.44</v>
      </c>
      <c r="D10" t="s">
        <v>20</v>
      </c>
      <c r="E10" t="s">
        <v>22</v>
      </c>
      <c r="F10">
        <v>3317</v>
      </c>
      <c r="G10">
        <v>12326</v>
      </c>
      <c r="H10">
        <v>10.52</v>
      </c>
      <c r="I10">
        <v>36.06</v>
      </c>
      <c r="J10">
        <v>0.92510000000000003</v>
      </c>
      <c r="K10">
        <v>0.99</v>
      </c>
      <c r="L10">
        <v>0</v>
      </c>
      <c r="M10">
        <v>0</v>
      </c>
      <c r="N10">
        <v>3.4278</v>
      </c>
      <c r="O10"/>
      <c r="P10"/>
      <c r="Q10" s="4">
        <v>44508</v>
      </c>
      <c r="R10" s="1">
        <v>0.60615740740740742</v>
      </c>
      <c r="T10" s="9">
        <f t="shared" si="3"/>
        <v>1.0982879999999999</v>
      </c>
      <c r="U10" s="9">
        <f t="shared" si="0"/>
        <v>3.7646640000000002</v>
      </c>
      <c r="V10" s="9" t="str">
        <f t="shared" si="1"/>
        <v>NA</v>
      </c>
      <c r="W10" s="9" t="str">
        <f t="shared" si="2"/>
        <v>NA</v>
      </c>
      <c r="X10" s="14">
        <f>100*(ABS(T10-T9))/(AVERAGE(T10,T9))</f>
        <v>2.8169014084507022</v>
      </c>
      <c r="Y10" s="14">
        <f>100*(ABS(U10-U9))/(AVERAGE(U10,U9))</f>
        <v>2.8169014084507027</v>
      </c>
      <c r="Z10" s="14">
        <f>100*(ABS(H10-H9))/(AVERAGE(H10,H9))</f>
        <v>0</v>
      </c>
      <c r="AA10" s="14">
        <f>100*(ABS(I10-I9))/(AVERAGE(I10,I9))</f>
        <v>0</v>
      </c>
      <c r="AB10" s="14">
        <f>100*(ABS(N10-N9))/(AVERAGE(N10,N9))</f>
        <v>0</v>
      </c>
      <c r="AC10" s="3">
        <v>1</v>
      </c>
    </row>
    <row r="11" spans="1:32" ht="15">
      <c r="A11">
        <v>8</v>
      </c>
      <c r="B11">
        <v>11</v>
      </c>
      <c r="C11">
        <v>92.42</v>
      </c>
      <c r="D11" t="s">
        <v>75</v>
      </c>
      <c r="E11" t="s">
        <v>22</v>
      </c>
      <c r="F11">
        <v>1603</v>
      </c>
      <c r="G11">
        <v>20372</v>
      </c>
      <c r="H11">
        <v>0.60799999999999998</v>
      </c>
      <c r="I11">
        <v>6.7380000000000004</v>
      </c>
      <c r="J11">
        <v>0.92200000000000004</v>
      </c>
      <c r="K11">
        <v>0.99470000000000003</v>
      </c>
      <c r="L11">
        <v>0</v>
      </c>
      <c r="M11">
        <v>0</v>
      </c>
      <c r="N11">
        <v>11.09</v>
      </c>
      <c r="O11"/>
      <c r="P11"/>
      <c r="Q11" s="4">
        <v>44508</v>
      </c>
      <c r="R11" s="1">
        <v>0.6135532407407408</v>
      </c>
      <c r="T11" s="9">
        <f t="shared" si="3"/>
        <v>0.56191360000000001</v>
      </c>
      <c r="U11" s="9">
        <f t="shared" si="0"/>
        <v>6.2272596000000009</v>
      </c>
      <c r="V11" s="9" t="str">
        <f t="shared" si="1"/>
        <v>NA</v>
      </c>
      <c r="W11" s="9" t="str">
        <f t="shared" si="2"/>
        <v>NA</v>
      </c>
      <c r="AC11" s="3">
        <v>1</v>
      </c>
    </row>
    <row r="12" spans="1:32" ht="15">
      <c r="A12">
        <v>9</v>
      </c>
      <c r="B12">
        <v>12</v>
      </c>
      <c r="C12">
        <v>94.05</v>
      </c>
      <c r="D12" t="s">
        <v>76</v>
      </c>
      <c r="E12" t="s">
        <v>22</v>
      </c>
      <c r="F12">
        <v>795</v>
      </c>
      <c r="G12">
        <v>9647</v>
      </c>
      <c r="H12">
        <v>0.30099999999999999</v>
      </c>
      <c r="I12">
        <v>3.157</v>
      </c>
      <c r="J12">
        <v>0.92200000000000004</v>
      </c>
      <c r="K12">
        <v>0.99470000000000003</v>
      </c>
      <c r="L12">
        <v>0</v>
      </c>
      <c r="M12">
        <v>0</v>
      </c>
      <c r="N12">
        <v>10.4763</v>
      </c>
      <c r="O12"/>
      <c r="P12"/>
      <c r="Q12" s="4">
        <v>44508</v>
      </c>
      <c r="R12" s="1">
        <v>0.62094907407407407</v>
      </c>
      <c r="T12" s="9">
        <f t="shared" si="3"/>
        <v>0.28309049999999997</v>
      </c>
      <c r="U12" s="9">
        <f t="shared" si="0"/>
        <v>2.9691584999999998</v>
      </c>
      <c r="V12" s="9" t="str">
        <f t="shared" si="1"/>
        <v>NA</v>
      </c>
      <c r="W12" s="9" t="str">
        <f t="shared" si="2"/>
        <v>NA</v>
      </c>
      <c r="X12" s="14"/>
      <c r="Y12" s="14"/>
      <c r="Z12" s="14"/>
      <c r="AA12" s="14"/>
      <c r="AB12" s="14"/>
      <c r="AC12" s="3">
        <v>1</v>
      </c>
    </row>
    <row r="13" spans="1:32" ht="15">
      <c r="A13">
        <v>10</v>
      </c>
      <c r="B13">
        <v>13</v>
      </c>
      <c r="C13">
        <v>89.3</v>
      </c>
      <c r="D13" t="s">
        <v>77</v>
      </c>
      <c r="E13" t="s">
        <v>22</v>
      </c>
      <c r="F13">
        <v>1134</v>
      </c>
      <c r="G13">
        <v>11847</v>
      </c>
      <c r="H13">
        <v>0.45300000000000001</v>
      </c>
      <c r="I13">
        <v>4.0730000000000004</v>
      </c>
      <c r="J13">
        <v>0.92200000000000004</v>
      </c>
      <c r="K13">
        <v>0.99470000000000003</v>
      </c>
      <c r="L13">
        <v>0</v>
      </c>
      <c r="M13">
        <v>0</v>
      </c>
      <c r="N13">
        <v>8.9854000000000003</v>
      </c>
      <c r="O13"/>
      <c r="P13"/>
      <c r="Q13" s="4">
        <v>44508</v>
      </c>
      <c r="R13" s="1">
        <v>0.62835648148148149</v>
      </c>
      <c r="T13" s="9">
        <f t="shared" si="3"/>
        <v>0.40452899999999997</v>
      </c>
      <c r="U13" s="9">
        <f t="shared" si="0"/>
        <v>3.6371890000000002</v>
      </c>
      <c r="V13" s="9" t="str">
        <f t="shared" si="1"/>
        <v>NA</v>
      </c>
      <c r="W13" s="9" t="str">
        <f t="shared" si="2"/>
        <v>NA</v>
      </c>
      <c r="X13" s="14"/>
      <c r="Y13" s="14"/>
      <c r="Z13" s="14"/>
      <c r="AA13" s="14"/>
      <c r="AB13" s="14"/>
      <c r="AC13" s="3">
        <v>1</v>
      </c>
    </row>
    <row r="14" spans="1:32" ht="15">
      <c r="A14">
        <v>11</v>
      </c>
      <c r="B14">
        <v>14</v>
      </c>
      <c r="C14">
        <v>73.489999999999995</v>
      </c>
      <c r="D14" t="s">
        <v>78</v>
      </c>
      <c r="E14" t="s">
        <v>22</v>
      </c>
      <c r="F14">
        <v>555</v>
      </c>
      <c r="G14">
        <v>6638</v>
      </c>
      <c r="H14">
        <v>0.26700000000000002</v>
      </c>
      <c r="I14">
        <v>2.7959999999999998</v>
      </c>
      <c r="J14">
        <v>0.92200000000000004</v>
      </c>
      <c r="K14">
        <v>0.99470000000000003</v>
      </c>
      <c r="L14">
        <v>0</v>
      </c>
      <c r="M14">
        <v>0</v>
      </c>
      <c r="N14">
        <v>10.4689</v>
      </c>
      <c r="O14"/>
      <c r="P14"/>
      <c r="Q14" s="4">
        <v>44508</v>
      </c>
      <c r="R14" s="1">
        <v>0.63570601851851849</v>
      </c>
      <c r="T14" s="9">
        <f t="shared" si="3"/>
        <v>0.19621829999999998</v>
      </c>
      <c r="U14" s="9">
        <f t="shared" si="0"/>
        <v>2.0547803999999998</v>
      </c>
      <c r="V14" s="9" t="str">
        <f t="shared" si="1"/>
        <v>NA</v>
      </c>
      <c r="W14" s="9" t="str">
        <f t="shared" si="2"/>
        <v>NA</v>
      </c>
      <c r="X14" s="14"/>
      <c r="Y14" s="14"/>
      <c r="Z14" s="14"/>
      <c r="AA14" s="14"/>
      <c r="AB14" s="14"/>
      <c r="AC14" s="3">
        <v>1</v>
      </c>
    </row>
    <row r="15" spans="1:32" ht="15">
      <c r="A15">
        <v>12</v>
      </c>
      <c r="B15">
        <v>15</v>
      </c>
      <c r="C15">
        <v>76.819999999999993</v>
      </c>
      <c r="D15" t="s">
        <v>79</v>
      </c>
      <c r="E15" t="s">
        <v>22</v>
      </c>
      <c r="F15">
        <v>1030</v>
      </c>
      <c r="G15">
        <v>9849</v>
      </c>
      <c r="H15">
        <v>0.47899999999999998</v>
      </c>
      <c r="I15">
        <v>3.9449999999999998</v>
      </c>
      <c r="J15">
        <v>0.92200000000000004</v>
      </c>
      <c r="K15">
        <v>0.99470000000000003</v>
      </c>
      <c r="L15">
        <v>0</v>
      </c>
      <c r="M15">
        <v>0</v>
      </c>
      <c r="N15">
        <v>8.24</v>
      </c>
      <c r="O15"/>
      <c r="P15"/>
      <c r="Q15" s="4">
        <v>44508</v>
      </c>
      <c r="R15" s="1">
        <v>0.64307870370370368</v>
      </c>
      <c r="T15" s="9">
        <f t="shared" si="3"/>
        <v>0.36796779999999996</v>
      </c>
      <c r="U15" s="9">
        <f t="shared" si="0"/>
        <v>3.0305489999999997</v>
      </c>
      <c r="V15" s="9" t="str">
        <f t="shared" si="1"/>
        <v>NA</v>
      </c>
      <c r="W15" s="9" t="str">
        <f t="shared" si="2"/>
        <v>NA</v>
      </c>
      <c r="X15" s="14"/>
      <c r="Y15" s="14"/>
      <c r="Z15" s="14"/>
      <c r="AA15" s="14"/>
      <c r="AB15" s="14"/>
      <c r="AC15" s="3">
        <v>1</v>
      </c>
    </row>
    <row r="16" spans="1:32" ht="15">
      <c r="A16">
        <v>13</v>
      </c>
      <c r="B16">
        <v>16</v>
      </c>
      <c r="C16">
        <v>93.72</v>
      </c>
      <c r="D16" t="s">
        <v>80</v>
      </c>
      <c r="E16" t="s">
        <v>22</v>
      </c>
      <c r="F16">
        <v>1197</v>
      </c>
      <c r="G16">
        <v>14096</v>
      </c>
      <c r="H16">
        <v>0.45600000000000002</v>
      </c>
      <c r="I16">
        <v>4.6100000000000003</v>
      </c>
      <c r="J16">
        <v>0.92200000000000004</v>
      </c>
      <c r="K16">
        <v>0.99470000000000003</v>
      </c>
      <c r="L16">
        <v>0</v>
      </c>
      <c r="M16">
        <v>0</v>
      </c>
      <c r="N16">
        <v>10.115500000000001</v>
      </c>
      <c r="O16"/>
      <c r="P16"/>
      <c r="Q16" s="4">
        <v>44508</v>
      </c>
      <c r="R16" s="1">
        <v>0.65046296296296291</v>
      </c>
      <c r="T16" s="9">
        <f t="shared" si="3"/>
        <v>0.4273632</v>
      </c>
      <c r="U16" s="9">
        <f t="shared" si="0"/>
        <v>4.3204920000000007</v>
      </c>
      <c r="V16" s="9" t="str">
        <f t="shared" si="1"/>
        <v>NA</v>
      </c>
      <c r="W16" s="9" t="str">
        <f t="shared" si="2"/>
        <v>NA</v>
      </c>
      <c r="AC16" s="3">
        <v>1</v>
      </c>
    </row>
    <row r="17" spans="1:29" ht="15">
      <c r="A17">
        <v>14</v>
      </c>
      <c r="B17">
        <v>17</v>
      </c>
      <c r="C17">
        <v>81.62</v>
      </c>
      <c r="D17" t="s">
        <v>81</v>
      </c>
      <c r="E17" t="s">
        <v>22</v>
      </c>
      <c r="F17">
        <v>793</v>
      </c>
      <c r="G17">
        <v>8054</v>
      </c>
      <c r="H17">
        <v>0.34599999999999997</v>
      </c>
      <c r="I17">
        <v>3.0449999999999999</v>
      </c>
      <c r="J17">
        <v>0.92200000000000004</v>
      </c>
      <c r="K17">
        <v>0.99470000000000003</v>
      </c>
      <c r="L17">
        <v>0</v>
      </c>
      <c r="M17">
        <v>0</v>
      </c>
      <c r="N17">
        <v>8.7955000000000005</v>
      </c>
      <c r="O17"/>
      <c r="P17"/>
      <c r="Q17" s="4">
        <v>44508</v>
      </c>
      <c r="R17" s="1">
        <v>0.6578356481481481</v>
      </c>
      <c r="T17" s="9">
        <f t="shared" si="3"/>
        <v>0.28240520000000002</v>
      </c>
      <c r="U17" s="9">
        <f t="shared" si="0"/>
        <v>2.4853290000000001</v>
      </c>
      <c r="V17" s="9" t="str">
        <f t="shared" si="1"/>
        <v>NA</v>
      </c>
      <c r="W17" s="9" t="str">
        <f t="shared" si="2"/>
        <v>NA</v>
      </c>
      <c r="AC17" s="3">
        <v>1</v>
      </c>
    </row>
    <row r="18" spans="1:29" ht="15">
      <c r="A18">
        <v>15</v>
      </c>
      <c r="B18">
        <v>18</v>
      </c>
      <c r="C18">
        <v>85.11</v>
      </c>
      <c r="D18" t="s">
        <v>82</v>
      </c>
      <c r="E18" t="s">
        <v>22</v>
      </c>
      <c r="F18">
        <v>2082</v>
      </c>
      <c r="G18">
        <v>23741</v>
      </c>
      <c r="H18">
        <v>0.83499999999999996</v>
      </c>
      <c r="I18">
        <v>8.52</v>
      </c>
      <c r="J18">
        <v>0.92200000000000004</v>
      </c>
      <c r="K18">
        <v>0.99470000000000003</v>
      </c>
      <c r="L18">
        <v>0</v>
      </c>
      <c r="M18">
        <v>0</v>
      </c>
      <c r="N18">
        <v>10.206099999999999</v>
      </c>
      <c r="O18"/>
      <c r="P18"/>
      <c r="Q18" s="4">
        <v>44508</v>
      </c>
      <c r="R18" s="1">
        <v>0.66521990740740744</v>
      </c>
      <c r="T18" s="9">
        <f t="shared" si="3"/>
        <v>0.71066850000000004</v>
      </c>
      <c r="U18" s="9">
        <f t="shared" si="0"/>
        <v>7.2513719999999999</v>
      </c>
      <c r="V18" s="9" t="str">
        <f t="shared" si="1"/>
        <v>NA</v>
      </c>
      <c r="W18" s="9" t="str">
        <f t="shared" si="2"/>
        <v>NA</v>
      </c>
      <c r="AC18" s="3">
        <v>1</v>
      </c>
    </row>
    <row r="19" spans="1:29" ht="15">
      <c r="A19">
        <v>16</v>
      </c>
      <c r="B19">
        <v>19</v>
      </c>
      <c r="C19">
        <v>79.739999999999995</v>
      </c>
      <c r="D19" t="s">
        <v>83</v>
      </c>
      <c r="E19" t="s">
        <v>22</v>
      </c>
      <c r="F19">
        <v>627</v>
      </c>
      <c r="G19">
        <v>6096</v>
      </c>
      <c r="H19">
        <v>0.27900000000000003</v>
      </c>
      <c r="I19">
        <v>2.37</v>
      </c>
      <c r="J19">
        <v>0.92200000000000004</v>
      </c>
      <c r="K19">
        <v>0.99470000000000003</v>
      </c>
      <c r="L19">
        <v>0</v>
      </c>
      <c r="M19">
        <v>0</v>
      </c>
      <c r="N19">
        <v>8.4908000000000001</v>
      </c>
      <c r="O19"/>
      <c r="P19"/>
      <c r="Q19" s="4">
        <v>44508</v>
      </c>
      <c r="R19" s="1">
        <v>0.67265046296296294</v>
      </c>
      <c r="T19" s="9">
        <f t="shared" si="3"/>
        <v>0.22247459999999999</v>
      </c>
      <c r="U19" s="9">
        <f t="shared" si="0"/>
        <v>1.8898380000000001</v>
      </c>
      <c r="V19" s="9" t="str">
        <f t="shared" si="1"/>
        <v>NA</v>
      </c>
      <c r="W19" s="9" t="str">
        <f t="shared" si="2"/>
        <v>NA</v>
      </c>
      <c r="AC19" s="3">
        <v>1</v>
      </c>
    </row>
    <row r="20" spans="1:29" ht="15">
      <c r="A20">
        <v>17</v>
      </c>
      <c r="B20">
        <v>20</v>
      </c>
      <c r="C20">
        <v>92.94</v>
      </c>
      <c r="D20" t="s">
        <v>84</v>
      </c>
      <c r="E20" t="s">
        <v>22</v>
      </c>
      <c r="F20">
        <v>1188</v>
      </c>
      <c r="G20">
        <v>14329</v>
      </c>
      <c r="H20">
        <v>0.45600000000000002</v>
      </c>
      <c r="I20">
        <v>4.7249999999999996</v>
      </c>
      <c r="J20">
        <v>0.92200000000000004</v>
      </c>
      <c r="K20">
        <v>0.99470000000000003</v>
      </c>
      <c r="L20">
        <v>0</v>
      </c>
      <c r="M20">
        <v>0</v>
      </c>
      <c r="N20">
        <v>10.3529</v>
      </c>
      <c r="O20"/>
      <c r="P20"/>
      <c r="Q20" s="4">
        <v>44508</v>
      </c>
      <c r="R20" s="1">
        <v>0.68002314814814813</v>
      </c>
      <c r="T20" s="9">
        <f t="shared" si="3"/>
        <v>0.42380639999999997</v>
      </c>
      <c r="U20" s="9">
        <f t="shared" si="0"/>
        <v>4.3914149999999994</v>
      </c>
      <c r="V20" s="9" t="str">
        <f t="shared" si="1"/>
        <v>NA</v>
      </c>
      <c r="W20" s="9" t="str">
        <f t="shared" si="2"/>
        <v>NA</v>
      </c>
      <c r="AC20" s="3">
        <v>1</v>
      </c>
    </row>
    <row r="21" spans="1:29" ht="15">
      <c r="A21">
        <v>18</v>
      </c>
      <c r="B21">
        <v>21</v>
      </c>
      <c r="C21">
        <v>81.75</v>
      </c>
      <c r="D21" t="s">
        <v>85</v>
      </c>
      <c r="E21" t="s">
        <v>22</v>
      </c>
      <c r="F21">
        <v>2240</v>
      </c>
      <c r="G21">
        <v>20666</v>
      </c>
      <c r="H21">
        <v>0.92900000000000005</v>
      </c>
      <c r="I21">
        <v>7.7270000000000003</v>
      </c>
      <c r="J21">
        <v>0.92200000000000004</v>
      </c>
      <c r="K21">
        <v>0.99470000000000003</v>
      </c>
      <c r="L21">
        <v>0</v>
      </c>
      <c r="M21">
        <v>0</v>
      </c>
      <c r="N21">
        <v>8.3177000000000003</v>
      </c>
      <c r="O21"/>
      <c r="P21"/>
      <c r="Q21" s="4">
        <v>44508</v>
      </c>
      <c r="R21" s="1">
        <v>0.68744212962962958</v>
      </c>
      <c r="T21" s="9">
        <f t="shared" si="3"/>
        <v>0.75945750000000001</v>
      </c>
      <c r="U21" s="9">
        <f t="shared" si="0"/>
        <v>6.3168225000000007</v>
      </c>
      <c r="V21" s="9" t="str">
        <f t="shared" si="1"/>
        <v>NA</v>
      </c>
      <c r="W21" s="9" t="str">
        <f t="shared" si="2"/>
        <v>NA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22</v>
      </c>
      <c r="C22">
        <v>9.8699999999999992</v>
      </c>
      <c r="D22" t="s">
        <v>23</v>
      </c>
      <c r="E22" t="s">
        <v>22</v>
      </c>
      <c r="F22">
        <v>3166</v>
      </c>
      <c r="G22">
        <v>11840</v>
      </c>
      <c r="H22">
        <v>10.614000000000001</v>
      </c>
      <c r="I22">
        <v>36.83</v>
      </c>
      <c r="J22">
        <v>0.92200000000000004</v>
      </c>
      <c r="K22">
        <v>0.99470000000000003</v>
      </c>
      <c r="L22">
        <v>0</v>
      </c>
      <c r="M22">
        <v>0</v>
      </c>
      <c r="N22">
        <v>3.4701</v>
      </c>
      <c r="O22"/>
      <c r="P22"/>
      <c r="Q22" s="4">
        <v>44508</v>
      </c>
      <c r="R22" s="1">
        <v>0.69488425925925934</v>
      </c>
      <c r="T22" s="9">
        <f t="shared" si="3"/>
        <v>1.0476018</v>
      </c>
      <c r="U22" s="9">
        <f t="shared" si="0"/>
        <v>3.6351209999999998</v>
      </c>
      <c r="V22" s="9">
        <f t="shared" si="1"/>
        <v>0.893536121673004</v>
      </c>
      <c r="W22" s="9">
        <f t="shared" si="2"/>
        <v>2.1353300055463098</v>
      </c>
      <c r="AC22" s="3">
        <v>1</v>
      </c>
    </row>
    <row r="23" spans="1:29" ht="15">
      <c r="A23">
        <v>20</v>
      </c>
      <c r="B23">
        <v>23</v>
      </c>
      <c r="C23">
        <v>85.1</v>
      </c>
      <c r="D23" t="s">
        <v>86</v>
      </c>
      <c r="E23" t="s">
        <v>22</v>
      </c>
      <c r="F23">
        <v>793</v>
      </c>
      <c r="G23">
        <v>7830</v>
      </c>
      <c r="H23">
        <v>0.33200000000000002</v>
      </c>
      <c r="I23">
        <v>2.84</v>
      </c>
      <c r="J23">
        <v>0.92200000000000004</v>
      </c>
      <c r="K23">
        <v>0.99470000000000003</v>
      </c>
      <c r="L23">
        <v>0</v>
      </c>
      <c r="M23">
        <v>0</v>
      </c>
      <c r="N23">
        <v>8.5597999999999992</v>
      </c>
      <c r="O23"/>
      <c r="P23"/>
      <c r="Q23" s="4">
        <v>44508</v>
      </c>
      <c r="R23" s="1">
        <v>0.70232638888888888</v>
      </c>
      <c r="T23" s="9">
        <f t="shared" si="3"/>
        <v>0.28253200000000001</v>
      </c>
      <c r="U23" s="9">
        <f t="shared" si="0"/>
        <v>2.4168399999999997</v>
      </c>
      <c r="V23" s="9" t="str">
        <f t="shared" si="1"/>
        <v>NA</v>
      </c>
      <c r="W23" s="9" t="str">
        <f t="shared" si="2"/>
        <v>NA</v>
      </c>
      <c r="AC23" s="3">
        <v>1</v>
      </c>
    </row>
    <row r="24" spans="1:29" ht="15">
      <c r="A24">
        <v>21</v>
      </c>
      <c r="B24">
        <v>24</v>
      </c>
      <c r="C24">
        <v>95.57</v>
      </c>
      <c r="D24" t="s">
        <v>87</v>
      </c>
      <c r="E24" t="s">
        <v>22</v>
      </c>
      <c r="F24">
        <v>862</v>
      </c>
      <c r="G24">
        <v>10126</v>
      </c>
      <c r="H24">
        <v>0.32200000000000001</v>
      </c>
      <c r="I24">
        <v>3.2589999999999999</v>
      </c>
      <c r="J24">
        <v>0.92200000000000004</v>
      </c>
      <c r="K24">
        <v>0.99470000000000003</v>
      </c>
      <c r="L24">
        <v>0</v>
      </c>
      <c r="M24">
        <v>0</v>
      </c>
      <c r="N24">
        <v>10.125500000000001</v>
      </c>
      <c r="O24"/>
      <c r="P24"/>
      <c r="Q24" s="4">
        <v>44508</v>
      </c>
      <c r="R24" s="1">
        <v>0.70979166666666671</v>
      </c>
      <c r="T24" s="9">
        <f t="shared" si="3"/>
        <v>0.30773539999999999</v>
      </c>
      <c r="U24" s="9">
        <f t="shared" si="0"/>
        <v>3.1146262999999998</v>
      </c>
      <c r="V24" s="9" t="str">
        <f t="shared" si="1"/>
        <v>NA</v>
      </c>
      <c r="W24" s="9" t="str">
        <f t="shared" si="2"/>
        <v>NA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22</v>
      </c>
      <c r="B25">
        <v>25</v>
      </c>
      <c r="C25">
        <v>95.79</v>
      </c>
      <c r="D25" t="s">
        <v>88</v>
      </c>
      <c r="E25" t="s">
        <v>22</v>
      </c>
      <c r="F25">
        <v>1131</v>
      </c>
      <c r="G25">
        <v>11067</v>
      </c>
      <c r="H25">
        <v>0.42099999999999999</v>
      </c>
      <c r="I25">
        <v>3.55</v>
      </c>
      <c r="J25">
        <v>0.92200000000000004</v>
      </c>
      <c r="K25">
        <v>0.99470000000000003</v>
      </c>
      <c r="L25">
        <v>0</v>
      </c>
      <c r="M25">
        <v>0</v>
      </c>
      <c r="N25">
        <v>8.4213000000000005</v>
      </c>
      <c r="O25"/>
      <c r="P25"/>
      <c r="Q25" s="4">
        <v>44508</v>
      </c>
      <c r="R25" s="1">
        <v>0.71730324074074081</v>
      </c>
      <c r="T25" s="9">
        <f t="shared" si="3"/>
        <v>0.40327590000000002</v>
      </c>
      <c r="U25" s="9">
        <f t="shared" si="0"/>
        <v>3.4005450000000002</v>
      </c>
      <c r="V25" s="9" t="str">
        <f t="shared" si="1"/>
        <v>NA</v>
      </c>
      <c r="W25" s="9" t="str">
        <f t="shared" si="2"/>
        <v>NA</v>
      </c>
      <c r="AC25" s="3">
        <v>1</v>
      </c>
    </row>
    <row r="26" spans="1:29" ht="15">
      <c r="A26">
        <v>23</v>
      </c>
      <c r="B26">
        <v>26</v>
      </c>
      <c r="C26">
        <v>86.55</v>
      </c>
      <c r="D26" t="s">
        <v>89</v>
      </c>
      <c r="E26" t="s">
        <v>22</v>
      </c>
      <c r="F26">
        <v>1251</v>
      </c>
      <c r="G26">
        <v>13180</v>
      </c>
      <c r="H26">
        <v>0.51600000000000001</v>
      </c>
      <c r="I26">
        <v>4.67</v>
      </c>
      <c r="J26">
        <v>0.92200000000000004</v>
      </c>
      <c r="K26">
        <v>0.99470000000000003</v>
      </c>
      <c r="L26">
        <v>0</v>
      </c>
      <c r="M26">
        <v>0</v>
      </c>
      <c r="N26">
        <v>9.0510999999999999</v>
      </c>
      <c r="O26"/>
      <c r="P26"/>
      <c r="Q26" s="4">
        <v>44508</v>
      </c>
      <c r="R26" s="1">
        <v>0.72472222222222227</v>
      </c>
      <c r="T26" s="9">
        <f t="shared" si="3"/>
        <v>0.44659799999999999</v>
      </c>
      <c r="U26" s="9">
        <f t="shared" si="0"/>
        <v>4.0418849999999997</v>
      </c>
      <c r="V26" s="9" t="str">
        <f t="shared" si="1"/>
        <v>NA</v>
      </c>
      <c r="W26" s="9" t="str">
        <f t="shared" si="2"/>
        <v>NA</v>
      </c>
      <c r="X26" s="14"/>
      <c r="Y26" s="14"/>
      <c r="Z26" s="14"/>
      <c r="AA26" s="14"/>
      <c r="AB26" s="14"/>
      <c r="AC26" s="3">
        <v>1</v>
      </c>
    </row>
    <row r="27" spans="1:29" ht="15">
      <c r="A27">
        <v>24</v>
      </c>
      <c r="B27">
        <v>27</v>
      </c>
      <c r="C27">
        <v>88.76</v>
      </c>
      <c r="D27" t="s">
        <v>90</v>
      </c>
      <c r="E27" t="s">
        <v>22</v>
      </c>
      <c r="F27">
        <v>1525</v>
      </c>
      <c r="G27">
        <v>16896</v>
      </c>
      <c r="H27">
        <v>0.60499999999999998</v>
      </c>
      <c r="I27">
        <v>5.8259999999999996</v>
      </c>
      <c r="J27">
        <v>0.92200000000000004</v>
      </c>
      <c r="K27">
        <v>0.99470000000000003</v>
      </c>
      <c r="L27">
        <v>0</v>
      </c>
      <c r="M27">
        <v>0</v>
      </c>
      <c r="N27">
        <v>9.6278000000000006</v>
      </c>
      <c r="O27"/>
      <c r="P27"/>
      <c r="Q27" s="4">
        <v>44508</v>
      </c>
      <c r="R27" s="1">
        <v>0.73222222222222222</v>
      </c>
      <c r="T27" s="9">
        <f t="shared" si="3"/>
        <v>0.53699800000000009</v>
      </c>
      <c r="U27" s="9">
        <f t="shared" si="0"/>
        <v>5.1711575999999999</v>
      </c>
      <c r="V27" s="9" t="str">
        <f t="shared" si="1"/>
        <v>NA</v>
      </c>
      <c r="W27" s="9" t="str">
        <f t="shared" si="2"/>
        <v>NA</v>
      </c>
      <c r="AC27" s="3">
        <v>1</v>
      </c>
    </row>
    <row r="28" spans="1:29" ht="15">
      <c r="A28">
        <v>25</v>
      </c>
      <c r="B28">
        <v>28</v>
      </c>
      <c r="C28">
        <v>92.15</v>
      </c>
      <c r="D28" t="s">
        <v>91</v>
      </c>
      <c r="E28" t="s">
        <v>22</v>
      </c>
      <c r="F28">
        <v>1702</v>
      </c>
      <c r="G28">
        <v>19344</v>
      </c>
      <c r="H28">
        <v>0.64300000000000002</v>
      </c>
      <c r="I28">
        <v>6.4189999999999996</v>
      </c>
      <c r="J28">
        <v>0.92200000000000004</v>
      </c>
      <c r="K28">
        <v>0.99470000000000003</v>
      </c>
      <c r="L28">
        <v>0</v>
      </c>
      <c r="M28">
        <v>0</v>
      </c>
      <c r="N28">
        <v>9.9860000000000007</v>
      </c>
      <c r="O28"/>
      <c r="P28"/>
      <c r="Q28" s="4">
        <v>44508</v>
      </c>
      <c r="R28" s="1">
        <v>0.73966435185185186</v>
      </c>
      <c r="T28" s="9">
        <f t="shared" si="3"/>
        <v>0.59252450000000001</v>
      </c>
      <c r="U28" s="9">
        <f t="shared" si="0"/>
        <v>5.9151084999999997</v>
      </c>
      <c r="V28" s="9" t="str">
        <f t="shared" si="1"/>
        <v>NA</v>
      </c>
      <c r="W28" s="9" t="str">
        <f t="shared" si="2"/>
        <v>NA</v>
      </c>
      <c r="AC28" s="3">
        <v>1</v>
      </c>
    </row>
    <row r="29" spans="1:29" ht="15">
      <c r="A29">
        <v>26</v>
      </c>
      <c r="B29">
        <v>29</v>
      </c>
      <c r="C29">
        <v>72.88</v>
      </c>
      <c r="D29" t="s">
        <v>92</v>
      </c>
      <c r="E29" t="s">
        <v>22</v>
      </c>
      <c r="F29">
        <v>1840</v>
      </c>
      <c r="G29">
        <v>15714</v>
      </c>
      <c r="H29">
        <v>0.871</v>
      </c>
      <c r="I29">
        <v>6.6029999999999998</v>
      </c>
      <c r="J29">
        <v>0.92200000000000004</v>
      </c>
      <c r="K29">
        <v>0.99470000000000003</v>
      </c>
      <c r="L29">
        <v>0</v>
      </c>
      <c r="M29">
        <v>0</v>
      </c>
      <c r="N29">
        <v>7.577</v>
      </c>
      <c r="O29"/>
      <c r="P29"/>
      <c r="Q29" s="4">
        <v>44508</v>
      </c>
      <c r="R29" s="1">
        <v>0.74714120370370374</v>
      </c>
      <c r="T29" s="9">
        <f t="shared" si="3"/>
        <v>0.63478479999999993</v>
      </c>
      <c r="U29" s="9">
        <f t="shared" si="0"/>
        <v>4.8122663999999995</v>
      </c>
      <c r="V29" s="9" t="str">
        <f t="shared" si="1"/>
        <v>NA</v>
      </c>
      <c r="W29" s="9" t="str">
        <f t="shared" si="2"/>
        <v>NA</v>
      </c>
      <c r="AC29" s="3">
        <v>1</v>
      </c>
    </row>
    <row r="30" spans="1:29" ht="15">
      <c r="A30">
        <v>27</v>
      </c>
      <c r="B30">
        <v>30</v>
      </c>
      <c r="C30">
        <v>81.99</v>
      </c>
      <c r="D30" t="s">
        <v>93</v>
      </c>
      <c r="E30" t="s">
        <v>22</v>
      </c>
      <c r="F30">
        <v>1346</v>
      </c>
      <c r="G30">
        <v>15224</v>
      </c>
      <c r="H30">
        <v>0.58599999999999997</v>
      </c>
      <c r="I30">
        <v>5.6879999999999997</v>
      </c>
      <c r="J30">
        <v>0.92200000000000004</v>
      </c>
      <c r="K30">
        <v>0.99470000000000003</v>
      </c>
      <c r="L30">
        <v>0</v>
      </c>
      <c r="M30">
        <v>0</v>
      </c>
      <c r="N30">
        <v>9.7100000000000009</v>
      </c>
      <c r="O30"/>
      <c r="P30"/>
      <c r="Q30" s="4">
        <v>44508</v>
      </c>
      <c r="R30" s="1">
        <v>0.75459490740740742</v>
      </c>
      <c r="T30" s="9">
        <f t="shared" si="3"/>
        <v>0.48046139999999993</v>
      </c>
      <c r="U30" s="9">
        <f t="shared" si="0"/>
        <v>4.6635911999999999</v>
      </c>
      <c r="V30" s="9" t="str">
        <f t="shared" si="1"/>
        <v>NA</v>
      </c>
      <c r="W30" s="9" t="str">
        <f t="shared" si="2"/>
        <v>NA</v>
      </c>
      <c r="AC30" s="3">
        <v>1</v>
      </c>
    </row>
    <row r="31" spans="1:29" ht="15">
      <c r="A31">
        <v>28</v>
      </c>
      <c r="B31">
        <v>31</v>
      </c>
      <c r="C31">
        <v>81.27</v>
      </c>
      <c r="D31" t="s">
        <v>94</v>
      </c>
      <c r="E31" t="s">
        <v>22</v>
      </c>
      <c r="F31">
        <v>1016</v>
      </c>
      <c r="G31">
        <v>10506</v>
      </c>
      <c r="H31">
        <v>0.44600000000000001</v>
      </c>
      <c r="I31">
        <v>3.9740000000000002</v>
      </c>
      <c r="J31">
        <v>0.92200000000000004</v>
      </c>
      <c r="K31">
        <v>0.99470000000000003</v>
      </c>
      <c r="L31">
        <v>0</v>
      </c>
      <c r="M31">
        <v>0</v>
      </c>
      <c r="N31">
        <v>8.9016999999999999</v>
      </c>
      <c r="O31"/>
      <c r="P31"/>
      <c r="Q31" s="4">
        <v>44508</v>
      </c>
      <c r="R31" s="1">
        <v>0.76208333333333333</v>
      </c>
      <c r="T31" s="9">
        <f t="shared" si="3"/>
        <v>0.36246420000000001</v>
      </c>
      <c r="U31" s="9">
        <f t="shared" si="0"/>
        <v>3.2296697999999999</v>
      </c>
      <c r="V31" s="9" t="str">
        <f t="shared" si="1"/>
        <v>NA</v>
      </c>
      <c r="W31" s="9" t="str">
        <f t="shared" si="2"/>
        <v>NA</v>
      </c>
      <c r="AC31" s="3">
        <v>1</v>
      </c>
    </row>
    <row r="32" spans="1:29" ht="15">
      <c r="A32">
        <v>29</v>
      </c>
      <c r="B32">
        <v>32</v>
      </c>
      <c r="C32">
        <v>77.760000000000005</v>
      </c>
      <c r="D32" t="s">
        <v>95</v>
      </c>
      <c r="E32" t="s">
        <v>22</v>
      </c>
      <c r="F32">
        <v>1466</v>
      </c>
      <c r="G32">
        <v>16734</v>
      </c>
      <c r="H32">
        <v>0.67200000000000004</v>
      </c>
      <c r="I32">
        <v>6.5869999999999997</v>
      </c>
      <c r="J32">
        <v>0.92200000000000004</v>
      </c>
      <c r="K32">
        <v>0.99470000000000003</v>
      </c>
      <c r="L32">
        <v>0</v>
      </c>
      <c r="M32">
        <v>0</v>
      </c>
      <c r="N32">
        <v>9.8034999999999997</v>
      </c>
      <c r="O32"/>
      <c r="P32"/>
      <c r="Q32" s="4">
        <v>44508</v>
      </c>
      <c r="R32" s="1">
        <v>0.76953703703703702</v>
      </c>
      <c r="T32" s="9">
        <f t="shared" si="3"/>
        <v>0.5225472000000001</v>
      </c>
      <c r="U32" s="9">
        <f t="shared" si="0"/>
        <v>5.1220511999999996</v>
      </c>
      <c r="V32" s="9" t="str">
        <f t="shared" si="1"/>
        <v>NA</v>
      </c>
      <c r="W32" s="9" t="str">
        <f t="shared" si="2"/>
        <v>NA</v>
      </c>
      <c r="AC32" s="3">
        <v>1</v>
      </c>
    </row>
    <row r="33" spans="1:29" ht="15">
      <c r="A33">
        <v>30</v>
      </c>
      <c r="B33">
        <v>33</v>
      </c>
      <c r="C33">
        <v>83.7</v>
      </c>
      <c r="D33" t="s">
        <v>96</v>
      </c>
      <c r="E33" t="s">
        <v>22</v>
      </c>
      <c r="F33">
        <v>967</v>
      </c>
      <c r="G33">
        <v>8919</v>
      </c>
      <c r="H33">
        <v>0.41199999999999998</v>
      </c>
      <c r="I33">
        <v>3.2829999999999999</v>
      </c>
      <c r="J33">
        <v>0.92200000000000004</v>
      </c>
      <c r="K33">
        <v>0.99470000000000003</v>
      </c>
      <c r="L33">
        <v>0</v>
      </c>
      <c r="M33">
        <v>0</v>
      </c>
      <c r="N33">
        <v>7.9598000000000004</v>
      </c>
      <c r="O33"/>
      <c r="P33"/>
      <c r="Q33" s="4">
        <v>44508</v>
      </c>
      <c r="R33" s="1">
        <v>0.77696759259259263</v>
      </c>
      <c r="T33" s="9">
        <f t="shared" ref="T33:T43" si="4">C33*H33/100</f>
        <v>0.34484399999999998</v>
      </c>
      <c r="U33" s="9">
        <f t="shared" ref="U33:U43" si="5">C33*I33/100</f>
        <v>2.747871</v>
      </c>
      <c r="V33" s="9" t="str">
        <f t="shared" si="1"/>
        <v>NA</v>
      </c>
      <c r="W33" s="9" t="str">
        <f t="shared" si="2"/>
        <v>NA</v>
      </c>
      <c r="X33" s="14"/>
      <c r="Y33" s="14"/>
      <c r="Z33" s="14"/>
      <c r="AA33" s="14"/>
      <c r="AB33" s="14"/>
      <c r="AC33" s="3">
        <v>1</v>
      </c>
    </row>
    <row r="34" spans="1:29" ht="15">
      <c r="A34">
        <v>31</v>
      </c>
      <c r="B34">
        <v>34</v>
      </c>
      <c r="C34">
        <v>10.5</v>
      </c>
      <c r="D34" t="s">
        <v>23</v>
      </c>
      <c r="E34" t="s">
        <v>22</v>
      </c>
      <c r="F34">
        <v>3450</v>
      </c>
      <c r="G34">
        <v>12730</v>
      </c>
      <c r="H34">
        <v>10.818</v>
      </c>
      <c r="I34">
        <v>37.195</v>
      </c>
      <c r="J34">
        <v>0.92200000000000004</v>
      </c>
      <c r="K34">
        <v>0.99470000000000003</v>
      </c>
      <c r="L34">
        <v>0</v>
      </c>
      <c r="M34">
        <v>0</v>
      </c>
      <c r="N34">
        <v>3.4382999999999999</v>
      </c>
      <c r="O34"/>
      <c r="P34"/>
      <c r="Q34" s="4">
        <v>44508</v>
      </c>
      <c r="R34" s="1">
        <v>0.78440972222222216</v>
      </c>
      <c r="T34" s="9">
        <f t="shared" si="4"/>
        <v>1.1358900000000001</v>
      </c>
      <c r="U34" s="9">
        <f t="shared" si="5"/>
        <v>3.905475</v>
      </c>
      <c r="V34" s="9">
        <f t="shared" si="1"/>
        <v>2.8326996197718666</v>
      </c>
      <c r="W34" s="9">
        <f t="shared" si="2"/>
        <v>3.1475318912922976</v>
      </c>
      <c r="AC34" s="3">
        <v>1</v>
      </c>
    </row>
    <row r="35" spans="1:29" ht="15">
      <c r="A35">
        <v>32</v>
      </c>
      <c r="B35">
        <v>35</v>
      </c>
      <c r="C35">
        <v>95.82</v>
      </c>
      <c r="D35" t="s">
        <v>97</v>
      </c>
      <c r="E35" t="s">
        <v>22</v>
      </c>
      <c r="F35">
        <v>1105</v>
      </c>
      <c r="G35">
        <v>10094</v>
      </c>
      <c r="H35">
        <v>0.41199999999999998</v>
      </c>
      <c r="I35">
        <v>3.24</v>
      </c>
      <c r="J35">
        <v>0.92200000000000004</v>
      </c>
      <c r="K35">
        <v>0.99470000000000003</v>
      </c>
      <c r="L35">
        <v>0</v>
      </c>
      <c r="M35">
        <v>0</v>
      </c>
      <c r="N35">
        <v>7.8674999999999997</v>
      </c>
      <c r="O35"/>
      <c r="P35"/>
      <c r="Q35" s="4">
        <v>44508</v>
      </c>
      <c r="R35" s="1">
        <v>0.79188657407407403</v>
      </c>
      <c r="T35" s="9">
        <f t="shared" si="4"/>
        <v>0.39477839999999992</v>
      </c>
      <c r="U35" s="9">
        <f t="shared" si="5"/>
        <v>3.104568</v>
      </c>
      <c r="V35" s="9" t="str">
        <f t="shared" si="1"/>
        <v>NA</v>
      </c>
      <c r="W35" s="9" t="str">
        <f t="shared" si="2"/>
        <v>NA</v>
      </c>
      <c r="AC35" s="3">
        <v>1</v>
      </c>
    </row>
    <row r="36" spans="1:29" ht="15">
      <c r="A36">
        <v>33</v>
      </c>
      <c r="B36">
        <v>36</v>
      </c>
      <c r="C36">
        <v>94.14</v>
      </c>
      <c r="D36" t="s">
        <v>98</v>
      </c>
      <c r="E36" t="s">
        <v>22</v>
      </c>
      <c r="F36">
        <v>991</v>
      </c>
      <c r="G36">
        <v>10825</v>
      </c>
      <c r="H36">
        <v>0.376</v>
      </c>
      <c r="I36">
        <v>3.5339999999999998</v>
      </c>
      <c r="J36">
        <v>0.92200000000000004</v>
      </c>
      <c r="K36">
        <v>0.99470000000000003</v>
      </c>
      <c r="L36">
        <v>0</v>
      </c>
      <c r="M36">
        <v>0</v>
      </c>
      <c r="N36">
        <v>9.4001999999999999</v>
      </c>
      <c r="O36"/>
      <c r="P36"/>
      <c r="Q36" s="4">
        <v>44508</v>
      </c>
      <c r="R36" s="1">
        <v>0.7993865740740741</v>
      </c>
      <c r="T36" s="9">
        <f t="shared" si="4"/>
        <v>0.35396639999999996</v>
      </c>
      <c r="U36" s="9">
        <f t="shared" si="5"/>
        <v>3.3269076000000002</v>
      </c>
      <c r="V36" s="9" t="str">
        <f t="shared" si="1"/>
        <v>NA</v>
      </c>
      <c r="W36" s="9" t="str">
        <f t="shared" si="2"/>
        <v>NA</v>
      </c>
      <c r="X36" s="14"/>
      <c r="Y36" s="14"/>
      <c r="Z36" s="14"/>
      <c r="AA36" s="14"/>
      <c r="AB36" s="14"/>
      <c r="AC36" s="3">
        <v>1</v>
      </c>
    </row>
    <row r="37" spans="1:29" ht="15">
      <c r="A37">
        <v>34</v>
      </c>
      <c r="B37">
        <v>37</v>
      </c>
      <c r="C37">
        <v>95.55</v>
      </c>
      <c r="D37" t="s">
        <v>99</v>
      </c>
      <c r="E37" t="s">
        <v>22</v>
      </c>
      <c r="F37">
        <v>1013</v>
      </c>
      <c r="G37">
        <v>10102</v>
      </c>
      <c r="H37">
        <v>0.378</v>
      </c>
      <c r="I37">
        <v>3.2519999999999998</v>
      </c>
      <c r="J37">
        <v>0.92200000000000004</v>
      </c>
      <c r="K37">
        <v>0.99470000000000003</v>
      </c>
      <c r="L37">
        <v>0</v>
      </c>
      <c r="M37">
        <v>0</v>
      </c>
      <c r="N37">
        <v>8.5958000000000006</v>
      </c>
      <c r="O37"/>
      <c r="P37"/>
      <c r="Q37" s="4">
        <v>44508</v>
      </c>
      <c r="R37" s="1">
        <v>0.80690972222222224</v>
      </c>
      <c r="T37" s="9">
        <f t="shared" si="4"/>
        <v>0.36117899999999997</v>
      </c>
      <c r="U37" s="9">
        <f t="shared" si="5"/>
        <v>3.1072859999999998</v>
      </c>
      <c r="V37" s="9" t="str">
        <f t="shared" si="1"/>
        <v>NA</v>
      </c>
      <c r="W37" s="9" t="str">
        <f t="shared" si="2"/>
        <v>NA</v>
      </c>
      <c r="X37" s="14"/>
      <c r="Y37" s="14"/>
      <c r="Z37" s="14"/>
      <c r="AA37" s="14"/>
      <c r="AB37" s="14"/>
      <c r="AC37" s="3">
        <v>1</v>
      </c>
    </row>
    <row r="38" spans="1:29" ht="15">
      <c r="A38">
        <v>35</v>
      </c>
      <c r="B38">
        <v>38</v>
      </c>
      <c r="C38">
        <v>91.71</v>
      </c>
      <c r="D38" t="s">
        <v>100</v>
      </c>
      <c r="E38" t="s">
        <v>22</v>
      </c>
      <c r="F38">
        <v>954</v>
      </c>
      <c r="G38">
        <v>11751</v>
      </c>
      <c r="H38">
        <v>0.371</v>
      </c>
      <c r="I38">
        <v>3.9340000000000002</v>
      </c>
      <c r="J38">
        <v>0.92200000000000004</v>
      </c>
      <c r="K38">
        <v>0.99470000000000003</v>
      </c>
      <c r="L38">
        <v>0</v>
      </c>
      <c r="M38">
        <v>0</v>
      </c>
      <c r="N38">
        <v>10.594900000000001</v>
      </c>
      <c r="O38"/>
      <c r="P38"/>
      <c r="Q38" s="4">
        <v>44508</v>
      </c>
      <c r="R38" s="1">
        <v>0.81444444444444442</v>
      </c>
      <c r="T38" s="9">
        <f t="shared" si="4"/>
        <v>0.34024409999999994</v>
      </c>
      <c r="U38" s="9">
        <f t="shared" si="5"/>
        <v>3.6078713999999996</v>
      </c>
      <c r="V38" s="9" t="str">
        <f t="shared" si="1"/>
        <v>NA</v>
      </c>
      <c r="W38" s="9" t="str">
        <f t="shared" si="2"/>
        <v>NA</v>
      </c>
      <c r="X38" s="14"/>
      <c r="Y38" s="14"/>
      <c r="Z38" s="14"/>
      <c r="AA38" s="14"/>
      <c r="AB38" s="14"/>
      <c r="AC38" s="3">
        <v>1</v>
      </c>
    </row>
    <row r="39" spans="1:29" ht="15">
      <c r="A39">
        <v>36</v>
      </c>
      <c r="B39">
        <v>39</v>
      </c>
      <c r="C39">
        <v>95.14</v>
      </c>
      <c r="D39" t="s">
        <v>101</v>
      </c>
      <c r="E39" t="s">
        <v>22</v>
      </c>
      <c r="F39">
        <v>1174</v>
      </c>
      <c r="G39">
        <v>11811</v>
      </c>
      <c r="H39">
        <v>0.44</v>
      </c>
      <c r="I39">
        <v>3.8119999999999998</v>
      </c>
      <c r="J39">
        <v>0.92200000000000004</v>
      </c>
      <c r="K39">
        <v>0.99470000000000003</v>
      </c>
      <c r="L39">
        <v>0</v>
      </c>
      <c r="M39">
        <v>0</v>
      </c>
      <c r="N39">
        <v>8.6549999999999994</v>
      </c>
      <c r="O39"/>
      <c r="P39"/>
      <c r="Q39" s="4">
        <v>44508</v>
      </c>
      <c r="R39" s="1">
        <v>0.82194444444444448</v>
      </c>
      <c r="T39" s="9">
        <f t="shared" si="4"/>
        <v>0.41861600000000004</v>
      </c>
      <c r="U39" s="9">
        <f t="shared" si="5"/>
        <v>3.6267367999999998</v>
      </c>
      <c r="V39" s="9" t="str">
        <f t="shared" ref="V39:V43" si="6">IF(D39="aa as unknown",100*(T39-(C39*10.52/100))/(C39*10.52/100),"NA")</f>
        <v>NA</v>
      </c>
      <c r="W39" s="9" t="str">
        <f t="shared" ref="W39:W43" si="7">IF(D39="aa as unknown",100*(U39-(C39*36.06/100))/(C39*36.06/100),"NA")</f>
        <v>NA</v>
      </c>
      <c r="X39" s="14"/>
      <c r="Y39" s="14"/>
      <c r="Z39" s="14"/>
      <c r="AA39" s="14"/>
      <c r="AB39" s="14"/>
      <c r="AC39" s="3">
        <v>1</v>
      </c>
    </row>
    <row r="40" spans="1:29" ht="15">
      <c r="A40">
        <v>37</v>
      </c>
      <c r="B40">
        <v>40</v>
      </c>
      <c r="C40">
        <v>84.92</v>
      </c>
      <c r="D40" t="s">
        <v>102</v>
      </c>
      <c r="E40" t="s">
        <v>22</v>
      </c>
      <c r="F40">
        <v>818</v>
      </c>
      <c r="G40">
        <v>8920</v>
      </c>
      <c r="H40">
        <v>0.34300000000000003</v>
      </c>
      <c r="I40">
        <v>3.2360000000000002</v>
      </c>
      <c r="J40">
        <v>0.92200000000000004</v>
      </c>
      <c r="K40">
        <v>0.99470000000000003</v>
      </c>
      <c r="L40">
        <v>0</v>
      </c>
      <c r="M40">
        <v>0</v>
      </c>
      <c r="N40">
        <v>9.4245000000000001</v>
      </c>
      <c r="O40"/>
      <c r="P40"/>
      <c r="Q40" s="4">
        <v>44508</v>
      </c>
      <c r="R40" s="1">
        <v>0.8294097222222222</v>
      </c>
      <c r="T40" s="9">
        <f t="shared" si="4"/>
        <v>0.29127560000000002</v>
      </c>
      <c r="U40" s="9">
        <f t="shared" si="5"/>
        <v>2.7480112000000001</v>
      </c>
      <c r="V40" s="9" t="str">
        <f t="shared" si="6"/>
        <v>NA</v>
      </c>
      <c r="W40" s="9" t="str">
        <f t="shared" si="7"/>
        <v>NA</v>
      </c>
      <c r="AC40" s="3">
        <v>1</v>
      </c>
    </row>
    <row r="41" spans="1:29" ht="15">
      <c r="A41">
        <v>38</v>
      </c>
      <c r="B41">
        <v>41</v>
      </c>
      <c r="C41">
        <v>87.5</v>
      </c>
      <c r="D41" t="s">
        <v>103</v>
      </c>
      <c r="E41" t="s">
        <v>22</v>
      </c>
      <c r="F41">
        <v>1206</v>
      </c>
      <c r="G41">
        <v>12393</v>
      </c>
      <c r="H41">
        <v>0.49199999999999999</v>
      </c>
      <c r="I41">
        <v>4.3460000000000001</v>
      </c>
      <c r="J41">
        <v>0.92200000000000004</v>
      </c>
      <c r="K41">
        <v>0.99470000000000003</v>
      </c>
      <c r="L41">
        <v>0</v>
      </c>
      <c r="M41">
        <v>0</v>
      </c>
      <c r="N41">
        <v>8.8310999999999993</v>
      </c>
      <c r="O41"/>
      <c r="P41"/>
      <c r="Q41" s="4">
        <v>44508</v>
      </c>
      <c r="R41" s="1">
        <v>0.8369212962962963</v>
      </c>
      <c r="T41" s="9">
        <f t="shared" si="4"/>
        <v>0.43049999999999999</v>
      </c>
      <c r="U41" s="9">
        <f t="shared" si="5"/>
        <v>3.8027500000000005</v>
      </c>
      <c r="V41" s="9" t="str">
        <f t="shared" si="6"/>
        <v>NA</v>
      </c>
      <c r="W41" s="9" t="str">
        <f t="shared" si="7"/>
        <v>NA</v>
      </c>
      <c r="AC41" s="3">
        <v>1</v>
      </c>
    </row>
    <row r="42" spans="1:29" ht="15">
      <c r="A42">
        <v>39</v>
      </c>
      <c r="B42">
        <v>42</v>
      </c>
      <c r="C42">
        <v>87.64</v>
      </c>
      <c r="D42" t="s">
        <v>104</v>
      </c>
      <c r="E42" t="s">
        <v>22</v>
      </c>
      <c r="F42">
        <v>1112</v>
      </c>
      <c r="G42">
        <v>12330</v>
      </c>
      <c r="H42">
        <v>0.45300000000000001</v>
      </c>
      <c r="I42">
        <v>4.3179999999999996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9.5282999999999998</v>
      </c>
      <c r="O42"/>
      <c r="P42"/>
      <c r="Q42" s="4">
        <v>44508</v>
      </c>
      <c r="R42" s="1">
        <v>0.84437499999999999</v>
      </c>
      <c r="T42" s="9">
        <f t="shared" si="4"/>
        <v>0.39700920000000006</v>
      </c>
      <c r="U42" s="9">
        <f t="shared" si="5"/>
        <v>3.7842951999999999</v>
      </c>
      <c r="V42" s="9" t="str">
        <f t="shared" si="6"/>
        <v>NA</v>
      </c>
      <c r="W42" s="9" t="str">
        <f t="shared" si="7"/>
        <v>NA</v>
      </c>
      <c r="AC42" s="3">
        <v>1</v>
      </c>
    </row>
    <row r="43" spans="1:29" ht="15">
      <c r="A43">
        <v>40</v>
      </c>
      <c r="B43">
        <v>43</v>
      </c>
      <c r="C43">
        <v>81.33</v>
      </c>
      <c r="D43" t="s">
        <v>105</v>
      </c>
      <c r="E43" t="s">
        <v>22</v>
      </c>
      <c r="F43">
        <v>2834</v>
      </c>
      <c r="G43">
        <v>25307</v>
      </c>
      <c r="H43">
        <v>1.161</v>
      </c>
      <c r="I43">
        <v>9.5020000000000007</v>
      </c>
      <c r="J43">
        <v>0.92200000000000004</v>
      </c>
      <c r="K43">
        <v>0.99470000000000003</v>
      </c>
      <c r="L43">
        <v>0</v>
      </c>
      <c r="M43">
        <v>0</v>
      </c>
      <c r="N43">
        <v>8.1846999999999994</v>
      </c>
      <c r="O43"/>
      <c r="P43"/>
      <c r="Q43" s="4">
        <v>44508</v>
      </c>
      <c r="R43" s="1">
        <v>0.85194444444444439</v>
      </c>
      <c r="T43" s="9">
        <f t="shared" si="4"/>
        <v>0.94424130000000006</v>
      </c>
      <c r="U43" s="9">
        <f t="shared" si="5"/>
        <v>7.7279766000000008</v>
      </c>
      <c r="V43" s="9" t="str">
        <f t="shared" si="6"/>
        <v>NA</v>
      </c>
      <c r="W43" s="9" t="str">
        <f t="shared" si="7"/>
        <v>NA</v>
      </c>
      <c r="AC43" s="3">
        <v>1</v>
      </c>
    </row>
    <row r="44" spans="1:29" ht="15">
      <c r="A44">
        <v>41</v>
      </c>
      <c r="B44">
        <v>44</v>
      </c>
      <c r="C44">
        <v>83.36</v>
      </c>
      <c r="D44" t="s">
        <v>106</v>
      </c>
      <c r="E44" t="s">
        <v>22</v>
      </c>
      <c r="F44">
        <v>683</v>
      </c>
      <c r="G44">
        <v>7518</v>
      </c>
      <c r="H44">
        <v>0.29099999999999998</v>
      </c>
      <c r="I44">
        <v>2.786</v>
      </c>
      <c r="J44">
        <v>0.92200000000000004</v>
      </c>
      <c r="K44">
        <v>0.99470000000000003</v>
      </c>
      <c r="L44">
        <v>0</v>
      </c>
      <c r="M44">
        <v>0</v>
      </c>
      <c r="N44">
        <v>9.5715000000000003</v>
      </c>
      <c r="O44"/>
      <c r="P44"/>
      <c r="Q44" s="4">
        <v>44508</v>
      </c>
      <c r="R44" s="1">
        <v>0.85938657407407415</v>
      </c>
      <c r="T44" s="9">
        <f t="shared" ref="T44:T63" si="8">C44*H44/100</f>
        <v>0.24257759999999998</v>
      </c>
      <c r="U44" s="9">
        <f t="shared" ref="U44:U63" si="9">C44*I44/100</f>
        <v>2.3224095999999999</v>
      </c>
      <c r="V44" s="9" t="str">
        <f t="shared" ref="V44:V63" si="10">IF(D44="aa as unknown",100*(T44-(C44*10.52/100))/(C44*10.52/100),"NA")</f>
        <v>NA</v>
      </c>
      <c r="W44" s="9" t="str">
        <f t="shared" ref="W44:W63" si="11">IF(D44="aa as unknown",100*(U44-(C44*36.06/100))/(C44*36.06/100),"NA")</f>
        <v>NA</v>
      </c>
      <c r="X44" s="14"/>
      <c r="Y44" s="14"/>
      <c r="Z44" s="14"/>
      <c r="AA44" s="14"/>
      <c r="AB44" s="14"/>
      <c r="AC44" s="3">
        <v>1</v>
      </c>
    </row>
    <row r="45" spans="1:29" ht="15">
      <c r="A45">
        <v>42</v>
      </c>
      <c r="B45">
        <v>45</v>
      </c>
      <c r="C45">
        <v>92.32</v>
      </c>
      <c r="D45" t="s">
        <v>107</v>
      </c>
      <c r="E45" t="s">
        <v>22</v>
      </c>
      <c r="F45">
        <v>1461</v>
      </c>
      <c r="G45">
        <v>14151</v>
      </c>
      <c r="H45">
        <v>0.56399999999999995</v>
      </c>
      <c r="I45">
        <v>4.6980000000000004</v>
      </c>
      <c r="J45">
        <v>0.92200000000000004</v>
      </c>
      <c r="K45">
        <v>0.99470000000000003</v>
      </c>
      <c r="L45">
        <v>0</v>
      </c>
      <c r="M45">
        <v>0</v>
      </c>
      <c r="N45">
        <v>8.3298000000000005</v>
      </c>
      <c r="O45"/>
      <c r="P45"/>
      <c r="Q45" s="4">
        <v>44508</v>
      </c>
      <c r="R45" s="1">
        <v>0.86684027777777783</v>
      </c>
      <c r="T45" s="9">
        <f t="shared" si="8"/>
        <v>0.52068479999999995</v>
      </c>
      <c r="U45" s="9">
        <f t="shared" si="9"/>
        <v>4.3371936</v>
      </c>
      <c r="V45" s="9" t="str">
        <f t="shared" si="10"/>
        <v>NA</v>
      </c>
      <c r="W45" s="9" t="str">
        <f t="shared" si="11"/>
        <v>NA</v>
      </c>
      <c r="AC45" s="3">
        <v>1</v>
      </c>
    </row>
    <row r="46" spans="1:29" ht="15">
      <c r="A46">
        <v>43</v>
      </c>
      <c r="B46">
        <v>46</v>
      </c>
      <c r="C46">
        <v>9.59</v>
      </c>
      <c r="D46" t="s">
        <v>23</v>
      </c>
      <c r="E46" t="s">
        <v>22</v>
      </c>
      <c r="F46">
        <v>3140</v>
      </c>
      <c r="G46">
        <v>11455</v>
      </c>
      <c r="H46">
        <v>10.837999999999999</v>
      </c>
      <c r="I46">
        <v>36.685000000000002</v>
      </c>
      <c r="J46">
        <v>0.92200000000000004</v>
      </c>
      <c r="K46">
        <v>0.99470000000000003</v>
      </c>
      <c r="L46">
        <v>0</v>
      </c>
      <c r="M46">
        <v>0</v>
      </c>
      <c r="N46">
        <v>3.3849</v>
      </c>
      <c r="O46"/>
      <c r="P46"/>
      <c r="Q46" s="4">
        <v>44508</v>
      </c>
      <c r="R46" s="1">
        <v>0.87429398148148152</v>
      </c>
      <c r="T46" s="9">
        <f t="shared" si="8"/>
        <v>1.0393641999999998</v>
      </c>
      <c r="U46" s="9">
        <f t="shared" si="9"/>
        <v>3.5180914999999997</v>
      </c>
      <c r="V46" s="9">
        <f t="shared" si="10"/>
        <v>3.0228136882129255</v>
      </c>
      <c r="W46" s="9">
        <f t="shared" si="11"/>
        <v>1.7332224070992719</v>
      </c>
      <c r="AC46" s="3">
        <v>1</v>
      </c>
    </row>
    <row r="47" spans="1:29" ht="15">
      <c r="A47">
        <v>44</v>
      </c>
      <c r="B47">
        <v>47</v>
      </c>
      <c r="C47">
        <v>87.52</v>
      </c>
      <c r="D47" t="s">
        <v>108</v>
      </c>
      <c r="E47" t="s">
        <v>22</v>
      </c>
      <c r="F47">
        <v>1577</v>
      </c>
      <c r="G47">
        <v>15395</v>
      </c>
      <c r="H47">
        <v>0.63200000000000001</v>
      </c>
      <c r="I47">
        <v>5.3869999999999996</v>
      </c>
      <c r="J47">
        <v>0.92200000000000004</v>
      </c>
      <c r="K47">
        <v>0.99470000000000003</v>
      </c>
      <c r="L47">
        <v>0</v>
      </c>
      <c r="M47">
        <v>0</v>
      </c>
      <c r="N47">
        <v>8.5215999999999994</v>
      </c>
      <c r="O47"/>
      <c r="P47"/>
      <c r="Q47" s="4">
        <v>44508</v>
      </c>
      <c r="R47" s="1">
        <v>0.88177083333333339</v>
      </c>
      <c r="T47" s="9">
        <f t="shared" si="8"/>
        <v>0.55312639999999991</v>
      </c>
      <c r="U47" s="9">
        <f t="shared" si="9"/>
        <v>4.7147023999999993</v>
      </c>
      <c r="V47" s="9" t="str">
        <f t="shared" si="10"/>
        <v>NA</v>
      </c>
      <c r="W47" s="9" t="str">
        <f t="shared" si="11"/>
        <v>NA</v>
      </c>
      <c r="AC47" s="3">
        <v>1</v>
      </c>
    </row>
    <row r="48" spans="1:29" ht="15">
      <c r="A48">
        <v>45</v>
      </c>
      <c r="B48">
        <v>48</v>
      </c>
      <c r="C48">
        <v>89.9</v>
      </c>
      <c r="D48" t="s">
        <v>109</v>
      </c>
      <c r="E48" t="s">
        <v>22</v>
      </c>
      <c r="F48">
        <v>1012</v>
      </c>
      <c r="G48">
        <v>11545</v>
      </c>
      <c r="H48">
        <v>0.40200000000000002</v>
      </c>
      <c r="I48">
        <v>3.944</v>
      </c>
      <c r="J48">
        <v>0.92200000000000004</v>
      </c>
      <c r="K48">
        <v>0.99470000000000003</v>
      </c>
      <c r="L48">
        <v>0</v>
      </c>
      <c r="M48">
        <v>0</v>
      </c>
      <c r="N48">
        <v>9.8157999999999994</v>
      </c>
      <c r="O48"/>
      <c r="P48"/>
      <c r="Q48" s="4">
        <v>44508</v>
      </c>
      <c r="R48" s="1">
        <v>0.88924768518518515</v>
      </c>
      <c r="T48" s="9">
        <f t="shared" si="8"/>
        <v>0.361398</v>
      </c>
      <c r="U48" s="9">
        <f t="shared" si="9"/>
        <v>3.5456560000000001</v>
      </c>
      <c r="V48" s="9" t="str">
        <f t="shared" si="10"/>
        <v>NA</v>
      </c>
      <c r="W48" s="9" t="str">
        <f t="shared" si="11"/>
        <v>NA</v>
      </c>
      <c r="AC48" s="3">
        <v>1</v>
      </c>
    </row>
    <row r="49" spans="1:29" ht="15">
      <c r="A49">
        <v>46</v>
      </c>
      <c r="B49">
        <v>49</v>
      </c>
      <c r="C49">
        <v>81.69</v>
      </c>
      <c r="D49" t="s">
        <v>110</v>
      </c>
      <c r="E49" t="s">
        <v>22</v>
      </c>
      <c r="F49">
        <v>1151</v>
      </c>
      <c r="G49">
        <v>9880</v>
      </c>
      <c r="H49">
        <v>0.503</v>
      </c>
      <c r="I49">
        <v>3.7210000000000001</v>
      </c>
      <c r="J49">
        <v>0.92200000000000004</v>
      </c>
      <c r="K49">
        <v>0.99470000000000003</v>
      </c>
      <c r="L49">
        <v>0</v>
      </c>
      <c r="M49">
        <v>0</v>
      </c>
      <c r="N49">
        <v>7.4</v>
      </c>
      <c r="O49"/>
      <c r="P49"/>
      <c r="Q49" s="4">
        <v>44508</v>
      </c>
      <c r="R49" s="1">
        <v>0.89675925925925926</v>
      </c>
      <c r="T49" s="9">
        <f t="shared" si="8"/>
        <v>0.41090069999999995</v>
      </c>
      <c r="U49" s="9">
        <f t="shared" si="9"/>
        <v>3.0396848999999997</v>
      </c>
      <c r="V49" s="9" t="str">
        <f t="shared" si="10"/>
        <v>NA</v>
      </c>
      <c r="W49" s="9" t="str">
        <f t="shared" si="11"/>
        <v>NA</v>
      </c>
      <c r="X49" s="14"/>
      <c r="Y49" s="14"/>
      <c r="Z49" s="14"/>
      <c r="AA49" s="14"/>
      <c r="AB49" s="14"/>
      <c r="AC49" s="3">
        <v>1</v>
      </c>
    </row>
    <row r="50" spans="1:29" ht="15">
      <c r="A50">
        <v>47</v>
      </c>
      <c r="B50">
        <v>50</v>
      </c>
      <c r="C50">
        <v>75.209999999999994</v>
      </c>
      <c r="D50" t="s">
        <v>111</v>
      </c>
      <c r="E50" t="s">
        <v>22</v>
      </c>
      <c r="F50">
        <v>652</v>
      </c>
      <c r="G50">
        <v>6590</v>
      </c>
      <c r="H50">
        <v>0.308</v>
      </c>
      <c r="I50">
        <v>2.7130000000000001</v>
      </c>
      <c r="J50">
        <v>0.92200000000000004</v>
      </c>
      <c r="K50">
        <v>0.99470000000000003</v>
      </c>
      <c r="L50">
        <v>0</v>
      </c>
      <c r="M50">
        <v>0</v>
      </c>
      <c r="N50">
        <v>8.8162000000000003</v>
      </c>
      <c r="O50"/>
      <c r="P50"/>
      <c r="Q50" s="4">
        <v>44508</v>
      </c>
      <c r="R50" s="1">
        <v>0.90421296296296294</v>
      </c>
      <c r="T50" s="9">
        <f t="shared" si="8"/>
        <v>0.23164679999999996</v>
      </c>
      <c r="U50" s="9">
        <f t="shared" si="9"/>
        <v>2.0404472999999999</v>
      </c>
      <c r="V50" s="9" t="str">
        <f t="shared" si="10"/>
        <v>NA</v>
      </c>
      <c r="W50" s="9" t="str">
        <f t="shared" si="11"/>
        <v>NA</v>
      </c>
      <c r="AC50" s="3">
        <v>1</v>
      </c>
    </row>
    <row r="51" spans="1:29" ht="15">
      <c r="A51">
        <v>48</v>
      </c>
      <c r="B51">
        <v>51</v>
      </c>
      <c r="C51">
        <v>83.32</v>
      </c>
      <c r="D51" t="s">
        <v>112</v>
      </c>
      <c r="E51" t="s">
        <v>22</v>
      </c>
      <c r="F51">
        <v>840</v>
      </c>
      <c r="G51">
        <v>7737</v>
      </c>
      <c r="H51">
        <v>0.35899999999999999</v>
      </c>
      <c r="I51">
        <v>2.867</v>
      </c>
      <c r="J51">
        <v>0.92200000000000004</v>
      </c>
      <c r="K51">
        <v>0.99470000000000003</v>
      </c>
      <c r="L51">
        <v>0</v>
      </c>
      <c r="M51">
        <v>0</v>
      </c>
      <c r="N51">
        <v>7.9760999999999997</v>
      </c>
      <c r="O51"/>
      <c r="P51"/>
      <c r="Q51" s="4">
        <v>44508</v>
      </c>
      <c r="R51" s="1">
        <v>0.91164351851851855</v>
      </c>
      <c r="T51" s="9">
        <f t="shared" si="8"/>
        <v>0.29911879999999996</v>
      </c>
      <c r="U51" s="9">
        <f t="shared" si="9"/>
        <v>2.3887844</v>
      </c>
      <c r="V51" s="9" t="str">
        <f t="shared" si="10"/>
        <v>NA</v>
      </c>
      <c r="W51" s="9" t="str">
        <f t="shared" si="11"/>
        <v>NA</v>
      </c>
      <c r="AC51" s="3">
        <v>1</v>
      </c>
    </row>
    <row r="52" spans="1:29" ht="15">
      <c r="A52">
        <v>49</v>
      </c>
      <c r="B52">
        <v>52</v>
      </c>
      <c r="C52">
        <v>89.11</v>
      </c>
      <c r="D52" t="s">
        <v>113</v>
      </c>
      <c r="E52" t="s">
        <v>22</v>
      </c>
      <c r="F52">
        <v>1846</v>
      </c>
      <c r="G52">
        <v>20590</v>
      </c>
      <c r="H52">
        <v>0.71499999999999997</v>
      </c>
      <c r="I52">
        <v>7.0629999999999997</v>
      </c>
      <c r="J52">
        <v>0.92200000000000004</v>
      </c>
      <c r="K52">
        <v>0.99470000000000003</v>
      </c>
      <c r="L52">
        <v>0</v>
      </c>
      <c r="M52">
        <v>0</v>
      </c>
      <c r="N52">
        <v>9.8789999999999996</v>
      </c>
      <c r="O52"/>
      <c r="P52"/>
      <c r="Q52" s="4">
        <v>44508</v>
      </c>
      <c r="R52" s="1">
        <v>0.91913194444444446</v>
      </c>
      <c r="T52" s="9">
        <f t="shared" si="8"/>
        <v>0.63713649999999999</v>
      </c>
      <c r="U52" s="9">
        <f t="shared" si="9"/>
        <v>6.2938392999999992</v>
      </c>
      <c r="V52" s="9" t="str">
        <f t="shared" si="10"/>
        <v>NA</v>
      </c>
      <c r="W52" s="9" t="str">
        <f t="shared" si="11"/>
        <v>NA</v>
      </c>
      <c r="AC52" s="3">
        <v>1</v>
      </c>
    </row>
    <row r="53" spans="1:29" ht="15">
      <c r="A53">
        <v>50</v>
      </c>
      <c r="B53">
        <v>53</v>
      </c>
      <c r="C53">
        <v>79.42</v>
      </c>
      <c r="D53" t="s">
        <v>114</v>
      </c>
      <c r="E53" t="s">
        <v>22</v>
      </c>
      <c r="F53">
        <v>1388</v>
      </c>
      <c r="G53">
        <v>16711</v>
      </c>
      <c r="H53">
        <v>0.623</v>
      </c>
      <c r="I53">
        <v>6.44</v>
      </c>
      <c r="J53">
        <v>0.92200000000000004</v>
      </c>
      <c r="K53">
        <v>0.99470000000000003</v>
      </c>
      <c r="L53">
        <v>0</v>
      </c>
      <c r="M53">
        <v>0</v>
      </c>
      <c r="N53">
        <v>10.334899999999999</v>
      </c>
      <c r="O53"/>
      <c r="P53"/>
      <c r="Q53" s="4">
        <v>44508</v>
      </c>
      <c r="R53" s="1">
        <v>0.92662037037037026</v>
      </c>
      <c r="T53" s="9">
        <f t="shared" si="8"/>
        <v>0.49478659999999997</v>
      </c>
      <c r="U53" s="9">
        <f t="shared" si="9"/>
        <v>5.1146479999999999</v>
      </c>
      <c r="V53" s="9" t="str">
        <f t="shared" si="10"/>
        <v>NA</v>
      </c>
      <c r="W53" s="9" t="str">
        <f t="shared" si="11"/>
        <v>NA</v>
      </c>
      <c r="AC53" s="3">
        <v>1</v>
      </c>
    </row>
    <row r="54" spans="1:29" ht="15">
      <c r="A54">
        <v>51</v>
      </c>
      <c r="B54">
        <v>54</v>
      </c>
      <c r="C54">
        <v>93.02</v>
      </c>
      <c r="D54" t="s">
        <v>115</v>
      </c>
      <c r="E54" t="s">
        <v>22</v>
      </c>
      <c r="F54">
        <v>1127</v>
      </c>
      <c r="G54">
        <v>11604</v>
      </c>
      <c r="H54">
        <v>0.433</v>
      </c>
      <c r="I54">
        <v>3.831</v>
      </c>
      <c r="J54">
        <v>0.92200000000000004</v>
      </c>
      <c r="K54">
        <v>0.99470000000000003</v>
      </c>
      <c r="L54">
        <v>0</v>
      </c>
      <c r="M54">
        <v>0</v>
      </c>
      <c r="N54">
        <v>8.8543000000000003</v>
      </c>
      <c r="O54"/>
      <c r="P54"/>
      <c r="Q54" s="4">
        <v>44508</v>
      </c>
      <c r="R54" s="1">
        <v>0.93410879629629628</v>
      </c>
      <c r="T54" s="9">
        <f t="shared" si="8"/>
        <v>0.40277659999999998</v>
      </c>
      <c r="U54" s="9">
        <f t="shared" si="9"/>
        <v>3.5635962000000001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29" ht="15">
      <c r="A55">
        <v>52</v>
      </c>
      <c r="B55">
        <v>55</v>
      </c>
      <c r="C55">
        <v>75.02</v>
      </c>
      <c r="D55" t="s">
        <v>116</v>
      </c>
      <c r="E55" t="s">
        <v>22</v>
      </c>
      <c r="F55">
        <v>685</v>
      </c>
      <c r="G55">
        <v>5577</v>
      </c>
      <c r="H55">
        <v>0.32400000000000001</v>
      </c>
      <c r="I55">
        <v>2.141</v>
      </c>
      <c r="J55">
        <v>0.92200000000000004</v>
      </c>
      <c r="K55">
        <v>0.99470000000000003</v>
      </c>
      <c r="L55">
        <v>0</v>
      </c>
      <c r="M55">
        <v>0</v>
      </c>
      <c r="N55">
        <v>6.6003999999999996</v>
      </c>
      <c r="O55"/>
      <c r="P55"/>
      <c r="Q55" s="4">
        <v>44508</v>
      </c>
      <c r="R55" s="1">
        <v>0.94162037037037039</v>
      </c>
      <c r="T55" s="9">
        <f t="shared" si="8"/>
        <v>0.2430648</v>
      </c>
      <c r="U55" s="9">
        <f t="shared" si="9"/>
        <v>1.6061782</v>
      </c>
      <c r="V55" s="9" t="str">
        <f t="shared" si="10"/>
        <v>NA</v>
      </c>
      <c r="W55" s="9" t="str">
        <f t="shared" si="11"/>
        <v>NA</v>
      </c>
      <c r="AC55" s="3">
        <v>1</v>
      </c>
    </row>
    <row r="56" spans="1:29" ht="15">
      <c r="A56">
        <v>53</v>
      </c>
      <c r="B56">
        <v>56</v>
      </c>
      <c r="C56">
        <v>73.180000000000007</v>
      </c>
      <c r="D56" t="s">
        <v>117</v>
      </c>
      <c r="E56" t="s">
        <v>22</v>
      </c>
      <c r="F56">
        <v>617</v>
      </c>
      <c r="G56">
        <v>5479</v>
      </c>
      <c r="H56">
        <v>0.29899999999999999</v>
      </c>
      <c r="I56">
        <v>2.1629999999999998</v>
      </c>
      <c r="J56">
        <v>0.92200000000000004</v>
      </c>
      <c r="K56">
        <v>0.99470000000000003</v>
      </c>
      <c r="L56">
        <v>0</v>
      </c>
      <c r="M56">
        <v>0</v>
      </c>
      <c r="N56">
        <v>7.2317</v>
      </c>
      <c r="O56"/>
      <c r="P56"/>
      <c r="Q56" s="4">
        <v>44508</v>
      </c>
      <c r="R56" s="1">
        <v>0.94899305555555558</v>
      </c>
      <c r="T56" s="9">
        <f t="shared" si="8"/>
        <v>0.21880820000000001</v>
      </c>
      <c r="U56" s="9">
        <f t="shared" si="9"/>
        <v>1.5828834000000001</v>
      </c>
      <c r="V56" s="9" t="str">
        <f t="shared" si="10"/>
        <v>NA</v>
      </c>
      <c r="W56" s="9" t="str">
        <f t="shared" si="11"/>
        <v>NA</v>
      </c>
      <c r="AC56" s="3">
        <v>1</v>
      </c>
    </row>
    <row r="57" spans="1:29" ht="15">
      <c r="A57">
        <v>54</v>
      </c>
      <c r="B57">
        <v>57</v>
      </c>
      <c r="C57">
        <v>80.739999999999995</v>
      </c>
      <c r="D57" t="s">
        <v>118</v>
      </c>
      <c r="E57" t="s">
        <v>22</v>
      </c>
      <c r="F57">
        <v>1764</v>
      </c>
      <c r="G57">
        <v>21249</v>
      </c>
      <c r="H57">
        <v>0.75700000000000001</v>
      </c>
      <c r="I57">
        <v>8.0429999999999993</v>
      </c>
      <c r="J57">
        <v>0.92200000000000004</v>
      </c>
      <c r="K57">
        <v>0.99470000000000003</v>
      </c>
      <c r="L57">
        <v>0</v>
      </c>
      <c r="M57">
        <v>0</v>
      </c>
      <c r="N57">
        <v>10.6205</v>
      </c>
      <c r="O57"/>
      <c r="P57"/>
      <c r="Q57" s="4">
        <v>44508</v>
      </c>
      <c r="R57" s="1">
        <v>0.9564583333333333</v>
      </c>
      <c r="T57" s="9">
        <f t="shared" si="8"/>
        <v>0.61120180000000002</v>
      </c>
      <c r="U57" s="9">
        <f t="shared" si="9"/>
        <v>6.4939181999999995</v>
      </c>
      <c r="V57" s="9" t="str">
        <f t="shared" si="10"/>
        <v>NA</v>
      </c>
      <c r="W57" s="9" t="str">
        <f t="shared" si="11"/>
        <v>NA</v>
      </c>
      <c r="AC57" s="3">
        <v>1</v>
      </c>
    </row>
    <row r="58" spans="1:29" ht="15">
      <c r="A58">
        <v>55</v>
      </c>
      <c r="B58">
        <v>58</v>
      </c>
      <c r="C58">
        <v>10.24</v>
      </c>
      <c r="D58" t="s">
        <v>23</v>
      </c>
      <c r="E58" t="s">
        <v>22</v>
      </c>
      <c r="F58">
        <v>3327</v>
      </c>
      <c r="G58">
        <v>12385</v>
      </c>
      <c r="H58">
        <v>10.72</v>
      </c>
      <c r="I58">
        <v>37.116</v>
      </c>
      <c r="J58">
        <v>0.92200000000000004</v>
      </c>
      <c r="K58">
        <v>0.99470000000000003</v>
      </c>
      <c r="L58">
        <v>0</v>
      </c>
      <c r="M58">
        <v>0</v>
      </c>
      <c r="N58">
        <v>3.4624000000000001</v>
      </c>
      <c r="O58"/>
      <c r="P58"/>
      <c r="Q58" s="4">
        <v>44508</v>
      </c>
      <c r="R58" s="1">
        <v>0.96387731481481476</v>
      </c>
      <c r="T58" s="9">
        <f t="shared" si="8"/>
        <v>1.097728</v>
      </c>
      <c r="U58" s="9">
        <f t="shared" si="9"/>
        <v>3.8006783999999998</v>
      </c>
      <c r="V58" s="9">
        <f t="shared" si="10"/>
        <v>1.9011406844106513</v>
      </c>
      <c r="W58" s="9">
        <f t="shared" si="11"/>
        <v>2.9284525790349285</v>
      </c>
      <c r="AC58" s="3">
        <v>1</v>
      </c>
    </row>
    <row r="59" spans="1:29" ht="15">
      <c r="A59">
        <v>56</v>
      </c>
      <c r="B59">
        <v>8</v>
      </c>
      <c r="C59">
        <v>616.75</v>
      </c>
      <c r="D59" t="s">
        <v>36</v>
      </c>
      <c r="E59" t="s">
        <v>22</v>
      </c>
      <c r="F59">
        <v>534</v>
      </c>
      <c r="G59">
        <v>4690</v>
      </c>
      <c r="H59">
        <v>3.1E-2</v>
      </c>
      <c r="I59">
        <v>0.224</v>
      </c>
      <c r="J59">
        <v>0.92200000000000004</v>
      </c>
      <c r="K59">
        <v>0.99470000000000003</v>
      </c>
      <c r="L59">
        <v>0</v>
      </c>
      <c r="M59">
        <v>0</v>
      </c>
      <c r="N59">
        <v>7.3353999999999999</v>
      </c>
      <c r="O59"/>
      <c r="P59"/>
      <c r="Q59" s="4">
        <v>44508</v>
      </c>
      <c r="R59" s="1">
        <v>0.9712615740740741</v>
      </c>
      <c r="T59" s="9">
        <f t="shared" si="8"/>
        <v>0.19119250000000002</v>
      </c>
      <c r="U59" s="9">
        <f t="shared" si="9"/>
        <v>1.3815200000000001</v>
      </c>
      <c r="V59" s="9" t="str">
        <f t="shared" si="10"/>
        <v>NA</v>
      </c>
      <c r="W59" s="9" t="str">
        <f t="shared" si="11"/>
        <v>NA</v>
      </c>
      <c r="X59" s="14"/>
      <c r="Y59" s="14"/>
      <c r="Z59" s="14"/>
      <c r="AA59" s="14"/>
      <c r="AB59" s="14"/>
      <c r="AC59" s="3">
        <v>1</v>
      </c>
    </row>
    <row r="60" spans="1:29" ht="15">
      <c r="A60">
        <v>57</v>
      </c>
      <c r="B60">
        <v>9</v>
      </c>
      <c r="C60">
        <v>601.44000000000005</v>
      </c>
      <c r="D60" t="s">
        <v>36</v>
      </c>
      <c r="E60" t="s">
        <v>22</v>
      </c>
      <c r="F60">
        <v>523</v>
      </c>
      <c r="G60">
        <v>4910</v>
      </c>
      <c r="H60">
        <v>3.1E-2</v>
      </c>
      <c r="I60">
        <v>0.23899999999999999</v>
      </c>
      <c r="J60">
        <v>0.92200000000000004</v>
      </c>
      <c r="K60">
        <v>0.99470000000000003</v>
      </c>
      <c r="L60">
        <v>0</v>
      </c>
      <c r="M60">
        <v>0</v>
      </c>
      <c r="N60">
        <v>7.8052000000000001</v>
      </c>
      <c r="O60"/>
      <c r="P60"/>
      <c r="Q60" s="4">
        <v>44508</v>
      </c>
      <c r="R60" s="1">
        <v>0.97863425925925929</v>
      </c>
      <c r="T60" s="9">
        <f t="shared" si="8"/>
        <v>0.18644640000000001</v>
      </c>
      <c r="U60" s="9">
        <f t="shared" si="9"/>
        <v>1.4374415999999999</v>
      </c>
      <c r="V60" s="9" t="str">
        <f t="shared" si="10"/>
        <v>NA</v>
      </c>
      <c r="W60" s="9" t="str">
        <f t="shared" si="11"/>
        <v>NA</v>
      </c>
      <c r="X60" s="14">
        <f>100*(ABS(T60-T59))/(AVERAGE(T60,T59))</f>
        <v>2.5135652073978623</v>
      </c>
      <c r="Y60" s="14">
        <f>100*(ABS(U60-U59))/(AVERAGE(U60,U59))</f>
        <v>3.9675318741482535</v>
      </c>
      <c r="Z60" s="14">
        <f>100*(ABS(H60-H59))/(AVERAGE(H60,H59))</f>
        <v>0</v>
      </c>
      <c r="AA60" s="14">
        <f>100*(ABS(I60-I59))/(AVERAGE(I60,I59))</f>
        <v>6.4794816414686771</v>
      </c>
      <c r="AB60" s="14">
        <f>100*(ABS(N60-N59))/(AVERAGE(N60,N59))</f>
        <v>6.2058306804221788</v>
      </c>
      <c r="AC60" s="3">
        <v>1</v>
      </c>
    </row>
    <row r="61" spans="1:29" ht="15">
      <c r="A61">
        <v>58</v>
      </c>
      <c r="B61">
        <v>10</v>
      </c>
      <c r="C61">
        <v>615.67999999999995</v>
      </c>
      <c r="D61" t="s">
        <v>36</v>
      </c>
      <c r="E61" t="s">
        <v>22</v>
      </c>
      <c r="F61">
        <v>601</v>
      </c>
      <c r="G61">
        <v>4681</v>
      </c>
      <c r="H61">
        <v>3.5000000000000003E-2</v>
      </c>
      <c r="I61">
        <v>0.224</v>
      </c>
      <c r="J61">
        <v>0.92200000000000004</v>
      </c>
      <c r="K61">
        <v>0.99470000000000003</v>
      </c>
      <c r="L61">
        <v>0</v>
      </c>
      <c r="M61">
        <v>0</v>
      </c>
      <c r="N61">
        <v>6.4893000000000001</v>
      </c>
      <c r="O61"/>
      <c r="P61"/>
      <c r="Q61" s="4">
        <v>44508</v>
      </c>
      <c r="R61" s="1">
        <v>0.98601851851851852</v>
      </c>
      <c r="T61" s="9">
        <f t="shared" si="8"/>
        <v>0.21548800000000001</v>
      </c>
      <c r="U61" s="9">
        <f t="shared" si="9"/>
        <v>1.3791232</v>
      </c>
      <c r="V61" s="9" t="str">
        <f t="shared" si="10"/>
        <v>NA</v>
      </c>
      <c r="W61" s="9" t="str">
        <f t="shared" si="11"/>
        <v>NA</v>
      </c>
      <c r="X61" s="14">
        <f>100*(ABS(T61-T60))/(AVERAGE(T61,T60))</f>
        <v>14.450915373254938</v>
      </c>
      <c r="Y61" s="14">
        <f>100*(ABS(U61-U60))/(AVERAGE(U61,U60))</f>
        <v>4.1411012450343678</v>
      </c>
      <c r="Z61" s="14">
        <f>100*(ABS(H61-H60))/(AVERAGE(H61,H60))</f>
        <v>12.121212121212132</v>
      </c>
      <c r="AA61" s="14">
        <f>100*(ABS(I61-I60))/(AVERAGE(I61,I60))</f>
        <v>6.4794816414686771</v>
      </c>
      <c r="AB61" s="14">
        <f>100*(ABS(N61-N60))/(AVERAGE(N61,N60))</f>
        <v>18.411277064605269</v>
      </c>
      <c r="AC61" s="3">
        <v>1</v>
      </c>
    </row>
    <row r="62" spans="1:29" ht="15">
      <c r="A62">
        <v>1</v>
      </c>
      <c r="B62">
        <v>1</v>
      </c>
      <c r="C62">
        <v>50</v>
      </c>
      <c r="D62" t="s">
        <v>24</v>
      </c>
      <c r="E62" t="s">
        <v>18</v>
      </c>
      <c r="F62">
        <v>302</v>
      </c>
      <c r="G62">
        <v>126</v>
      </c>
      <c r="H62">
        <v>0.22500000000000001</v>
      </c>
      <c r="I62">
        <v>4.9000000000000002E-2</v>
      </c>
      <c r="J62">
        <v>1</v>
      </c>
      <c r="K62">
        <v>1</v>
      </c>
      <c r="L62">
        <v>0</v>
      </c>
      <c r="M62">
        <v>0</v>
      </c>
      <c r="N62">
        <v>0.21640000000000001</v>
      </c>
      <c r="O62"/>
      <c r="P62" t="s">
        <v>21</v>
      </c>
      <c r="Q62" s="4">
        <v>44510</v>
      </c>
      <c r="R62" s="1">
        <v>0.60143518518518524</v>
      </c>
      <c r="T62" s="9">
        <f t="shared" si="8"/>
        <v>0.1125</v>
      </c>
      <c r="U62" s="9">
        <f t="shared" si="9"/>
        <v>2.4500000000000001E-2</v>
      </c>
      <c r="V62" s="9" t="str">
        <f t="shared" si="10"/>
        <v>NA</v>
      </c>
      <c r="W62" s="9" t="str">
        <f t="shared" si="11"/>
        <v>NA</v>
      </c>
      <c r="AC62" s="3">
        <v>1</v>
      </c>
    </row>
    <row r="63" spans="1:29" ht="15">
      <c r="A63">
        <v>2</v>
      </c>
      <c r="B63">
        <v>2</v>
      </c>
      <c r="C63">
        <v>50</v>
      </c>
      <c r="D63" t="s">
        <v>24</v>
      </c>
      <c r="E63" t="s">
        <v>18</v>
      </c>
      <c r="F63">
        <v>388</v>
      </c>
      <c r="G63">
        <v>4953</v>
      </c>
      <c r="H63">
        <v>0.29399999999999998</v>
      </c>
      <c r="I63">
        <v>2.9180000000000001</v>
      </c>
      <c r="J63">
        <v>1</v>
      </c>
      <c r="K63">
        <v>1</v>
      </c>
      <c r="L63">
        <v>0</v>
      </c>
      <c r="M63">
        <v>0</v>
      </c>
      <c r="N63">
        <v>9.9380000000000006</v>
      </c>
      <c r="O63"/>
      <c r="P63"/>
      <c r="Q63" s="4">
        <v>44510</v>
      </c>
      <c r="R63" s="1">
        <v>0.60657407407407404</v>
      </c>
      <c r="T63" s="9">
        <f t="shared" si="8"/>
        <v>0.14699999999999999</v>
      </c>
      <c r="U63" s="9">
        <f t="shared" si="9"/>
        <v>1.4590000000000001</v>
      </c>
      <c r="V63" s="9" t="str">
        <f t="shared" si="10"/>
        <v>NA</v>
      </c>
      <c r="W63" s="9" t="str">
        <f t="shared" si="11"/>
        <v>NA</v>
      </c>
      <c r="AC63" s="3">
        <v>1</v>
      </c>
    </row>
    <row r="64" spans="1:29" ht="15">
      <c r="A64">
        <v>3</v>
      </c>
      <c r="B64">
        <v>3</v>
      </c>
      <c r="C64">
        <v>50</v>
      </c>
      <c r="D64" t="s">
        <v>37</v>
      </c>
      <c r="E64" t="s">
        <v>18</v>
      </c>
      <c r="F64">
        <v>251</v>
      </c>
      <c r="G64">
        <v>170</v>
      </c>
      <c r="H64">
        <v>0.184</v>
      </c>
      <c r="I64">
        <v>6.6000000000000003E-2</v>
      </c>
      <c r="J64">
        <v>1</v>
      </c>
      <c r="K64">
        <v>1</v>
      </c>
      <c r="L64">
        <v>0</v>
      </c>
      <c r="M64">
        <v>0</v>
      </c>
      <c r="N64">
        <v>0.35570000000000002</v>
      </c>
      <c r="O64"/>
      <c r="P64" t="s">
        <v>21</v>
      </c>
      <c r="Q64" s="4">
        <v>44510</v>
      </c>
      <c r="R64" s="1">
        <v>0.61171296296296296</v>
      </c>
      <c r="T64" s="9">
        <f t="shared" ref="T64:T83" si="12">C64*H64/100</f>
        <v>9.1999999999999998E-2</v>
      </c>
      <c r="U64" s="9">
        <f t="shared" ref="U64:U83" si="13">C64*I64/100</f>
        <v>3.3000000000000002E-2</v>
      </c>
      <c r="V64" s="9" t="str">
        <f t="shared" ref="V64:V83" si="14">IF(D64="aa as unknown",100*(T64-(C64*10.52/100))/(C64*10.52/100),"NA")</f>
        <v>NA</v>
      </c>
      <c r="W64" s="9" t="str">
        <f t="shared" ref="W64:W83" si="15">IF(D64="aa as unknown",100*(U64-(C64*36.06/100))/(C64*36.06/100),"NA")</f>
        <v>NA</v>
      </c>
      <c r="AC64" s="3">
        <v>1</v>
      </c>
    </row>
    <row r="65" spans="1:29" ht="15">
      <c r="A65">
        <v>4</v>
      </c>
      <c r="B65">
        <v>4</v>
      </c>
      <c r="C65">
        <v>10</v>
      </c>
      <c r="D65" t="s">
        <v>19</v>
      </c>
      <c r="E65" t="s">
        <v>22</v>
      </c>
      <c r="F65">
        <v>3512</v>
      </c>
      <c r="G65">
        <v>11934</v>
      </c>
      <c r="H65">
        <v>12.529</v>
      </c>
      <c r="I65">
        <v>36.83</v>
      </c>
      <c r="J65">
        <v>1</v>
      </c>
      <c r="K65">
        <v>1</v>
      </c>
      <c r="L65">
        <v>0</v>
      </c>
      <c r="M65">
        <v>0</v>
      </c>
      <c r="N65">
        <v>2.9397000000000002</v>
      </c>
      <c r="O65"/>
      <c r="P65"/>
      <c r="Q65" s="4">
        <v>44510</v>
      </c>
      <c r="R65" s="1">
        <v>0.61910879629629634</v>
      </c>
      <c r="T65" s="9">
        <f t="shared" si="12"/>
        <v>1.2528999999999999</v>
      </c>
      <c r="U65" s="9">
        <f t="shared" si="13"/>
        <v>3.6829999999999994</v>
      </c>
      <c r="V65" s="9" t="str">
        <f t="shared" si="14"/>
        <v>NA</v>
      </c>
      <c r="W65" s="9" t="str">
        <f t="shared" si="15"/>
        <v>NA</v>
      </c>
      <c r="AC65" s="3">
        <v>1</v>
      </c>
    </row>
    <row r="66" spans="1:29" ht="15">
      <c r="A66">
        <v>5</v>
      </c>
      <c r="B66">
        <v>5</v>
      </c>
      <c r="C66">
        <v>9.81</v>
      </c>
      <c r="D66" t="s">
        <v>20</v>
      </c>
      <c r="E66" t="s">
        <v>22</v>
      </c>
      <c r="F66">
        <v>3265</v>
      </c>
      <c r="G66">
        <v>11603</v>
      </c>
      <c r="H66">
        <v>10.52</v>
      </c>
      <c r="I66">
        <v>36.06</v>
      </c>
      <c r="J66">
        <v>0.88219999999999998</v>
      </c>
      <c r="K66">
        <v>0.98750000000000004</v>
      </c>
      <c r="L66">
        <v>0</v>
      </c>
      <c r="M66">
        <v>0</v>
      </c>
      <c r="N66">
        <v>3.4278</v>
      </c>
      <c r="O66"/>
      <c r="P66"/>
      <c r="Q66" s="4">
        <v>44510</v>
      </c>
      <c r="R66" s="1">
        <v>0.62646990740740738</v>
      </c>
      <c r="T66" s="9">
        <f t="shared" si="12"/>
        <v>1.0320119999999999</v>
      </c>
      <c r="U66" s="9">
        <f t="shared" si="13"/>
        <v>3.5374860000000008</v>
      </c>
      <c r="V66" s="9" t="str">
        <f t="shared" si="14"/>
        <v>NA</v>
      </c>
      <c r="W66" s="9" t="str">
        <f t="shared" si="15"/>
        <v>NA</v>
      </c>
      <c r="AC66" s="3">
        <v>1</v>
      </c>
    </row>
    <row r="67" spans="1:29" ht="15">
      <c r="A67">
        <v>6</v>
      </c>
      <c r="B67">
        <v>6</v>
      </c>
      <c r="C67">
        <v>9.92</v>
      </c>
      <c r="D67" t="s">
        <v>20</v>
      </c>
      <c r="E67" t="s">
        <v>22</v>
      </c>
      <c r="F67">
        <v>3520</v>
      </c>
      <c r="G67">
        <v>11790</v>
      </c>
      <c r="H67">
        <v>10.52</v>
      </c>
      <c r="I67">
        <v>36.06</v>
      </c>
      <c r="J67">
        <v>0.83109999999999995</v>
      </c>
      <c r="K67">
        <v>0.98299999999999998</v>
      </c>
      <c r="L67">
        <v>0</v>
      </c>
      <c r="M67">
        <v>0</v>
      </c>
      <c r="N67">
        <v>3.4278</v>
      </c>
      <c r="O67"/>
      <c r="P67"/>
      <c r="Q67" s="4">
        <v>44510</v>
      </c>
      <c r="R67" s="1">
        <v>0.63384259259259257</v>
      </c>
      <c r="T67" s="9">
        <f t="shared" si="12"/>
        <v>1.0435839999999998</v>
      </c>
      <c r="U67" s="9">
        <f t="shared" si="13"/>
        <v>3.5771520000000003</v>
      </c>
      <c r="V67" s="9" t="str">
        <f t="shared" si="14"/>
        <v>NA</v>
      </c>
      <c r="W67" s="9" t="str">
        <f t="shared" si="15"/>
        <v>NA</v>
      </c>
      <c r="AC67" s="3">
        <v>1</v>
      </c>
    </row>
    <row r="68" spans="1:29" ht="15">
      <c r="A68">
        <v>7</v>
      </c>
      <c r="B68">
        <v>7</v>
      </c>
      <c r="C68">
        <v>10.46</v>
      </c>
      <c r="D68" t="s">
        <v>20</v>
      </c>
      <c r="E68" t="s">
        <v>22</v>
      </c>
      <c r="F68">
        <v>3496</v>
      </c>
      <c r="G68">
        <v>12405</v>
      </c>
      <c r="H68">
        <v>10.52</v>
      </c>
      <c r="I68">
        <v>36.06</v>
      </c>
      <c r="J68">
        <v>0.88200000000000001</v>
      </c>
      <c r="K68">
        <v>0.98560000000000003</v>
      </c>
      <c r="L68">
        <v>0</v>
      </c>
      <c r="M68">
        <v>0</v>
      </c>
      <c r="N68">
        <v>3.4278</v>
      </c>
      <c r="O68"/>
      <c r="P68"/>
      <c r="Q68" s="4">
        <v>44510</v>
      </c>
      <c r="R68" s="1">
        <v>0.64123842592592595</v>
      </c>
      <c r="T68" s="9">
        <f t="shared" si="12"/>
        <v>1.100392</v>
      </c>
      <c r="U68" s="9">
        <f t="shared" si="13"/>
        <v>3.7718760000000002</v>
      </c>
      <c r="V68" s="9" t="str">
        <f t="shared" si="14"/>
        <v>NA</v>
      </c>
      <c r="W68" s="9" t="str">
        <f t="shared" si="15"/>
        <v>NA</v>
      </c>
      <c r="AC68" s="3">
        <v>1</v>
      </c>
    </row>
    <row r="69" spans="1:29" ht="15">
      <c r="A69">
        <v>8</v>
      </c>
      <c r="B69">
        <v>8</v>
      </c>
      <c r="C69">
        <v>600.35</v>
      </c>
      <c r="D69" t="s">
        <v>36</v>
      </c>
      <c r="E69" t="s">
        <v>22</v>
      </c>
      <c r="F69">
        <v>752</v>
      </c>
      <c r="G69">
        <v>4781</v>
      </c>
      <c r="H69">
        <v>4.2000000000000003E-2</v>
      </c>
      <c r="I69">
        <v>0.23200000000000001</v>
      </c>
      <c r="J69">
        <v>0.86509999999999998</v>
      </c>
      <c r="K69">
        <v>0.98540000000000005</v>
      </c>
      <c r="L69">
        <v>0</v>
      </c>
      <c r="M69">
        <v>0</v>
      </c>
      <c r="N69">
        <v>5.5480999999999998</v>
      </c>
      <c r="O69"/>
      <c r="P69"/>
      <c r="Q69" s="4">
        <v>44510</v>
      </c>
      <c r="R69" s="1">
        <v>0.64858796296296295</v>
      </c>
      <c r="T69" s="9">
        <f t="shared" si="12"/>
        <v>0.25214700000000007</v>
      </c>
      <c r="U69" s="9">
        <f t="shared" si="13"/>
        <v>1.3928120000000002</v>
      </c>
      <c r="V69" s="9" t="str">
        <f t="shared" si="14"/>
        <v>NA</v>
      </c>
      <c r="W69" s="9" t="str">
        <f t="shared" si="15"/>
        <v>NA</v>
      </c>
      <c r="AC69" s="3">
        <v>1</v>
      </c>
    </row>
    <row r="70" spans="1:29" ht="15">
      <c r="A70">
        <v>9</v>
      </c>
      <c r="B70">
        <v>9</v>
      </c>
      <c r="C70">
        <v>608.69000000000005</v>
      </c>
      <c r="D70" t="s">
        <v>36</v>
      </c>
      <c r="E70" t="s">
        <v>22</v>
      </c>
      <c r="F70">
        <v>525</v>
      </c>
      <c r="G70">
        <v>4868</v>
      </c>
      <c r="H70">
        <v>2.9000000000000001E-2</v>
      </c>
      <c r="I70">
        <v>0.23300000000000001</v>
      </c>
      <c r="J70">
        <v>0.86509999999999998</v>
      </c>
      <c r="K70">
        <v>0.98540000000000005</v>
      </c>
      <c r="L70">
        <v>0</v>
      </c>
      <c r="M70">
        <v>0</v>
      </c>
      <c r="N70">
        <v>8.1492000000000004</v>
      </c>
      <c r="O70"/>
      <c r="P70"/>
      <c r="Q70" s="4">
        <v>44510</v>
      </c>
      <c r="R70" s="1">
        <v>0.65596064814814814</v>
      </c>
      <c r="T70" s="9">
        <f t="shared" si="12"/>
        <v>0.17652010000000004</v>
      </c>
      <c r="U70" s="9">
        <f t="shared" si="13"/>
        <v>1.4182477000000002</v>
      </c>
      <c r="V70" s="9" t="str">
        <f t="shared" si="14"/>
        <v>NA</v>
      </c>
      <c r="W70" s="9" t="str">
        <f t="shared" si="15"/>
        <v>NA</v>
      </c>
      <c r="X70" s="14">
        <f>100*(ABS(T70-T69))/(AVERAGE(T70,T69))</f>
        <v>35.28467661735646</v>
      </c>
      <c r="Y70" s="14">
        <f>100*(ABS(U70-U69))/(AVERAGE(U70,U69))</f>
        <v>1.8096876419949428</v>
      </c>
      <c r="Z70" s="14">
        <f>100*(ABS(H70-H69))/(AVERAGE(H70,H69))</f>
        <v>36.619718309859152</v>
      </c>
      <c r="AA70" s="14">
        <f>100*(ABS(I70-I69))/(AVERAGE(I70,I69))</f>
        <v>0.43010752688172077</v>
      </c>
      <c r="AB70" s="14">
        <f>100*(ABS(N70-N69))/(AVERAGE(N70,N69))</f>
        <v>37.979747833514644</v>
      </c>
      <c r="AC70" s="3">
        <v>1</v>
      </c>
    </row>
    <row r="71" spans="1:29" ht="15">
      <c r="A71">
        <v>10</v>
      </c>
      <c r="B71">
        <v>10</v>
      </c>
      <c r="C71">
        <v>599.05999999999995</v>
      </c>
      <c r="D71" t="s">
        <v>36</v>
      </c>
      <c r="E71" t="s">
        <v>22</v>
      </c>
      <c r="F71">
        <v>720</v>
      </c>
      <c r="G71">
        <v>4512</v>
      </c>
      <c r="H71">
        <v>0.04</v>
      </c>
      <c r="I71">
        <v>0.221</v>
      </c>
      <c r="J71">
        <v>0.86509999999999998</v>
      </c>
      <c r="K71">
        <v>0.98540000000000005</v>
      </c>
      <c r="L71">
        <v>0</v>
      </c>
      <c r="M71">
        <v>0</v>
      </c>
      <c r="N71">
        <v>5.5113000000000003</v>
      </c>
      <c r="O71"/>
      <c r="P71"/>
      <c r="Q71" s="4">
        <v>44510</v>
      </c>
      <c r="R71" s="1">
        <v>0.66335648148148152</v>
      </c>
      <c r="T71" s="9">
        <f t="shared" si="12"/>
        <v>0.23962399999999998</v>
      </c>
      <c r="U71" s="9">
        <f t="shared" si="13"/>
        <v>1.3239225999999999</v>
      </c>
      <c r="V71" s="9" t="str">
        <f t="shared" si="14"/>
        <v>NA</v>
      </c>
      <c r="W71" s="9" t="str">
        <f t="shared" si="15"/>
        <v>NA</v>
      </c>
      <c r="X71" s="14">
        <f>100*(ABS(T71-T70))/(AVERAGE(T71,T70))</f>
        <v>30.327908049158903</v>
      </c>
      <c r="Y71" s="14">
        <f>100*(ABS(U71-U70))/(AVERAGE(U71,U70))</f>
        <v>6.8795946043176288</v>
      </c>
      <c r="Z71" s="14">
        <f>100*(ABS(H71-H70))/(AVERAGE(H71,H70))</f>
        <v>31.884057971014485</v>
      </c>
      <c r="AA71" s="14">
        <f>100*(ABS(I71-I70))/(AVERAGE(I71,I70))</f>
        <v>5.2863436123348064</v>
      </c>
      <c r="AB71" s="14">
        <f>100*(ABS(N71-N70))/(AVERAGE(N71,N70))</f>
        <v>38.620841111233119</v>
      </c>
      <c r="AC71" s="3">
        <v>1</v>
      </c>
    </row>
    <row r="72" spans="1:29" ht="15">
      <c r="A72">
        <v>11</v>
      </c>
      <c r="B72">
        <v>11</v>
      </c>
      <c r="C72">
        <v>87.23</v>
      </c>
      <c r="D72" t="s">
        <v>147</v>
      </c>
      <c r="E72" t="s">
        <v>22</v>
      </c>
      <c r="F72">
        <v>857</v>
      </c>
      <c r="G72">
        <v>8888</v>
      </c>
      <c r="H72">
        <v>0.32900000000000001</v>
      </c>
      <c r="I72">
        <v>3.11</v>
      </c>
      <c r="J72">
        <v>0.86509999999999998</v>
      </c>
      <c r="K72">
        <v>0.98540000000000005</v>
      </c>
      <c r="L72">
        <v>0</v>
      </c>
      <c r="M72">
        <v>0</v>
      </c>
      <c r="N72">
        <v>9.4609000000000005</v>
      </c>
      <c r="O72"/>
      <c r="P72"/>
      <c r="Q72" s="4">
        <v>44510</v>
      </c>
      <c r="R72" s="1">
        <v>0.67070601851851841</v>
      </c>
      <c r="T72" s="9">
        <f t="shared" si="12"/>
        <v>0.28698670000000004</v>
      </c>
      <c r="U72" s="9">
        <f t="shared" si="13"/>
        <v>2.712853</v>
      </c>
      <c r="V72" s="9" t="str">
        <f t="shared" si="14"/>
        <v>NA</v>
      </c>
      <c r="W72" s="9" t="str">
        <f t="shared" si="15"/>
        <v>NA</v>
      </c>
      <c r="X72" s="14"/>
      <c r="Y72" s="14"/>
      <c r="Z72" s="14"/>
      <c r="AA72" s="14"/>
      <c r="AB72" s="14"/>
      <c r="AC72" s="3">
        <v>1</v>
      </c>
    </row>
    <row r="73" spans="1:29" ht="15">
      <c r="A73">
        <v>12</v>
      </c>
      <c r="B73">
        <v>12</v>
      </c>
      <c r="C73">
        <v>99.3</v>
      </c>
      <c r="D73" t="s">
        <v>148</v>
      </c>
      <c r="E73" t="s">
        <v>22</v>
      </c>
      <c r="F73">
        <v>1811</v>
      </c>
      <c r="G73">
        <v>17676</v>
      </c>
      <c r="H73">
        <v>0.59199999999999997</v>
      </c>
      <c r="I73">
        <v>5.3949999999999996</v>
      </c>
      <c r="J73">
        <v>0.86509999999999998</v>
      </c>
      <c r="K73">
        <v>0.98540000000000005</v>
      </c>
      <c r="L73">
        <v>0</v>
      </c>
      <c r="M73">
        <v>0</v>
      </c>
      <c r="N73">
        <v>9.1204000000000001</v>
      </c>
      <c r="O73"/>
      <c r="P73"/>
      <c r="Q73" s="4">
        <v>44510</v>
      </c>
      <c r="R73" s="1">
        <v>0.6781018518518519</v>
      </c>
      <c r="T73" s="9">
        <f t="shared" si="12"/>
        <v>0.58785599999999993</v>
      </c>
      <c r="U73" s="9">
        <f t="shared" si="13"/>
        <v>5.3572349999999993</v>
      </c>
      <c r="V73" s="9" t="str">
        <f t="shared" si="14"/>
        <v>NA</v>
      </c>
      <c r="W73" s="9" t="str">
        <f t="shared" si="15"/>
        <v>NA</v>
      </c>
      <c r="AC73" s="3">
        <v>1</v>
      </c>
    </row>
    <row r="74" spans="1:29" ht="15">
      <c r="A74">
        <v>13</v>
      </c>
      <c r="B74">
        <v>13</v>
      </c>
      <c r="C74">
        <v>73.260000000000005</v>
      </c>
      <c r="D74" t="s">
        <v>149</v>
      </c>
      <c r="E74" t="s">
        <v>22</v>
      </c>
      <c r="F74">
        <v>1720</v>
      </c>
      <c r="G74">
        <v>18354</v>
      </c>
      <c r="H74">
        <v>0.76600000000000001</v>
      </c>
      <c r="I74">
        <v>7.5910000000000002</v>
      </c>
      <c r="J74">
        <v>0.86509999999999998</v>
      </c>
      <c r="K74">
        <v>0.98540000000000005</v>
      </c>
      <c r="L74">
        <v>0</v>
      </c>
      <c r="M74">
        <v>0</v>
      </c>
      <c r="N74">
        <v>9.9146000000000001</v>
      </c>
      <c r="O74"/>
      <c r="P74"/>
      <c r="Q74" s="4">
        <v>44510</v>
      </c>
      <c r="R74" s="1">
        <v>0.68545138888888879</v>
      </c>
      <c r="T74" s="9">
        <f t="shared" si="12"/>
        <v>0.5611716000000001</v>
      </c>
      <c r="U74" s="9">
        <f t="shared" si="13"/>
        <v>5.5611666</v>
      </c>
      <c r="V74" s="9" t="str">
        <f t="shared" si="14"/>
        <v>NA</v>
      </c>
      <c r="W74" s="9" t="str">
        <f t="shared" si="15"/>
        <v>NA</v>
      </c>
      <c r="AC74" s="3">
        <v>1</v>
      </c>
    </row>
    <row r="75" spans="1:29" ht="15">
      <c r="A75">
        <v>14</v>
      </c>
      <c r="B75">
        <v>14</v>
      </c>
      <c r="C75">
        <v>89.86</v>
      </c>
      <c r="D75" t="s">
        <v>150</v>
      </c>
      <c r="E75" t="s">
        <v>22</v>
      </c>
      <c r="F75">
        <v>2802</v>
      </c>
      <c r="G75">
        <v>22954</v>
      </c>
      <c r="H75">
        <v>0.97599999999999998</v>
      </c>
      <c r="I75">
        <v>7.73</v>
      </c>
      <c r="J75">
        <v>0.86509999999999998</v>
      </c>
      <c r="K75">
        <v>0.98540000000000005</v>
      </c>
      <c r="L75">
        <v>0</v>
      </c>
      <c r="M75">
        <v>0</v>
      </c>
      <c r="N75">
        <v>7.9240000000000004</v>
      </c>
      <c r="O75"/>
      <c r="P75"/>
      <c r="Q75" s="4">
        <v>44510</v>
      </c>
      <c r="R75" s="1">
        <v>0.6929050925925927</v>
      </c>
      <c r="T75" s="9">
        <f t="shared" si="12"/>
        <v>0.87703360000000008</v>
      </c>
      <c r="U75" s="9">
        <f t="shared" si="13"/>
        <v>6.9461779999999997</v>
      </c>
      <c r="V75" s="9" t="str">
        <f t="shared" si="14"/>
        <v>NA</v>
      </c>
      <c r="W75" s="9" t="str">
        <f t="shared" si="15"/>
        <v>NA</v>
      </c>
      <c r="AC75" s="3">
        <v>1</v>
      </c>
    </row>
    <row r="76" spans="1:29" ht="15">
      <c r="A76">
        <v>15</v>
      </c>
      <c r="B76">
        <v>15</v>
      </c>
      <c r="C76">
        <v>56.53</v>
      </c>
      <c r="D76" t="s">
        <v>151</v>
      </c>
      <c r="E76" t="s">
        <v>22</v>
      </c>
      <c r="F76">
        <v>1858</v>
      </c>
      <c r="G76">
        <v>16988</v>
      </c>
      <c r="H76">
        <v>1.0629999999999999</v>
      </c>
      <c r="I76">
        <v>9.1110000000000007</v>
      </c>
      <c r="J76">
        <v>0.86509999999999998</v>
      </c>
      <c r="K76">
        <v>0.98540000000000005</v>
      </c>
      <c r="L76">
        <v>0</v>
      </c>
      <c r="M76">
        <v>0</v>
      </c>
      <c r="N76">
        <v>8.5673999999999992</v>
      </c>
      <c r="O76"/>
      <c r="P76"/>
      <c r="Q76" s="4">
        <v>44510</v>
      </c>
      <c r="R76" s="1">
        <v>0.70026620370370374</v>
      </c>
      <c r="T76" s="9">
        <f t="shared" si="12"/>
        <v>0.6009139</v>
      </c>
      <c r="U76" s="9">
        <f t="shared" si="13"/>
        <v>5.1504483000000008</v>
      </c>
      <c r="V76" s="9" t="str">
        <f t="shared" si="14"/>
        <v>NA</v>
      </c>
      <c r="W76" s="9" t="str">
        <f t="shared" si="15"/>
        <v>NA</v>
      </c>
      <c r="AC76" s="3">
        <v>1</v>
      </c>
    </row>
    <row r="77" spans="1:29" ht="15">
      <c r="A77">
        <v>16</v>
      </c>
      <c r="B77">
        <v>16</v>
      </c>
      <c r="C77">
        <v>89.62</v>
      </c>
      <c r="D77" t="s">
        <v>152</v>
      </c>
      <c r="E77" t="s">
        <v>22</v>
      </c>
      <c r="F77">
        <v>3385</v>
      </c>
      <c r="G77">
        <v>27874</v>
      </c>
      <c r="H77">
        <v>1.1679999999999999</v>
      </c>
      <c r="I77">
        <v>9.4049999999999994</v>
      </c>
      <c r="J77">
        <v>0.86509999999999998</v>
      </c>
      <c r="K77">
        <v>0.98540000000000005</v>
      </c>
      <c r="L77">
        <v>0</v>
      </c>
      <c r="M77">
        <v>0</v>
      </c>
      <c r="N77">
        <v>8.0502000000000002</v>
      </c>
      <c r="O77"/>
      <c r="P77"/>
      <c r="Q77" s="4">
        <v>44510</v>
      </c>
      <c r="R77" s="1">
        <v>0.70773148148148157</v>
      </c>
      <c r="T77" s="9">
        <f t="shared" si="12"/>
        <v>1.0467616</v>
      </c>
      <c r="U77" s="9">
        <f t="shared" si="13"/>
        <v>8.4287609999999997</v>
      </c>
      <c r="V77" s="9" t="str">
        <f t="shared" si="14"/>
        <v>NA</v>
      </c>
      <c r="W77" s="9" t="str">
        <f t="shared" si="15"/>
        <v>NA</v>
      </c>
      <c r="AC77" s="3">
        <v>1</v>
      </c>
    </row>
    <row r="78" spans="1:29" ht="15">
      <c r="A78">
        <v>17</v>
      </c>
      <c r="B78">
        <v>17</v>
      </c>
      <c r="C78">
        <v>72.72</v>
      </c>
      <c r="D78" t="s">
        <v>153</v>
      </c>
      <c r="E78" t="s">
        <v>22</v>
      </c>
      <c r="F78">
        <v>1763</v>
      </c>
      <c r="G78">
        <v>15556</v>
      </c>
      <c r="H78">
        <v>0.78900000000000003</v>
      </c>
      <c r="I78">
        <v>6.49</v>
      </c>
      <c r="J78">
        <v>0.86509999999999998</v>
      </c>
      <c r="K78">
        <v>0.98540000000000005</v>
      </c>
      <c r="L78">
        <v>0</v>
      </c>
      <c r="M78">
        <v>0</v>
      </c>
      <c r="N78">
        <v>8.23</v>
      </c>
      <c r="O78"/>
      <c r="P78"/>
      <c r="Q78" s="4">
        <v>44510</v>
      </c>
      <c r="R78" s="1">
        <v>0.71510416666666676</v>
      </c>
      <c r="T78" s="9">
        <f t="shared" si="12"/>
        <v>0.57376080000000007</v>
      </c>
      <c r="U78" s="9">
        <f t="shared" si="13"/>
        <v>4.7195280000000004</v>
      </c>
      <c r="V78" s="9" t="str">
        <f t="shared" si="14"/>
        <v>NA</v>
      </c>
      <c r="W78" s="9" t="str">
        <f t="shared" si="15"/>
        <v>NA</v>
      </c>
      <c r="AC78" s="3">
        <v>1</v>
      </c>
    </row>
    <row r="79" spans="1:29" ht="15">
      <c r="A79">
        <v>18</v>
      </c>
      <c r="B79">
        <v>18</v>
      </c>
      <c r="C79">
        <v>91.46</v>
      </c>
      <c r="D79" t="s">
        <v>154</v>
      </c>
      <c r="E79" t="s">
        <v>22</v>
      </c>
      <c r="F79">
        <v>2711</v>
      </c>
      <c r="G79">
        <v>23247</v>
      </c>
      <c r="H79">
        <v>0.93</v>
      </c>
      <c r="I79">
        <v>7.6920000000000002</v>
      </c>
      <c r="J79">
        <v>0.86509999999999998</v>
      </c>
      <c r="K79">
        <v>0.98540000000000005</v>
      </c>
      <c r="L79">
        <v>0</v>
      </c>
      <c r="M79">
        <v>0</v>
      </c>
      <c r="N79">
        <v>8.2746999999999993</v>
      </c>
      <c r="O79"/>
      <c r="P79"/>
      <c r="Q79" s="4">
        <v>44510</v>
      </c>
      <c r="R79" s="1">
        <v>0.72253472222222215</v>
      </c>
      <c r="T79" s="9">
        <f t="shared" si="12"/>
        <v>0.85057800000000006</v>
      </c>
      <c r="U79" s="9">
        <f t="shared" si="13"/>
        <v>7.0351032</v>
      </c>
      <c r="V79" s="9" t="str">
        <f t="shared" si="14"/>
        <v>NA</v>
      </c>
      <c r="W79" s="9" t="str">
        <f t="shared" si="15"/>
        <v>NA</v>
      </c>
      <c r="AC79" s="3">
        <v>1</v>
      </c>
    </row>
    <row r="80" spans="1:29" ht="15">
      <c r="A80">
        <v>19</v>
      </c>
      <c r="B80">
        <v>19</v>
      </c>
      <c r="C80">
        <v>94.63</v>
      </c>
      <c r="D80" t="s">
        <v>87</v>
      </c>
      <c r="E80" t="s">
        <v>22</v>
      </c>
      <c r="F80">
        <v>863</v>
      </c>
      <c r="G80">
        <v>9529</v>
      </c>
      <c r="H80">
        <v>0.30499999999999999</v>
      </c>
      <c r="I80">
        <v>3.07</v>
      </c>
      <c r="J80">
        <v>0.86509999999999998</v>
      </c>
      <c r="K80">
        <v>0.98540000000000005</v>
      </c>
      <c r="L80">
        <v>0</v>
      </c>
      <c r="M80">
        <v>0</v>
      </c>
      <c r="N80">
        <v>10.0611</v>
      </c>
      <c r="O80"/>
      <c r="P80"/>
      <c r="Q80" s="4">
        <v>44510</v>
      </c>
      <c r="R80" s="1">
        <v>0.72993055555555564</v>
      </c>
      <c r="T80" s="9">
        <f t="shared" si="12"/>
        <v>0.28862149999999998</v>
      </c>
      <c r="U80" s="9">
        <f t="shared" si="13"/>
        <v>2.905141</v>
      </c>
      <c r="V80" s="9" t="str">
        <f t="shared" si="14"/>
        <v>NA</v>
      </c>
      <c r="W80" s="9" t="str">
        <f t="shared" si="15"/>
        <v>NA</v>
      </c>
      <c r="AC80" s="3">
        <v>1</v>
      </c>
    </row>
    <row r="81" spans="1:29" ht="15">
      <c r="A81">
        <v>20</v>
      </c>
      <c r="B81">
        <v>20</v>
      </c>
      <c r="C81">
        <v>96.15</v>
      </c>
      <c r="D81" t="s">
        <v>155</v>
      </c>
      <c r="E81" t="s">
        <v>22</v>
      </c>
      <c r="F81">
        <v>1258</v>
      </c>
      <c r="G81">
        <v>10944</v>
      </c>
      <c r="H81">
        <v>0.438</v>
      </c>
      <c r="I81">
        <v>3.4649999999999999</v>
      </c>
      <c r="J81">
        <v>0.86509999999999998</v>
      </c>
      <c r="K81">
        <v>0.98540000000000005</v>
      </c>
      <c r="L81">
        <v>0</v>
      </c>
      <c r="M81">
        <v>0</v>
      </c>
      <c r="N81">
        <v>7.9093999999999998</v>
      </c>
      <c r="O81"/>
      <c r="P81"/>
      <c r="Q81" s="4">
        <v>44510</v>
      </c>
      <c r="R81" s="1">
        <v>0.73730324074074083</v>
      </c>
      <c r="T81" s="9">
        <f t="shared" si="12"/>
        <v>0.42113700000000004</v>
      </c>
      <c r="U81" s="9">
        <f t="shared" si="13"/>
        <v>3.3315975000000004</v>
      </c>
      <c r="V81" s="9" t="str">
        <f t="shared" si="14"/>
        <v>NA</v>
      </c>
      <c r="W81" s="9" t="str">
        <f t="shared" si="15"/>
        <v>NA</v>
      </c>
      <c r="AC81" s="3">
        <v>1</v>
      </c>
    </row>
    <row r="82" spans="1:29" ht="15">
      <c r="A82">
        <v>21</v>
      </c>
      <c r="B82">
        <v>21</v>
      </c>
      <c r="C82">
        <v>76.150000000000006</v>
      </c>
      <c r="D82" t="s">
        <v>156</v>
      </c>
      <c r="E82" t="s">
        <v>22</v>
      </c>
      <c r="F82">
        <v>1698</v>
      </c>
      <c r="G82">
        <v>15993</v>
      </c>
      <c r="H82">
        <v>0.72799999999999998</v>
      </c>
      <c r="I82">
        <v>6.37</v>
      </c>
      <c r="J82">
        <v>0.86509999999999998</v>
      </c>
      <c r="K82">
        <v>0.98540000000000005</v>
      </c>
      <c r="L82">
        <v>0</v>
      </c>
      <c r="M82">
        <v>0</v>
      </c>
      <c r="N82">
        <v>8.7464999999999993</v>
      </c>
      <c r="O82"/>
      <c r="P82"/>
      <c r="Q82" s="4">
        <v>44510</v>
      </c>
      <c r="R82" s="1">
        <v>0.74474537037037036</v>
      </c>
      <c r="T82" s="9">
        <f t="shared" si="12"/>
        <v>0.55437200000000009</v>
      </c>
      <c r="U82" s="9">
        <f t="shared" si="13"/>
        <v>4.8507550000000004</v>
      </c>
      <c r="V82" s="9" t="str">
        <f t="shared" si="14"/>
        <v>NA</v>
      </c>
      <c r="W82" s="9" t="str">
        <f t="shared" si="15"/>
        <v>NA</v>
      </c>
      <c r="AC82" s="3">
        <v>1</v>
      </c>
    </row>
    <row r="83" spans="1:29" ht="15">
      <c r="A83">
        <v>22</v>
      </c>
      <c r="B83">
        <v>22</v>
      </c>
      <c r="C83">
        <v>9.93</v>
      </c>
      <c r="D83" t="s">
        <v>23</v>
      </c>
      <c r="E83" t="s">
        <v>22</v>
      </c>
      <c r="F83">
        <v>3509</v>
      </c>
      <c r="G83">
        <v>11798</v>
      </c>
      <c r="H83">
        <v>10.909000000000001</v>
      </c>
      <c r="I83">
        <v>36.136000000000003</v>
      </c>
      <c r="J83">
        <v>0.86509999999999998</v>
      </c>
      <c r="K83">
        <v>0.98540000000000005</v>
      </c>
      <c r="L83">
        <v>0</v>
      </c>
      <c r="M83">
        <v>0</v>
      </c>
      <c r="N83">
        <v>3.3123999999999998</v>
      </c>
      <c r="O83"/>
      <c r="P83"/>
      <c r="Q83" s="4">
        <v>44510</v>
      </c>
      <c r="R83" s="1">
        <v>0.75222222222222224</v>
      </c>
      <c r="T83" s="9">
        <f t="shared" si="12"/>
        <v>1.0832637000000001</v>
      </c>
      <c r="U83" s="9">
        <f t="shared" si="13"/>
        <v>3.5883048000000004</v>
      </c>
      <c r="V83" s="9">
        <f t="shared" si="14"/>
        <v>3.6977186311787222</v>
      </c>
      <c r="W83" s="9">
        <f t="shared" si="15"/>
        <v>0.21075984470327441</v>
      </c>
      <c r="AC83" s="3">
        <v>1</v>
      </c>
    </row>
  </sheetData>
  <conditionalFormatting sqref="T1 T4:T1048576">
    <cfRule type="cellIs" dxfId="63" priority="39" operator="lessThan">
      <formula>0.11</formula>
    </cfRule>
  </conditionalFormatting>
  <conditionalFormatting sqref="U1 U4:U1048576">
    <cfRule type="cellIs" dxfId="62" priority="38" operator="lessThan">
      <formula>0.175</formula>
    </cfRule>
  </conditionalFormatting>
  <conditionalFormatting sqref="T2:T3">
    <cfRule type="cellIs" dxfId="61" priority="7" operator="lessThan">
      <formula>0.11</formula>
    </cfRule>
  </conditionalFormatting>
  <conditionalFormatting sqref="U2:U3">
    <cfRule type="cellIs" dxfId="60" priority="6" operator="lessThan">
      <formula>0.175</formula>
    </cfRule>
  </conditionalFormatting>
  <conditionalFormatting sqref="X2:AB609">
    <cfRule type="cellIs" dxfId="5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72"/>
  <sheetViews>
    <sheetView topLeftCell="A7" workbookViewId="0">
      <selection activeCell="R15" sqref="R15"/>
    </sheetView>
  </sheetViews>
  <sheetFormatPr baseColWidth="10" defaultColWidth="8.83203125" defaultRowHeight="15"/>
  <cols>
    <col min="4" max="4" width="27" customWidth="1"/>
  </cols>
  <sheetData>
    <row r="2" spans="1:7">
      <c r="A2" t="s">
        <v>58</v>
      </c>
    </row>
    <row r="7" spans="1:7">
      <c r="G7" t="s">
        <v>54</v>
      </c>
    </row>
    <row r="8" spans="1:7">
      <c r="G8" t="s">
        <v>55</v>
      </c>
    </row>
    <row r="9" spans="1:7">
      <c r="G9">
        <f>_xlfn.T.TEST(U20:U41,U44:U65,2,1)</f>
        <v>0.69706855562630687</v>
      </c>
    </row>
    <row r="19" spans="1:33" s="2" customFormat="1" ht="14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s="5"/>
      <c r="T19" s="6" t="s">
        <v>34</v>
      </c>
      <c r="U19" s="6" t="s">
        <v>35</v>
      </c>
      <c r="V19" s="5" t="s">
        <v>25</v>
      </c>
      <c r="W19" s="5" t="s">
        <v>26</v>
      </c>
      <c r="X19" s="13" t="s">
        <v>27</v>
      </c>
      <c r="Y19" s="13" t="s">
        <v>28</v>
      </c>
      <c r="Z19" s="13" t="s">
        <v>29</v>
      </c>
      <c r="AA19" s="13" t="s">
        <v>30</v>
      </c>
      <c r="AB19" s="13" t="s">
        <v>31</v>
      </c>
      <c r="AC19" s="6" t="s">
        <v>32</v>
      </c>
      <c r="AD19" s="6" t="s">
        <v>33</v>
      </c>
      <c r="AE19" s="7"/>
      <c r="AF19" s="8"/>
    </row>
    <row r="20" spans="1:33" s="2" customFormat="1">
      <c r="A20">
        <v>71</v>
      </c>
      <c r="B20">
        <v>71</v>
      </c>
      <c r="C20">
        <v>305.58999999999997</v>
      </c>
      <c r="D20" t="s">
        <v>40</v>
      </c>
      <c r="E20" t="s">
        <v>22</v>
      </c>
      <c r="F20">
        <v>2724</v>
      </c>
      <c r="G20">
        <v>15888</v>
      </c>
      <c r="H20">
        <v>0.308</v>
      </c>
      <c r="I20">
        <v>1.607</v>
      </c>
      <c r="J20">
        <v>0.95420000000000005</v>
      </c>
      <c r="K20">
        <v>1.0039</v>
      </c>
      <c r="L20">
        <v>0</v>
      </c>
      <c r="M20">
        <v>0</v>
      </c>
      <c r="N20">
        <v>5.2119999999999997</v>
      </c>
      <c r="O20"/>
      <c r="P20"/>
      <c r="Q20" s="4">
        <v>44400</v>
      </c>
      <c r="R20" s="1">
        <v>0.18467592592592594</v>
      </c>
      <c r="T20" s="9">
        <f t="shared" ref="T20:T31" si="0">C20*H20/100</f>
        <v>0.94121719999999998</v>
      </c>
      <c r="U20" s="9">
        <f t="shared" ref="U20:U31" si="1">C20*I20/100</f>
        <v>4.9108312999999999</v>
      </c>
      <c r="V20" s="9" t="str">
        <f t="shared" ref="V20:V31" si="2">IF(D20="aa as unknown",100*(T20-(C20*10.52/100))/(C20*10.52/100),"NA")</f>
        <v>NA</v>
      </c>
      <c r="W20" s="9" t="str">
        <f t="shared" ref="W20:W31" si="3">IF(D20="aa as unknown",100*(U20-(C20*36.06/100))/(C20*36.06/100),"NA")</f>
        <v>NA</v>
      </c>
      <c r="X20" s="14"/>
      <c r="Y20" s="14"/>
      <c r="Z20" s="14"/>
      <c r="AA20" s="14"/>
      <c r="AB20" s="14"/>
      <c r="AC20" s="3">
        <v>3</v>
      </c>
      <c r="AD20" s="2" t="s">
        <v>53</v>
      </c>
    </row>
    <row r="21" spans="1:33" s="2" customFormat="1">
      <c r="A21">
        <v>72</v>
      </c>
      <c r="B21">
        <v>72</v>
      </c>
      <c r="C21">
        <v>317.3</v>
      </c>
      <c r="D21" t="s">
        <v>41</v>
      </c>
      <c r="E21" t="s">
        <v>22</v>
      </c>
      <c r="F21">
        <v>4118</v>
      </c>
      <c r="G21">
        <v>22141</v>
      </c>
      <c r="H21">
        <v>0.438</v>
      </c>
      <c r="I21">
        <v>2.1520000000000001</v>
      </c>
      <c r="J21">
        <v>0.95420000000000005</v>
      </c>
      <c r="K21">
        <v>1.0039</v>
      </c>
      <c r="L21">
        <v>0</v>
      </c>
      <c r="M21">
        <v>0</v>
      </c>
      <c r="N21">
        <v>4.9088000000000003</v>
      </c>
      <c r="O21"/>
      <c r="P21" t="s">
        <v>38</v>
      </c>
      <c r="Q21" s="4">
        <v>44400</v>
      </c>
      <c r="R21" s="1">
        <v>0.19452546296296294</v>
      </c>
      <c r="T21" s="9">
        <f t="shared" si="0"/>
        <v>1.3897740000000001</v>
      </c>
      <c r="U21" s="9">
        <f t="shared" si="1"/>
        <v>6.8282959999999999</v>
      </c>
      <c r="V21" s="9" t="str">
        <f t="shared" si="2"/>
        <v>NA</v>
      </c>
      <c r="W21" s="9" t="str">
        <f t="shared" si="3"/>
        <v>NA</v>
      </c>
      <c r="X21" s="12"/>
      <c r="Y21" s="12"/>
      <c r="Z21" s="12"/>
      <c r="AA21" s="12"/>
      <c r="AB21" s="12"/>
      <c r="AC21" s="3">
        <v>3</v>
      </c>
      <c r="AD21" s="2" t="s">
        <v>53</v>
      </c>
    </row>
    <row r="22" spans="1:33" s="2" customFormat="1">
      <c r="A22">
        <v>73</v>
      </c>
      <c r="B22">
        <v>73</v>
      </c>
      <c r="C22">
        <v>309.10000000000002</v>
      </c>
      <c r="D22" t="s">
        <v>42</v>
      </c>
      <c r="E22" t="s">
        <v>22</v>
      </c>
      <c r="F22">
        <v>4779</v>
      </c>
      <c r="G22">
        <v>15437</v>
      </c>
      <c r="H22">
        <v>0.51900000000000002</v>
      </c>
      <c r="I22">
        <v>1.544</v>
      </c>
      <c r="J22">
        <v>0.95420000000000005</v>
      </c>
      <c r="K22">
        <v>1.0039</v>
      </c>
      <c r="L22">
        <v>0</v>
      </c>
      <c r="M22">
        <v>0</v>
      </c>
      <c r="N22">
        <v>2.9746999999999999</v>
      </c>
      <c r="O22"/>
      <c r="P22" t="s">
        <v>38</v>
      </c>
      <c r="Q22" s="4">
        <v>44400</v>
      </c>
      <c r="R22" s="1">
        <v>0.20430555555555555</v>
      </c>
      <c r="T22" s="9">
        <f t="shared" si="0"/>
        <v>1.6042290000000003</v>
      </c>
      <c r="U22" s="9">
        <f t="shared" si="1"/>
        <v>4.7725040000000005</v>
      </c>
      <c r="V22" s="9" t="str">
        <f t="shared" si="2"/>
        <v>NA</v>
      </c>
      <c r="W22" s="9" t="str">
        <f t="shared" si="3"/>
        <v>NA</v>
      </c>
      <c r="X22" s="12"/>
      <c r="Y22" s="12"/>
      <c r="Z22" s="12"/>
      <c r="AA22" s="12"/>
      <c r="AB22" s="12"/>
      <c r="AC22" s="3">
        <v>3</v>
      </c>
      <c r="AD22" s="2" t="s">
        <v>53</v>
      </c>
    </row>
    <row r="23" spans="1:33" s="2" customFormat="1">
      <c r="A23">
        <v>74</v>
      </c>
      <c r="B23">
        <v>74</v>
      </c>
      <c r="C23">
        <v>308.14</v>
      </c>
      <c r="D23" t="s">
        <v>43</v>
      </c>
      <c r="E23" t="s">
        <v>22</v>
      </c>
      <c r="F23">
        <v>5782</v>
      </c>
      <c r="G23">
        <v>17823</v>
      </c>
      <c r="H23">
        <v>0.625</v>
      </c>
      <c r="I23">
        <v>1.786</v>
      </c>
      <c r="J23">
        <v>0.95420000000000005</v>
      </c>
      <c r="K23">
        <v>1.0039</v>
      </c>
      <c r="L23">
        <v>0</v>
      </c>
      <c r="M23">
        <v>0</v>
      </c>
      <c r="N23">
        <v>2.8557999999999999</v>
      </c>
      <c r="O23"/>
      <c r="P23" t="s">
        <v>38</v>
      </c>
      <c r="Q23" s="4">
        <v>44400</v>
      </c>
      <c r="R23" s="1">
        <v>0.21413194444444442</v>
      </c>
      <c r="T23" s="9">
        <f t="shared" si="0"/>
        <v>1.9258749999999998</v>
      </c>
      <c r="U23" s="9">
        <f t="shared" si="1"/>
        <v>5.5033804000000002</v>
      </c>
      <c r="V23" s="9" t="str">
        <f t="shared" si="2"/>
        <v>NA</v>
      </c>
      <c r="W23" s="9" t="str">
        <f t="shared" si="3"/>
        <v>NA</v>
      </c>
      <c r="X23" s="14"/>
      <c r="Y23" s="14"/>
      <c r="Z23" s="14"/>
      <c r="AA23" s="14"/>
      <c r="AB23" s="14"/>
      <c r="AC23" s="3">
        <v>3</v>
      </c>
      <c r="AD23" s="2" t="s">
        <v>53</v>
      </c>
    </row>
    <row r="24" spans="1:33" s="2" customFormat="1">
      <c r="A24">
        <v>75</v>
      </c>
      <c r="B24">
        <v>75</v>
      </c>
      <c r="C24">
        <v>321.38</v>
      </c>
      <c r="D24" t="s">
        <v>44</v>
      </c>
      <c r="E24" t="s">
        <v>22</v>
      </c>
      <c r="F24">
        <v>6462</v>
      </c>
      <c r="G24">
        <v>11690</v>
      </c>
      <c r="H24">
        <v>0.66800000000000004</v>
      </c>
      <c r="I24">
        <v>1.127</v>
      </c>
      <c r="J24">
        <v>0.95420000000000005</v>
      </c>
      <c r="K24">
        <v>1.0039</v>
      </c>
      <c r="L24">
        <v>0</v>
      </c>
      <c r="M24">
        <v>0</v>
      </c>
      <c r="N24">
        <v>1.6879</v>
      </c>
      <c r="O24"/>
      <c r="P24" t="s">
        <v>38</v>
      </c>
      <c r="Q24" s="4">
        <v>44400</v>
      </c>
      <c r="R24" s="1">
        <v>0.22396990740740741</v>
      </c>
      <c r="T24" s="9">
        <f t="shared" si="0"/>
        <v>2.1468184000000003</v>
      </c>
      <c r="U24" s="9">
        <f t="shared" si="1"/>
        <v>3.6219526000000002</v>
      </c>
      <c r="V24" s="9" t="str">
        <f t="shared" si="2"/>
        <v>NA</v>
      </c>
      <c r="W24" s="9" t="str">
        <f t="shared" si="3"/>
        <v>NA</v>
      </c>
      <c r="X24" s="12"/>
      <c r="Y24" s="12"/>
      <c r="Z24" s="12"/>
      <c r="AA24" s="12"/>
      <c r="AB24" s="12"/>
      <c r="AC24" s="3">
        <v>3</v>
      </c>
      <c r="AD24" s="2" t="s">
        <v>53</v>
      </c>
    </row>
    <row r="25" spans="1:33" s="2" customFormat="1">
      <c r="A25">
        <v>76</v>
      </c>
      <c r="B25">
        <v>76</v>
      </c>
      <c r="C25">
        <v>311.23</v>
      </c>
      <c r="D25" t="s">
        <v>45</v>
      </c>
      <c r="E25" t="s">
        <v>22</v>
      </c>
      <c r="F25">
        <v>9371</v>
      </c>
      <c r="G25">
        <v>18539</v>
      </c>
      <c r="H25">
        <v>0.99099999999999999</v>
      </c>
      <c r="I25">
        <v>1.839</v>
      </c>
      <c r="J25">
        <v>0.95420000000000005</v>
      </c>
      <c r="K25">
        <v>1.0039</v>
      </c>
      <c r="L25">
        <v>0</v>
      </c>
      <c r="M25">
        <v>0</v>
      </c>
      <c r="N25">
        <v>1.8552999999999999</v>
      </c>
      <c r="O25"/>
      <c r="P25" t="s">
        <v>38</v>
      </c>
      <c r="Q25" s="4">
        <v>44400</v>
      </c>
      <c r="R25" s="1">
        <v>0.23378472222222224</v>
      </c>
      <c r="T25" s="9">
        <f t="shared" si="0"/>
        <v>3.0842893000000005</v>
      </c>
      <c r="U25" s="9">
        <f t="shared" si="1"/>
        <v>5.7235197000000007</v>
      </c>
      <c r="V25" s="9" t="str">
        <f t="shared" si="2"/>
        <v>NA</v>
      </c>
      <c r="W25" s="9" t="str">
        <f t="shared" si="3"/>
        <v>NA</v>
      </c>
      <c r="X25" s="12"/>
      <c r="Y25" s="12"/>
      <c r="Z25" s="12"/>
      <c r="AA25" s="12"/>
      <c r="AB25" s="12"/>
      <c r="AC25" s="3">
        <v>3</v>
      </c>
      <c r="AD25" s="2" t="s">
        <v>53</v>
      </c>
    </row>
    <row r="26" spans="1:33" s="2" customFormat="1">
      <c r="A26">
        <v>77</v>
      </c>
      <c r="B26">
        <v>77</v>
      </c>
      <c r="C26">
        <v>312.7</v>
      </c>
      <c r="D26" t="s">
        <v>46</v>
      </c>
      <c r="E26" t="s">
        <v>22</v>
      </c>
      <c r="F26">
        <v>1721</v>
      </c>
      <c r="G26">
        <v>14634</v>
      </c>
      <c r="H26">
        <v>0.19800000000000001</v>
      </c>
      <c r="I26">
        <v>1.4470000000000001</v>
      </c>
      <c r="J26">
        <v>0.95420000000000005</v>
      </c>
      <c r="K26">
        <v>1.0039</v>
      </c>
      <c r="L26">
        <v>0</v>
      </c>
      <c r="M26">
        <v>0</v>
      </c>
      <c r="N26">
        <v>7.3085000000000004</v>
      </c>
      <c r="O26"/>
      <c r="P26"/>
      <c r="Q26" s="4">
        <v>44400</v>
      </c>
      <c r="R26" s="1">
        <v>0.24123842592592593</v>
      </c>
      <c r="T26" s="9">
        <f t="shared" si="0"/>
        <v>0.61914599999999997</v>
      </c>
      <c r="U26" s="9">
        <f t="shared" si="1"/>
        <v>4.524769</v>
      </c>
      <c r="V26" s="9" t="str">
        <f t="shared" si="2"/>
        <v>NA</v>
      </c>
      <c r="W26" s="9" t="str">
        <f t="shared" si="3"/>
        <v>NA</v>
      </c>
      <c r="X26" s="14"/>
      <c r="Y26" s="14"/>
      <c r="Z26" s="14"/>
      <c r="AA26" s="14"/>
      <c r="AB26" s="14"/>
      <c r="AC26" s="3">
        <v>3</v>
      </c>
      <c r="AD26" s="2" t="s">
        <v>53</v>
      </c>
    </row>
    <row r="27" spans="1:33" s="2" customFormat="1">
      <c r="A27">
        <v>78</v>
      </c>
      <c r="B27">
        <v>78</v>
      </c>
      <c r="C27">
        <v>305.67</v>
      </c>
      <c r="D27" t="s">
        <v>52</v>
      </c>
      <c r="E27" t="s">
        <v>22</v>
      </c>
      <c r="F27">
        <v>19422</v>
      </c>
      <c r="G27">
        <v>13825</v>
      </c>
      <c r="H27">
        <v>2.0720000000000001</v>
      </c>
      <c r="I27">
        <v>1.399</v>
      </c>
      <c r="J27">
        <v>0.95420000000000005</v>
      </c>
      <c r="K27">
        <v>1.0039</v>
      </c>
      <c r="L27">
        <v>0</v>
      </c>
      <c r="M27">
        <v>0</v>
      </c>
      <c r="N27">
        <v>0.67530000000000001</v>
      </c>
      <c r="O27"/>
      <c r="P27" t="s">
        <v>38</v>
      </c>
      <c r="Q27" s="4">
        <v>44400</v>
      </c>
      <c r="R27" s="1">
        <v>0.25104166666666666</v>
      </c>
      <c r="T27" s="9">
        <f t="shared" si="0"/>
        <v>6.3334824000000003</v>
      </c>
      <c r="U27" s="9">
        <f t="shared" si="1"/>
        <v>4.2763233000000005</v>
      </c>
      <c r="V27" s="9" t="str">
        <f t="shared" si="2"/>
        <v>NA</v>
      </c>
      <c r="W27" s="9" t="str">
        <f t="shared" si="3"/>
        <v>NA</v>
      </c>
      <c r="X27" s="12"/>
      <c r="Y27" s="12"/>
      <c r="Z27" s="12"/>
      <c r="AA27" s="12"/>
      <c r="AB27" s="12"/>
      <c r="AC27" s="3">
        <v>3</v>
      </c>
      <c r="AD27" s="2" t="s">
        <v>53</v>
      </c>
    </row>
    <row r="28" spans="1:33" s="2" customFormat="1">
      <c r="A28">
        <v>79</v>
      </c>
      <c r="B28">
        <v>79</v>
      </c>
      <c r="C28">
        <v>306.69</v>
      </c>
      <c r="D28" t="s">
        <v>47</v>
      </c>
      <c r="E28" t="s">
        <v>22</v>
      </c>
      <c r="F28">
        <v>43341</v>
      </c>
      <c r="G28">
        <v>18142</v>
      </c>
      <c r="H28">
        <v>4.5999999999999996</v>
      </c>
      <c r="I28">
        <v>1.8260000000000001</v>
      </c>
      <c r="J28">
        <v>0.95420000000000005</v>
      </c>
      <c r="K28">
        <v>1.0039</v>
      </c>
      <c r="L28">
        <v>0</v>
      </c>
      <c r="M28">
        <v>0</v>
      </c>
      <c r="N28">
        <v>0.39700000000000002</v>
      </c>
      <c r="O28"/>
      <c r="P28" t="s">
        <v>38</v>
      </c>
      <c r="Q28" s="4">
        <v>44400</v>
      </c>
      <c r="R28" s="1">
        <v>0.26081018518518517</v>
      </c>
      <c r="T28" s="9">
        <f t="shared" si="0"/>
        <v>14.10774</v>
      </c>
      <c r="U28" s="9">
        <f t="shared" si="1"/>
        <v>5.6001593999999999</v>
      </c>
      <c r="V28" s="9" t="str">
        <f t="shared" si="2"/>
        <v>NA</v>
      </c>
      <c r="W28" s="9" t="str">
        <f t="shared" si="3"/>
        <v>NA</v>
      </c>
      <c r="X28" s="12"/>
      <c r="Y28" s="12"/>
      <c r="Z28" s="12"/>
      <c r="AA28" s="12"/>
      <c r="AB28" s="12"/>
      <c r="AC28" s="3">
        <v>3</v>
      </c>
      <c r="AD28" s="2" t="s">
        <v>53</v>
      </c>
    </row>
    <row r="29" spans="1:33" s="2" customFormat="1">
      <c r="A29">
        <v>80</v>
      </c>
      <c r="B29">
        <v>80</v>
      </c>
      <c r="C29">
        <v>314.08999999999997</v>
      </c>
      <c r="D29" t="s">
        <v>48</v>
      </c>
      <c r="E29" t="s">
        <v>22</v>
      </c>
      <c r="F29">
        <v>3167</v>
      </c>
      <c r="G29">
        <v>26743</v>
      </c>
      <c r="H29">
        <v>0.34499999999999997</v>
      </c>
      <c r="I29">
        <v>2.6230000000000002</v>
      </c>
      <c r="J29">
        <v>0.95420000000000005</v>
      </c>
      <c r="K29">
        <v>1.0039</v>
      </c>
      <c r="L29">
        <v>0</v>
      </c>
      <c r="M29">
        <v>0</v>
      </c>
      <c r="N29">
        <v>7.5971000000000002</v>
      </c>
      <c r="O29"/>
      <c r="P29"/>
      <c r="Q29" s="4">
        <v>44400</v>
      </c>
      <c r="R29" s="1">
        <v>0.26837962962962963</v>
      </c>
      <c r="T29" s="9">
        <f t="shared" si="0"/>
        <v>1.0836104999999998</v>
      </c>
      <c r="U29" s="9">
        <f t="shared" si="1"/>
        <v>8.2385807</v>
      </c>
      <c r="V29" s="9" t="str">
        <f t="shared" si="2"/>
        <v>NA</v>
      </c>
      <c r="W29" s="9" t="str">
        <f t="shared" si="3"/>
        <v>NA</v>
      </c>
      <c r="X29" s="14"/>
      <c r="Y29" s="14"/>
      <c r="Z29" s="14"/>
      <c r="AA29" s="14"/>
      <c r="AB29" s="14"/>
      <c r="AC29" s="3">
        <v>3</v>
      </c>
      <c r="AD29" s="2" t="s">
        <v>53</v>
      </c>
    </row>
    <row r="30" spans="1:33" s="2" customFormat="1">
      <c r="A30">
        <v>81</v>
      </c>
      <c r="B30">
        <v>81</v>
      </c>
      <c r="C30">
        <v>310.85000000000002</v>
      </c>
      <c r="D30" t="s">
        <v>39</v>
      </c>
      <c r="E30" t="s">
        <v>22</v>
      </c>
      <c r="F30">
        <v>89286</v>
      </c>
      <c r="G30">
        <v>26368</v>
      </c>
      <c r="H30">
        <v>9.3989999999999991</v>
      </c>
      <c r="I30">
        <v>2.6139999999999999</v>
      </c>
      <c r="J30">
        <v>0.95420000000000005</v>
      </c>
      <c r="K30">
        <v>1.0039</v>
      </c>
      <c r="L30">
        <v>0</v>
      </c>
      <c r="M30">
        <v>0</v>
      </c>
      <c r="N30">
        <v>0.27810000000000001</v>
      </c>
      <c r="O30"/>
      <c r="P30"/>
      <c r="Q30" s="4">
        <v>44400</v>
      </c>
      <c r="R30" s="1">
        <v>0.27814814814814814</v>
      </c>
      <c r="T30" s="9">
        <f t="shared" si="0"/>
        <v>29.216791499999999</v>
      </c>
      <c r="U30" s="9">
        <f t="shared" si="1"/>
        <v>8.1256190000000004</v>
      </c>
      <c r="V30" s="9" t="str">
        <f t="shared" si="2"/>
        <v>NA</v>
      </c>
      <c r="W30" s="9" t="str">
        <f t="shared" si="3"/>
        <v>NA</v>
      </c>
      <c r="X30" s="12"/>
      <c r="Y30" s="12"/>
      <c r="Z30" s="12"/>
      <c r="AA30" s="12"/>
      <c r="AB30" s="12"/>
      <c r="AC30" s="3">
        <v>3</v>
      </c>
      <c r="AD30" s="2" t="s">
        <v>53</v>
      </c>
    </row>
    <row r="31" spans="1:33" s="2" customFormat="1">
      <c r="A31">
        <v>82</v>
      </c>
      <c r="B31">
        <v>82</v>
      </c>
      <c r="C31">
        <v>10.24</v>
      </c>
      <c r="D31" t="s">
        <v>23</v>
      </c>
      <c r="E31" t="s">
        <v>22</v>
      </c>
      <c r="F31">
        <v>160873</v>
      </c>
      <c r="G31">
        <v>12449</v>
      </c>
      <c r="H31">
        <v>519.64700000000005</v>
      </c>
      <c r="I31">
        <v>37.649000000000001</v>
      </c>
      <c r="J31">
        <v>0.95420000000000005</v>
      </c>
      <c r="K31">
        <v>1.0039</v>
      </c>
      <c r="L31">
        <v>0</v>
      </c>
      <c r="M31">
        <v>0</v>
      </c>
      <c r="N31">
        <v>7.2499999999999995E-2</v>
      </c>
      <c r="O31"/>
      <c r="P31" t="s">
        <v>49</v>
      </c>
      <c r="Q31" s="4">
        <v>44400</v>
      </c>
      <c r="R31" s="1">
        <v>0.28777777777777774</v>
      </c>
      <c r="T31" s="9">
        <f t="shared" si="0"/>
        <v>53.211852800000003</v>
      </c>
      <c r="U31" s="9">
        <f t="shared" si="1"/>
        <v>3.8552575999999998</v>
      </c>
      <c r="V31" s="9">
        <f t="shared" si="2"/>
        <v>4839.610266159696</v>
      </c>
      <c r="W31" s="9">
        <f t="shared" si="3"/>
        <v>4.406544647809195</v>
      </c>
      <c r="X31" s="12"/>
      <c r="Y31" s="12"/>
      <c r="Z31" s="12"/>
      <c r="AA31" s="12"/>
      <c r="AB31" s="12"/>
      <c r="AC31" s="3">
        <v>3</v>
      </c>
      <c r="AD31" s="2" t="s">
        <v>53</v>
      </c>
    </row>
    <row r="32" spans="1:33" s="2" customFormat="1">
      <c r="A32">
        <v>25</v>
      </c>
      <c r="B32">
        <v>28</v>
      </c>
      <c r="C32">
        <v>362.07</v>
      </c>
      <c r="D32" t="s">
        <v>65</v>
      </c>
      <c r="E32" t="s">
        <v>50</v>
      </c>
      <c r="F32">
        <v>6755</v>
      </c>
      <c r="G32">
        <v>19638</v>
      </c>
      <c r="H32">
        <v>0.56399999999999995</v>
      </c>
      <c r="I32">
        <v>1.645</v>
      </c>
      <c r="J32">
        <v>0.87039999999999995</v>
      </c>
      <c r="K32">
        <v>0.98660000000000003</v>
      </c>
      <c r="L32">
        <v>0</v>
      </c>
      <c r="M32">
        <v>0</v>
      </c>
      <c r="N32">
        <v>2.9140999999999999</v>
      </c>
      <c r="O32"/>
      <c r="P32"/>
      <c r="Q32" s="4">
        <v>44501</v>
      </c>
      <c r="R32" s="1">
        <v>0.66760416666666667</v>
      </c>
      <c r="T32" s="9">
        <f t="shared" ref="T32:T41" si="4">C32*H32/100</f>
        <v>2.0420748</v>
      </c>
      <c r="U32" s="9">
        <f t="shared" ref="U32:U41" si="5">C32*I32/100</f>
        <v>5.9560515000000001</v>
      </c>
      <c r="V32" s="9" t="str">
        <f t="shared" ref="V32:V41" si="6">IF(D32="aa as unknown",100*(T32-(C32*10.52/100))/(C32*10.52/100),"NA")</f>
        <v>NA</v>
      </c>
      <c r="W32" s="9" t="str">
        <f t="shared" ref="W32:W41" si="7">IF(D32="aa as unknown",100*(U32-(C32*36.06/100))/(C32*36.06/100),"NA")</f>
        <v>NA</v>
      </c>
      <c r="X32" s="12"/>
      <c r="Y32" s="12"/>
      <c r="Z32" s="12"/>
      <c r="AA32" s="12"/>
      <c r="AB32" s="12"/>
      <c r="AC32" s="3">
        <v>2</v>
      </c>
      <c r="AD32" s="2" t="s">
        <v>69</v>
      </c>
      <c r="AE32"/>
      <c r="AF32"/>
      <c r="AG32"/>
    </row>
    <row r="33" spans="1:33" s="2" customFormat="1">
      <c r="A33">
        <v>24</v>
      </c>
      <c r="B33">
        <v>27</v>
      </c>
      <c r="C33">
        <v>339.88</v>
      </c>
      <c r="D33" t="s">
        <v>64</v>
      </c>
      <c r="E33" t="s">
        <v>50</v>
      </c>
      <c r="F33">
        <v>6485</v>
      </c>
      <c r="G33">
        <v>21293</v>
      </c>
      <c r="H33">
        <v>0.57799999999999996</v>
      </c>
      <c r="I33">
        <v>1.899</v>
      </c>
      <c r="J33">
        <v>0.87039999999999995</v>
      </c>
      <c r="K33">
        <v>0.98660000000000003</v>
      </c>
      <c r="L33">
        <v>0</v>
      </c>
      <c r="M33">
        <v>0</v>
      </c>
      <c r="N33">
        <v>3.2858999999999998</v>
      </c>
      <c r="O33"/>
      <c r="P33"/>
      <c r="Q33" s="4">
        <v>44501</v>
      </c>
      <c r="R33" s="1">
        <v>0.65866898148148145</v>
      </c>
      <c r="T33" s="9">
        <f t="shared" si="4"/>
        <v>1.9645063999999999</v>
      </c>
      <c r="U33" s="9">
        <f t="shared" si="5"/>
        <v>6.4543212000000008</v>
      </c>
      <c r="V33" s="9" t="str">
        <f t="shared" si="6"/>
        <v>NA</v>
      </c>
      <c r="W33" s="9" t="str">
        <f t="shared" si="7"/>
        <v>NA</v>
      </c>
      <c r="X33" s="12"/>
      <c r="Y33" s="12"/>
      <c r="Z33" s="12"/>
      <c r="AA33" s="12"/>
      <c r="AB33" s="12"/>
      <c r="AC33" s="3">
        <v>2</v>
      </c>
      <c r="AD33" s="2" t="s">
        <v>69</v>
      </c>
      <c r="AE33"/>
      <c r="AF33"/>
      <c r="AG33"/>
    </row>
    <row r="34" spans="1:33" s="2" customFormat="1">
      <c r="A34">
        <v>23</v>
      </c>
      <c r="B34">
        <v>26</v>
      </c>
      <c r="C34">
        <v>350.19</v>
      </c>
      <c r="D34" t="s">
        <v>63</v>
      </c>
      <c r="E34" t="s">
        <v>50</v>
      </c>
      <c r="F34">
        <v>5731</v>
      </c>
      <c r="G34">
        <v>34204</v>
      </c>
      <c r="H34">
        <v>0.498</v>
      </c>
      <c r="I34">
        <v>2.9550000000000001</v>
      </c>
      <c r="J34">
        <v>0.87039999999999995</v>
      </c>
      <c r="K34">
        <v>0.98660000000000003</v>
      </c>
      <c r="L34">
        <v>0</v>
      </c>
      <c r="M34">
        <v>0</v>
      </c>
      <c r="N34">
        <v>5.9378000000000002</v>
      </c>
      <c r="O34"/>
      <c r="P34"/>
      <c r="Q34" s="4">
        <v>44501</v>
      </c>
      <c r="R34" s="1">
        <v>0.64954861111111117</v>
      </c>
      <c r="T34" s="9">
        <f t="shared" si="4"/>
        <v>1.7439462000000001</v>
      </c>
      <c r="U34" s="9">
        <f t="shared" si="5"/>
        <v>10.348114499999999</v>
      </c>
      <c r="V34" s="9" t="str">
        <f t="shared" si="6"/>
        <v>NA</v>
      </c>
      <c r="W34" s="9" t="str">
        <f t="shared" si="7"/>
        <v>NA</v>
      </c>
      <c r="X34" s="12"/>
      <c r="Y34" s="12"/>
      <c r="Z34" s="12"/>
      <c r="AA34" s="12"/>
      <c r="AB34" s="12"/>
      <c r="AC34" s="3">
        <v>2</v>
      </c>
      <c r="AD34" s="2" t="s">
        <v>69</v>
      </c>
    </row>
    <row r="35" spans="1:33" s="2" customFormat="1">
      <c r="A35">
        <v>26</v>
      </c>
      <c r="B35">
        <v>29</v>
      </c>
      <c r="C35">
        <v>364.02</v>
      </c>
      <c r="D35" t="s">
        <v>66</v>
      </c>
      <c r="E35" t="s">
        <v>50</v>
      </c>
      <c r="F35">
        <v>8445</v>
      </c>
      <c r="G35">
        <v>34492</v>
      </c>
      <c r="H35">
        <v>0.69799999999999995</v>
      </c>
      <c r="I35">
        <v>2.867</v>
      </c>
      <c r="J35">
        <v>0.87039999999999995</v>
      </c>
      <c r="K35">
        <v>0.98660000000000003</v>
      </c>
      <c r="L35">
        <v>0</v>
      </c>
      <c r="M35">
        <v>0</v>
      </c>
      <c r="N35">
        <v>4.1067999999999998</v>
      </c>
      <c r="O35"/>
      <c r="P35" t="s">
        <v>38</v>
      </c>
      <c r="Q35" s="4">
        <v>44501</v>
      </c>
      <c r="R35" s="1">
        <v>0.67744212962962969</v>
      </c>
      <c r="T35" s="9">
        <f t="shared" si="4"/>
        <v>2.5408595999999997</v>
      </c>
      <c r="U35" s="9">
        <f t="shared" si="5"/>
        <v>10.4364534</v>
      </c>
      <c r="V35" s="9" t="str">
        <f t="shared" si="6"/>
        <v>NA</v>
      </c>
      <c r="W35" s="9" t="str">
        <f t="shared" si="7"/>
        <v>NA</v>
      </c>
      <c r="X35" s="12"/>
      <c r="Y35" s="12"/>
      <c r="Z35" s="12"/>
      <c r="AA35" s="12"/>
      <c r="AB35" s="12"/>
      <c r="AC35" s="3">
        <v>3</v>
      </c>
      <c r="AD35" s="2" t="s">
        <v>59</v>
      </c>
    </row>
    <row r="36" spans="1:33" s="2" customFormat="1">
      <c r="A36">
        <v>20</v>
      </c>
      <c r="B36">
        <v>23</v>
      </c>
      <c r="C36">
        <v>332.87</v>
      </c>
      <c r="D36" t="s">
        <v>60</v>
      </c>
      <c r="E36" t="s">
        <v>50</v>
      </c>
      <c r="F36">
        <v>4088</v>
      </c>
      <c r="G36">
        <v>39934</v>
      </c>
      <c r="H36">
        <v>0.378</v>
      </c>
      <c r="I36">
        <v>3.6280000000000001</v>
      </c>
      <c r="J36">
        <v>0.87039999999999995</v>
      </c>
      <c r="K36">
        <v>0.98660000000000003</v>
      </c>
      <c r="L36">
        <v>0</v>
      </c>
      <c r="M36">
        <v>0</v>
      </c>
      <c r="N36">
        <v>9.5876000000000001</v>
      </c>
      <c r="O36"/>
      <c r="P36"/>
      <c r="Q36" s="4">
        <v>44501</v>
      </c>
      <c r="R36" s="1">
        <v>0.62317129629629631</v>
      </c>
      <c r="T36" s="9">
        <f t="shared" si="4"/>
        <v>1.2582485999999999</v>
      </c>
      <c r="U36" s="9">
        <f t="shared" si="5"/>
        <v>12.0765236</v>
      </c>
      <c r="V36" s="9" t="str">
        <f t="shared" si="6"/>
        <v>NA</v>
      </c>
      <c r="W36" s="9" t="str">
        <f t="shared" si="7"/>
        <v>NA</v>
      </c>
      <c r="X36" s="12"/>
      <c r="Y36" s="12"/>
      <c r="Z36" s="12"/>
      <c r="AA36" s="12"/>
      <c r="AB36" s="12"/>
      <c r="AC36" s="3">
        <v>2</v>
      </c>
      <c r="AD36" s="2" t="s">
        <v>69</v>
      </c>
    </row>
    <row r="37" spans="1:33" s="2" customFormat="1">
      <c r="A37">
        <v>21</v>
      </c>
      <c r="B37">
        <v>24</v>
      </c>
      <c r="C37">
        <v>329.61</v>
      </c>
      <c r="D37" t="s">
        <v>62</v>
      </c>
      <c r="E37" t="s">
        <v>50</v>
      </c>
      <c r="F37">
        <v>3938</v>
      </c>
      <c r="G37">
        <v>15596</v>
      </c>
      <c r="H37">
        <v>0.36899999999999999</v>
      </c>
      <c r="I37">
        <v>1.4370000000000001</v>
      </c>
      <c r="J37">
        <v>0.87039999999999995</v>
      </c>
      <c r="K37">
        <v>0.98660000000000003</v>
      </c>
      <c r="L37">
        <v>0</v>
      </c>
      <c r="M37">
        <v>0</v>
      </c>
      <c r="N37">
        <v>3.8965999999999998</v>
      </c>
      <c r="O37"/>
      <c r="P37"/>
      <c r="Q37" s="4">
        <v>44501</v>
      </c>
      <c r="R37" s="1">
        <v>0.63173611111111116</v>
      </c>
      <c r="T37" s="9">
        <f t="shared" si="4"/>
        <v>1.2162609</v>
      </c>
      <c r="U37" s="9">
        <f t="shared" si="5"/>
        <v>4.7364957000000008</v>
      </c>
      <c r="V37" s="9" t="str">
        <f t="shared" si="6"/>
        <v>NA</v>
      </c>
      <c r="W37" s="9" t="str">
        <f t="shared" si="7"/>
        <v>NA</v>
      </c>
      <c r="X37" s="12"/>
      <c r="Y37" s="12"/>
      <c r="Z37" s="12"/>
      <c r="AA37" s="12"/>
      <c r="AB37" s="12"/>
      <c r="AC37" s="3">
        <v>2</v>
      </c>
      <c r="AD37" s="2" t="s">
        <v>69</v>
      </c>
    </row>
    <row r="38" spans="1:33" s="2" customFormat="1">
      <c r="A38">
        <v>22</v>
      </c>
      <c r="B38">
        <v>25</v>
      </c>
      <c r="C38">
        <v>336.67</v>
      </c>
      <c r="D38" t="s">
        <v>61</v>
      </c>
      <c r="E38" t="s">
        <v>50</v>
      </c>
      <c r="F38">
        <v>5544</v>
      </c>
      <c r="G38">
        <v>34716</v>
      </c>
      <c r="H38">
        <v>0.501</v>
      </c>
      <c r="I38">
        <v>3.12</v>
      </c>
      <c r="J38">
        <v>0.87039999999999995</v>
      </c>
      <c r="K38">
        <v>0.98660000000000003</v>
      </c>
      <c r="L38">
        <v>0</v>
      </c>
      <c r="M38">
        <v>0</v>
      </c>
      <c r="N38">
        <v>6.2229000000000001</v>
      </c>
      <c r="O38"/>
      <c r="P38"/>
      <c r="Q38" s="4">
        <v>44501</v>
      </c>
      <c r="R38" s="1">
        <v>0.64087962962962963</v>
      </c>
      <c r="T38" s="9">
        <f t="shared" si="4"/>
        <v>1.6867167000000001</v>
      </c>
      <c r="U38" s="9">
        <f t="shared" si="5"/>
        <v>10.504104</v>
      </c>
      <c r="V38" s="9" t="str">
        <f t="shared" si="6"/>
        <v>NA</v>
      </c>
      <c r="W38" s="9" t="str">
        <f t="shared" si="7"/>
        <v>NA</v>
      </c>
      <c r="X38" s="12"/>
      <c r="Y38" s="12"/>
      <c r="Z38" s="12"/>
      <c r="AA38" s="12"/>
      <c r="AB38" s="12"/>
      <c r="AC38" s="3">
        <v>2</v>
      </c>
      <c r="AD38" s="2" t="s">
        <v>69</v>
      </c>
    </row>
    <row r="39" spans="1:33" s="2" customFormat="1">
      <c r="A39">
        <v>27</v>
      </c>
      <c r="B39">
        <v>30</v>
      </c>
      <c r="C39">
        <v>355.28</v>
      </c>
      <c r="D39" t="s">
        <v>67</v>
      </c>
      <c r="E39" t="s">
        <v>50</v>
      </c>
      <c r="F39">
        <v>9851</v>
      </c>
      <c r="G39">
        <v>16074</v>
      </c>
      <c r="H39">
        <v>0.83199999999999996</v>
      </c>
      <c r="I39">
        <v>1.3740000000000001</v>
      </c>
      <c r="J39">
        <v>0.87039999999999995</v>
      </c>
      <c r="K39">
        <v>0.98660000000000003</v>
      </c>
      <c r="L39">
        <v>0</v>
      </c>
      <c r="M39">
        <v>0</v>
      </c>
      <c r="N39">
        <v>1.6520999999999999</v>
      </c>
      <c r="O39"/>
      <c r="P39"/>
      <c r="Q39" s="4">
        <v>44501</v>
      </c>
      <c r="R39" s="1">
        <v>0.6869791666666667</v>
      </c>
      <c r="T39" s="9">
        <f t="shared" si="4"/>
        <v>2.9559295999999993</v>
      </c>
      <c r="U39" s="9">
        <f t="shared" si="5"/>
        <v>4.8815472</v>
      </c>
      <c r="V39" s="9" t="str">
        <f t="shared" si="6"/>
        <v>NA</v>
      </c>
      <c r="W39" s="9" t="str">
        <f t="shared" si="7"/>
        <v>NA</v>
      </c>
      <c r="X39" s="12"/>
      <c r="Y39" s="12"/>
      <c r="Z39" s="12"/>
      <c r="AA39" s="12"/>
      <c r="AB39" s="12"/>
      <c r="AC39" s="3">
        <v>3</v>
      </c>
      <c r="AD39" s="2" t="s">
        <v>59</v>
      </c>
    </row>
    <row r="40" spans="1:33" s="2" customFormat="1">
      <c r="A40">
        <v>29</v>
      </c>
      <c r="B40">
        <v>32</v>
      </c>
      <c r="C40">
        <v>343.41</v>
      </c>
      <c r="D40" t="s">
        <v>71</v>
      </c>
      <c r="E40" t="s">
        <v>50</v>
      </c>
      <c r="F40">
        <v>30462</v>
      </c>
      <c r="G40">
        <v>20748</v>
      </c>
      <c r="H40">
        <v>2.633</v>
      </c>
      <c r="I40">
        <v>1.8320000000000001</v>
      </c>
      <c r="J40">
        <v>0.87039999999999995</v>
      </c>
      <c r="K40">
        <v>0.98660000000000003</v>
      </c>
      <c r="L40">
        <v>0</v>
      </c>
      <c r="M40">
        <v>0</v>
      </c>
      <c r="N40">
        <v>0.6956</v>
      </c>
      <c r="O40"/>
      <c r="P40"/>
      <c r="Q40" s="4">
        <v>44501</v>
      </c>
      <c r="R40" s="1">
        <v>0.70613425925925932</v>
      </c>
      <c r="T40" s="9">
        <f t="shared" si="4"/>
        <v>9.0419853000000003</v>
      </c>
      <c r="U40" s="9">
        <f t="shared" si="5"/>
        <v>6.2912712000000006</v>
      </c>
      <c r="V40" s="9" t="str">
        <f t="shared" si="6"/>
        <v>NA</v>
      </c>
      <c r="W40" s="9" t="str">
        <f t="shared" si="7"/>
        <v>NA</v>
      </c>
      <c r="X40" s="12"/>
      <c r="Y40" s="12"/>
      <c r="Z40" s="12"/>
      <c r="AA40" s="12"/>
      <c r="AB40" s="12"/>
      <c r="AC40" s="3">
        <v>3</v>
      </c>
      <c r="AD40" s="2" t="s">
        <v>59</v>
      </c>
    </row>
    <row r="41" spans="1:33" s="2" customFormat="1">
      <c r="A41">
        <v>28</v>
      </c>
      <c r="B41">
        <v>31</v>
      </c>
      <c r="C41">
        <v>350.87</v>
      </c>
      <c r="D41" t="s">
        <v>70</v>
      </c>
      <c r="E41" t="s">
        <v>50</v>
      </c>
      <c r="F41">
        <v>17775</v>
      </c>
      <c r="G41">
        <v>29663</v>
      </c>
      <c r="H41">
        <v>1.508</v>
      </c>
      <c r="I41">
        <v>2.5590000000000002</v>
      </c>
      <c r="J41">
        <v>0.87039999999999995</v>
      </c>
      <c r="K41">
        <v>0.98660000000000003</v>
      </c>
      <c r="L41">
        <v>0</v>
      </c>
      <c r="M41">
        <v>0</v>
      </c>
      <c r="N41">
        <v>1.6972</v>
      </c>
      <c r="O41"/>
      <c r="P41" t="s">
        <v>38</v>
      </c>
      <c r="Q41" s="4">
        <v>44501</v>
      </c>
      <c r="R41" s="1">
        <v>0.69686342592592598</v>
      </c>
      <c r="T41" s="9">
        <f t="shared" si="4"/>
        <v>5.2911195999999991</v>
      </c>
      <c r="U41" s="9">
        <f t="shared" si="5"/>
        <v>8.9787633000000007</v>
      </c>
      <c r="V41" s="9" t="str">
        <f t="shared" si="6"/>
        <v>NA</v>
      </c>
      <c r="W41" s="9" t="str">
        <f t="shared" si="7"/>
        <v>NA</v>
      </c>
      <c r="X41" s="12"/>
      <c r="Y41" s="12"/>
      <c r="Z41" s="12"/>
      <c r="AA41" s="12"/>
      <c r="AB41" s="12"/>
      <c r="AC41" s="3">
        <v>3</v>
      </c>
      <c r="AD41" s="2" t="s">
        <v>59</v>
      </c>
    </row>
    <row r="44" spans="1:33" s="2" customFormat="1">
      <c r="A44">
        <v>11</v>
      </c>
      <c r="B44">
        <v>11</v>
      </c>
      <c r="C44">
        <v>340.11</v>
      </c>
      <c r="D44" t="s">
        <v>40</v>
      </c>
      <c r="E44" t="s">
        <v>50</v>
      </c>
      <c r="F44">
        <v>1732</v>
      </c>
      <c r="G44">
        <v>17794</v>
      </c>
      <c r="H44">
        <v>0.17599999999999999</v>
      </c>
      <c r="I44">
        <v>1.593</v>
      </c>
      <c r="J44">
        <v>0.91620000000000001</v>
      </c>
      <c r="K44">
        <v>0.99009999999999998</v>
      </c>
      <c r="L44">
        <v>0</v>
      </c>
      <c r="M44">
        <v>0</v>
      </c>
      <c r="N44">
        <v>9.0639000000000003</v>
      </c>
      <c r="O44"/>
      <c r="P44"/>
      <c r="Q44" s="4">
        <v>44412</v>
      </c>
      <c r="R44" s="1">
        <v>0.73560185185185178</v>
      </c>
      <c r="T44" s="9">
        <f t="shared" ref="T44:T55" si="8">C44*H44/100</f>
        <v>0.59859360000000006</v>
      </c>
      <c r="U44" s="9">
        <f t="shared" ref="U44:U55" si="9">C44*I44/100</f>
        <v>5.4179523000000005</v>
      </c>
      <c r="V44" s="9" t="str">
        <f t="shared" ref="V44:V55" si="10">IF(D44="aa as unknown",100*(T44-(C44*10.52/100))/(C44*10.52/100),"NA")</f>
        <v>NA</v>
      </c>
      <c r="W44" s="9" t="str">
        <f t="shared" ref="W44:W55" si="11">IF(D44="aa as unknown",100*(U44-(C44*36.06/100))/(C44*36.06/100),"NA")</f>
        <v>NA</v>
      </c>
      <c r="X44" s="12"/>
      <c r="Y44" s="12"/>
      <c r="Z44" s="12"/>
      <c r="AA44" s="12"/>
      <c r="AB44" s="12"/>
      <c r="AC44" s="3">
        <v>1</v>
      </c>
    </row>
    <row r="45" spans="1:33" s="2" customFormat="1">
      <c r="A45">
        <v>12</v>
      </c>
      <c r="B45">
        <v>12</v>
      </c>
      <c r="C45">
        <v>347.8</v>
      </c>
      <c r="D45" t="s">
        <v>41</v>
      </c>
      <c r="E45" t="s">
        <v>50</v>
      </c>
      <c r="F45">
        <v>1817</v>
      </c>
      <c r="G45">
        <v>24463</v>
      </c>
      <c r="H45">
        <v>0.17899999999999999</v>
      </c>
      <c r="I45">
        <v>2.1379999999999999</v>
      </c>
      <c r="J45">
        <v>0.91620000000000001</v>
      </c>
      <c r="K45">
        <v>0.99009999999999998</v>
      </c>
      <c r="L45">
        <v>0</v>
      </c>
      <c r="M45">
        <v>0</v>
      </c>
      <c r="N45">
        <v>11.916700000000001</v>
      </c>
      <c r="O45"/>
      <c r="P45"/>
      <c r="Q45" s="4">
        <v>44412</v>
      </c>
      <c r="R45" s="1">
        <v>0.7415856481481482</v>
      </c>
      <c r="T45" s="9">
        <f t="shared" si="8"/>
        <v>0.62256199999999995</v>
      </c>
      <c r="U45" s="9">
        <f t="shared" si="9"/>
        <v>7.4359640000000002</v>
      </c>
      <c r="V45" s="9" t="str">
        <f t="shared" si="10"/>
        <v>NA</v>
      </c>
      <c r="W45" s="9" t="str">
        <f t="shared" si="11"/>
        <v>NA</v>
      </c>
      <c r="X45" s="12"/>
      <c r="Y45" s="12"/>
      <c r="Z45" s="12"/>
      <c r="AA45" s="12"/>
      <c r="AB45" s="12"/>
      <c r="AC45" s="3">
        <v>1</v>
      </c>
    </row>
    <row r="46" spans="1:33" s="2" customFormat="1">
      <c r="A46">
        <v>13</v>
      </c>
      <c r="B46">
        <v>13</v>
      </c>
      <c r="C46">
        <v>333.9</v>
      </c>
      <c r="D46" t="s">
        <v>42</v>
      </c>
      <c r="E46" t="s">
        <v>50</v>
      </c>
      <c r="F46">
        <v>1649</v>
      </c>
      <c r="G46">
        <v>16446</v>
      </c>
      <c r="H46">
        <v>0.17100000000000001</v>
      </c>
      <c r="I46">
        <v>1.5009999999999999</v>
      </c>
      <c r="J46">
        <v>0.91620000000000001</v>
      </c>
      <c r="K46">
        <v>0.99009999999999998</v>
      </c>
      <c r="L46">
        <v>0</v>
      </c>
      <c r="M46">
        <v>0</v>
      </c>
      <c r="N46">
        <v>8.7586999999999993</v>
      </c>
      <c r="O46"/>
      <c r="P46"/>
      <c r="Q46" s="4">
        <v>44412</v>
      </c>
      <c r="R46" s="1">
        <v>0.7475925925925927</v>
      </c>
      <c r="T46" s="9">
        <f t="shared" si="8"/>
        <v>0.57096899999999995</v>
      </c>
      <c r="U46" s="9">
        <f t="shared" si="9"/>
        <v>5.0118389999999993</v>
      </c>
      <c r="V46" s="9" t="str">
        <f t="shared" si="10"/>
        <v>NA</v>
      </c>
      <c r="W46" s="9" t="str">
        <f t="shared" si="11"/>
        <v>NA</v>
      </c>
      <c r="X46" s="14"/>
      <c r="Y46" s="14"/>
      <c r="Z46" s="14"/>
      <c r="AA46" s="14"/>
      <c r="AB46" s="14"/>
      <c r="AC46" s="3">
        <v>1</v>
      </c>
    </row>
    <row r="47" spans="1:33" s="2" customFormat="1">
      <c r="A47">
        <v>14</v>
      </c>
      <c r="B47">
        <v>14</v>
      </c>
      <c r="C47">
        <v>325.25</v>
      </c>
      <c r="D47" t="s">
        <v>43</v>
      </c>
      <c r="E47" t="s">
        <v>50</v>
      </c>
      <c r="F47">
        <v>1638</v>
      </c>
      <c r="G47">
        <v>18617</v>
      </c>
      <c r="H47">
        <v>0.17499999999999999</v>
      </c>
      <c r="I47">
        <v>1.7430000000000001</v>
      </c>
      <c r="J47">
        <v>0.91620000000000001</v>
      </c>
      <c r="K47">
        <v>0.99009999999999998</v>
      </c>
      <c r="L47">
        <v>0</v>
      </c>
      <c r="M47">
        <v>0</v>
      </c>
      <c r="N47">
        <v>9.9652999999999992</v>
      </c>
      <c r="O47"/>
      <c r="P47"/>
      <c r="Q47" s="4">
        <v>44412</v>
      </c>
      <c r="R47" s="1">
        <v>0.75356481481481474</v>
      </c>
      <c r="T47" s="9">
        <f t="shared" si="8"/>
        <v>0.56918749999999996</v>
      </c>
      <c r="U47" s="9">
        <f t="shared" si="9"/>
        <v>5.6691075</v>
      </c>
      <c r="V47" s="9" t="str">
        <f t="shared" si="10"/>
        <v>NA</v>
      </c>
      <c r="W47" s="9" t="str">
        <f t="shared" si="11"/>
        <v>NA</v>
      </c>
      <c r="X47" s="12"/>
      <c r="Y47" s="12"/>
      <c r="Z47" s="12"/>
      <c r="AA47" s="12"/>
      <c r="AB47" s="12"/>
      <c r="AC47" s="3">
        <v>1</v>
      </c>
    </row>
    <row r="48" spans="1:33" s="2" customFormat="1">
      <c r="A48">
        <v>15</v>
      </c>
      <c r="B48">
        <v>15</v>
      </c>
      <c r="C48">
        <v>336.84</v>
      </c>
      <c r="D48" t="s">
        <v>44</v>
      </c>
      <c r="E48" t="s">
        <v>50</v>
      </c>
      <c r="F48">
        <v>1324</v>
      </c>
      <c r="G48">
        <v>12018</v>
      </c>
      <c r="H48">
        <v>0.13900000000000001</v>
      </c>
      <c r="I48">
        <v>1.0900000000000001</v>
      </c>
      <c r="J48">
        <v>0.91620000000000001</v>
      </c>
      <c r="K48">
        <v>0.99009999999999998</v>
      </c>
      <c r="L48">
        <v>0</v>
      </c>
      <c r="M48">
        <v>0</v>
      </c>
      <c r="N48">
        <v>7.8193999999999999</v>
      </c>
      <c r="O48"/>
      <c r="P48"/>
      <c r="Q48" s="4">
        <v>44412</v>
      </c>
      <c r="R48" s="1">
        <v>0.75953703703703701</v>
      </c>
      <c r="T48" s="9">
        <f t="shared" si="8"/>
        <v>0.4682076</v>
      </c>
      <c r="U48" s="9">
        <f t="shared" si="9"/>
        <v>3.6715559999999998</v>
      </c>
      <c r="V48" s="9" t="str">
        <f t="shared" si="10"/>
        <v>NA</v>
      </c>
      <c r="W48" s="9" t="str">
        <f t="shared" si="11"/>
        <v>NA</v>
      </c>
      <c r="X48" s="12"/>
      <c r="Y48" s="12"/>
      <c r="Z48" s="12"/>
      <c r="AA48" s="12"/>
      <c r="AB48" s="12"/>
      <c r="AC48" s="3">
        <v>1</v>
      </c>
    </row>
    <row r="49" spans="1:30" s="2" customFormat="1">
      <c r="A49">
        <v>16</v>
      </c>
      <c r="B49">
        <v>16</v>
      </c>
      <c r="C49">
        <v>331.34</v>
      </c>
      <c r="D49" t="s">
        <v>45</v>
      </c>
      <c r="E49" t="s">
        <v>50</v>
      </c>
      <c r="F49">
        <v>1665</v>
      </c>
      <c r="G49">
        <v>19472</v>
      </c>
      <c r="H49">
        <v>0.17399999999999999</v>
      </c>
      <c r="I49">
        <v>1.7889999999999999</v>
      </c>
      <c r="J49">
        <v>0.91620000000000001</v>
      </c>
      <c r="K49">
        <v>0.99009999999999998</v>
      </c>
      <c r="L49">
        <v>0</v>
      </c>
      <c r="M49">
        <v>0</v>
      </c>
      <c r="N49">
        <v>10.2684</v>
      </c>
      <c r="O49"/>
      <c r="P49"/>
      <c r="Q49" s="4">
        <v>44412</v>
      </c>
      <c r="R49" s="1">
        <v>0.76550925925925928</v>
      </c>
      <c r="T49" s="9">
        <f t="shared" si="8"/>
        <v>0.57653159999999992</v>
      </c>
      <c r="U49" s="9">
        <f t="shared" si="9"/>
        <v>5.9276725999999993</v>
      </c>
      <c r="V49" s="9" t="str">
        <f t="shared" si="10"/>
        <v>NA</v>
      </c>
      <c r="W49" s="9" t="str">
        <f t="shared" si="11"/>
        <v>NA</v>
      </c>
      <c r="X49" s="12"/>
      <c r="Y49" s="12"/>
      <c r="Z49" s="12"/>
      <c r="AA49" s="12"/>
      <c r="AB49" s="12"/>
      <c r="AC49" s="3">
        <v>1</v>
      </c>
    </row>
    <row r="50" spans="1:30" s="2" customFormat="1">
      <c r="A50">
        <v>17</v>
      </c>
      <c r="B50">
        <v>17</v>
      </c>
      <c r="C50">
        <v>330.73</v>
      </c>
      <c r="D50" t="s">
        <v>46</v>
      </c>
      <c r="E50" t="s">
        <v>50</v>
      </c>
      <c r="F50">
        <v>1646</v>
      </c>
      <c r="G50">
        <v>15190</v>
      </c>
      <c r="H50">
        <v>0.17299999999999999</v>
      </c>
      <c r="I50">
        <v>1.4</v>
      </c>
      <c r="J50">
        <v>0.91620000000000001</v>
      </c>
      <c r="K50">
        <v>0.99009999999999998</v>
      </c>
      <c r="L50">
        <v>0</v>
      </c>
      <c r="M50">
        <v>0</v>
      </c>
      <c r="N50">
        <v>8.1088000000000005</v>
      </c>
      <c r="O50"/>
      <c r="P50"/>
      <c r="Q50" s="4">
        <v>44412</v>
      </c>
      <c r="R50" s="1">
        <v>0.77151620370370377</v>
      </c>
      <c r="T50" s="9">
        <f t="shared" si="8"/>
        <v>0.57216290000000003</v>
      </c>
      <c r="U50" s="9">
        <f t="shared" si="9"/>
        <v>4.6302199999999996</v>
      </c>
      <c r="V50" s="9" t="str">
        <f t="shared" si="10"/>
        <v>NA</v>
      </c>
      <c r="W50" s="9" t="str">
        <f t="shared" si="11"/>
        <v>NA</v>
      </c>
      <c r="X50" s="14"/>
      <c r="Y50" s="14"/>
      <c r="Z50" s="14"/>
      <c r="AA50" s="14"/>
      <c r="AB50" s="14"/>
      <c r="AC50" s="3">
        <v>1</v>
      </c>
    </row>
    <row r="51" spans="1:30" s="2" customFormat="1">
      <c r="A51">
        <v>18</v>
      </c>
      <c r="B51">
        <v>18</v>
      </c>
      <c r="C51">
        <v>329.07</v>
      </c>
      <c r="D51" t="s">
        <v>52</v>
      </c>
      <c r="E51" t="s">
        <v>50</v>
      </c>
      <c r="F51">
        <v>1671</v>
      </c>
      <c r="G51">
        <v>14533</v>
      </c>
      <c r="H51">
        <v>0.17599999999999999</v>
      </c>
      <c r="I51">
        <v>1.347</v>
      </c>
      <c r="J51">
        <v>0.91620000000000001</v>
      </c>
      <c r="K51">
        <v>0.99009999999999998</v>
      </c>
      <c r="L51">
        <v>0</v>
      </c>
      <c r="M51">
        <v>0</v>
      </c>
      <c r="N51">
        <v>7.6562000000000001</v>
      </c>
      <c r="O51"/>
      <c r="P51"/>
      <c r="Q51" s="4">
        <v>44412</v>
      </c>
      <c r="R51" s="1">
        <v>0.77749999999999997</v>
      </c>
      <c r="T51" s="9">
        <f t="shared" si="8"/>
        <v>0.57916319999999999</v>
      </c>
      <c r="U51" s="9">
        <f t="shared" si="9"/>
        <v>4.4325728999999994</v>
      </c>
      <c r="V51" s="9" t="str">
        <f t="shared" si="10"/>
        <v>NA</v>
      </c>
      <c r="W51" s="9" t="str">
        <f t="shared" si="11"/>
        <v>NA</v>
      </c>
      <c r="X51" s="12"/>
      <c r="Y51" s="12"/>
      <c r="Z51" s="12"/>
      <c r="AA51" s="12"/>
      <c r="AB51" s="12"/>
      <c r="AC51" s="3">
        <v>1</v>
      </c>
    </row>
    <row r="52" spans="1:30" s="2" customFormat="1">
      <c r="A52">
        <v>19</v>
      </c>
      <c r="B52">
        <v>19</v>
      </c>
      <c r="C52">
        <v>333.37</v>
      </c>
      <c r="D52" t="s">
        <v>47</v>
      </c>
      <c r="E52" t="s">
        <v>50</v>
      </c>
      <c r="F52">
        <v>1383</v>
      </c>
      <c r="G52">
        <v>16490</v>
      </c>
      <c r="H52">
        <v>0.14699999999999999</v>
      </c>
      <c r="I52">
        <v>1.5069999999999999</v>
      </c>
      <c r="J52">
        <v>0.91620000000000001</v>
      </c>
      <c r="K52">
        <v>0.99009999999999998</v>
      </c>
      <c r="L52">
        <v>0</v>
      </c>
      <c r="M52">
        <v>0</v>
      </c>
      <c r="N52">
        <v>10.2509</v>
      </c>
      <c r="O52"/>
      <c r="P52"/>
      <c r="Q52" s="4">
        <v>44412</v>
      </c>
      <c r="R52" s="1">
        <v>0.78351851851851861</v>
      </c>
      <c r="T52" s="9">
        <f t="shared" si="8"/>
        <v>0.49005389999999999</v>
      </c>
      <c r="U52" s="9">
        <f t="shared" si="9"/>
        <v>5.0238858999999998</v>
      </c>
      <c r="V52" s="9" t="str">
        <f t="shared" si="10"/>
        <v>NA</v>
      </c>
      <c r="W52" s="9" t="str">
        <f t="shared" si="11"/>
        <v>NA</v>
      </c>
      <c r="X52" s="14"/>
      <c r="Y52" s="14"/>
      <c r="Z52" s="14"/>
      <c r="AA52" s="14"/>
      <c r="AB52" s="14"/>
      <c r="AC52" s="3">
        <v>1</v>
      </c>
    </row>
    <row r="53" spans="1:30" s="2" customFormat="1">
      <c r="A53">
        <v>20</v>
      </c>
      <c r="B53">
        <v>20</v>
      </c>
      <c r="C53">
        <v>325.81</v>
      </c>
      <c r="D53" t="s">
        <v>48</v>
      </c>
      <c r="E53" t="s">
        <v>50</v>
      </c>
      <c r="F53">
        <v>2099</v>
      </c>
      <c r="G53">
        <v>23916</v>
      </c>
      <c r="H53">
        <v>0.218</v>
      </c>
      <c r="I53">
        <v>2.2320000000000002</v>
      </c>
      <c r="J53">
        <v>0.91620000000000001</v>
      </c>
      <c r="K53">
        <v>0.99009999999999998</v>
      </c>
      <c r="L53">
        <v>0</v>
      </c>
      <c r="M53">
        <v>0</v>
      </c>
      <c r="N53">
        <v>10.222099999999999</v>
      </c>
      <c r="O53"/>
      <c r="P53"/>
      <c r="Q53" s="4">
        <v>44412</v>
      </c>
      <c r="R53" s="1">
        <v>0.78953703703703704</v>
      </c>
      <c r="T53" s="9">
        <f t="shared" si="8"/>
        <v>0.71026579999999995</v>
      </c>
      <c r="U53" s="9">
        <f t="shared" si="9"/>
        <v>7.2720792000000003</v>
      </c>
      <c r="V53" s="9" t="str">
        <f t="shared" si="10"/>
        <v>NA</v>
      </c>
      <c r="W53" s="9" t="str">
        <f t="shared" si="11"/>
        <v>NA</v>
      </c>
      <c r="X53" s="12"/>
      <c r="Y53" s="12"/>
      <c r="Z53" s="12"/>
      <c r="AA53" s="12"/>
      <c r="AB53" s="12"/>
      <c r="AC53" s="3">
        <v>1</v>
      </c>
    </row>
    <row r="54" spans="1:30" s="2" customFormat="1">
      <c r="A54">
        <v>21</v>
      </c>
      <c r="B54">
        <v>21</v>
      </c>
      <c r="C54">
        <v>340.53</v>
      </c>
      <c r="D54" t="s">
        <v>39</v>
      </c>
      <c r="E54" t="s">
        <v>50</v>
      </c>
      <c r="F54">
        <v>2166</v>
      </c>
      <c r="G54">
        <v>25017</v>
      </c>
      <c r="H54">
        <v>0.215</v>
      </c>
      <c r="I54">
        <v>2.2330000000000001</v>
      </c>
      <c r="J54">
        <v>0.91620000000000001</v>
      </c>
      <c r="K54">
        <v>0.99009999999999998</v>
      </c>
      <c r="L54">
        <v>0</v>
      </c>
      <c r="M54">
        <v>0</v>
      </c>
      <c r="N54">
        <v>10.3895</v>
      </c>
      <c r="O54"/>
      <c r="P54"/>
      <c r="Q54" s="4">
        <v>44412</v>
      </c>
      <c r="R54" s="1">
        <v>0.79552083333333334</v>
      </c>
      <c r="T54" s="9">
        <f t="shared" si="8"/>
        <v>0.73213949999999994</v>
      </c>
      <c r="U54" s="9">
        <f t="shared" si="9"/>
        <v>7.6040348999999994</v>
      </c>
      <c r="V54" s="9" t="str">
        <f t="shared" si="10"/>
        <v>NA</v>
      </c>
      <c r="W54" s="9" t="str">
        <f t="shared" si="11"/>
        <v>NA</v>
      </c>
      <c r="X54" s="14"/>
      <c r="Y54" s="14"/>
      <c r="Z54" s="14"/>
      <c r="AA54" s="14"/>
      <c r="AB54" s="14"/>
      <c r="AC54" s="3">
        <v>1</v>
      </c>
    </row>
    <row r="55" spans="1:30" s="2" customFormat="1">
      <c r="A55">
        <v>22</v>
      </c>
      <c r="B55">
        <v>22</v>
      </c>
      <c r="C55">
        <v>10.16</v>
      </c>
      <c r="D55" t="s">
        <v>23</v>
      </c>
      <c r="E55" t="s">
        <v>51</v>
      </c>
      <c r="F55">
        <v>3331</v>
      </c>
      <c r="G55">
        <v>12306</v>
      </c>
      <c r="H55">
        <v>10.747999999999999</v>
      </c>
      <c r="I55">
        <v>36.997999999999998</v>
      </c>
      <c r="J55">
        <v>0.91620000000000001</v>
      </c>
      <c r="K55">
        <v>0.99009999999999998</v>
      </c>
      <c r="L55">
        <v>0</v>
      </c>
      <c r="M55">
        <v>0</v>
      </c>
      <c r="N55">
        <v>3.4424000000000001</v>
      </c>
      <c r="O55"/>
      <c r="P55"/>
      <c r="Q55" s="4">
        <v>44412</v>
      </c>
      <c r="R55" s="1">
        <v>0.80296296296296299</v>
      </c>
      <c r="T55" s="9">
        <f t="shared" si="8"/>
        <v>1.0919968</v>
      </c>
      <c r="U55" s="9">
        <f t="shared" si="9"/>
        <v>3.7589967999999998</v>
      </c>
      <c r="V55" s="9">
        <f t="shared" si="10"/>
        <v>2.1673003802281356</v>
      </c>
      <c r="W55" s="9">
        <f t="shared" si="11"/>
        <v>2.6012201885745845</v>
      </c>
      <c r="X55" s="12"/>
      <c r="Y55" s="12"/>
      <c r="Z55" s="12"/>
      <c r="AA55" s="12"/>
      <c r="AB55" s="12"/>
      <c r="AC55" s="3">
        <v>1</v>
      </c>
    </row>
    <row r="56" spans="1:30">
      <c r="A56">
        <v>13</v>
      </c>
      <c r="B56">
        <v>16</v>
      </c>
      <c r="C56">
        <v>358.32</v>
      </c>
      <c r="D56" t="s">
        <v>65</v>
      </c>
      <c r="E56" t="s">
        <v>50</v>
      </c>
      <c r="F56">
        <v>1735</v>
      </c>
      <c r="G56">
        <v>18655</v>
      </c>
      <c r="H56">
        <v>0.16600000000000001</v>
      </c>
      <c r="I56">
        <v>1.581</v>
      </c>
      <c r="J56">
        <v>0.91169999999999995</v>
      </c>
      <c r="K56">
        <v>0.98760000000000003</v>
      </c>
      <c r="L56">
        <v>0</v>
      </c>
      <c r="M56">
        <v>0</v>
      </c>
      <c r="N56">
        <v>9.5089000000000006</v>
      </c>
      <c r="Q56" s="4">
        <v>44502</v>
      </c>
      <c r="R56" s="1">
        <v>0.72239583333333324</v>
      </c>
      <c r="S56" s="2"/>
      <c r="T56" s="9">
        <v>0.5948112000000001</v>
      </c>
      <c r="U56" s="9">
        <v>5.6650391999999998</v>
      </c>
      <c r="V56" s="9" t="s">
        <v>72</v>
      </c>
      <c r="W56" s="9" t="s">
        <v>72</v>
      </c>
      <c r="X56" s="12"/>
      <c r="Y56" s="12"/>
      <c r="Z56" s="12"/>
      <c r="AA56" s="12"/>
      <c r="AB56" s="12"/>
      <c r="AC56" s="3">
        <v>1</v>
      </c>
      <c r="AD56" s="2"/>
    </row>
    <row r="57" spans="1:30">
      <c r="A57">
        <v>12</v>
      </c>
      <c r="B57">
        <v>15</v>
      </c>
      <c r="C57">
        <v>338.89</v>
      </c>
      <c r="D57" t="s">
        <v>64</v>
      </c>
      <c r="E57" t="s">
        <v>50</v>
      </c>
      <c r="F57">
        <v>2129</v>
      </c>
      <c r="G57">
        <v>20986</v>
      </c>
      <c r="H57">
        <v>0.21199999999999999</v>
      </c>
      <c r="I57">
        <v>1.879</v>
      </c>
      <c r="J57">
        <v>0.91169999999999995</v>
      </c>
      <c r="K57">
        <v>0.98760000000000003</v>
      </c>
      <c r="L57">
        <v>0</v>
      </c>
      <c r="M57">
        <v>0</v>
      </c>
      <c r="N57">
        <v>8.8826999999999998</v>
      </c>
      <c r="Q57" s="4">
        <v>44502</v>
      </c>
      <c r="R57" s="1">
        <v>0.71642361111111119</v>
      </c>
      <c r="S57" s="2"/>
      <c r="T57" s="9">
        <v>0.71844679999999994</v>
      </c>
      <c r="U57" s="9">
        <v>6.3677431000000002</v>
      </c>
      <c r="V57" s="9" t="s">
        <v>72</v>
      </c>
      <c r="W57" s="9" t="s">
        <v>72</v>
      </c>
      <c r="X57" s="12"/>
      <c r="Y57" s="12"/>
      <c r="Z57" s="12"/>
      <c r="AA57" s="12"/>
      <c r="AB57" s="12"/>
      <c r="AC57" s="3">
        <v>1</v>
      </c>
      <c r="AD57" s="2"/>
    </row>
    <row r="58" spans="1:30" s="2" customFormat="1">
      <c r="A58">
        <v>11</v>
      </c>
      <c r="B58">
        <v>14</v>
      </c>
      <c r="C58">
        <v>353.69</v>
      </c>
      <c r="D58" t="s">
        <v>63</v>
      </c>
      <c r="E58" t="s">
        <v>50</v>
      </c>
      <c r="F58">
        <v>2358</v>
      </c>
      <c r="G58">
        <v>33858</v>
      </c>
      <c r="H58">
        <v>0.223</v>
      </c>
      <c r="I58">
        <v>2.899</v>
      </c>
      <c r="J58">
        <v>0.91169999999999995</v>
      </c>
      <c r="K58">
        <v>0.98760000000000003</v>
      </c>
      <c r="L58">
        <v>0</v>
      </c>
      <c r="M58">
        <v>0</v>
      </c>
      <c r="N58">
        <v>13.0227</v>
      </c>
      <c r="O58"/>
      <c r="P58"/>
      <c r="Q58" s="4">
        <v>44502</v>
      </c>
      <c r="R58" s="1">
        <v>0.71038194444444447</v>
      </c>
      <c r="T58" s="9">
        <v>0.78872870000000006</v>
      </c>
      <c r="U58" s="9">
        <v>10.253473100000001</v>
      </c>
      <c r="V58" s="9" t="s">
        <v>72</v>
      </c>
      <c r="W58" s="9" t="s">
        <v>72</v>
      </c>
      <c r="X58" s="12"/>
      <c r="Y58" s="12"/>
      <c r="Z58" s="12"/>
      <c r="AA58" s="12"/>
      <c r="AB58" s="12"/>
      <c r="AC58" s="3">
        <v>1</v>
      </c>
    </row>
    <row r="59" spans="1:30" s="2" customFormat="1">
      <c r="A59">
        <v>14</v>
      </c>
      <c r="B59">
        <v>17</v>
      </c>
      <c r="C59">
        <v>347.39</v>
      </c>
      <c r="D59" t="s">
        <v>66</v>
      </c>
      <c r="E59" t="s">
        <v>50</v>
      </c>
      <c r="F59">
        <v>1677</v>
      </c>
      <c r="G59">
        <v>32538</v>
      </c>
      <c r="H59">
        <v>0.16600000000000001</v>
      </c>
      <c r="I59">
        <v>2.8370000000000002</v>
      </c>
      <c r="J59">
        <v>0.91169999999999995</v>
      </c>
      <c r="K59">
        <v>0.98760000000000003</v>
      </c>
      <c r="L59">
        <v>0</v>
      </c>
      <c r="M59">
        <v>0</v>
      </c>
      <c r="N59">
        <v>17.049199999999999</v>
      </c>
      <c r="O59"/>
      <c r="P59"/>
      <c r="Q59" s="4">
        <v>44502</v>
      </c>
      <c r="R59" s="1">
        <v>0.72849537037037038</v>
      </c>
      <c r="T59" s="9">
        <v>0.57666739999999994</v>
      </c>
      <c r="U59" s="9">
        <v>9.8554542999999999</v>
      </c>
      <c r="V59" s="9" t="s">
        <v>72</v>
      </c>
      <c r="W59" s="9" t="s">
        <v>72</v>
      </c>
      <c r="X59" s="12"/>
      <c r="Y59" s="12"/>
      <c r="Z59" s="12"/>
      <c r="AA59" s="12"/>
      <c r="AB59" s="12"/>
      <c r="AC59" s="3">
        <v>1</v>
      </c>
    </row>
    <row r="60" spans="1:30" s="2" customFormat="1">
      <c r="A60">
        <v>8</v>
      </c>
      <c r="B60">
        <v>11</v>
      </c>
      <c r="C60">
        <v>327.69</v>
      </c>
      <c r="D60" t="s">
        <v>60</v>
      </c>
      <c r="E60" t="s">
        <v>50</v>
      </c>
      <c r="F60">
        <v>2337</v>
      </c>
      <c r="G60">
        <v>39050</v>
      </c>
      <c r="H60">
        <v>0.23799999999999999</v>
      </c>
      <c r="I60">
        <v>3.6080000000000001</v>
      </c>
      <c r="J60">
        <v>0.91169999999999995</v>
      </c>
      <c r="K60">
        <v>0.98760000000000003</v>
      </c>
      <c r="L60">
        <v>0</v>
      </c>
      <c r="M60">
        <v>0</v>
      </c>
      <c r="N60">
        <v>15.1394</v>
      </c>
      <c r="O60"/>
      <c r="P60"/>
      <c r="Q60" s="4">
        <v>44502</v>
      </c>
      <c r="R60" s="1">
        <v>0.69239583333333332</v>
      </c>
      <c r="T60" s="9">
        <v>0.77990219999999999</v>
      </c>
      <c r="U60" s="9">
        <v>11.823055200000001</v>
      </c>
      <c r="V60" s="9" t="s">
        <v>72</v>
      </c>
      <c r="W60" s="9" t="s">
        <v>72</v>
      </c>
      <c r="X60" s="12"/>
      <c r="Y60" s="12"/>
      <c r="Z60" s="12"/>
      <c r="AA60" s="12"/>
      <c r="AB60" s="12"/>
      <c r="AC60" s="3">
        <v>1</v>
      </c>
    </row>
    <row r="61" spans="1:30" s="2" customFormat="1">
      <c r="A61">
        <v>10</v>
      </c>
      <c r="B61">
        <v>13</v>
      </c>
      <c r="C61">
        <v>344.01</v>
      </c>
      <c r="D61" t="s">
        <v>62</v>
      </c>
      <c r="E61" t="s">
        <v>50</v>
      </c>
      <c r="F61">
        <v>1500</v>
      </c>
      <c r="G61">
        <v>16197</v>
      </c>
      <c r="H61">
        <v>0.152</v>
      </c>
      <c r="I61">
        <v>1.431</v>
      </c>
      <c r="J61">
        <v>0.91169999999999995</v>
      </c>
      <c r="K61">
        <v>0.98760000000000003</v>
      </c>
      <c r="L61">
        <v>0</v>
      </c>
      <c r="M61">
        <v>0</v>
      </c>
      <c r="N61">
        <v>9.4039000000000001</v>
      </c>
      <c r="O61"/>
      <c r="P61"/>
      <c r="Q61" s="4">
        <v>44502</v>
      </c>
      <c r="R61" s="1">
        <v>0.70436342592592593</v>
      </c>
      <c r="T61" s="9">
        <v>0.5228952</v>
      </c>
      <c r="U61" s="9">
        <v>4.9227831000000002</v>
      </c>
      <c r="V61" s="9" t="s">
        <v>72</v>
      </c>
      <c r="W61" s="9" t="s">
        <v>72</v>
      </c>
      <c r="X61" s="12"/>
      <c r="Y61" s="12"/>
      <c r="Z61" s="12"/>
      <c r="AA61" s="12"/>
      <c r="AB61" s="12"/>
      <c r="AC61" s="3">
        <v>1</v>
      </c>
    </row>
    <row r="62" spans="1:30" s="2" customFormat="1">
      <c r="A62">
        <v>9</v>
      </c>
      <c r="B62">
        <v>12</v>
      </c>
      <c r="C62">
        <v>353.79</v>
      </c>
      <c r="D62" t="s">
        <v>61</v>
      </c>
      <c r="E62" t="s">
        <v>50</v>
      </c>
      <c r="F62">
        <v>2283</v>
      </c>
      <c r="G62">
        <v>35941</v>
      </c>
      <c r="H62">
        <v>0.216</v>
      </c>
      <c r="I62">
        <v>3.0760000000000001</v>
      </c>
      <c r="J62">
        <v>0.91169999999999995</v>
      </c>
      <c r="K62">
        <v>0.98760000000000003</v>
      </c>
      <c r="L62">
        <v>0</v>
      </c>
      <c r="M62">
        <v>0</v>
      </c>
      <c r="N62">
        <v>14.235799999999999</v>
      </c>
      <c r="O62"/>
      <c r="P62"/>
      <c r="Q62" s="4">
        <v>44502</v>
      </c>
      <c r="R62" s="1">
        <v>0.6983449074074074</v>
      </c>
      <c r="T62" s="9">
        <v>0.76418640000000015</v>
      </c>
      <c r="U62" s="9">
        <v>10.882580400000002</v>
      </c>
      <c r="V62" s="9" t="s">
        <v>72</v>
      </c>
      <c r="W62" s="9" t="s">
        <v>72</v>
      </c>
      <c r="X62" s="12"/>
      <c r="Y62" s="12"/>
      <c r="Z62" s="12"/>
      <c r="AA62" s="12"/>
      <c r="AB62" s="12"/>
      <c r="AC62" s="3">
        <v>1</v>
      </c>
    </row>
    <row r="63" spans="1:30" s="2" customFormat="1">
      <c r="A63">
        <v>15</v>
      </c>
      <c r="B63">
        <v>18</v>
      </c>
      <c r="C63">
        <v>340.14</v>
      </c>
      <c r="D63" t="s">
        <v>67</v>
      </c>
      <c r="E63" t="s">
        <v>50</v>
      </c>
      <c r="F63">
        <v>1061</v>
      </c>
      <c r="G63">
        <v>15224</v>
      </c>
      <c r="H63">
        <v>0.11</v>
      </c>
      <c r="I63">
        <v>1.361</v>
      </c>
      <c r="J63">
        <v>0.91169999999999995</v>
      </c>
      <c r="K63">
        <v>0.98760000000000003</v>
      </c>
      <c r="L63">
        <v>0</v>
      </c>
      <c r="M63">
        <v>0</v>
      </c>
      <c r="N63">
        <v>12.353999999999999</v>
      </c>
      <c r="O63"/>
      <c r="P63"/>
      <c r="Q63" s="4">
        <v>44502</v>
      </c>
      <c r="R63" s="1">
        <v>0.73449074074074072</v>
      </c>
      <c r="T63" s="9">
        <v>0.37415399999999999</v>
      </c>
      <c r="U63" s="9">
        <v>4.6293053999999998</v>
      </c>
      <c r="V63" s="9" t="s">
        <v>72</v>
      </c>
      <c r="W63" s="9" t="s">
        <v>72</v>
      </c>
      <c r="X63" s="12"/>
      <c r="Y63" s="12"/>
      <c r="Z63" s="12"/>
      <c r="AA63" s="12"/>
      <c r="AB63" s="12"/>
      <c r="AC63" s="3">
        <v>1</v>
      </c>
    </row>
    <row r="64" spans="1:30" s="2" customFormat="1">
      <c r="A64">
        <v>17</v>
      </c>
      <c r="B64">
        <v>20</v>
      </c>
      <c r="C64">
        <v>358.65</v>
      </c>
      <c r="D64" t="s">
        <v>68</v>
      </c>
      <c r="E64" t="s">
        <v>50</v>
      </c>
      <c r="F64">
        <v>1746</v>
      </c>
      <c r="G64">
        <v>20605</v>
      </c>
      <c r="H64">
        <v>0.16700000000000001</v>
      </c>
      <c r="I64">
        <v>1.744</v>
      </c>
      <c r="J64">
        <v>0.91169999999999995</v>
      </c>
      <c r="K64">
        <v>0.98760000000000003</v>
      </c>
      <c r="L64">
        <v>0</v>
      </c>
      <c r="M64">
        <v>0</v>
      </c>
      <c r="N64">
        <v>10.4382</v>
      </c>
      <c r="O64"/>
      <c r="P64"/>
      <c r="Q64" s="4">
        <v>44502</v>
      </c>
      <c r="R64" s="1">
        <v>0.74657407407407417</v>
      </c>
      <c r="T64" s="9">
        <v>0.59894550000000002</v>
      </c>
      <c r="U64" s="9">
        <v>6.2548560000000002</v>
      </c>
      <c r="V64" s="9" t="s">
        <v>72</v>
      </c>
      <c r="W64" s="9" t="s">
        <v>72</v>
      </c>
      <c r="X64" s="12"/>
      <c r="Y64" s="12"/>
      <c r="Z64" s="12"/>
      <c r="AA64" s="12"/>
      <c r="AB64" s="12"/>
      <c r="AC64" s="3">
        <v>1</v>
      </c>
    </row>
    <row r="65" spans="1:30" s="2" customFormat="1">
      <c r="A65">
        <v>16</v>
      </c>
      <c r="B65">
        <v>19</v>
      </c>
      <c r="C65">
        <v>366.75</v>
      </c>
      <c r="D65" t="s">
        <v>74</v>
      </c>
      <c r="E65" t="s">
        <v>50</v>
      </c>
      <c r="F65">
        <v>2596</v>
      </c>
      <c r="G65">
        <v>31057</v>
      </c>
      <c r="H65">
        <v>0.23499999999999999</v>
      </c>
      <c r="I65">
        <v>2.5649999999999999</v>
      </c>
      <c r="J65">
        <v>0.91169999999999995</v>
      </c>
      <c r="K65">
        <v>0.98760000000000003</v>
      </c>
      <c r="L65">
        <v>0</v>
      </c>
      <c r="M65">
        <v>0</v>
      </c>
      <c r="N65">
        <v>10.9313</v>
      </c>
      <c r="O65"/>
      <c r="P65"/>
      <c r="Q65" s="4">
        <v>44502</v>
      </c>
      <c r="R65" s="1">
        <v>0.74056712962962967</v>
      </c>
      <c r="T65" s="9">
        <f>C65*H65/100</f>
        <v>0.86186249999999998</v>
      </c>
      <c r="U65" s="9">
        <f>C65*I65/100</f>
        <v>9.4071374999999993</v>
      </c>
      <c r="V65" s="9" t="str">
        <f>IF(D65="aa as unknown",100*(T65-(C65*10.52/100))/(C65*10.52/100),"NA")</f>
        <v>NA</v>
      </c>
      <c r="W65" s="9" t="str">
        <f>IF(D65="aa as unknown",100*(U65-(C65*36.06/100))/(C65*36.06/100),"NA")</f>
        <v>NA</v>
      </c>
      <c r="X65" s="12"/>
      <c r="Y65" s="12"/>
      <c r="Z65" s="12"/>
      <c r="AA65" s="12"/>
      <c r="AB65" s="12"/>
      <c r="AC65" s="3">
        <v>2</v>
      </c>
      <c r="AD65" s="2" t="s">
        <v>73</v>
      </c>
    </row>
    <row r="66" spans="1:30" s="2" customForma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4"/>
      <c r="R66" s="1"/>
      <c r="T66" s="9"/>
      <c r="U66" s="9"/>
      <c r="V66" s="9"/>
      <c r="W66" s="9"/>
      <c r="X66" s="12"/>
      <c r="Y66" s="12"/>
      <c r="Z66" s="12"/>
      <c r="AA66" s="12"/>
      <c r="AB66" s="12"/>
      <c r="AC66" s="3"/>
    </row>
    <row r="72" spans="1:30" s="2" customForma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"/>
      <c r="R72" s="1"/>
      <c r="T72" s="9"/>
      <c r="U72" s="9"/>
      <c r="V72" s="9"/>
      <c r="W72" s="9"/>
      <c r="X72" s="12"/>
      <c r="Y72" s="12"/>
      <c r="Z72" s="12"/>
      <c r="AA72" s="12"/>
      <c r="AB72" s="12"/>
      <c r="AC72" s="3"/>
    </row>
  </sheetData>
  <conditionalFormatting sqref="T20:T31">
    <cfRule type="cellIs" dxfId="58" priority="80" operator="lessThan">
      <formula>0.11</formula>
    </cfRule>
  </conditionalFormatting>
  <conditionalFormatting sqref="U20:U31">
    <cfRule type="cellIs" dxfId="57" priority="79" operator="lessThan">
      <formula>0.175</formula>
    </cfRule>
  </conditionalFormatting>
  <conditionalFormatting sqref="T44:T55 T66">
    <cfRule type="cellIs" dxfId="56" priority="78" operator="lessThan">
      <formula>0.11</formula>
    </cfRule>
  </conditionalFormatting>
  <conditionalFormatting sqref="U44:U55 U66">
    <cfRule type="cellIs" dxfId="55" priority="77" operator="lessThan">
      <formula>0.175</formula>
    </cfRule>
  </conditionalFormatting>
  <conditionalFormatting sqref="T19">
    <cfRule type="cellIs" dxfId="54" priority="76" operator="lessThan">
      <formula>0.11</formula>
    </cfRule>
  </conditionalFormatting>
  <conditionalFormatting sqref="U19">
    <cfRule type="cellIs" dxfId="53" priority="75" operator="lessThan">
      <formula>0.175</formula>
    </cfRule>
  </conditionalFormatting>
  <conditionalFormatting sqref="X64:AB64">
    <cfRule type="cellIs" dxfId="52" priority="24" operator="greaterThan">
      <formula>20</formula>
    </cfRule>
  </conditionalFormatting>
  <conditionalFormatting sqref="T56:T57">
    <cfRule type="cellIs" dxfId="51" priority="47" operator="lessThan">
      <formula>0.11</formula>
    </cfRule>
  </conditionalFormatting>
  <conditionalFormatting sqref="U56:U57">
    <cfRule type="cellIs" dxfId="50" priority="46" operator="lessThan">
      <formula>0.175</formula>
    </cfRule>
  </conditionalFormatting>
  <conditionalFormatting sqref="X56:AB57">
    <cfRule type="cellIs" dxfId="49" priority="45" operator="greaterThan">
      <formula>20</formula>
    </cfRule>
  </conditionalFormatting>
  <conditionalFormatting sqref="T58">
    <cfRule type="cellIs" dxfId="48" priority="44" operator="lessThan">
      <formula>0.11</formula>
    </cfRule>
  </conditionalFormatting>
  <conditionalFormatting sqref="U58">
    <cfRule type="cellIs" dxfId="47" priority="43" operator="lessThan">
      <formula>0.175</formula>
    </cfRule>
  </conditionalFormatting>
  <conditionalFormatting sqref="X58:AB58">
    <cfRule type="cellIs" dxfId="46" priority="42" operator="greaterThan">
      <formula>20</formula>
    </cfRule>
  </conditionalFormatting>
  <conditionalFormatting sqref="T59">
    <cfRule type="cellIs" dxfId="45" priority="41" operator="lessThan">
      <formula>0.11</formula>
    </cfRule>
  </conditionalFormatting>
  <conditionalFormatting sqref="U59">
    <cfRule type="cellIs" dxfId="44" priority="40" operator="lessThan">
      <formula>0.175</formula>
    </cfRule>
  </conditionalFormatting>
  <conditionalFormatting sqref="X59:AB59">
    <cfRule type="cellIs" dxfId="43" priority="39" operator="greaterThan">
      <formula>20</formula>
    </cfRule>
  </conditionalFormatting>
  <conditionalFormatting sqref="T60">
    <cfRule type="cellIs" dxfId="42" priority="38" operator="lessThan">
      <formula>0.11</formula>
    </cfRule>
  </conditionalFormatting>
  <conditionalFormatting sqref="U60">
    <cfRule type="cellIs" dxfId="41" priority="37" operator="lessThan">
      <formula>0.175</formula>
    </cfRule>
  </conditionalFormatting>
  <conditionalFormatting sqref="X60:AB60">
    <cfRule type="cellIs" dxfId="40" priority="36" operator="greaterThan">
      <formula>20</formula>
    </cfRule>
  </conditionalFormatting>
  <conditionalFormatting sqref="T61">
    <cfRule type="cellIs" dxfId="39" priority="35" operator="lessThan">
      <formula>0.11</formula>
    </cfRule>
  </conditionalFormatting>
  <conditionalFormatting sqref="U61">
    <cfRule type="cellIs" dxfId="38" priority="34" operator="lessThan">
      <formula>0.175</formula>
    </cfRule>
  </conditionalFormatting>
  <conditionalFormatting sqref="X61:AB61">
    <cfRule type="cellIs" dxfId="37" priority="33" operator="greaterThan">
      <formula>20</formula>
    </cfRule>
  </conditionalFormatting>
  <conditionalFormatting sqref="T62">
    <cfRule type="cellIs" dxfId="36" priority="32" operator="lessThan">
      <formula>0.11</formula>
    </cfRule>
  </conditionalFormatting>
  <conditionalFormatting sqref="U62">
    <cfRule type="cellIs" dxfId="35" priority="31" operator="lessThan">
      <formula>0.175</formula>
    </cfRule>
  </conditionalFormatting>
  <conditionalFormatting sqref="X62:AB62">
    <cfRule type="cellIs" dxfId="34" priority="30" operator="greaterThan">
      <formula>20</formula>
    </cfRule>
  </conditionalFormatting>
  <conditionalFormatting sqref="T63">
    <cfRule type="cellIs" dxfId="33" priority="29" operator="lessThan">
      <formula>0.11</formula>
    </cfRule>
  </conditionalFormatting>
  <conditionalFormatting sqref="U63">
    <cfRule type="cellIs" dxfId="32" priority="28" operator="lessThan">
      <formula>0.175</formula>
    </cfRule>
  </conditionalFormatting>
  <conditionalFormatting sqref="X63:AB63">
    <cfRule type="cellIs" dxfId="31" priority="27" operator="greaterThan">
      <formula>20</formula>
    </cfRule>
  </conditionalFormatting>
  <conditionalFormatting sqref="T64">
    <cfRule type="cellIs" dxfId="30" priority="26" operator="lessThan">
      <formula>0.11</formula>
    </cfRule>
  </conditionalFormatting>
  <conditionalFormatting sqref="U64">
    <cfRule type="cellIs" dxfId="29" priority="25" operator="lessThan">
      <formula>0.175</formula>
    </cfRule>
  </conditionalFormatting>
  <conditionalFormatting sqref="X40:AB40 X32:AB33">
    <cfRule type="cellIs" dxfId="28" priority="1" operator="greaterThan">
      <formula>20</formula>
    </cfRule>
  </conditionalFormatting>
  <conditionalFormatting sqref="T32:T33">
    <cfRule type="cellIs" dxfId="27" priority="23" operator="lessThan">
      <formula>0.11</formula>
    </cfRule>
  </conditionalFormatting>
  <conditionalFormatting sqref="U32:U33">
    <cfRule type="cellIs" dxfId="26" priority="22" operator="lessThan">
      <formula>0.175</formula>
    </cfRule>
  </conditionalFormatting>
  <conditionalFormatting sqref="T34">
    <cfRule type="cellIs" dxfId="25" priority="21" operator="lessThan">
      <formula>0.11</formula>
    </cfRule>
  </conditionalFormatting>
  <conditionalFormatting sqref="U34">
    <cfRule type="cellIs" dxfId="24" priority="20" operator="lessThan">
      <formula>0.175</formula>
    </cfRule>
  </conditionalFormatting>
  <conditionalFormatting sqref="X34:AB34">
    <cfRule type="cellIs" dxfId="23" priority="19" operator="greaterThan">
      <formula>20</formula>
    </cfRule>
  </conditionalFormatting>
  <conditionalFormatting sqref="T35">
    <cfRule type="cellIs" dxfId="22" priority="18" operator="lessThan">
      <formula>0.11</formula>
    </cfRule>
  </conditionalFormatting>
  <conditionalFormatting sqref="U35">
    <cfRule type="cellIs" dxfId="21" priority="17" operator="lessThan">
      <formula>0.175</formula>
    </cfRule>
  </conditionalFormatting>
  <conditionalFormatting sqref="X35:AB35">
    <cfRule type="cellIs" dxfId="20" priority="16" operator="greaterThan">
      <formula>20</formula>
    </cfRule>
  </conditionalFormatting>
  <conditionalFormatting sqref="T36">
    <cfRule type="cellIs" dxfId="19" priority="15" operator="lessThan">
      <formula>0.11</formula>
    </cfRule>
  </conditionalFormatting>
  <conditionalFormatting sqref="U36">
    <cfRule type="cellIs" dxfId="18" priority="14" operator="lessThan">
      <formula>0.175</formula>
    </cfRule>
  </conditionalFormatting>
  <conditionalFormatting sqref="X36:AB36">
    <cfRule type="cellIs" dxfId="17" priority="13" operator="greaterThan">
      <formula>20</formula>
    </cfRule>
  </conditionalFormatting>
  <conditionalFormatting sqref="T37">
    <cfRule type="cellIs" dxfId="16" priority="12" operator="lessThan">
      <formula>0.11</formula>
    </cfRule>
  </conditionalFormatting>
  <conditionalFormatting sqref="U37">
    <cfRule type="cellIs" dxfId="15" priority="11" operator="lessThan">
      <formula>0.175</formula>
    </cfRule>
  </conditionalFormatting>
  <conditionalFormatting sqref="X37:AB37">
    <cfRule type="cellIs" dxfId="14" priority="10" operator="greaterThan">
      <formula>20</formula>
    </cfRule>
  </conditionalFormatting>
  <conditionalFormatting sqref="T38">
    <cfRule type="cellIs" dxfId="13" priority="9" operator="lessThan">
      <formula>0.11</formula>
    </cfRule>
  </conditionalFormatting>
  <conditionalFormatting sqref="U38">
    <cfRule type="cellIs" dxfId="12" priority="8" operator="lessThan">
      <formula>0.175</formula>
    </cfRule>
  </conditionalFormatting>
  <conditionalFormatting sqref="X38:AB38">
    <cfRule type="cellIs" dxfId="11" priority="7" operator="greaterThan">
      <formula>20</formula>
    </cfRule>
  </conditionalFormatting>
  <conditionalFormatting sqref="T39">
    <cfRule type="cellIs" dxfId="10" priority="6" operator="lessThan">
      <formula>0.11</formula>
    </cfRule>
  </conditionalFormatting>
  <conditionalFormatting sqref="U39">
    <cfRule type="cellIs" dxfId="9" priority="5" operator="lessThan">
      <formula>0.175</formula>
    </cfRule>
  </conditionalFormatting>
  <conditionalFormatting sqref="X39:AB39">
    <cfRule type="cellIs" dxfId="8" priority="4" operator="greaterThan">
      <formula>20</formula>
    </cfRule>
  </conditionalFormatting>
  <conditionalFormatting sqref="T40">
    <cfRule type="cellIs" dxfId="7" priority="3" operator="lessThan">
      <formula>0.11</formula>
    </cfRule>
  </conditionalFormatting>
  <conditionalFormatting sqref="U40">
    <cfRule type="cellIs" dxfId="6" priority="2" operator="lessThan">
      <formula>0.175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E33-4CFE-4105-8FBE-F7A99C5C17FB}">
  <sheetPr>
    <pageSetUpPr fitToPage="1"/>
  </sheetPr>
  <dimension ref="A18:CS163"/>
  <sheetViews>
    <sheetView topLeftCell="A31" zoomScaleNormal="100" workbookViewId="0">
      <selection activeCell="BC168" sqref="BC168"/>
    </sheetView>
  </sheetViews>
  <sheetFormatPr baseColWidth="10" defaultColWidth="8.83203125" defaultRowHeight="16"/>
  <cols>
    <col min="1" max="1" width="14.33203125" style="23" customWidth="1"/>
    <col min="2" max="2" width="9.33203125" style="41" customWidth="1"/>
    <col min="3" max="3" width="23.5" style="23" customWidth="1"/>
    <col min="4" max="4" width="14.5" style="23" customWidth="1"/>
    <col min="5" max="5" width="21.1640625" style="23" customWidth="1"/>
    <col min="6" max="9" width="9.6640625" style="23" customWidth="1"/>
    <col min="10" max="10" width="7" style="23" customWidth="1"/>
    <col min="11" max="11" width="8.6640625" style="23" customWidth="1"/>
    <col min="12" max="12" width="13.33203125" style="47" customWidth="1"/>
    <col min="13" max="13" width="7.33203125" style="47" customWidth="1"/>
    <col min="14" max="14" width="9.1640625" style="23" customWidth="1"/>
    <col min="15" max="15" width="12" style="22" bestFit="1" customWidth="1"/>
    <col min="16" max="16" width="9.33203125" style="22" bestFit="1" customWidth="1"/>
    <col min="17" max="17" width="18.6640625" style="22" customWidth="1"/>
    <col min="18" max="18" width="13.33203125" style="22" customWidth="1"/>
    <col min="19" max="19" width="11.6640625" style="20" customWidth="1"/>
    <col min="20" max="20" width="15.5" style="22" customWidth="1"/>
    <col min="22" max="22" width="8.6640625" style="23"/>
    <col min="23" max="23" width="10.1640625" style="23" customWidth="1"/>
    <col min="24" max="28" width="8.6640625" style="23"/>
    <col min="29" max="32" width="8.6640625" style="21"/>
    <col min="33" max="33" width="8.6640625" style="23"/>
    <col min="34" max="238" width="8.6640625" style="21"/>
    <col min="239" max="239" width="24.83203125" style="21" customWidth="1"/>
    <col min="240" max="240" width="13.5" style="21" customWidth="1"/>
    <col min="241" max="241" width="8.6640625" style="21"/>
    <col min="242" max="242" width="6.6640625" style="21" customWidth="1"/>
    <col min="243" max="243" width="6.5" style="21" customWidth="1"/>
    <col min="244" max="244" width="8.33203125" style="21" customWidth="1"/>
    <col min="245" max="245" width="6.6640625" style="21" customWidth="1"/>
    <col min="246" max="246" width="4.83203125" style="21" customWidth="1"/>
    <col min="247" max="248" width="5" style="21" customWidth="1"/>
    <col min="249" max="249" width="8.6640625" style="21"/>
    <col min="250" max="250" width="10.5" style="21" customWidth="1"/>
    <col min="251" max="251" width="3.83203125" style="21" customWidth="1"/>
    <col min="252" max="253" width="8.6640625" style="21"/>
    <col min="254" max="254" width="3.6640625" style="21" customWidth="1"/>
    <col min="255" max="494" width="8.6640625" style="21"/>
    <col min="495" max="495" width="24.83203125" style="21" customWidth="1"/>
    <col min="496" max="496" width="13.5" style="21" customWidth="1"/>
    <col min="497" max="497" width="8.6640625" style="21"/>
    <col min="498" max="498" width="6.6640625" style="21" customWidth="1"/>
    <col min="499" max="499" width="6.5" style="21" customWidth="1"/>
    <col min="500" max="500" width="8.33203125" style="21" customWidth="1"/>
    <col min="501" max="501" width="6.6640625" style="21" customWidth="1"/>
    <col min="502" max="502" width="4.83203125" style="21" customWidth="1"/>
    <col min="503" max="504" width="5" style="21" customWidth="1"/>
    <col min="505" max="505" width="8.6640625" style="21"/>
    <col min="506" max="506" width="10.5" style="21" customWidth="1"/>
    <col min="507" max="507" width="3.83203125" style="21" customWidth="1"/>
    <col min="508" max="509" width="8.6640625" style="21"/>
    <col min="510" max="510" width="3.6640625" style="21" customWidth="1"/>
    <col min="511" max="750" width="8.6640625" style="21"/>
    <col min="751" max="751" width="24.83203125" style="21" customWidth="1"/>
    <col min="752" max="752" width="13.5" style="21" customWidth="1"/>
    <col min="753" max="753" width="8.6640625" style="21"/>
    <col min="754" max="754" width="6.6640625" style="21" customWidth="1"/>
    <col min="755" max="755" width="6.5" style="21" customWidth="1"/>
    <col min="756" max="756" width="8.33203125" style="21" customWidth="1"/>
    <col min="757" max="757" width="6.6640625" style="21" customWidth="1"/>
    <col min="758" max="758" width="4.83203125" style="21" customWidth="1"/>
    <col min="759" max="760" width="5" style="21" customWidth="1"/>
    <col min="761" max="761" width="8.6640625" style="21"/>
    <col min="762" max="762" width="10.5" style="21" customWidth="1"/>
    <col min="763" max="763" width="3.83203125" style="21" customWidth="1"/>
    <col min="764" max="765" width="8.6640625" style="21"/>
    <col min="766" max="766" width="3.6640625" style="21" customWidth="1"/>
    <col min="767" max="1006" width="8.6640625" style="21"/>
    <col min="1007" max="1007" width="24.83203125" style="21" customWidth="1"/>
    <col min="1008" max="1008" width="13.5" style="21" customWidth="1"/>
    <col min="1009" max="1009" width="8.6640625" style="21"/>
    <col min="1010" max="1010" width="6.6640625" style="21" customWidth="1"/>
    <col min="1011" max="1011" width="6.5" style="21" customWidth="1"/>
    <col min="1012" max="1012" width="8.33203125" style="21" customWidth="1"/>
    <col min="1013" max="1013" width="6.6640625" style="21" customWidth="1"/>
    <col min="1014" max="1014" width="4.83203125" style="21" customWidth="1"/>
    <col min="1015" max="1016" width="5" style="21" customWidth="1"/>
    <col min="1017" max="1017" width="8.6640625" style="21"/>
    <col min="1018" max="1018" width="10.5" style="21" customWidth="1"/>
    <col min="1019" max="1019" width="3.83203125" style="21" customWidth="1"/>
    <col min="1020" max="1021" width="8.6640625" style="21"/>
    <col min="1022" max="1022" width="3.6640625" style="21" customWidth="1"/>
    <col min="1023" max="1262" width="8.6640625" style="21"/>
    <col min="1263" max="1263" width="24.83203125" style="21" customWidth="1"/>
    <col min="1264" max="1264" width="13.5" style="21" customWidth="1"/>
    <col min="1265" max="1265" width="8.6640625" style="21"/>
    <col min="1266" max="1266" width="6.6640625" style="21" customWidth="1"/>
    <col min="1267" max="1267" width="6.5" style="21" customWidth="1"/>
    <col min="1268" max="1268" width="8.33203125" style="21" customWidth="1"/>
    <col min="1269" max="1269" width="6.6640625" style="21" customWidth="1"/>
    <col min="1270" max="1270" width="4.83203125" style="21" customWidth="1"/>
    <col min="1271" max="1272" width="5" style="21" customWidth="1"/>
    <col min="1273" max="1273" width="8.6640625" style="21"/>
    <col min="1274" max="1274" width="10.5" style="21" customWidth="1"/>
    <col min="1275" max="1275" width="3.83203125" style="21" customWidth="1"/>
    <col min="1276" max="1277" width="8.6640625" style="21"/>
    <col min="1278" max="1278" width="3.6640625" style="21" customWidth="1"/>
    <col min="1279" max="1518" width="8.6640625" style="21"/>
    <col min="1519" max="1519" width="24.83203125" style="21" customWidth="1"/>
    <col min="1520" max="1520" width="13.5" style="21" customWidth="1"/>
    <col min="1521" max="1521" width="8.6640625" style="21"/>
    <col min="1522" max="1522" width="6.6640625" style="21" customWidth="1"/>
    <col min="1523" max="1523" width="6.5" style="21" customWidth="1"/>
    <col min="1524" max="1524" width="8.33203125" style="21" customWidth="1"/>
    <col min="1525" max="1525" width="6.6640625" style="21" customWidth="1"/>
    <col min="1526" max="1526" width="4.83203125" style="21" customWidth="1"/>
    <col min="1527" max="1528" width="5" style="21" customWidth="1"/>
    <col min="1529" max="1529" width="8.6640625" style="21"/>
    <col min="1530" max="1530" width="10.5" style="21" customWidth="1"/>
    <col min="1531" max="1531" width="3.83203125" style="21" customWidth="1"/>
    <col min="1532" max="1533" width="8.6640625" style="21"/>
    <col min="1534" max="1534" width="3.6640625" style="21" customWidth="1"/>
    <col min="1535" max="1774" width="8.6640625" style="21"/>
    <col min="1775" max="1775" width="24.83203125" style="21" customWidth="1"/>
    <col min="1776" max="1776" width="13.5" style="21" customWidth="1"/>
    <col min="1777" max="1777" width="8.6640625" style="21"/>
    <col min="1778" max="1778" width="6.6640625" style="21" customWidth="1"/>
    <col min="1779" max="1779" width="6.5" style="21" customWidth="1"/>
    <col min="1780" max="1780" width="8.33203125" style="21" customWidth="1"/>
    <col min="1781" max="1781" width="6.6640625" style="21" customWidth="1"/>
    <col min="1782" max="1782" width="4.83203125" style="21" customWidth="1"/>
    <col min="1783" max="1784" width="5" style="21" customWidth="1"/>
    <col min="1785" max="1785" width="8.6640625" style="21"/>
    <col min="1786" max="1786" width="10.5" style="21" customWidth="1"/>
    <col min="1787" max="1787" width="3.83203125" style="21" customWidth="1"/>
    <col min="1788" max="1789" width="8.6640625" style="21"/>
    <col min="1790" max="1790" width="3.6640625" style="21" customWidth="1"/>
    <col min="1791" max="2030" width="8.6640625" style="21"/>
    <col min="2031" max="2031" width="24.83203125" style="21" customWidth="1"/>
    <col min="2032" max="2032" width="13.5" style="21" customWidth="1"/>
    <col min="2033" max="2033" width="8.6640625" style="21"/>
    <col min="2034" max="2034" width="6.6640625" style="21" customWidth="1"/>
    <col min="2035" max="2035" width="6.5" style="21" customWidth="1"/>
    <col min="2036" max="2036" width="8.33203125" style="21" customWidth="1"/>
    <col min="2037" max="2037" width="6.6640625" style="21" customWidth="1"/>
    <col min="2038" max="2038" width="4.83203125" style="21" customWidth="1"/>
    <col min="2039" max="2040" width="5" style="21" customWidth="1"/>
    <col min="2041" max="2041" width="8.6640625" style="21"/>
    <col min="2042" max="2042" width="10.5" style="21" customWidth="1"/>
    <col min="2043" max="2043" width="3.83203125" style="21" customWidth="1"/>
    <col min="2044" max="2045" width="8.6640625" style="21"/>
    <col min="2046" max="2046" width="3.6640625" style="21" customWidth="1"/>
    <col min="2047" max="2286" width="8.6640625" style="21"/>
    <col min="2287" max="2287" width="24.83203125" style="21" customWidth="1"/>
    <col min="2288" max="2288" width="13.5" style="21" customWidth="1"/>
    <col min="2289" max="2289" width="8.6640625" style="21"/>
    <col min="2290" max="2290" width="6.6640625" style="21" customWidth="1"/>
    <col min="2291" max="2291" width="6.5" style="21" customWidth="1"/>
    <col min="2292" max="2292" width="8.33203125" style="21" customWidth="1"/>
    <col min="2293" max="2293" width="6.6640625" style="21" customWidth="1"/>
    <col min="2294" max="2294" width="4.83203125" style="21" customWidth="1"/>
    <col min="2295" max="2296" width="5" style="21" customWidth="1"/>
    <col min="2297" max="2297" width="8.6640625" style="21"/>
    <col min="2298" max="2298" width="10.5" style="21" customWidth="1"/>
    <col min="2299" max="2299" width="3.83203125" style="21" customWidth="1"/>
    <col min="2300" max="2301" width="8.6640625" style="21"/>
    <col min="2302" max="2302" width="3.6640625" style="21" customWidth="1"/>
    <col min="2303" max="2542" width="8.6640625" style="21"/>
    <col min="2543" max="2543" width="24.83203125" style="21" customWidth="1"/>
    <col min="2544" max="2544" width="13.5" style="21" customWidth="1"/>
    <col min="2545" max="2545" width="8.6640625" style="21"/>
    <col min="2546" max="2546" width="6.6640625" style="21" customWidth="1"/>
    <col min="2547" max="2547" width="6.5" style="21" customWidth="1"/>
    <col min="2548" max="2548" width="8.33203125" style="21" customWidth="1"/>
    <col min="2549" max="2549" width="6.6640625" style="21" customWidth="1"/>
    <col min="2550" max="2550" width="4.83203125" style="21" customWidth="1"/>
    <col min="2551" max="2552" width="5" style="21" customWidth="1"/>
    <col min="2553" max="2553" width="8.6640625" style="21"/>
    <col min="2554" max="2554" width="10.5" style="21" customWidth="1"/>
    <col min="2555" max="2555" width="3.83203125" style="21" customWidth="1"/>
    <col min="2556" max="2557" width="8.6640625" style="21"/>
    <col min="2558" max="2558" width="3.6640625" style="21" customWidth="1"/>
    <col min="2559" max="2798" width="8.6640625" style="21"/>
    <col min="2799" max="2799" width="24.83203125" style="21" customWidth="1"/>
    <col min="2800" max="2800" width="13.5" style="21" customWidth="1"/>
    <col min="2801" max="2801" width="8.6640625" style="21"/>
    <col min="2802" max="2802" width="6.6640625" style="21" customWidth="1"/>
    <col min="2803" max="2803" width="6.5" style="21" customWidth="1"/>
    <col min="2804" max="2804" width="8.33203125" style="21" customWidth="1"/>
    <col min="2805" max="2805" width="6.6640625" style="21" customWidth="1"/>
    <col min="2806" max="2806" width="4.83203125" style="21" customWidth="1"/>
    <col min="2807" max="2808" width="5" style="21" customWidth="1"/>
    <col min="2809" max="2809" width="8.6640625" style="21"/>
    <col min="2810" max="2810" width="10.5" style="21" customWidth="1"/>
    <col min="2811" max="2811" width="3.83203125" style="21" customWidth="1"/>
    <col min="2812" max="2813" width="8.6640625" style="21"/>
    <col min="2814" max="2814" width="3.6640625" style="21" customWidth="1"/>
    <col min="2815" max="3054" width="8.6640625" style="21"/>
    <col min="3055" max="3055" width="24.83203125" style="21" customWidth="1"/>
    <col min="3056" max="3056" width="13.5" style="21" customWidth="1"/>
    <col min="3057" max="3057" width="8.6640625" style="21"/>
    <col min="3058" max="3058" width="6.6640625" style="21" customWidth="1"/>
    <col min="3059" max="3059" width="6.5" style="21" customWidth="1"/>
    <col min="3060" max="3060" width="8.33203125" style="21" customWidth="1"/>
    <col min="3061" max="3061" width="6.6640625" style="21" customWidth="1"/>
    <col min="3062" max="3062" width="4.83203125" style="21" customWidth="1"/>
    <col min="3063" max="3064" width="5" style="21" customWidth="1"/>
    <col min="3065" max="3065" width="8.6640625" style="21"/>
    <col min="3066" max="3066" width="10.5" style="21" customWidth="1"/>
    <col min="3067" max="3067" width="3.83203125" style="21" customWidth="1"/>
    <col min="3068" max="3069" width="8.6640625" style="21"/>
    <col min="3070" max="3070" width="3.6640625" style="21" customWidth="1"/>
    <col min="3071" max="3310" width="8.6640625" style="21"/>
    <col min="3311" max="3311" width="24.83203125" style="21" customWidth="1"/>
    <col min="3312" max="3312" width="13.5" style="21" customWidth="1"/>
    <col min="3313" max="3313" width="8.6640625" style="21"/>
    <col min="3314" max="3314" width="6.6640625" style="21" customWidth="1"/>
    <col min="3315" max="3315" width="6.5" style="21" customWidth="1"/>
    <col min="3316" max="3316" width="8.33203125" style="21" customWidth="1"/>
    <col min="3317" max="3317" width="6.6640625" style="21" customWidth="1"/>
    <col min="3318" max="3318" width="4.83203125" style="21" customWidth="1"/>
    <col min="3319" max="3320" width="5" style="21" customWidth="1"/>
    <col min="3321" max="3321" width="8.6640625" style="21"/>
    <col min="3322" max="3322" width="10.5" style="21" customWidth="1"/>
    <col min="3323" max="3323" width="3.83203125" style="21" customWidth="1"/>
    <col min="3324" max="3325" width="8.6640625" style="21"/>
    <col min="3326" max="3326" width="3.6640625" style="21" customWidth="1"/>
    <col min="3327" max="3566" width="8.6640625" style="21"/>
    <col min="3567" max="3567" width="24.83203125" style="21" customWidth="1"/>
    <col min="3568" max="3568" width="13.5" style="21" customWidth="1"/>
    <col min="3569" max="3569" width="8.6640625" style="21"/>
    <col min="3570" max="3570" width="6.6640625" style="21" customWidth="1"/>
    <col min="3571" max="3571" width="6.5" style="21" customWidth="1"/>
    <col min="3572" max="3572" width="8.33203125" style="21" customWidth="1"/>
    <col min="3573" max="3573" width="6.6640625" style="21" customWidth="1"/>
    <col min="3574" max="3574" width="4.83203125" style="21" customWidth="1"/>
    <col min="3575" max="3576" width="5" style="21" customWidth="1"/>
    <col min="3577" max="3577" width="8.6640625" style="21"/>
    <col min="3578" max="3578" width="10.5" style="21" customWidth="1"/>
    <col min="3579" max="3579" width="3.83203125" style="21" customWidth="1"/>
    <col min="3580" max="3581" width="8.6640625" style="21"/>
    <col min="3582" max="3582" width="3.6640625" style="21" customWidth="1"/>
    <col min="3583" max="3822" width="8.6640625" style="21"/>
    <col min="3823" max="3823" width="24.83203125" style="21" customWidth="1"/>
    <col min="3824" max="3824" width="13.5" style="21" customWidth="1"/>
    <col min="3825" max="3825" width="8.6640625" style="21"/>
    <col min="3826" max="3826" width="6.6640625" style="21" customWidth="1"/>
    <col min="3827" max="3827" width="6.5" style="21" customWidth="1"/>
    <col min="3828" max="3828" width="8.33203125" style="21" customWidth="1"/>
    <col min="3829" max="3829" width="6.6640625" style="21" customWidth="1"/>
    <col min="3830" max="3830" width="4.83203125" style="21" customWidth="1"/>
    <col min="3831" max="3832" width="5" style="21" customWidth="1"/>
    <col min="3833" max="3833" width="8.6640625" style="21"/>
    <col min="3834" max="3834" width="10.5" style="21" customWidth="1"/>
    <col min="3835" max="3835" width="3.83203125" style="21" customWidth="1"/>
    <col min="3836" max="3837" width="8.6640625" style="21"/>
    <col min="3838" max="3838" width="3.6640625" style="21" customWidth="1"/>
    <col min="3839" max="4078" width="8.6640625" style="21"/>
    <col min="4079" max="4079" width="24.83203125" style="21" customWidth="1"/>
    <col min="4080" max="4080" width="13.5" style="21" customWidth="1"/>
    <col min="4081" max="4081" width="8.6640625" style="21"/>
    <col min="4082" max="4082" width="6.6640625" style="21" customWidth="1"/>
    <col min="4083" max="4083" width="6.5" style="21" customWidth="1"/>
    <col min="4084" max="4084" width="8.33203125" style="21" customWidth="1"/>
    <col min="4085" max="4085" width="6.6640625" style="21" customWidth="1"/>
    <col min="4086" max="4086" width="4.83203125" style="21" customWidth="1"/>
    <col min="4087" max="4088" width="5" style="21" customWidth="1"/>
    <col min="4089" max="4089" width="8.6640625" style="21"/>
    <col min="4090" max="4090" width="10.5" style="21" customWidth="1"/>
    <col min="4091" max="4091" width="3.83203125" style="21" customWidth="1"/>
    <col min="4092" max="4093" width="8.6640625" style="21"/>
    <col min="4094" max="4094" width="3.6640625" style="21" customWidth="1"/>
    <col min="4095" max="4334" width="8.6640625" style="21"/>
    <col min="4335" max="4335" width="24.83203125" style="21" customWidth="1"/>
    <col min="4336" max="4336" width="13.5" style="21" customWidth="1"/>
    <col min="4337" max="4337" width="8.6640625" style="21"/>
    <col min="4338" max="4338" width="6.6640625" style="21" customWidth="1"/>
    <col min="4339" max="4339" width="6.5" style="21" customWidth="1"/>
    <col min="4340" max="4340" width="8.33203125" style="21" customWidth="1"/>
    <col min="4341" max="4341" width="6.6640625" style="21" customWidth="1"/>
    <col min="4342" max="4342" width="4.83203125" style="21" customWidth="1"/>
    <col min="4343" max="4344" width="5" style="21" customWidth="1"/>
    <col min="4345" max="4345" width="8.6640625" style="21"/>
    <col min="4346" max="4346" width="10.5" style="21" customWidth="1"/>
    <col min="4347" max="4347" width="3.83203125" style="21" customWidth="1"/>
    <col min="4348" max="4349" width="8.6640625" style="21"/>
    <col min="4350" max="4350" width="3.6640625" style="21" customWidth="1"/>
    <col min="4351" max="4590" width="8.6640625" style="21"/>
    <col min="4591" max="4591" width="24.83203125" style="21" customWidth="1"/>
    <col min="4592" max="4592" width="13.5" style="21" customWidth="1"/>
    <col min="4593" max="4593" width="8.6640625" style="21"/>
    <col min="4594" max="4594" width="6.6640625" style="21" customWidth="1"/>
    <col min="4595" max="4595" width="6.5" style="21" customWidth="1"/>
    <col min="4596" max="4596" width="8.33203125" style="21" customWidth="1"/>
    <col min="4597" max="4597" width="6.6640625" style="21" customWidth="1"/>
    <col min="4598" max="4598" width="4.83203125" style="21" customWidth="1"/>
    <col min="4599" max="4600" width="5" style="21" customWidth="1"/>
    <col min="4601" max="4601" width="8.6640625" style="21"/>
    <col min="4602" max="4602" width="10.5" style="21" customWidth="1"/>
    <col min="4603" max="4603" width="3.83203125" style="21" customWidth="1"/>
    <col min="4604" max="4605" width="8.6640625" style="21"/>
    <col min="4606" max="4606" width="3.6640625" style="21" customWidth="1"/>
    <col min="4607" max="4846" width="8.6640625" style="21"/>
    <col min="4847" max="4847" width="24.83203125" style="21" customWidth="1"/>
    <col min="4848" max="4848" width="13.5" style="21" customWidth="1"/>
    <col min="4849" max="4849" width="8.6640625" style="21"/>
    <col min="4850" max="4850" width="6.6640625" style="21" customWidth="1"/>
    <col min="4851" max="4851" width="6.5" style="21" customWidth="1"/>
    <col min="4852" max="4852" width="8.33203125" style="21" customWidth="1"/>
    <col min="4853" max="4853" width="6.6640625" style="21" customWidth="1"/>
    <col min="4854" max="4854" width="4.83203125" style="21" customWidth="1"/>
    <col min="4855" max="4856" width="5" style="21" customWidth="1"/>
    <col min="4857" max="4857" width="8.6640625" style="21"/>
    <col min="4858" max="4858" width="10.5" style="21" customWidth="1"/>
    <col min="4859" max="4859" width="3.83203125" style="21" customWidth="1"/>
    <col min="4860" max="4861" width="8.6640625" style="21"/>
    <col min="4862" max="4862" width="3.6640625" style="21" customWidth="1"/>
    <col min="4863" max="5102" width="8.6640625" style="21"/>
    <col min="5103" max="5103" width="24.83203125" style="21" customWidth="1"/>
    <col min="5104" max="5104" width="13.5" style="21" customWidth="1"/>
    <col min="5105" max="5105" width="8.6640625" style="21"/>
    <col min="5106" max="5106" width="6.6640625" style="21" customWidth="1"/>
    <col min="5107" max="5107" width="6.5" style="21" customWidth="1"/>
    <col min="5108" max="5108" width="8.33203125" style="21" customWidth="1"/>
    <col min="5109" max="5109" width="6.6640625" style="21" customWidth="1"/>
    <col min="5110" max="5110" width="4.83203125" style="21" customWidth="1"/>
    <col min="5111" max="5112" width="5" style="21" customWidth="1"/>
    <col min="5113" max="5113" width="8.6640625" style="21"/>
    <col min="5114" max="5114" width="10.5" style="21" customWidth="1"/>
    <col min="5115" max="5115" width="3.83203125" style="21" customWidth="1"/>
    <col min="5116" max="5117" width="8.6640625" style="21"/>
    <col min="5118" max="5118" width="3.6640625" style="21" customWidth="1"/>
    <col min="5119" max="5358" width="8.6640625" style="21"/>
    <col min="5359" max="5359" width="24.83203125" style="21" customWidth="1"/>
    <col min="5360" max="5360" width="13.5" style="21" customWidth="1"/>
    <col min="5361" max="5361" width="8.6640625" style="21"/>
    <col min="5362" max="5362" width="6.6640625" style="21" customWidth="1"/>
    <col min="5363" max="5363" width="6.5" style="21" customWidth="1"/>
    <col min="5364" max="5364" width="8.33203125" style="21" customWidth="1"/>
    <col min="5365" max="5365" width="6.6640625" style="21" customWidth="1"/>
    <col min="5366" max="5366" width="4.83203125" style="21" customWidth="1"/>
    <col min="5367" max="5368" width="5" style="21" customWidth="1"/>
    <col min="5369" max="5369" width="8.6640625" style="21"/>
    <col min="5370" max="5370" width="10.5" style="21" customWidth="1"/>
    <col min="5371" max="5371" width="3.83203125" style="21" customWidth="1"/>
    <col min="5372" max="5373" width="8.6640625" style="21"/>
    <col min="5374" max="5374" width="3.6640625" style="21" customWidth="1"/>
    <col min="5375" max="5614" width="8.6640625" style="21"/>
    <col min="5615" max="5615" width="24.83203125" style="21" customWidth="1"/>
    <col min="5616" max="5616" width="13.5" style="21" customWidth="1"/>
    <col min="5617" max="5617" width="8.6640625" style="21"/>
    <col min="5618" max="5618" width="6.6640625" style="21" customWidth="1"/>
    <col min="5619" max="5619" width="6.5" style="21" customWidth="1"/>
    <col min="5620" max="5620" width="8.33203125" style="21" customWidth="1"/>
    <col min="5621" max="5621" width="6.6640625" style="21" customWidth="1"/>
    <col min="5622" max="5622" width="4.83203125" style="21" customWidth="1"/>
    <col min="5623" max="5624" width="5" style="21" customWidth="1"/>
    <col min="5625" max="5625" width="8.6640625" style="21"/>
    <col min="5626" max="5626" width="10.5" style="21" customWidth="1"/>
    <col min="5627" max="5627" width="3.83203125" style="21" customWidth="1"/>
    <col min="5628" max="5629" width="8.6640625" style="21"/>
    <col min="5630" max="5630" width="3.6640625" style="21" customWidth="1"/>
    <col min="5631" max="5870" width="8.6640625" style="21"/>
    <col min="5871" max="5871" width="24.83203125" style="21" customWidth="1"/>
    <col min="5872" max="5872" width="13.5" style="21" customWidth="1"/>
    <col min="5873" max="5873" width="8.6640625" style="21"/>
    <col min="5874" max="5874" width="6.6640625" style="21" customWidth="1"/>
    <col min="5875" max="5875" width="6.5" style="21" customWidth="1"/>
    <col min="5876" max="5876" width="8.33203125" style="21" customWidth="1"/>
    <col min="5877" max="5877" width="6.6640625" style="21" customWidth="1"/>
    <col min="5878" max="5878" width="4.83203125" style="21" customWidth="1"/>
    <col min="5879" max="5880" width="5" style="21" customWidth="1"/>
    <col min="5881" max="5881" width="8.6640625" style="21"/>
    <col min="5882" max="5882" width="10.5" style="21" customWidth="1"/>
    <col min="5883" max="5883" width="3.83203125" style="21" customWidth="1"/>
    <col min="5884" max="5885" width="8.6640625" style="21"/>
    <col min="5886" max="5886" width="3.6640625" style="21" customWidth="1"/>
    <col min="5887" max="6126" width="8.6640625" style="21"/>
    <col min="6127" max="6127" width="24.83203125" style="21" customWidth="1"/>
    <col min="6128" max="6128" width="13.5" style="21" customWidth="1"/>
    <col min="6129" max="6129" width="8.6640625" style="21"/>
    <col min="6130" max="6130" width="6.6640625" style="21" customWidth="1"/>
    <col min="6131" max="6131" width="6.5" style="21" customWidth="1"/>
    <col min="6132" max="6132" width="8.33203125" style="21" customWidth="1"/>
    <col min="6133" max="6133" width="6.6640625" style="21" customWidth="1"/>
    <col min="6134" max="6134" width="4.83203125" style="21" customWidth="1"/>
    <col min="6135" max="6136" width="5" style="21" customWidth="1"/>
    <col min="6137" max="6137" width="8.6640625" style="21"/>
    <col min="6138" max="6138" width="10.5" style="21" customWidth="1"/>
    <col min="6139" max="6139" width="3.83203125" style="21" customWidth="1"/>
    <col min="6140" max="6141" width="8.6640625" style="21"/>
    <col min="6142" max="6142" width="3.6640625" style="21" customWidth="1"/>
    <col min="6143" max="6382" width="8.6640625" style="21"/>
    <col min="6383" max="6383" width="24.83203125" style="21" customWidth="1"/>
    <col min="6384" max="6384" width="13.5" style="21" customWidth="1"/>
    <col min="6385" max="6385" width="8.6640625" style="21"/>
    <col min="6386" max="6386" width="6.6640625" style="21" customWidth="1"/>
    <col min="6387" max="6387" width="6.5" style="21" customWidth="1"/>
    <col min="6388" max="6388" width="8.33203125" style="21" customWidth="1"/>
    <col min="6389" max="6389" width="6.6640625" style="21" customWidth="1"/>
    <col min="6390" max="6390" width="4.83203125" style="21" customWidth="1"/>
    <col min="6391" max="6392" width="5" style="21" customWidth="1"/>
    <col min="6393" max="6393" width="8.6640625" style="21"/>
    <col min="6394" max="6394" width="10.5" style="21" customWidth="1"/>
    <col min="6395" max="6395" width="3.83203125" style="21" customWidth="1"/>
    <col min="6396" max="6397" width="8.6640625" style="21"/>
    <col min="6398" max="6398" width="3.6640625" style="21" customWidth="1"/>
    <col min="6399" max="6638" width="8.6640625" style="21"/>
    <col min="6639" max="6639" width="24.83203125" style="21" customWidth="1"/>
    <col min="6640" max="6640" width="13.5" style="21" customWidth="1"/>
    <col min="6641" max="6641" width="8.6640625" style="21"/>
    <col min="6642" max="6642" width="6.6640625" style="21" customWidth="1"/>
    <col min="6643" max="6643" width="6.5" style="21" customWidth="1"/>
    <col min="6644" max="6644" width="8.33203125" style="21" customWidth="1"/>
    <col min="6645" max="6645" width="6.6640625" style="21" customWidth="1"/>
    <col min="6646" max="6646" width="4.83203125" style="21" customWidth="1"/>
    <col min="6647" max="6648" width="5" style="21" customWidth="1"/>
    <col min="6649" max="6649" width="8.6640625" style="21"/>
    <col min="6650" max="6650" width="10.5" style="21" customWidth="1"/>
    <col min="6651" max="6651" width="3.83203125" style="21" customWidth="1"/>
    <col min="6652" max="6653" width="8.6640625" style="21"/>
    <col min="6654" max="6654" width="3.6640625" style="21" customWidth="1"/>
    <col min="6655" max="6894" width="8.6640625" style="21"/>
    <col min="6895" max="6895" width="24.83203125" style="21" customWidth="1"/>
    <col min="6896" max="6896" width="13.5" style="21" customWidth="1"/>
    <col min="6897" max="6897" width="8.6640625" style="21"/>
    <col min="6898" max="6898" width="6.6640625" style="21" customWidth="1"/>
    <col min="6899" max="6899" width="6.5" style="21" customWidth="1"/>
    <col min="6900" max="6900" width="8.33203125" style="21" customWidth="1"/>
    <col min="6901" max="6901" width="6.6640625" style="21" customWidth="1"/>
    <col min="6902" max="6902" width="4.83203125" style="21" customWidth="1"/>
    <col min="6903" max="6904" width="5" style="21" customWidth="1"/>
    <col min="6905" max="6905" width="8.6640625" style="21"/>
    <col min="6906" max="6906" width="10.5" style="21" customWidth="1"/>
    <col min="6907" max="6907" width="3.83203125" style="21" customWidth="1"/>
    <col min="6908" max="6909" width="8.6640625" style="21"/>
    <col min="6910" max="6910" width="3.6640625" style="21" customWidth="1"/>
    <col min="6911" max="7150" width="8.6640625" style="21"/>
    <col min="7151" max="7151" width="24.83203125" style="21" customWidth="1"/>
    <col min="7152" max="7152" width="13.5" style="21" customWidth="1"/>
    <col min="7153" max="7153" width="8.6640625" style="21"/>
    <col min="7154" max="7154" width="6.6640625" style="21" customWidth="1"/>
    <col min="7155" max="7155" width="6.5" style="21" customWidth="1"/>
    <col min="7156" max="7156" width="8.33203125" style="21" customWidth="1"/>
    <col min="7157" max="7157" width="6.6640625" style="21" customWidth="1"/>
    <col min="7158" max="7158" width="4.83203125" style="21" customWidth="1"/>
    <col min="7159" max="7160" width="5" style="21" customWidth="1"/>
    <col min="7161" max="7161" width="8.6640625" style="21"/>
    <col min="7162" max="7162" width="10.5" style="21" customWidth="1"/>
    <col min="7163" max="7163" width="3.83203125" style="21" customWidth="1"/>
    <col min="7164" max="7165" width="8.6640625" style="21"/>
    <col min="7166" max="7166" width="3.6640625" style="21" customWidth="1"/>
    <col min="7167" max="7406" width="8.6640625" style="21"/>
    <col min="7407" max="7407" width="24.83203125" style="21" customWidth="1"/>
    <col min="7408" max="7408" width="13.5" style="21" customWidth="1"/>
    <col min="7409" max="7409" width="8.6640625" style="21"/>
    <col min="7410" max="7410" width="6.6640625" style="21" customWidth="1"/>
    <col min="7411" max="7411" width="6.5" style="21" customWidth="1"/>
    <col min="7412" max="7412" width="8.33203125" style="21" customWidth="1"/>
    <col min="7413" max="7413" width="6.6640625" style="21" customWidth="1"/>
    <col min="7414" max="7414" width="4.83203125" style="21" customWidth="1"/>
    <col min="7415" max="7416" width="5" style="21" customWidth="1"/>
    <col min="7417" max="7417" width="8.6640625" style="21"/>
    <col min="7418" max="7418" width="10.5" style="21" customWidth="1"/>
    <col min="7419" max="7419" width="3.83203125" style="21" customWidth="1"/>
    <col min="7420" max="7421" width="8.6640625" style="21"/>
    <col min="7422" max="7422" width="3.6640625" style="21" customWidth="1"/>
    <col min="7423" max="7662" width="8.6640625" style="21"/>
    <col min="7663" max="7663" width="24.83203125" style="21" customWidth="1"/>
    <col min="7664" max="7664" width="13.5" style="21" customWidth="1"/>
    <col min="7665" max="7665" width="8.6640625" style="21"/>
    <col min="7666" max="7666" width="6.6640625" style="21" customWidth="1"/>
    <col min="7667" max="7667" width="6.5" style="21" customWidth="1"/>
    <col min="7668" max="7668" width="8.33203125" style="21" customWidth="1"/>
    <col min="7669" max="7669" width="6.6640625" style="21" customWidth="1"/>
    <col min="7670" max="7670" width="4.83203125" style="21" customWidth="1"/>
    <col min="7671" max="7672" width="5" style="21" customWidth="1"/>
    <col min="7673" max="7673" width="8.6640625" style="21"/>
    <col min="7674" max="7674" width="10.5" style="21" customWidth="1"/>
    <col min="7675" max="7675" width="3.83203125" style="21" customWidth="1"/>
    <col min="7676" max="7677" width="8.6640625" style="21"/>
    <col min="7678" max="7678" width="3.6640625" style="21" customWidth="1"/>
    <col min="7679" max="7918" width="8.6640625" style="21"/>
    <col min="7919" max="7919" width="24.83203125" style="21" customWidth="1"/>
    <col min="7920" max="7920" width="13.5" style="21" customWidth="1"/>
    <col min="7921" max="7921" width="8.6640625" style="21"/>
    <col min="7922" max="7922" width="6.6640625" style="21" customWidth="1"/>
    <col min="7923" max="7923" width="6.5" style="21" customWidth="1"/>
    <col min="7924" max="7924" width="8.33203125" style="21" customWidth="1"/>
    <col min="7925" max="7925" width="6.6640625" style="21" customWidth="1"/>
    <col min="7926" max="7926" width="4.83203125" style="21" customWidth="1"/>
    <col min="7927" max="7928" width="5" style="21" customWidth="1"/>
    <col min="7929" max="7929" width="8.6640625" style="21"/>
    <col min="7930" max="7930" width="10.5" style="21" customWidth="1"/>
    <col min="7931" max="7931" width="3.83203125" style="21" customWidth="1"/>
    <col min="7932" max="7933" width="8.6640625" style="21"/>
    <col min="7934" max="7934" width="3.6640625" style="21" customWidth="1"/>
    <col min="7935" max="8174" width="8.6640625" style="21"/>
    <col min="8175" max="8175" width="24.83203125" style="21" customWidth="1"/>
    <col min="8176" max="8176" width="13.5" style="21" customWidth="1"/>
    <col min="8177" max="8177" width="8.6640625" style="21"/>
    <col min="8178" max="8178" width="6.6640625" style="21" customWidth="1"/>
    <col min="8179" max="8179" width="6.5" style="21" customWidth="1"/>
    <col min="8180" max="8180" width="8.33203125" style="21" customWidth="1"/>
    <col min="8181" max="8181" width="6.6640625" style="21" customWidth="1"/>
    <col min="8182" max="8182" width="4.83203125" style="21" customWidth="1"/>
    <col min="8183" max="8184" width="5" style="21" customWidth="1"/>
    <col min="8185" max="8185" width="8.6640625" style="21"/>
    <col min="8186" max="8186" width="10.5" style="21" customWidth="1"/>
    <col min="8187" max="8187" width="3.83203125" style="21" customWidth="1"/>
    <col min="8188" max="8189" width="8.6640625" style="21"/>
    <col min="8190" max="8190" width="3.6640625" style="21" customWidth="1"/>
    <col min="8191" max="8430" width="8.6640625" style="21"/>
    <col min="8431" max="8431" width="24.83203125" style="21" customWidth="1"/>
    <col min="8432" max="8432" width="13.5" style="21" customWidth="1"/>
    <col min="8433" max="8433" width="8.6640625" style="21"/>
    <col min="8434" max="8434" width="6.6640625" style="21" customWidth="1"/>
    <col min="8435" max="8435" width="6.5" style="21" customWidth="1"/>
    <col min="8436" max="8436" width="8.33203125" style="21" customWidth="1"/>
    <col min="8437" max="8437" width="6.6640625" style="21" customWidth="1"/>
    <col min="8438" max="8438" width="4.83203125" style="21" customWidth="1"/>
    <col min="8439" max="8440" width="5" style="21" customWidth="1"/>
    <col min="8441" max="8441" width="8.6640625" style="21"/>
    <col min="8442" max="8442" width="10.5" style="21" customWidth="1"/>
    <col min="8443" max="8443" width="3.83203125" style="21" customWidth="1"/>
    <col min="8444" max="8445" width="8.6640625" style="21"/>
    <col min="8446" max="8446" width="3.6640625" style="21" customWidth="1"/>
    <col min="8447" max="8686" width="8.6640625" style="21"/>
    <col min="8687" max="8687" width="24.83203125" style="21" customWidth="1"/>
    <col min="8688" max="8688" width="13.5" style="21" customWidth="1"/>
    <col min="8689" max="8689" width="8.6640625" style="21"/>
    <col min="8690" max="8690" width="6.6640625" style="21" customWidth="1"/>
    <col min="8691" max="8691" width="6.5" style="21" customWidth="1"/>
    <col min="8692" max="8692" width="8.33203125" style="21" customWidth="1"/>
    <col min="8693" max="8693" width="6.6640625" style="21" customWidth="1"/>
    <col min="8694" max="8694" width="4.83203125" style="21" customWidth="1"/>
    <col min="8695" max="8696" width="5" style="21" customWidth="1"/>
    <col min="8697" max="8697" width="8.6640625" style="21"/>
    <col min="8698" max="8698" width="10.5" style="21" customWidth="1"/>
    <col min="8699" max="8699" width="3.83203125" style="21" customWidth="1"/>
    <col min="8700" max="8701" width="8.6640625" style="21"/>
    <col min="8702" max="8702" width="3.6640625" style="21" customWidth="1"/>
    <col min="8703" max="8942" width="8.6640625" style="21"/>
    <col min="8943" max="8943" width="24.83203125" style="21" customWidth="1"/>
    <col min="8944" max="8944" width="13.5" style="21" customWidth="1"/>
    <col min="8945" max="8945" width="8.6640625" style="21"/>
    <col min="8946" max="8946" width="6.6640625" style="21" customWidth="1"/>
    <col min="8947" max="8947" width="6.5" style="21" customWidth="1"/>
    <col min="8948" max="8948" width="8.33203125" style="21" customWidth="1"/>
    <col min="8949" max="8949" width="6.6640625" style="21" customWidth="1"/>
    <col min="8950" max="8950" width="4.83203125" style="21" customWidth="1"/>
    <col min="8951" max="8952" width="5" style="21" customWidth="1"/>
    <col min="8953" max="8953" width="8.6640625" style="21"/>
    <col min="8954" max="8954" width="10.5" style="21" customWidth="1"/>
    <col min="8955" max="8955" width="3.83203125" style="21" customWidth="1"/>
    <col min="8956" max="8957" width="8.6640625" style="21"/>
    <col min="8958" max="8958" width="3.6640625" style="21" customWidth="1"/>
    <col min="8959" max="9198" width="8.6640625" style="21"/>
    <col min="9199" max="9199" width="24.83203125" style="21" customWidth="1"/>
    <col min="9200" max="9200" width="13.5" style="21" customWidth="1"/>
    <col min="9201" max="9201" width="8.6640625" style="21"/>
    <col min="9202" max="9202" width="6.6640625" style="21" customWidth="1"/>
    <col min="9203" max="9203" width="6.5" style="21" customWidth="1"/>
    <col min="9204" max="9204" width="8.33203125" style="21" customWidth="1"/>
    <col min="9205" max="9205" width="6.6640625" style="21" customWidth="1"/>
    <col min="9206" max="9206" width="4.83203125" style="21" customWidth="1"/>
    <col min="9207" max="9208" width="5" style="21" customWidth="1"/>
    <col min="9209" max="9209" width="8.6640625" style="21"/>
    <col min="9210" max="9210" width="10.5" style="21" customWidth="1"/>
    <col min="9211" max="9211" width="3.83203125" style="21" customWidth="1"/>
    <col min="9212" max="9213" width="8.6640625" style="21"/>
    <col min="9214" max="9214" width="3.6640625" style="21" customWidth="1"/>
    <col min="9215" max="9454" width="8.6640625" style="21"/>
    <col min="9455" max="9455" width="24.83203125" style="21" customWidth="1"/>
    <col min="9456" max="9456" width="13.5" style="21" customWidth="1"/>
    <col min="9457" max="9457" width="8.6640625" style="21"/>
    <col min="9458" max="9458" width="6.6640625" style="21" customWidth="1"/>
    <col min="9459" max="9459" width="6.5" style="21" customWidth="1"/>
    <col min="9460" max="9460" width="8.33203125" style="21" customWidth="1"/>
    <col min="9461" max="9461" width="6.6640625" style="21" customWidth="1"/>
    <col min="9462" max="9462" width="4.83203125" style="21" customWidth="1"/>
    <col min="9463" max="9464" width="5" style="21" customWidth="1"/>
    <col min="9465" max="9465" width="8.6640625" style="21"/>
    <col min="9466" max="9466" width="10.5" style="21" customWidth="1"/>
    <col min="9467" max="9467" width="3.83203125" style="21" customWidth="1"/>
    <col min="9468" max="9469" width="8.6640625" style="21"/>
    <col min="9470" max="9470" width="3.6640625" style="21" customWidth="1"/>
    <col min="9471" max="9710" width="8.6640625" style="21"/>
    <col min="9711" max="9711" width="24.83203125" style="21" customWidth="1"/>
    <col min="9712" max="9712" width="13.5" style="21" customWidth="1"/>
    <col min="9713" max="9713" width="8.6640625" style="21"/>
    <col min="9714" max="9714" width="6.6640625" style="21" customWidth="1"/>
    <col min="9715" max="9715" width="6.5" style="21" customWidth="1"/>
    <col min="9716" max="9716" width="8.33203125" style="21" customWidth="1"/>
    <col min="9717" max="9717" width="6.6640625" style="21" customWidth="1"/>
    <col min="9718" max="9718" width="4.83203125" style="21" customWidth="1"/>
    <col min="9719" max="9720" width="5" style="21" customWidth="1"/>
    <col min="9721" max="9721" width="8.6640625" style="21"/>
    <col min="9722" max="9722" width="10.5" style="21" customWidth="1"/>
    <col min="9723" max="9723" width="3.83203125" style="21" customWidth="1"/>
    <col min="9724" max="9725" width="8.6640625" style="21"/>
    <col min="9726" max="9726" width="3.6640625" style="21" customWidth="1"/>
    <col min="9727" max="9966" width="8.6640625" style="21"/>
    <col min="9967" max="9967" width="24.83203125" style="21" customWidth="1"/>
    <col min="9968" max="9968" width="13.5" style="21" customWidth="1"/>
    <col min="9969" max="9969" width="8.6640625" style="21"/>
    <col min="9970" max="9970" width="6.6640625" style="21" customWidth="1"/>
    <col min="9971" max="9971" width="6.5" style="21" customWidth="1"/>
    <col min="9972" max="9972" width="8.33203125" style="21" customWidth="1"/>
    <col min="9973" max="9973" width="6.6640625" style="21" customWidth="1"/>
    <col min="9974" max="9974" width="4.83203125" style="21" customWidth="1"/>
    <col min="9975" max="9976" width="5" style="21" customWidth="1"/>
    <col min="9977" max="9977" width="8.6640625" style="21"/>
    <col min="9978" max="9978" width="10.5" style="21" customWidth="1"/>
    <col min="9979" max="9979" width="3.83203125" style="21" customWidth="1"/>
    <col min="9980" max="9981" width="8.6640625" style="21"/>
    <col min="9982" max="9982" width="3.6640625" style="21" customWidth="1"/>
    <col min="9983" max="10222" width="8.6640625" style="21"/>
    <col min="10223" max="10223" width="24.83203125" style="21" customWidth="1"/>
    <col min="10224" max="10224" width="13.5" style="21" customWidth="1"/>
    <col min="10225" max="10225" width="8.6640625" style="21"/>
    <col min="10226" max="10226" width="6.6640625" style="21" customWidth="1"/>
    <col min="10227" max="10227" width="6.5" style="21" customWidth="1"/>
    <col min="10228" max="10228" width="8.33203125" style="21" customWidth="1"/>
    <col min="10229" max="10229" width="6.6640625" style="21" customWidth="1"/>
    <col min="10230" max="10230" width="4.83203125" style="21" customWidth="1"/>
    <col min="10231" max="10232" width="5" style="21" customWidth="1"/>
    <col min="10233" max="10233" width="8.6640625" style="21"/>
    <col min="10234" max="10234" width="10.5" style="21" customWidth="1"/>
    <col min="10235" max="10235" width="3.83203125" style="21" customWidth="1"/>
    <col min="10236" max="10237" width="8.6640625" style="21"/>
    <col min="10238" max="10238" width="3.6640625" style="21" customWidth="1"/>
    <col min="10239" max="10478" width="8.6640625" style="21"/>
    <col min="10479" max="10479" width="24.83203125" style="21" customWidth="1"/>
    <col min="10480" max="10480" width="13.5" style="21" customWidth="1"/>
    <col min="10481" max="10481" width="8.6640625" style="21"/>
    <col min="10482" max="10482" width="6.6640625" style="21" customWidth="1"/>
    <col min="10483" max="10483" width="6.5" style="21" customWidth="1"/>
    <col min="10484" max="10484" width="8.33203125" style="21" customWidth="1"/>
    <col min="10485" max="10485" width="6.6640625" style="21" customWidth="1"/>
    <col min="10486" max="10486" width="4.83203125" style="21" customWidth="1"/>
    <col min="10487" max="10488" width="5" style="21" customWidth="1"/>
    <col min="10489" max="10489" width="8.6640625" style="21"/>
    <col min="10490" max="10490" width="10.5" style="21" customWidth="1"/>
    <col min="10491" max="10491" width="3.83203125" style="21" customWidth="1"/>
    <col min="10492" max="10493" width="8.6640625" style="21"/>
    <col min="10494" max="10494" width="3.6640625" style="21" customWidth="1"/>
    <col min="10495" max="10734" width="8.6640625" style="21"/>
    <col min="10735" max="10735" width="24.83203125" style="21" customWidth="1"/>
    <col min="10736" max="10736" width="13.5" style="21" customWidth="1"/>
    <col min="10737" max="10737" width="8.6640625" style="21"/>
    <col min="10738" max="10738" width="6.6640625" style="21" customWidth="1"/>
    <col min="10739" max="10739" width="6.5" style="21" customWidth="1"/>
    <col min="10740" max="10740" width="8.33203125" style="21" customWidth="1"/>
    <col min="10741" max="10741" width="6.6640625" style="21" customWidth="1"/>
    <col min="10742" max="10742" width="4.83203125" style="21" customWidth="1"/>
    <col min="10743" max="10744" width="5" style="21" customWidth="1"/>
    <col min="10745" max="10745" width="8.6640625" style="21"/>
    <col min="10746" max="10746" width="10.5" style="21" customWidth="1"/>
    <col min="10747" max="10747" width="3.83203125" style="21" customWidth="1"/>
    <col min="10748" max="10749" width="8.6640625" style="21"/>
    <col min="10750" max="10750" width="3.6640625" style="21" customWidth="1"/>
    <col min="10751" max="10990" width="8.6640625" style="21"/>
    <col min="10991" max="10991" width="24.83203125" style="21" customWidth="1"/>
    <col min="10992" max="10992" width="13.5" style="21" customWidth="1"/>
    <col min="10993" max="10993" width="8.6640625" style="21"/>
    <col min="10994" max="10994" width="6.6640625" style="21" customWidth="1"/>
    <col min="10995" max="10995" width="6.5" style="21" customWidth="1"/>
    <col min="10996" max="10996" width="8.33203125" style="21" customWidth="1"/>
    <col min="10997" max="10997" width="6.6640625" style="21" customWidth="1"/>
    <col min="10998" max="10998" width="4.83203125" style="21" customWidth="1"/>
    <col min="10999" max="11000" width="5" style="21" customWidth="1"/>
    <col min="11001" max="11001" width="8.6640625" style="21"/>
    <col min="11002" max="11002" width="10.5" style="21" customWidth="1"/>
    <col min="11003" max="11003" width="3.83203125" style="21" customWidth="1"/>
    <col min="11004" max="11005" width="8.6640625" style="21"/>
    <col min="11006" max="11006" width="3.6640625" style="21" customWidth="1"/>
    <col min="11007" max="11246" width="8.6640625" style="21"/>
    <col min="11247" max="11247" width="24.83203125" style="21" customWidth="1"/>
    <col min="11248" max="11248" width="13.5" style="21" customWidth="1"/>
    <col min="11249" max="11249" width="8.6640625" style="21"/>
    <col min="11250" max="11250" width="6.6640625" style="21" customWidth="1"/>
    <col min="11251" max="11251" width="6.5" style="21" customWidth="1"/>
    <col min="11252" max="11252" width="8.33203125" style="21" customWidth="1"/>
    <col min="11253" max="11253" width="6.6640625" style="21" customWidth="1"/>
    <col min="11254" max="11254" width="4.83203125" style="21" customWidth="1"/>
    <col min="11255" max="11256" width="5" style="21" customWidth="1"/>
    <col min="11257" max="11257" width="8.6640625" style="21"/>
    <col min="11258" max="11258" width="10.5" style="21" customWidth="1"/>
    <col min="11259" max="11259" width="3.83203125" style="21" customWidth="1"/>
    <col min="11260" max="11261" width="8.6640625" style="21"/>
    <col min="11262" max="11262" width="3.6640625" style="21" customWidth="1"/>
    <col min="11263" max="11502" width="8.6640625" style="21"/>
    <col min="11503" max="11503" width="24.83203125" style="21" customWidth="1"/>
    <col min="11504" max="11504" width="13.5" style="21" customWidth="1"/>
    <col min="11505" max="11505" width="8.6640625" style="21"/>
    <col min="11506" max="11506" width="6.6640625" style="21" customWidth="1"/>
    <col min="11507" max="11507" width="6.5" style="21" customWidth="1"/>
    <col min="11508" max="11508" width="8.33203125" style="21" customWidth="1"/>
    <col min="11509" max="11509" width="6.6640625" style="21" customWidth="1"/>
    <col min="11510" max="11510" width="4.83203125" style="21" customWidth="1"/>
    <col min="11511" max="11512" width="5" style="21" customWidth="1"/>
    <col min="11513" max="11513" width="8.6640625" style="21"/>
    <col min="11514" max="11514" width="10.5" style="21" customWidth="1"/>
    <col min="11515" max="11515" width="3.83203125" style="21" customWidth="1"/>
    <col min="11516" max="11517" width="8.6640625" style="21"/>
    <col min="11518" max="11518" width="3.6640625" style="21" customWidth="1"/>
    <col min="11519" max="11758" width="8.6640625" style="21"/>
    <col min="11759" max="11759" width="24.83203125" style="21" customWidth="1"/>
    <col min="11760" max="11760" width="13.5" style="21" customWidth="1"/>
    <col min="11761" max="11761" width="8.6640625" style="21"/>
    <col min="11762" max="11762" width="6.6640625" style="21" customWidth="1"/>
    <col min="11763" max="11763" width="6.5" style="21" customWidth="1"/>
    <col min="11764" max="11764" width="8.33203125" style="21" customWidth="1"/>
    <col min="11765" max="11765" width="6.6640625" style="21" customWidth="1"/>
    <col min="11766" max="11766" width="4.83203125" style="21" customWidth="1"/>
    <col min="11767" max="11768" width="5" style="21" customWidth="1"/>
    <col min="11769" max="11769" width="8.6640625" style="21"/>
    <col min="11770" max="11770" width="10.5" style="21" customWidth="1"/>
    <col min="11771" max="11771" width="3.83203125" style="21" customWidth="1"/>
    <col min="11772" max="11773" width="8.6640625" style="21"/>
    <col min="11774" max="11774" width="3.6640625" style="21" customWidth="1"/>
    <col min="11775" max="12014" width="8.6640625" style="21"/>
    <col min="12015" max="12015" width="24.83203125" style="21" customWidth="1"/>
    <col min="12016" max="12016" width="13.5" style="21" customWidth="1"/>
    <col min="12017" max="12017" width="8.6640625" style="21"/>
    <col min="12018" max="12018" width="6.6640625" style="21" customWidth="1"/>
    <col min="12019" max="12019" width="6.5" style="21" customWidth="1"/>
    <col min="12020" max="12020" width="8.33203125" style="21" customWidth="1"/>
    <col min="12021" max="12021" width="6.6640625" style="21" customWidth="1"/>
    <col min="12022" max="12022" width="4.83203125" style="21" customWidth="1"/>
    <col min="12023" max="12024" width="5" style="21" customWidth="1"/>
    <col min="12025" max="12025" width="8.6640625" style="21"/>
    <col min="12026" max="12026" width="10.5" style="21" customWidth="1"/>
    <col min="12027" max="12027" width="3.83203125" style="21" customWidth="1"/>
    <col min="12028" max="12029" width="8.6640625" style="21"/>
    <col min="12030" max="12030" width="3.6640625" style="21" customWidth="1"/>
    <col min="12031" max="12270" width="8.6640625" style="21"/>
    <col min="12271" max="12271" width="24.83203125" style="21" customWidth="1"/>
    <col min="12272" max="12272" width="13.5" style="21" customWidth="1"/>
    <col min="12273" max="12273" width="8.6640625" style="21"/>
    <col min="12274" max="12274" width="6.6640625" style="21" customWidth="1"/>
    <col min="12275" max="12275" width="6.5" style="21" customWidth="1"/>
    <col min="12276" max="12276" width="8.33203125" style="21" customWidth="1"/>
    <col min="12277" max="12277" width="6.6640625" style="21" customWidth="1"/>
    <col min="12278" max="12278" width="4.83203125" style="21" customWidth="1"/>
    <col min="12279" max="12280" width="5" style="21" customWidth="1"/>
    <col min="12281" max="12281" width="8.6640625" style="21"/>
    <col min="12282" max="12282" width="10.5" style="21" customWidth="1"/>
    <col min="12283" max="12283" width="3.83203125" style="21" customWidth="1"/>
    <col min="12284" max="12285" width="8.6640625" style="21"/>
    <col min="12286" max="12286" width="3.6640625" style="21" customWidth="1"/>
    <col min="12287" max="12526" width="8.6640625" style="21"/>
    <col min="12527" max="12527" width="24.83203125" style="21" customWidth="1"/>
    <col min="12528" max="12528" width="13.5" style="21" customWidth="1"/>
    <col min="12529" max="12529" width="8.6640625" style="21"/>
    <col min="12530" max="12530" width="6.6640625" style="21" customWidth="1"/>
    <col min="12531" max="12531" width="6.5" style="21" customWidth="1"/>
    <col min="12532" max="12532" width="8.33203125" style="21" customWidth="1"/>
    <col min="12533" max="12533" width="6.6640625" style="21" customWidth="1"/>
    <col min="12534" max="12534" width="4.83203125" style="21" customWidth="1"/>
    <col min="12535" max="12536" width="5" style="21" customWidth="1"/>
    <col min="12537" max="12537" width="8.6640625" style="21"/>
    <col min="12538" max="12538" width="10.5" style="21" customWidth="1"/>
    <col min="12539" max="12539" width="3.83203125" style="21" customWidth="1"/>
    <col min="12540" max="12541" width="8.6640625" style="21"/>
    <col min="12542" max="12542" width="3.6640625" style="21" customWidth="1"/>
    <col min="12543" max="12782" width="8.6640625" style="21"/>
    <col min="12783" max="12783" width="24.83203125" style="21" customWidth="1"/>
    <col min="12784" max="12784" width="13.5" style="21" customWidth="1"/>
    <col min="12785" max="12785" width="8.6640625" style="21"/>
    <col min="12786" max="12786" width="6.6640625" style="21" customWidth="1"/>
    <col min="12787" max="12787" width="6.5" style="21" customWidth="1"/>
    <col min="12788" max="12788" width="8.33203125" style="21" customWidth="1"/>
    <col min="12789" max="12789" width="6.6640625" style="21" customWidth="1"/>
    <col min="12790" max="12790" width="4.83203125" style="21" customWidth="1"/>
    <col min="12791" max="12792" width="5" style="21" customWidth="1"/>
    <col min="12793" max="12793" width="8.6640625" style="21"/>
    <col min="12794" max="12794" width="10.5" style="21" customWidth="1"/>
    <col min="12795" max="12795" width="3.83203125" style="21" customWidth="1"/>
    <col min="12796" max="12797" width="8.6640625" style="21"/>
    <col min="12798" max="12798" width="3.6640625" style="21" customWidth="1"/>
    <col min="12799" max="13038" width="8.6640625" style="21"/>
    <col min="13039" max="13039" width="24.83203125" style="21" customWidth="1"/>
    <col min="13040" max="13040" width="13.5" style="21" customWidth="1"/>
    <col min="13041" max="13041" width="8.6640625" style="21"/>
    <col min="13042" max="13042" width="6.6640625" style="21" customWidth="1"/>
    <col min="13043" max="13043" width="6.5" style="21" customWidth="1"/>
    <col min="13044" max="13044" width="8.33203125" style="21" customWidth="1"/>
    <col min="13045" max="13045" width="6.6640625" style="21" customWidth="1"/>
    <col min="13046" max="13046" width="4.83203125" style="21" customWidth="1"/>
    <col min="13047" max="13048" width="5" style="21" customWidth="1"/>
    <col min="13049" max="13049" width="8.6640625" style="21"/>
    <col min="13050" max="13050" width="10.5" style="21" customWidth="1"/>
    <col min="13051" max="13051" width="3.83203125" style="21" customWidth="1"/>
    <col min="13052" max="13053" width="8.6640625" style="21"/>
    <col min="13054" max="13054" width="3.6640625" style="21" customWidth="1"/>
    <col min="13055" max="13294" width="8.6640625" style="21"/>
    <col min="13295" max="13295" width="24.83203125" style="21" customWidth="1"/>
    <col min="13296" max="13296" width="13.5" style="21" customWidth="1"/>
    <col min="13297" max="13297" width="8.6640625" style="21"/>
    <col min="13298" max="13298" width="6.6640625" style="21" customWidth="1"/>
    <col min="13299" max="13299" width="6.5" style="21" customWidth="1"/>
    <col min="13300" max="13300" width="8.33203125" style="21" customWidth="1"/>
    <col min="13301" max="13301" width="6.6640625" style="21" customWidth="1"/>
    <col min="13302" max="13302" width="4.83203125" style="21" customWidth="1"/>
    <col min="13303" max="13304" width="5" style="21" customWidth="1"/>
    <col min="13305" max="13305" width="8.6640625" style="21"/>
    <col min="13306" max="13306" width="10.5" style="21" customWidth="1"/>
    <col min="13307" max="13307" width="3.83203125" style="21" customWidth="1"/>
    <col min="13308" max="13309" width="8.6640625" style="21"/>
    <col min="13310" max="13310" width="3.6640625" style="21" customWidth="1"/>
    <col min="13311" max="13550" width="8.6640625" style="21"/>
    <col min="13551" max="13551" width="24.83203125" style="21" customWidth="1"/>
    <col min="13552" max="13552" width="13.5" style="21" customWidth="1"/>
    <col min="13553" max="13553" width="8.6640625" style="21"/>
    <col min="13554" max="13554" width="6.6640625" style="21" customWidth="1"/>
    <col min="13555" max="13555" width="6.5" style="21" customWidth="1"/>
    <col min="13556" max="13556" width="8.33203125" style="21" customWidth="1"/>
    <col min="13557" max="13557" width="6.6640625" style="21" customWidth="1"/>
    <col min="13558" max="13558" width="4.83203125" style="21" customWidth="1"/>
    <col min="13559" max="13560" width="5" style="21" customWidth="1"/>
    <col min="13561" max="13561" width="8.6640625" style="21"/>
    <col min="13562" max="13562" width="10.5" style="21" customWidth="1"/>
    <col min="13563" max="13563" width="3.83203125" style="21" customWidth="1"/>
    <col min="13564" max="13565" width="8.6640625" style="21"/>
    <col min="13566" max="13566" width="3.6640625" style="21" customWidth="1"/>
    <col min="13567" max="13806" width="8.6640625" style="21"/>
    <col min="13807" max="13807" width="24.83203125" style="21" customWidth="1"/>
    <col min="13808" max="13808" width="13.5" style="21" customWidth="1"/>
    <col min="13809" max="13809" width="8.6640625" style="21"/>
    <col min="13810" max="13810" width="6.6640625" style="21" customWidth="1"/>
    <col min="13811" max="13811" width="6.5" style="21" customWidth="1"/>
    <col min="13812" max="13812" width="8.33203125" style="21" customWidth="1"/>
    <col min="13813" max="13813" width="6.6640625" style="21" customWidth="1"/>
    <col min="13814" max="13814" width="4.83203125" style="21" customWidth="1"/>
    <col min="13815" max="13816" width="5" style="21" customWidth="1"/>
    <col min="13817" max="13817" width="8.6640625" style="21"/>
    <col min="13818" max="13818" width="10.5" style="21" customWidth="1"/>
    <col min="13819" max="13819" width="3.83203125" style="21" customWidth="1"/>
    <col min="13820" max="13821" width="8.6640625" style="21"/>
    <col min="13822" max="13822" width="3.6640625" style="21" customWidth="1"/>
    <col min="13823" max="14062" width="8.6640625" style="21"/>
    <col min="14063" max="14063" width="24.83203125" style="21" customWidth="1"/>
    <col min="14064" max="14064" width="13.5" style="21" customWidth="1"/>
    <col min="14065" max="14065" width="8.6640625" style="21"/>
    <col min="14066" max="14066" width="6.6640625" style="21" customWidth="1"/>
    <col min="14067" max="14067" width="6.5" style="21" customWidth="1"/>
    <col min="14068" max="14068" width="8.33203125" style="21" customWidth="1"/>
    <col min="14069" max="14069" width="6.6640625" style="21" customWidth="1"/>
    <col min="14070" max="14070" width="4.83203125" style="21" customWidth="1"/>
    <col min="14071" max="14072" width="5" style="21" customWidth="1"/>
    <col min="14073" max="14073" width="8.6640625" style="21"/>
    <col min="14074" max="14074" width="10.5" style="21" customWidth="1"/>
    <col min="14075" max="14075" width="3.83203125" style="21" customWidth="1"/>
    <col min="14076" max="14077" width="8.6640625" style="21"/>
    <col min="14078" max="14078" width="3.6640625" style="21" customWidth="1"/>
    <col min="14079" max="14318" width="8.6640625" style="21"/>
    <col min="14319" max="14319" width="24.83203125" style="21" customWidth="1"/>
    <col min="14320" max="14320" width="13.5" style="21" customWidth="1"/>
    <col min="14321" max="14321" width="8.6640625" style="21"/>
    <col min="14322" max="14322" width="6.6640625" style="21" customWidth="1"/>
    <col min="14323" max="14323" width="6.5" style="21" customWidth="1"/>
    <col min="14324" max="14324" width="8.33203125" style="21" customWidth="1"/>
    <col min="14325" max="14325" width="6.6640625" style="21" customWidth="1"/>
    <col min="14326" max="14326" width="4.83203125" style="21" customWidth="1"/>
    <col min="14327" max="14328" width="5" style="21" customWidth="1"/>
    <col min="14329" max="14329" width="8.6640625" style="21"/>
    <col min="14330" max="14330" width="10.5" style="21" customWidth="1"/>
    <col min="14331" max="14331" width="3.83203125" style="21" customWidth="1"/>
    <col min="14332" max="14333" width="8.6640625" style="21"/>
    <col min="14334" max="14334" width="3.6640625" style="21" customWidth="1"/>
    <col min="14335" max="14574" width="8.6640625" style="21"/>
    <col min="14575" max="14575" width="24.83203125" style="21" customWidth="1"/>
    <col min="14576" max="14576" width="13.5" style="21" customWidth="1"/>
    <col min="14577" max="14577" width="8.6640625" style="21"/>
    <col min="14578" max="14578" width="6.6640625" style="21" customWidth="1"/>
    <col min="14579" max="14579" width="6.5" style="21" customWidth="1"/>
    <col min="14580" max="14580" width="8.33203125" style="21" customWidth="1"/>
    <col min="14581" max="14581" width="6.6640625" style="21" customWidth="1"/>
    <col min="14582" max="14582" width="4.83203125" style="21" customWidth="1"/>
    <col min="14583" max="14584" width="5" style="21" customWidth="1"/>
    <col min="14585" max="14585" width="8.6640625" style="21"/>
    <col min="14586" max="14586" width="10.5" style="21" customWidth="1"/>
    <col min="14587" max="14587" width="3.83203125" style="21" customWidth="1"/>
    <col min="14588" max="14589" width="8.6640625" style="21"/>
    <col min="14590" max="14590" width="3.6640625" style="21" customWidth="1"/>
    <col min="14591" max="14830" width="8.6640625" style="21"/>
    <col min="14831" max="14831" width="24.83203125" style="21" customWidth="1"/>
    <col min="14832" max="14832" width="13.5" style="21" customWidth="1"/>
    <col min="14833" max="14833" width="8.6640625" style="21"/>
    <col min="14834" max="14834" width="6.6640625" style="21" customWidth="1"/>
    <col min="14835" max="14835" width="6.5" style="21" customWidth="1"/>
    <col min="14836" max="14836" width="8.33203125" style="21" customWidth="1"/>
    <col min="14837" max="14837" width="6.6640625" style="21" customWidth="1"/>
    <col min="14838" max="14838" width="4.83203125" style="21" customWidth="1"/>
    <col min="14839" max="14840" width="5" style="21" customWidth="1"/>
    <col min="14841" max="14841" width="8.6640625" style="21"/>
    <col min="14842" max="14842" width="10.5" style="21" customWidth="1"/>
    <col min="14843" max="14843" width="3.83203125" style="21" customWidth="1"/>
    <col min="14844" max="14845" width="8.6640625" style="21"/>
    <col min="14846" max="14846" width="3.6640625" style="21" customWidth="1"/>
    <col min="14847" max="15086" width="8.6640625" style="21"/>
    <col min="15087" max="15087" width="24.83203125" style="21" customWidth="1"/>
    <col min="15088" max="15088" width="13.5" style="21" customWidth="1"/>
    <col min="15089" max="15089" width="8.6640625" style="21"/>
    <col min="15090" max="15090" width="6.6640625" style="21" customWidth="1"/>
    <col min="15091" max="15091" width="6.5" style="21" customWidth="1"/>
    <col min="15092" max="15092" width="8.33203125" style="21" customWidth="1"/>
    <col min="15093" max="15093" width="6.6640625" style="21" customWidth="1"/>
    <col min="15094" max="15094" width="4.83203125" style="21" customWidth="1"/>
    <col min="15095" max="15096" width="5" style="21" customWidth="1"/>
    <col min="15097" max="15097" width="8.6640625" style="21"/>
    <col min="15098" max="15098" width="10.5" style="21" customWidth="1"/>
    <col min="15099" max="15099" width="3.83203125" style="21" customWidth="1"/>
    <col min="15100" max="15101" width="8.6640625" style="21"/>
    <col min="15102" max="15102" width="3.6640625" style="21" customWidth="1"/>
    <col min="15103" max="15342" width="8.6640625" style="21"/>
    <col min="15343" max="15343" width="24.83203125" style="21" customWidth="1"/>
    <col min="15344" max="15344" width="13.5" style="21" customWidth="1"/>
    <col min="15345" max="15345" width="8.6640625" style="21"/>
    <col min="15346" max="15346" width="6.6640625" style="21" customWidth="1"/>
    <col min="15347" max="15347" width="6.5" style="21" customWidth="1"/>
    <col min="15348" max="15348" width="8.33203125" style="21" customWidth="1"/>
    <col min="15349" max="15349" width="6.6640625" style="21" customWidth="1"/>
    <col min="15350" max="15350" width="4.83203125" style="21" customWidth="1"/>
    <col min="15351" max="15352" width="5" style="21" customWidth="1"/>
    <col min="15353" max="15353" width="8.6640625" style="21"/>
    <col min="15354" max="15354" width="10.5" style="21" customWidth="1"/>
    <col min="15355" max="15355" width="3.83203125" style="21" customWidth="1"/>
    <col min="15356" max="15357" width="8.6640625" style="21"/>
    <col min="15358" max="15358" width="3.6640625" style="21" customWidth="1"/>
    <col min="15359" max="15598" width="8.6640625" style="21"/>
    <col min="15599" max="15599" width="24.83203125" style="21" customWidth="1"/>
    <col min="15600" max="15600" width="13.5" style="21" customWidth="1"/>
    <col min="15601" max="15601" width="8.6640625" style="21"/>
    <col min="15602" max="15602" width="6.6640625" style="21" customWidth="1"/>
    <col min="15603" max="15603" width="6.5" style="21" customWidth="1"/>
    <col min="15604" max="15604" width="8.33203125" style="21" customWidth="1"/>
    <col min="15605" max="15605" width="6.6640625" style="21" customWidth="1"/>
    <col min="15606" max="15606" width="4.83203125" style="21" customWidth="1"/>
    <col min="15607" max="15608" width="5" style="21" customWidth="1"/>
    <col min="15609" max="15609" width="8.6640625" style="21"/>
    <col min="15610" max="15610" width="10.5" style="21" customWidth="1"/>
    <col min="15611" max="15611" width="3.83203125" style="21" customWidth="1"/>
    <col min="15612" max="15613" width="8.6640625" style="21"/>
    <col min="15614" max="15614" width="3.6640625" style="21" customWidth="1"/>
    <col min="15615" max="15854" width="8.6640625" style="21"/>
    <col min="15855" max="15855" width="24.83203125" style="21" customWidth="1"/>
    <col min="15856" max="15856" width="13.5" style="21" customWidth="1"/>
    <col min="15857" max="15857" width="8.6640625" style="21"/>
    <col min="15858" max="15858" width="6.6640625" style="21" customWidth="1"/>
    <col min="15859" max="15859" width="6.5" style="21" customWidth="1"/>
    <col min="15860" max="15860" width="8.33203125" style="21" customWidth="1"/>
    <col min="15861" max="15861" width="6.6640625" style="21" customWidth="1"/>
    <col min="15862" max="15862" width="4.83203125" style="21" customWidth="1"/>
    <col min="15863" max="15864" width="5" style="21" customWidth="1"/>
    <col min="15865" max="15865" width="8.6640625" style="21"/>
    <col min="15866" max="15866" width="10.5" style="21" customWidth="1"/>
    <col min="15867" max="15867" width="3.83203125" style="21" customWidth="1"/>
    <col min="15868" max="15869" width="8.6640625" style="21"/>
    <col min="15870" max="15870" width="3.6640625" style="21" customWidth="1"/>
    <col min="15871" max="16110" width="8.6640625" style="21"/>
    <col min="16111" max="16111" width="24.83203125" style="21" customWidth="1"/>
    <col min="16112" max="16112" width="13.5" style="21" customWidth="1"/>
    <col min="16113" max="16113" width="8.6640625" style="21"/>
    <col min="16114" max="16114" width="6.6640625" style="21" customWidth="1"/>
    <col min="16115" max="16115" width="6.5" style="21" customWidth="1"/>
    <col min="16116" max="16116" width="8.33203125" style="21" customWidth="1"/>
    <col min="16117" max="16117" width="6.6640625" style="21" customWidth="1"/>
    <col min="16118" max="16118" width="4.83203125" style="21" customWidth="1"/>
    <col min="16119" max="16120" width="5" style="21" customWidth="1"/>
    <col min="16121" max="16121" width="8.6640625" style="21"/>
    <col min="16122" max="16122" width="10.5" style="21" customWidth="1"/>
    <col min="16123" max="16123" width="3.83203125" style="21" customWidth="1"/>
    <col min="16124" max="16125" width="8.6640625" style="21"/>
    <col min="16126" max="16126" width="3.6640625" style="21" customWidth="1"/>
    <col min="16127" max="16384" width="8.6640625" style="21"/>
  </cols>
  <sheetData>
    <row r="18" spans="1:96" s="15" customFormat="1" ht="14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T18" s="6" t="s">
        <v>119</v>
      </c>
      <c r="U18" s="6" t="s">
        <v>120</v>
      </c>
      <c r="V18" s="5" t="s">
        <v>25</v>
      </c>
      <c r="W18" s="5" t="s">
        <v>26</v>
      </c>
      <c r="X18" s="6" t="s">
        <v>27</v>
      </c>
      <c r="Y18" s="6" t="s">
        <v>28</v>
      </c>
      <c r="Z18" s="6" t="s">
        <v>29</v>
      </c>
      <c r="AA18" s="6" t="s">
        <v>30</v>
      </c>
      <c r="AB18" s="6" t="s">
        <v>31</v>
      </c>
      <c r="AC18" s="6" t="s">
        <v>32</v>
      </c>
      <c r="AD18" s="6" t="s">
        <v>33</v>
      </c>
      <c r="AG18" s="6" t="s">
        <v>121</v>
      </c>
      <c r="AH18" s="6" t="s">
        <v>122</v>
      </c>
      <c r="AI18" s="6" t="s">
        <v>123</v>
      </c>
    </row>
    <row r="19" spans="1:96" s="16" customFormat="1">
      <c r="A19">
        <v>8</v>
      </c>
      <c r="B19">
        <v>8</v>
      </c>
      <c r="C19">
        <v>609.25</v>
      </c>
      <c r="D19" t="s">
        <v>36</v>
      </c>
      <c r="E19" t="s">
        <v>22</v>
      </c>
      <c r="F19">
        <v>516</v>
      </c>
      <c r="G19">
        <v>4596</v>
      </c>
      <c r="H19">
        <v>0.03</v>
      </c>
      <c r="I19">
        <v>0.223</v>
      </c>
      <c r="J19">
        <v>0.92249999999999999</v>
      </c>
      <c r="K19">
        <v>0.99209999999999998</v>
      </c>
      <c r="L19">
        <v>0</v>
      </c>
      <c r="M19">
        <v>0</v>
      </c>
      <c r="N19">
        <v>7.4473000000000003</v>
      </c>
      <c r="O19"/>
      <c r="P19"/>
      <c r="Q19" s="4">
        <v>43991</v>
      </c>
      <c r="R19" s="1">
        <v>0.61833333333333329</v>
      </c>
      <c r="T19" s="9">
        <f>C19*H19/100</f>
        <v>0.18277499999999999</v>
      </c>
      <c r="U19" s="9">
        <f t="shared" ref="U19:U27" si="0">C19*I19/100</f>
        <v>1.3586275000000001</v>
      </c>
      <c r="V19" s="9" t="str">
        <f t="shared" ref="V19:V27" si="1">IF(D19="aa as unknown",100*(T19-(C19*10.52/100))/(C19*10.52/100),"NA")</f>
        <v>NA</v>
      </c>
      <c r="W19" s="9" t="str">
        <f t="shared" ref="W19:W27" si="2">IF(D19="aa as unknown",100*(U19-(C19*36.06/100))/(C19*36.06/100),"NA")</f>
        <v>NA</v>
      </c>
      <c r="X19" s="17"/>
      <c r="Y19" s="18"/>
      <c r="Z19" s="18"/>
      <c r="AA19" s="18"/>
      <c r="AB19" s="18"/>
      <c r="AC19" s="3">
        <v>1</v>
      </c>
      <c r="AD19" s="19"/>
      <c r="AE19" s="19"/>
      <c r="AF19" s="19"/>
      <c r="AG19" s="15">
        <v>1</v>
      </c>
      <c r="AH19" s="19">
        <f>T19*600/C19</f>
        <v>0.18</v>
      </c>
      <c r="AI19" s="19">
        <f>U19*600/C19</f>
        <v>1.3380000000000001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</row>
    <row r="20" spans="1:96" s="16" customFormat="1">
      <c r="A20">
        <v>9</v>
      </c>
      <c r="B20">
        <v>9</v>
      </c>
      <c r="C20">
        <v>608.32000000000005</v>
      </c>
      <c r="D20" t="s">
        <v>36</v>
      </c>
      <c r="E20" t="s">
        <v>50</v>
      </c>
      <c r="F20">
        <v>366</v>
      </c>
      <c r="G20">
        <v>4555</v>
      </c>
      <c r="H20">
        <v>2.1000000000000001E-2</v>
      </c>
      <c r="I20">
        <v>0.221</v>
      </c>
      <c r="J20">
        <v>0.92249999999999999</v>
      </c>
      <c r="K20">
        <v>0.99209999999999998</v>
      </c>
      <c r="L20">
        <v>0</v>
      </c>
      <c r="M20">
        <v>0</v>
      </c>
      <c r="N20">
        <v>10.561999999999999</v>
      </c>
      <c r="O20"/>
      <c r="P20"/>
      <c r="Q20" s="4">
        <v>43991</v>
      </c>
      <c r="R20" s="1">
        <v>0.62429398148148152</v>
      </c>
      <c r="T20" s="9">
        <f>C20*H20/100</f>
        <v>0.12774720000000003</v>
      </c>
      <c r="U20" s="9">
        <f t="shared" si="0"/>
        <v>1.3443872000000001</v>
      </c>
      <c r="V20" s="9" t="str">
        <f t="shared" si="1"/>
        <v>NA</v>
      </c>
      <c r="W20" s="9" t="str">
        <f t="shared" si="2"/>
        <v>NA</v>
      </c>
      <c r="X20" s="17"/>
      <c r="Y20" s="18"/>
      <c r="Z20" s="18"/>
      <c r="AA20" s="18"/>
      <c r="AB20" s="18"/>
      <c r="AC20" s="3">
        <v>1</v>
      </c>
      <c r="AD20" s="19"/>
      <c r="AE20" s="19"/>
      <c r="AF20" s="19"/>
      <c r="AG20" s="15">
        <v>2</v>
      </c>
      <c r="AH20" s="19">
        <f t="shared" ref="AH20:AH83" si="3">T20*600/C20</f>
        <v>0.12600000000000003</v>
      </c>
      <c r="AI20" s="19">
        <f t="shared" ref="AI20:AI83" si="4">U20*600/C20</f>
        <v>1.3260000000000001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</row>
    <row r="21" spans="1:96" s="16" customFormat="1">
      <c r="A21">
        <v>10</v>
      </c>
      <c r="B21">
        <v>10</v>
      </c>
      <c r="C21">
        <v>606.45000000000005</v>
      </c>
      <c r="D21" t="s">
        <v>36</v>
      </c>
      <c r="E21" t="s">
        <v>22</v>
      </c>
      <c r="F21">
        <v>502</v>
      </c>
      <c r="G21">
        <v>4768</v>
      </c>
      <c r="H21">
        <v>2.9000000000000001E-2</v>
      </c>
      <c r="I21">
        <v>0.23100000000000001</v>
      </c>
      <c r="J21">
        <v>0.92249999999999999</v>
      </c>
      <c r="K21">
        <v>0.99209999999999998</v>
      </c>
      <c r="L21">
        <v>0</v>
      </c>
      <c r="M21">
        <v>0</v>
      </c>
      <c r="N21">
        <v>7.9066999999999998</v>
      </c>
      <c r="O21"/>
      <c r="P21"/>
      <c r="Q21" s="4">
        <v>43991</v>
      </c>
      <c r="R21" s="1">
        <v>0.63165509259259256</v>
      </c>
      <c r="T21" s="9">
        <f t="shared" ref="T21:T27" si="5">C21*H21/100</f>
        <v>0.17587050000000001</v>
      </c>
      <c r="U21" s="9">
        <f t="shared" si="0"/>
        <v>1.4008995000000002</v>
      </c>
      <c r="V21" s="9" t="str">
        <f t="shared" si="1"/>
        <v>NA</v>
      </c>
      <c r="W21" s="9" t="str">
        <f t="shared" si="2"/>
        <v>NA</v>
      </c>
      <c r="X21" s="17"/>
      <c r="Y21" s="18"/>
      <c r="Z21" s="18"/>
      <c r="AA21" s="18"/>
      <c r="AB21" s="18"/>
      <c r="AC21" s="3">
        <v>1</v>
      </c>
      <c r="AD21" s="19"/>
      <c r="AE21" s="19"/>
      <c r="AF21" s="19"/>
      <c r="AG21" s="15">
        <v>3</v>
      </c>
      <c r="AH21" s="19">
        <f t="shared" si="3"/>
        <v>0.17399999999999999</v>
      </c>
      <c r="AI21" s="19">
        <f t="shared" si="4"/>
        <v>1.3860000000000001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</row>
    <row r="22" spans="1:96" s="16" customFormat="1">
      <c r="A22">
        <v>8</v>
      </c>
      <c r="B22">
        <v>8</v>
      </c>
      <c r="C22">
        <v>610.45000000000005</v>
      </c>
      <c r="D22" t="s">
        <v>36</v>
      </c>
      <c r="E22" t="s">
        <v>22</v>
      </c>
      <c r="F22">
        <v>352</v>
      </c>
      <c r="G22">
        <v>4678</v>
      </c>
      <c r="H22">
        <v>1.9E-2</v>
      </c>
      <c r="I22">
        <v>0.22600000000000001</v>
      </c>
      <c r="J22">
        <v>0.89339999999999997</v>
      </c>
      <c r="K22">
        <v>0.99229999999999996</v>
      </c>
      <c r="L22">
        <v>0</v>
      </c>
      <c r="M22">
        <v>0</v>
      </c>
      <c r="N22">
        <v>11.626099999999999</v>
      </c>
      <c r="O22"/>
      <c r="P22"/>
      <c r="Q22" s="4">
        <v>43993</v>
      </c>
      <c r="R22" s="1">
        <v>0.64804398148148146</v>
      </c>
      <c r="T22" s="9">
        <f t="shared" si="5"/>
        <v>0.11598550000000002</v>
      </c>
      <c r="U22" s="9">
        <f t="shared" si="0"/>
        <v>1.3796170000000001</v>
      </c>
      <c r="V22" s="9" t="str">
        <f t="shared" si="1"/>
        <v>NA</v>
      </c>
      <c r="W22" s="9" t="str">
        <f t="shared" si="2"/>
        <v>NA</v>
      </c>
      <c r="X22" s="17"/>
      <c r="Y22" s="18"/>
      <c r="Z22" s="18"/>
      <c r="AA22" s="18"/>
      <c r="AB22" s="18"/>
      <c r="AC22" s="3">
        <v>1</v>
      </c>
      <c r="AD22" s="19"/>
      <c r="AE22" s="19"/>
      <c r="AF22" s="19"/>
      <c r="AG22" s="15">
        <v>4</v>
      </c>
      <c r="AH22" s="19">
        <f t="shared" si="3"/>
        <v>0.11400000000000002</v>
      </c>
      <c r="AI22" s="19">
        <f t="shared" si="4"/>
        <v>1.3559999999999999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</row>
    <row r="23" spans="1:96" s="16" customFormat="1">
      <c r="A23">
        <v>9</v>
      </c>
      <c r="B23">
        <v>9</v>
      </c>
      <c r="C23">
        <v>615.32000000000005</v>
      </c>
      <c r="D23" t="s">
        <v>36</v>
      </c>
      <c r="E23" t="s">
        <v>50</v>
      </c>
      <c r="F23">
        <v>458</v>
      </c>
      <c r="G23">
        <v>4582</v>
      </c>
      <c r="H23">
        <v>2.5000000000000001E-2</v>
      </c>
      <c r="I23">
        <v>0.22</v>
      </c>
      <c r="J23">
        <v>0.89339999999999997</v>
      </c>
      <c r="K23">
        <v>0.99229999999999996</v>
      </c>
      <c r="L23">
        <v>0</v>
      </c>
      <c r="M23">
        <v>0</v>
      </c>
      <c r="N23">
        <v>8.6715</v>
      </c>
      <c r="O23"/>
      <c r="P23"/>
      <c r="Q23" s="4">
        <v>43993</v>
      </c>
      <c r="R23" s="1">
        <v>0.65399305555555554</v>
      </c>
      <c r="T23" s="9">
        <f t="shared" si="5"/>
        <v>0.15383000000000002</v>
      </c>
      <c r="U23" s="9">
        <f t="shared" si="0"/>
        <v>1.3537040000000002</v>
      </c>
      <c r="V23" s="9" t="str">
        <f t="shared" si="1"/>
        <v>NA</v>
      </c>
      <c r="W23" s="9" t="str">
        <f t="shared" si="2"/>
        <v>NA</v>
      </c>
      <c r="X23" s="17"/>
      <c r="Y23" s="18"/>
      <c r="Z23" s="18"/>
      <c r="AA23" s="18"/>
      <c r="AB23" s="18"/>
      <c r="AC23" s="3">
        <v>1</v>
      </c>
      <c r="AD23" s="19"/>
      <c r="AE23" s="19"/>
      <c r="AF23" s="19"/>
      <c r="AG23" s="15">
        <v>5</v>
      </c>
      <c r="AH23" s="19">
        <f t="shared" si="3"/>
        <v>0.15000000000000002</v>
      </c>
      <c r="AI23" s="19">
        <f t="shared" si="4"/>
        <v>1.32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</row>
    <row r="24" spans="1:96" s="22" customFormat="1">
      <c r="A24">
        <v>10</v>
      </c>
      <c r="B24">
        <v>10</v>
      </c>
      <c r="C24">
        <v>608.17999999999995</v>
      </c>
      <c r="D24" t="s">
        <v>36</v>
      </c>
      <c r="E24" t="s">
        <v>22</v>
      </c>
      <c r="F24">
        <v>391</v>
      </c>
      <c r="G24">
        <v>4720</v>
      </c>
      <c r="H24">
        <v>2.1999999999999999E-2</v>
      </c>
      <c r="I24">
        <v>0.22800000000000001</v>
      </c>
      <c r="J24">
        <v>0.89339999999999997</v>
      </c>
      <c r="K24">
        <v>0.99229999999999996</v>
      </c>
      <c r="L24">
        <v>0</v>
      </c>
      <c r="M24">
        <v>0</v>
      </c>
      <c r="N24">
        <v>10.495100000000001</v>
      </c>
      <c r="O24"/>
      <c r="P24"/>
      <c r="Q24" s="4">
        <v>43993</v>
      </c>
      <c r="R24" s="1">
        <v>0.6613310185185185</v>
      </c>
      <c r="S24" s="20"/>
      <c r="T24" s="9">
        <f t="shared" si="5"/>
        <v>0.13379959999999999</v>
      </c>
      <c r="U24" s="9">
        <f t="shared" si="0"/>
        <v>1.3866503999999999</v>
      </c>
      <c r="V24" s="9" t="str">
        <f t="shared" si="1"/>
        <v>NA</v>
      </c>
      <c r="W24" s="9" t="str">
        <f t="shared" si="2"/>
        <v>NA</v>
      </c>
      <c r="X24" s="17"/>
      <c r="Y24" s="18"/>
      <c r="Z24" s="18"/>
      <c r="AA24" s="18"/>
      <c r="AB24" s="18"/>
      <c r="AC24" s="3">
        <v>1</v>
      </c>
      <c r="AD24" s="21"/>
      <c r="AE24" s="21"/>
      <c r="AF24" s="21"/>
      <c r="AG24" s="15">
        <v>6</v>
      </c>
      <c r="AH24" s="19">
        <f t="shared" si="3"/>
        <v>0.13200000000000001</v>
      </c>
      <c r="AI24" s="19">
        <f t="shared" si="4"/>
        <v>1.3680000000000001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1:96" s="2" customFormat="1" ht="15">
      <c r="A25">
        <v>8</v>
      </c>
      <c r="B25">
        <v>8</v>
      </c>
      <c r="C25">
        <v>627.61</v>
      </c>
      <c r="D25" t="s">
        <v>36</v>
      </c>
      <c r="E25" t="s">
        <v>22</v>
      </c>
      <c r="F25">
        <v>355</v>
      </c>
      <c r="G25">
        <v>4756</v>
      </c>
      <c r="H25">
        <v>0.02</v>
      </c>
      <c r="I25">
        <v>0.224</v>
      </c>
      <c r="J25">
        <v>0.93720000000000003</v>
      </c>
      <c r="K25">
        <v>1.0004</v>
      </c>
      <c r="L25">
        <v>0</v>
      </c>
      <c r="M25">
        <v>0</v>
      </c>
      <c r="N25">
        <v>11.2348</v>
      </c>
      <c r="O25"/>
      <c r="P25"/>
      <c r="Q25" s="4">
        <v>44034</v>
      </c>
      <c r="R25" s="1">
        <v>0.59932870370370372</v>
      </c>
      <c r="T25" s="9">
        <f t="shared" si="5"/>
        <v>0.12552200000000002</v>
      </c>
      <c r="U25" s="9">
        <f t="shared" si="0"/>
        <v>1.4058464000000002</v>
      </c>
      <c r="V25" s="9" t="str">
        <f t="shared" si="1"/>
        <v>NA</v>
      </c>
      <c r="W25" s="9" t="str">
        <f t="shared" si="2"/>
        <v>NA</v>
      </c>
      <c r="X25" s="12"/>
      <c r="Y25" s="12"/>
      <c r="Z25" s="12"/>
      <c r="AA25" s="12"/>
      <c r="AB25" s="12"/>
      <c r="AC25" s="3">
        <v>1</v>
      </c>
      <c r="AG25" s="15">
        <v>7</v>
      </c>
      <c r="AH25" s="19">
        <f t="shared" si="3"/>
        <v>0.12000000000000001</v>
      </c>
      <c r="AI25" s="19">
        <f t="shared" si="4"/>
        <v>1.3440000000000001</v>
      </c>
    </row>
    <row r="26" spans="1:96" s="2" customFormat="1" ht="15">
      <c r="A26">
        <v>9</v>
      </c>
      <c r="B26">
        <v>9</v>
      </c>
      <c r="C26">
        <v>620.22</v>
      </c>
      <c r="D26" t="s">
        <v>36</v>
      </c>
      <c r="E26" t="s">
        <v>22</v>
      </c>
      <c r="F26">
        <v>488</v>
      </c>
      <c r="G26">
        <v>4651</v>
      </c>
      <c r="H26">
        <v>2.8000000000000001E-2</v>
      </c>
      <c r="I26">
        <v>0.223</v>
      </c>
      <c r="J26">
        <v>0.93720000000000003</v>
      </c>
      <c r="K26">
        <v>1.0004</v>
      </c>
      <c r="L26">
        <v>0</v>
      </c>
      <c r="M26">
        <v>0</v>
      </c>
      <c r="N26">
        <v>7.9156000000000004</v>
      </c>
      <c r="O26"/>
      <c r="P26"/>
      <c r="Q26" s="4">
        <v>44034</v>
      </c>
      <c r="R26" s="1">
        <v>0.60670138888888892</v>
      </c>
      <c r="T26" s="9">
        <f t="shared" si="5"/>
        <v>0.1736616</v>
      </c>
      <c r="U26" s="9">
        <f t="shared" si="0"/>
        <v>1.3830906000000001</v>
      </c>
      <c r="V26" s="9" t="str">
        <f t="shared" si="1"/>
        <v>NA</v>
      </c>
      <c r="W26" s="9" t="str">
        <f t="shared" si="2"/>
        <v>NA</v>
      </c>
      <c r="X26" s="14">
        <f>100*(ABS(T26-T25))/(AVERAGE(T26,T25))</f>
        <v>32.18064091748343</v>
      </c>
      <c r="Y26" s="14">
        <f>100*(ABS(U26-U25))/(AVERAGE(U26,U25))</f>
        <v>1.6318618885977061</v>
      </c>
      <c r="Z26" s="14">
        <f>100*(ABS(H26-H25))/(AVERAGE(H26,H25))</f>
        <v>33.333333333333336</v>
      </c>
      <c r="AA26" s="14">
        <f>100*(ABS(I26-I25))/(AVERAGE(I26,I25))</f>
        <v>0.44742729306487733</v>
      </c>
      <c r="AB26" s="14">
        <f>100*(ABS(N26-N25))/(AVERAGE(N26,N25))</f>
        <v>34.664550087726617</v>
      </c>
      <c r="AC26" s="3">
        <v>1</v>
      </c>
      <c r="AG26" s="15">
        <v>8</v>
      </c>
      <c r="AH26" s="19">
        <f t="shared" si="3"/>
        <v>0.16800000000000001</v>
      </c>
      <c r="AI26" s="19">
        <f t="shared" si="4"/>
        <v>1.3380000000000001</v>
      </c>
    </row>
    <row r="27" spans="1:96" s="2" customFormat="1" ht="15">
      <c r="A27">
        <v>10</v>
      </c>
      <c r="B27">
        <v>10</v>
      </c>
      <c r="C27">
        <v>612.22</v>
      </c>
      <c r="D27" t="s">
        <v>36</v>
      </c>
      <c r="E27" t="s">
        <v>22</v>
      </c>
      <c r="F27">
        <v>353</v>
      </c>
      <c r="G27">
        <v>4639</v>
      </c>
      <c r="H27">
        <v>0.02</v>
      </c>
      <c r="I27">
        <v>0.22500000000000001</v>
      </c>
      <c r="J27">
        <v>0.93720000000000003</v>
      </c>
      <c r="K27">
        <v>1.0004</v>
      </c>
      <c r="L27">
        <v>0</v>
      </c>
      <c r="M27">
        <v>0</v>
      </c>
      <c r="N27">
        <v>11.061</v>
      </c>
      <c r="O27"/>
      <c r="P27"/>
      <c r="Q27" s="4">
        <v>44034</v>
      </c>
      <c r="R27" s="1">
        <v>0.61406250000000007</v>
      </c>
      <c r="T27" s="9">
        <f t="shared" si="5"/>
        <v>0.12244400000000001</v>
      </c>
      <c r="U27" s="9">
        <f t="shared" si="0"/>
        <v>1.3774950000000001</v>
      </c>
      <c r="V27" s="9" t="str">
        <f t="shared" si="1"/>
        <v>NA</v>
      </c>
      <c r="W27" s="9" t="str">
        <f t="shared" si="2"/>
        <v>NA</v>
      </c>
      <c r="X27" s="14">
        <f>100*(ABS(T27-T26))/(AVERAGE(T27,T26))</f>
        <v>34.594144791587858</v>
      </c>
      <c r="Y27" s="14">
        <f>100*(ABS(U27-U26))/(AVERAGE(U27,U26))</f>
        <v>0.40539224721015155</v>
      </c>
      <c r="Z27" s="14">
        <f>100*(ABS(H27-H26))/(AVERAGE(H27,H26))</f>
        <v>33.333333333333336</v>
      </c>
      <c r="AA27" s="14">
        <f>100*(ABS(I27-I26))/(AVERAGE(I27,I26))</f>
        <v>0.89285714285714368</v>
      </c>
      <c r="AB27" s="14">
        <f>100*(ABS(N27-N26))/(AVERAGE(N27,N26))</f>
        <v>33.150300896894066</v>
      </c>
      <c r="AC27" s="3">
        <v>1</v>
      </c>
      <c r="AG27" s="15">
        <v>9</v>
      </c>
      <c r="AH27" s="19">
        <f t="shared" si="3"/>
        <v>0.12000000000000001</v>
      </c>
      <c r="AI27" s="19">
        <f t="shared" si="4"/>
        <v>1.35</v>
      </c>
    </row>
    <row r="28" spans="1:96" s="2" customFormat="1" ht="15">
      <c r="A28">
        <v>8</v>
      </c>
      <c r="B28">
        <v>8</v>
      </c>
      <c r="C28">
        <v>601.21</v>
      </c>
      <c r="D28" t="s">
        <v>36</v>
      </c>
      <c r="E28" t="s">
        <v>22</v>
      </c>
      <c r="F28">
        <v>324</v>
      </c>
      <c r="G28">
        <v>4294</v>
      </c>
      <c r="H28">
        <v>1.9E-2</v>
      </c>
      <c r="I28">
        <v>0.21299999999999999</v>
      </c>
      <c r="J28">
        <v>0.91720000000000002</v>
      </c>
      <c r="K28">
        <v>0.99399999999999999</v>
      </c>
      <c r="L28">
        <v>0</v>
      </c>
      <c r="M28">
        <v>0</v>
      </c>
      <c r="N28">
        <v>11.4732</v>
      </c>
      <c r="O28"/>
      <c r="P28"/>
      <c r="Q28" s="4">
        <v>44035</v>
      </c>
      <c r="R28" s="1">
        <v>0.56627314814814811</v>
      </c>
      <c r="T28" s="9">
        <v>0.11422990000000001</v>
      </c>
      <c r="U28" s="9">
        <v>1.2805773</v>
      </c>
      <c r="V28" s="9" t="s">
        <v>72</v>
      </c>
      <c r="W28" s="9" t="s">
        <v>72</v>
      </c>
      <c r="X28" s="14"/>
      <c r="Y28" s="14"/>
      <c r="Z28" s="14"/>
      <c r="AA28" s="14"/>
      <c r="AB28" s="14"/>
      <c r="AC28" s="3">
        <v>1</v>
      </c>
      <c r="AG28" s="15">
        <v>10</v>
      </c>
      <c r="AH28" s="19">
        <f t="shared" si="3"/>
        <v>0.114</v>
      </c>
      <c r="AI28" s="19">
        <f t="shared" si="4"/>
        <v>1.278</v>
      </c>
    </row>
    <row r="29" spans="1:96" s="2" customFormat="1" ht="15">
      <c r="A29">
        <v>9</v>
      </c>
      <c r="B29">
        <v>9</v>
      </c>
      <c r="C29">
        <v>600.88</v>
      </c>
      <c r="D29" t="s">
        <v>36</v>
      </c>
      <c r="E29" t="s">
        <v>22</v>
      </c>
      <c r="F29">
        <v>433</v>
      </c>
      <c r="G29">
        <v>4412</v>
      </c>
      <c r="H29">
        <v>2.5000000000000001E-2</v>
      </c>
      <c r="I29">
        <v>0.218</v>
      </c>
      <c r="J29">
        <v>0.91720000000000002</v>
      </c>
      <c r="K29">
        <v>0.99399999999999999</v>
      </c>
      <c r="L29">
        <v>0</v>
      </c>
      <c r="M29">
        <v>0</v>
      </c>
      <c r="N29">
        <v>8.6819000000000006</v>
      </c>
      <c r="O29"/>
      <c r="P29"/>
      <c r="Q29" s="4">
        <v>44035</v>
      </c>
      <c r="R29" s="1">
        <v>0.57361111111111118</v>
      </c>
      <c r="T29" s="9">
        <v>0.15021999999999999</v>
      </c>
      <c r="U29" s="9">
        <v>1.3099183999999999</v>
      </c>
      <c r="V29" s="9" t="s">
        <v>72</v>
      </c>
      <c r="W29" s="9" t="s">
        <v>72</v>
      </c>
      <c r="X29" s="14">
        <v>27.218841829775684</v>
      </c>
      <c r="Y29" s="14">
        <v>2.2652884542522034</v>
      </c>
      <c r="Z29" s="14">
        <v>27.272727272727284</v>
      </c>
      <c r="AA29" s="14">
        <v>2.3201856148491902</v>
      </c>
      <c r="AB29" s="14">
        <v>27.698200455467845</v>
      </c>
      <c r="AC29" s="3">
        <v>1</v>
      </c>
      <c r="AG29" s="15">
        <v>11</v>
      </c>
      <c r="AH29" s="19">
        <f t="shared" si="3"/>
        <v>0.15</v>
      </c>
      <c r="AI29" s="19">
        <f t="shared" si="4"/>
        <v>1.3079999999999998</v>
      </c>
    </row>
    <row r="30" spans="1:96" s="2" customFormat="1" ht="15">
      <c r="A30">
        <v>10</v>
      </c>
      <c r="B30">
        <v>10</v>
      </c>
      <c r="C30">
        <v>604.62</v>
      </c>
      <c r="D30" t="s">
        <v>36</v>
      </c>
      <c r="E30" t="s">
        <v>22</v>
      </c>
      <c r="F30">
        <v>332</v>
      </c>
      <c r="G30">
        <v>4469</v>
      </c>
      <c r="H30">
        <v>1.9E-2</v>
      </c>
      <c r="I30">
        <v>0.219</v>
      </c>
      <c r="J30">
        <v>0.91720000000000002</v>
      </c>
      <c r="K30">
        <v>0.99399999999999999</v>
      </c>
      <c r="L30">
        <v>0</v>
      </c>
      <c r="M30">
        <v>0</v>
      </c>
      <c r="N30">
        <v>11.5913</v>
      </c>
      <c r="O30"/>
      <c r="P30"/>
      <c r="Q30" s="4">
        <v>44035</v>
      </c>
      <c r="R30" s="1">
        <v>0.58097222222222222</v>
      </c>
      <c r="T30" s="9">
        <v>0.11487779999999999</v>
      </c>
      <c r="U30" s="9">
        <v>1.3241178</v>
      </c>
      <c r="V30" s="9" t="s">
        <v>72</v>
      </c>
      <c r="W30" s="9" t="s">
        <v>72</v>
      </c>
      <c r="X30" s="14">
        <v>26.663518143115489</v>
      </c>
      <c r="Y30" s="14">
        <v>1.0781476731413249</v>
      </c>
      <c r="Z30" s="14">
        <v>27.272727272727284</v>
      </c>
      <c r="AA30" s="14">
        <v>0.4576659038901606</v>
      </c>
      <c r="AB30" s="14">
        <v>28.701931614150698</v>
      </c>
      <c r="AC30" s="3">
        <v>1</v>
      </c>
      <c r="AG30" s="15">
        <v>12</v>
      </c>
      <c r="AH30" s="19">
        <f t="shared" si="3"/>
        <v>0.11399999999999998</v>
      </c>
      <c r="AI30" s="19">
        <f t="shared" si="4"/>
        <v>1.3140000000000001</v>
      </c>
    </row>
    <row r="31" spans="1:96" s="2" customFormat="1" ht="15">
      <c r="A31">
        <v>8</v>
      </c>
      <c r="B31">
        <v>8</v>
      </c>
      <c r="C31">
        <v>606.38</v>
      </c>
      <c r="D31" t="s">
        <v>36</v>
      </c>
      <c r="E31" t="s">
        <v>22</v>
      </c>
      <c r="F31">
        <v>326</v>
      </c>
      <c r="G31">
        <v>4603</v>
      </c>
      <c r="H31">
        <v>1.9E-2</v>
      </c>
      <c r="I31">
        <v>0.223</v>
      </c>
      <c r="J31">
        <v>0.92589999999999995</v>
      </c>
      <c r="K31">
        <v>0.99</v>
      </c>
      <c r="L31">
        <v>0</v>
      </c>
      <c r="M31">
        <v>0</v>
      </c>
      <c r="N31">
        <v>11.984999999999999</v>
      </c>
      <c r="O31"/>
      <c r="P31"/>
      <c r="Q31" s="4">
        <v>44036</v>
      </c>
      <c r="R31" s="1">
        <v>0.55733796296296301</v>
      </c>
      <c r="T31" s="9">
        <v>0.1152122</v>
      </c>
      <c r="U31" s="9">
        <v>1.3522273999999999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  <c r="AG31" s="15">
        <v>13</v>
      </c>
      <c r="AH31" s="19">
        <f t="shared" si="3"/>
        <v>0.11399999999999999</v>
      </c>
      <c r="AI31" s="19">
        <f t="shared" si="4"/>
        <v>1.3379999999999999</v>
      </c>
    </row>
    <row r="32" spans="1:96" s="2" customFormat="1" ht="15">
      <c r="A32">
        <v>9</v>
      </c>
      <c r="B32">
        <v>9</v>
      </c>
      <c r="C32">
        <v>608.35</v>
      </c>
      <c r="D32" t="s">
        <v>36</v>
      </c>
      <c r="E32" t="s">
        <v>22</v>
      </c>
      <c r="F32">
        <v>446</v>
      </c>
      <c r="G32">
        <v>4699</v>
      </c>
      <c r="H32">
        <v>2.5999999999999999E-2</v>
      </c>
      <c r="I32">
        <v>0.22700000000000001</v>
      </c>
      <c r="J32">
        <v>0.92589999999999995</v>
      </c>
      <c r="K32">
        <v>0.99</v>
      </c>
      <c r="L32">
        <v>0</v>
      </c>
      <c r="M32">
        <v>0</v>
      </c>
      <c r="N32">
        <v>8.7779000000000007</v>
      </c>
      <c r="O32"/>
      <c r="P32"/>
      <c r="Q32" s="4">
        <v>44036</v>
      </c>
      <c r="R32" s="1">
        <v>0.56467592592592586</v>
      </c>
      <c r="T32" s="9">
        <v>0.15817100000000001</v>
      </c>
      <c r="U32" s="9">
        <v>1.3809545000000001</v>
      </c>
      <c r="V32" s="9" t="s">
        <v>72</v>
      </c>
      <c r="W32" s="9" t="s">
        <v>72</v>
      </c>
      <c r="X32" s="14">
        <v>31.427534683916207</v>
      </c>
      <c r="Y32" s="14">
        <v>2.1020993882624666</v>
      </c>
      <c r="Z32" s="14">
        <v>31.111111111111111</v>
      </c>
      <c r="AA32" s="14">
        <v>1.7777777777777792</v>
      </c>
      <c r="AB32" s="14">
        <v>30.892601707853895</v>
      </c>
      <c r="AC32" s="3">
        <v>1</v>
      </c>
      <c r="AG32" s="15">
        <v>14</v>
      </c>
      <c r="AH32" s="19">
        <f t="shared" si="3"/>
        <v>0.156</v>
      </c>
      <c r="AI32" s="19">
        <f t="shared" si="4"/>
        <v>1.3620000000000001</v>
      </c>
    </row>
    <row r="33" spans="1:35" s="2" customFormat="1" ht="15">
      <c r="A33">
        <v>10</v>
      </c>
      <c r="B33">
        <v>10</v>
      </c>
      <c r="C33">
        <v>622</v>
      </c>
      <c r="D33" t="s">
        <v>36</v>
      </c>
      <c r="E33" t="s">
        <v>22</v>
      </c>
      <c r="F33">
        <v>379</v>
      </c>
      <c r="G33">
        <v>5198</v>
      </c>
      <c r="H33">
        <v>2.1000000000000001E-2</v>
      </c>
      <c r="I33">
        <v>0.24199999999999999</v>
      </c>
      <c r="J33">
        <v>0.92589999999999995</v>
      </c>
      <c r="K33">
        <v>0.99</v>
      </c>
      <c r="L33">
        <v>0</v>
      </c>
      <c r="M33">
        <v>0</v>
      </c>
      <c r="N33">
        <v>11.356199999999999</v>
      </c>
      <c r="O33"/>
      <c r="P33"/>
      <c r="Q33" s="4">
        <v>44036</v>
      </c>
      <c r="R33" s="1">
        <v>0.57204861111111105</v>
      </c>
      <c r="T33" s="9">
        <v>0.13062000000000001</v>
      </c>
      <c r="U33" s="9">
        <v>1.5052399999999999</v>
      </c>
      <c r="V33" s="9" t="s">
        <v>72</v>
      </c>
      <c r="W33" s="9" t="s">
        <v>72</v>
      </c>
      <c r="X33" s="14">
        <v>19.080234494842284</v>
      </c>
      <c r="Y33" s="14">
        <v>8.6124133352759031</v>
      </c>
      <c r="Z33" s="14">
        <v>21.27659574468084</v>
      </c>
      <c r="AA33" s="14">
        <v>6.3965884861407201</v>
      </c>
      <c r="AB33" s="14">
        <v>25.611276391793016</v>
      </c>
      <c r="AC33" s="3">
        <v>1</v>
      </c>
      <c r="AG33" s="15">
        <v>15</v>
      </c>
      <c r="AH33" s="19">
        <f t="shared" si="3"/>
        <v>0.12600000000000003</v>
      </c>
      <c r="AI33" s="19">
        <f t="shared" si="4"/>
        <v>1.4519999999999997</v>
      </c>
    </row>
    <row r="34" spans="1:35" s="2" customFormat="1" ht="15">
      <c r="A34">
        <v>8</v>
      </c>
      <c r="B34">
        <v>8</v>
      </c>
      <c r="C34">
        <v>598</v>
      </c>
      <c r="D34" t="s">
        <v>36</v>
      </c>
      <c r="E34" t="s">
        <v>22</v>
      </c>
      <c r="F34">
        <v>443</v>
      </c>
      <c r="G34">
        <v>4699</v>
      </c>
      <c r="H34">
        <v>2.5999999999999999E-2</v>
      </c>
      <c r="I34">
        <v>0.22900000000000001</v>
      </c>
      <c r="J34">
        <v>0.91520000000000001</v>
      </c>
      <c r="K34">
        <v>0.98409999999999997</v>
      </c>
      <c r="L34">
        <v>0</v>
      </c>
      <c r="M34">
        <v>0</v>
      </c>
      <c r="N34">
        <v>8.8976000000000006</v>
      </c>
      <c r="O34"/>
      <c r="P34"/>
      <c r="Q34" s="4">
        <v>44062</v>
      </c>
      <c r="R34" s="1">
        <v>0.54084490740740743</v>
      </c>
      <c r="T34" s="9">
        <v>0.15548000000000001</v>
      </c>
      <c r="U34" s="9">
        <v>1.3694200000000001</v>
      </c>
      <c r="V34" s="9" t="s">
        <v>72</v>
      </c>
      <c r="W34" s="9" t="s">
        <v>72</v>
      </c>
      <c r="X34" s="14"/>
      <c r="Y34" s="14"/>
      <c r="Z34" s="14"/>
      <c r="AA34" s="14"/>
      <c r="AB34" s="14"/>
      <c r="AC34" s="3">
        <v>1</v>
      </c>
      <c r="AG34" s="15">
        <v>16</v>
      </c>
      <c r="AH34" s="19">
        <f t="shared" si="3"/>
        <v>0.15600000000000003</v>
      </c>
      <c r="AI34" s="19">
        <f t="shared" si="4"/>
        <v>1.3740000000000001</v>
      </c>
    </row>
    <row r="35" spans="1:35" s="2" customFormat="1" ht="15">
      <c r="A35">
        <v>9</v>
      </c>
      <c r="B35">
        <v>9</v>
      </c>
      <c r="C35">
        <v>616.28</v>
      </c>
      <c r="D35" t="s">
        <v>36</v>
      </c>
      <c r="E35" t="s">
        <v>22</v>
      </c>
      <c r="F35">
        <v>340</v>
      </c>
      <c r="G35">
        <v>4628</v>
      </c>
      <c r="H35">
        <v>1.9E-2</v>
      </c>
      <c r="I35">
        <v>0.22</v>
      </c>
      <c r="J35">
        <v>0.91520000000000001</v>
      </c>
      <c r="K35">
        <v>0.98409999999999997</v>
      </c>
      <c r="L35">
        <v>0</v>
      </c>
      <c r="M35">
        <v>0</v>
      </c>
      <c r="N35">
        <v>11.575900000000001</v>
      </c>
      <c r="O35"/>
      <c r="P35"/>
      <c r="Q35" s="4">
        <v>44062</v>
      </c>
      <c r="R35" s="1">
        <v>0.54820601851851858</v>
      </c>
      <c r="T35" s="9">
        <v>0.11709319999999999</v>
      </c>
      <c r="U35" s="9">
        <v>1.3558160000000001</v>
      </c>
      <c r="V35" s="9" t="s">
        <v>72</v>
      </c>
      <c r="W35" s="9" t="s">
        <v>72</v>
      </c>
      <c r="X35" s="14">
        <v>28.166232043355702</v>
      </c>
      <c r="Y35" s="14">
        <v>0.99837225106375727</v>
      </c>
      <c r="Z35" s="14">
        <v>31.111111111111111</v>
      </c>
      <c r="AA35" s="14">
        <v>4.008908685968823</v>
      </c>
      <c r="AB35" s="14">
        <v>26.16357730725084</v>
      </c>
      <c r="AC35" s="3">
        <v>1</v>
      </c>
      <c r="AG35" s="15">
        <v>17</v>
      </c>
      <c r="AH35" s="19">
        <f t="shared" si="3"/>
        <v>0.114</v>
      </c>
      <c r="AI35" s="19">
        <f t="shared" si="4"/>
        <v>1.3200000000000003</v>
      </c>
    </row>
    <row r="36" spans="1:35" s="2" customFormat="1" ht="15">
      <c r="A36">
        <v>10</v>
      </c>
      <c r="B36">
        <v>10</v>
      </c>
      <c r="C36">
        <v>607.03</v>
      </c>
      <c r="D36" t="s">
        <v>36</v>
      </c>
      <c r="E36" t="s">
        <v>22</v>
      </c>
      <c r="F36">
        <v>462</v>
      </c>
      <c r="G36">
        <v>4562</v>
      </c>
      <c r="H36">
        <v>2.7E-2</v>
      </c>
      <c r="I36">
        <v>0.22</v>
      </c>
      <c r="J36">
        <v>0.91520000000000001</v>
      </c>
      <c r="K36">
        <v>0.98409999999999997</v>
      </c>
      <c r="L36">
        <v>0</v>
      </c>
      <c r="M36">
        <v>0</v>
      </c>
      <c r="N36">
        <v>8.2830999999999992</v>
      </c>
      <c r="O36"/>
      <c r="P36"/>
      <c r="Q36" s="4">
        <v>44062</v>
      </c>
      <c r="R36" s="1">
        <v>0.55553240740740739</v>
      </c>
      <c r="T36" s="9">
        <v>0.16389810000000002</v>
      </c>
      <c r="U36" s="9">
        <v>1.3354659999999998</v>
      </c>
      <c r="V36" s="9" t="s">
        <v>72</v>
      </c>
      <c r="W36" s="9" t="s">
        <v>72</v>
      </c>
      <c r="X36" s="14">
        <v>33.314127519250611</v>
      </c>
      <c r="Y36" s="14">
        <v>1.5122904251579961</v>
      </c>
      <c r="Z36" s="14">
        <v>34.782608695652179</v>
      </c>
      <c r="AA36" s="14">
        <v>0</v>
      </c>
      <c r="AB36" s="14">
        <v>33.161790623898497</v>
      </c>
      <c r="AC36" s="3">
        <v>1</v>
      </c>
      <c r="AG36" s="15">
        <v>18</v>
      </c>
      <c r="AH36" s="19">
        <f t="shared" si="3"/>
        <v>0.16200000000000003</v>
      </c>
      <c r="AI36" s="19">
        <f t="shared" si="4"/>
        <v>1.3199999999999998</v>
      </c>
    </row>
    <row r="37" spans="1:35" s="2" customFormat="1" ht="15">
      <c r="A37">
        <v>8</v>
      </c>
      <c r="B37">
        <v>8</v>
      </c>
      <c r="C37">
        <v>603.51</v>
      </c>
      <c r="D37" t="s">
        <v>36</v>
      </c>
      <c r="E37" t="s">
        <v>22</v>
      </c>
      <c r="F37">
        <v>444</v>
      </c>
      <c r="G37">
        <v>4509</v>
      </c>
      <c r="H37">
        <v>2.5999999999999999E-2</v>
      </c>
      <c r="I37">
        <v>0.222</v>
      </c>
      <c r="J37">
        <v>0.93630000000000002</v>
      </c>
      <c r="K37">
        <v>0.99719999999999998</v>
      </c>
      <c r="L37">
        <v>0</v>
      </c>
      <c r="M37">
        <v>0</v>
      </c>
      <c r="N37">
        <v>8.4747000000000003</v>
      </c>
      <c r="O37"/>
      <c r="P37"/>
      <c r="Q37" s="4">
        <v>44063</v>
      </c>
      <c r="R37" s="1">
        <v>0.61723379629629627</v>
      </c>
      <c r="T37" s="9">
        <v>0.15691259999999999</v>
      </c>
      <c r="U37" s="9">
        <v>1.3397922</v>
      </c>
      <c r="V37" s="9" t="s">
        <v>72</v>
      </c>
      <c r="W37" s="9" t="s">
        <v>72</v>
      </c>
      <c r="X37" s="14"/>
      <c r="Y37" s="14"/>
      <c r="Z37" s="14"/>
      <c r="AA37" s="14"/>
      <c r="AB37" s="14"/>
      <c r="AC37" s="3">
        <v>1</v>
      </c>
      <c r="AG37" s="15">
        <v>19</v>
      </c>
      <c r="AH37" s="19">
        <f t="shared" si="3"/>
        <v>0.15599999999999997</v>
      </c>
      <c r="AI37" s="19">
        <f t="shared" si="4"/>
        <v>1.3320000000000001</v>
      </c>
    </row>
    <row r="38" spans="1:35" s="2" customFormat="1" ht="15">
      <c r="A38">
        <v>9</v>
      </c>
      <c r="B38">
        <v>9</v>
      </c>
      <c r="C38">
        <v>595.58000000000004</v>
      </c>
      <c r="D38" t="s">
        <v>36</v>
      </c>
      <c r="E38" t="s">
        <v>22</v>
      </c>
      <c r="F38">
        <v>325</v>
      </c>
      <c r="G38">
        <v>4315</v>
      </c>
      <c r="H38">
        <v>1.9E-2</v>
      </c>
      <c r="I38">
        <v>0.216</v>
      </c>
      <c r="J38">
        <v>0.93630000000000002</v>
      </c>
      <c r="K38">
        <v>0.99719999999999998</v>
      </c>
      <c r="L38">
        <v>0</v>
      </c>
      <c r="M38">
        <v>0</v>
      </c>
      <c r="N38">
        <v>11.289</v>
      </c>
      <c r="O38"/>
      <c r="P38"/>
      <c r="Q38" s="4">
        <v>44063</v>
      </c>
      <c r="R38" s="1">
        <v>0.62456018518518519</v>
      </c>
      <c r="T38" s="9">
        <v>0.1131602</v>
      </c>
      <c r="U38" s="9">
        <v>1.2864528000000002</v>
      </c>
      <c r="V38" s="9" t="s">
        <v>72</v>
      </c>
      <c r="W38" s="9" t="s">
        <v>72</v>
      </c>
      <c r="X38" s="14">
        <v>32.40044906410418</v>
      </c>
      <c r="Y38" s="14">
        <v>4.062027723993749</v>
      </c>
      <c r="Z38" s="14">
        <v>31.111111111111111</v>
      </c>
      <c r="AA38" s="14">
        <v>2.7397260273972628</v>
      </c>
      <c r="AB38" s="14">
        <v>28.479485116653255</v>
      </c>
      <c r="AC38" s="3">
        <v>1</v>
      </c>
      <c r="AG38" s="15">
        <v>20</v>
      </c>
      <c r="AH38" s="19">
        <f t="shared" si="3"/>
        <v>0.11399999999999999</v>
      </c>
      <c r="AI38" s="19">
        <f t="shared" si="4"/>
        <v>1.296</v>
      </c>
    </row>
    <row r="39" spans="1:35" s="2" customFormat="1" ht="15">
      <c r="A39">
        <v>10</v>
      </c>
      <c r="B39">
        <v>10</v>
      </c>
      <c r="C39">
        <v>607.73</v>
      </c>
      <c r="D39" t="s">
        <v>36</v>
      </c>
      <c r="E39" t="s">
        <v>22</v>
      </c>
      <c r="F39">
        <v>456</v>
      </c>
      <c r="G39">
        <v>4540</v>
      </c>
      <c r="H39">
        <v>2.7E-2</v>
      </c>
      <c r="I39">
        <v>0.222</v>
      </c>
      <c r="J39">
        <v>0.93630000000000002</v>
      </c>
      <c r="K39">
        <v>0.99719999999999998</v>
      </c>
      <c r="L39">
        <v>0</v>
      </c>
      <c r="M39">
        <v>0</v>
      </c>
      <c r="N39">
        <v>8.2911000000000001</v>
      </c>
      <c r="O39"/>
      <c r="P39"/>
      <c r="Q39" s="4">
        <v>44063</v>
      </c>
      <c r="R39" s="1">
        <v>0.63193287037037038</v>
      </c>
      <c r="T39" s="9">
        <v>0.16408709999999999</v>
      </c>
      <c r="U39" s="9">
        <v>1.3491606000000003</v>
      </c>
      <c r="V39" s="9" t="s">
        <v>72</v>
      </c>
      <c r="W39" s="9" t="s">
        <v>72</v>
      </c>
      <c r="X39" s="14">
        <v>36.73752638889539</v>
      </c>
      <c r="Y39" s="14">
        <v>4.7584975854197795</v>
      </c>
      <c r="Z39" s="14">
        <v>34.782608695652179</v>
      </c>
      <c r="AA39" s="14">
        <v>2.7397260273972628</v>
      </c>
      <c r="AB39" s="14">
        <v>30.621906936123917</v>
      </c>
      <c r="AC39" s="3">
        <v>1</v>
      </c>
      <c r="AG39" s="15">
        <v>21</v>
      </c>
      <c r="AH39" s="19">
        <f t="shared" si="3"/>
        <v>0.16199999999999998</v>
      </c>
      <c r="AI39" s="19">
        <f t="shared" si="4"/>
        <v>1.3320000000000003</v>
      </c>
    </row>
    <row r="40" spans="1:35" s="2" customFormat="1" ht="15">
      <c r="A40">
        <v>8</v>
      </c>
      <c r="B40">
        <v>8</v>
      </c>
      <c r="C40">
        <v>600.55999999999995</v>
      </c>
      <c r="D40" t="s">
        <v>36</v>
      </c>
      <c r="E40" t="s">
        <v>22</v>
      </c>
      <c r="F40">
        <v>423</v>
      </c>
      <c r="G40">
        <v>4484</v>
      </c>
      <c r="H40">
        <v>2.5000000000000001E-2</v>
      </c>
      <c r="I40">
        <v>0.222</v>
      </c>
      <c r="J40">
        <v>0.92300000000000004</v>
      </c>
      <c r="K40">
        <v>0.99609999999999999</v>
      </c>
      <c r="L40">
        <v>0</v>
      </c>
      <c r="M40">
        <v>0</v>
      </c>
      <c r="N40">
        <v>8.9707000000000008</v>
      </c>
      <c r="O40"/>
      <c r="P40"/>
      <c r="Q40" s="4">
        <v>44068</v>
      </c>
      <c r="R40" s="1">
        <v>0.5420949074074074</v>
      </c>
      <c r="T40" s="9">
        <v>0.15014</v>
      </c>
      <c r="U40" s="9">
        <v>1.3332432000000001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  <c r="AG40" s="15">
        <v>22</v>
      </c>
      <c r="AH40" s="19">
        <f t="shared" si="3"/>
        <v>0.15000000000000002</v>
      </c>
      <c r="AI40" s="19">
        <f t="shared" si="4"/>
        <v>1.3320000000000001</v>
      </c>
    </row>
    <row r="41" spans="1:35" s="2" customFormat="1" ht="15">
      <c r="A41">
        <v>9</v>
      </c>
      <c r="B41">
        <v>9</v>
      </c>
      <c r="C41">
        <v>622.07000000000005</v>
      </c>
      <c r="D41" t="s">
        <v>36</v>
      </c>
      <c r="E41" t="s">
        <v>22</v>
      </c>
      <c r="F41">
        <v>358</v>
      </c>
      <c r="G41">
        <v>4502</v>
      </c>
      <c r="H41">
        <v>0.02</v>
      </c>
      <c r="I41">
        <v>0.215</v>
      </c>
      <c r="J41">
        <v>0.92300000000000004</v>
      </c>
      <c r="K41">
        <v>0.99609999999999999</v>
      </c>
      <c r="L41">
        <v>0</v>
      </c>
      <c r="M41">
        <v>0</v>
      </c>
      <c r="N41">
        <v>10.7258</v>
      </c>
      <c r="O41"/>
      <c r="P41"/>
      <c r="Q41" s="4">
        <v>44068</v>
      </c>
      <c r="R41" s="1">
        <v>0.54945601851851855</v>
      </c>
      <c r="T41" s="9">
        <v>0.12441400000000001</v>
      </c>
      <c r="U41" s="9">
        <v>1.3374505000000001</v>
      </c>
      <c r="V41" s="9" t="s">
        <v>72</v>
      </c>
      <c r="W41" s="9" t="s">
        <v>72</v>
      </c>
      <c r="X41" s="14">
        <v>18.74021139739358</v>
      </c>
      <c r="Y41" s="14">
        <v>0.31507169841303961</v>
      </c>
      <c r="Z41" s="14">
        <v>22.222222222222229</v>
      </c>
      <c r="AA41" s="14">
        <v>3.2036613272311243</v>
      </c>
      <c r="AB41" s="14">
        <v>17.821440357423896</v>
      </c>
      <c r="AC41" s="3">
        <v>1</v>
      </c>
      <c r="AG41" s="15">
        <v>23</v>
      </c>
      <c r="AH41" s="19">
        <f t="shared" si="3"/>
        <v>0.12000000000000001</v>
      </c>
      <c r="AI41" s="19">
        <f t="shared" si="4"/>
        <v>1.29</v>
      </c>
    </row>
    <row r="42" spans="1:35" s="2" customFormat="1" ht="15">
      <c r="A42">
        <v>10</v>
      </c>
      <c r="B42">
        <v>10</v>
      </c>
      <c r="C42">
        <v>627.36</v>
      </c>
      <c r="D42" t="s">
        <v>36</v>
      </c>
      <c r="E42" t="s">
        <v>22</v>
      </c>
      <c r="F42">
        <v>467</v>
      </c>
      <c r="G42">
        <v>4550</v>
      </c>
      <c r="H42">
        <v>2.5999999999999999E-2</v>
      </c>
      <c r="I42">
        <v>0.215</v>
      </c>
      <c r="J42">
        <v>0.92300000000000004</v>
      </c>
      <c r="K42">
        <v>0.99609999999999999</v>
      </c>
      <c r="L42">
        <v>0</v>
      </c>
      <c r="M42">
        <v>0</v>
      </c>
      <c r="N42">
        <v>8.2105999999999995</v>
      </c>
      <c r="O42"/>
      <c r="P42"/>
      <c r="Q42" s="4">
        <v>44068</v>
      </c>
      <c r="R42" s="1">
        <v>0.5568171296296297</v>
      </c>
      <c r="T42" s="9">
        <v>0.1631136</v>
      </c>
      <c r="U42" s="9">
        <v>1.3488239999999998</v>
      </c>
      <c r="V42" s="9" t="s">
        <v>72</v>
      </c>
      <c r="W42" s="9" t="s">
        <v>72</v>
      </c>
      <c r="X42" s="14">
        <v>26.918876657406095</v>
      </c>
      <c r="Y42" s="14">
        <v>0.84678613447729967</v>
      </c>
      <c r="Z42" s="14">
        <v>26.086956521739125</v>
      </c>
      <c r="AA42" s="14">
        <v>0</v>
      </c>
      <c r="AB42" s="14">
        <v>26.564711349570143</v>
      </c>
      <c r="AC42" s="3">
        <v>1</v>
      </c>
      <c r="AG42" s="15">
        <v>24</v>
      </c>
      <c r="AH42" s="19">
        <f t="shared" si="3"/>
        <v>0.156</v>
      </c>
      <c r="AI42" s="19">
        <f t="shared" si="4"/>
        <v>1.2899999999999998</v>
      </c>
    </row>
    <row r="43" spans="1:35" s="2" customFormat="1" ht="15">
      <c r="A43">
        <v>9</v>
      </c>
      <c r="B43">
        <v>8</v>
      </c>
      <c r="C43">
        <v>614.58000000000004</v>
      </c>
      <c r="D43" t="s">
        <v>36</v>
      </c>
      <c r="E43" t="s">
        <v>22</v>
      </c>
      <c r="F43">
        <v>340</v>
      </c>
      <c r="G43">
        <v>4711</v>
      </c>
      <c r="H43">
        <v>1.9E-2</v>
      </c>
      <c r="I43">
        <v>0.22800000000000001</v>
      </c>
      <c r="J43">
        <v>0.91969999999999996</v>
      </c>
      <c r="K43">
        <v>1.0011000000000001</v>
      </c>
      <c r="L43">
        <v>0</v>
      </c>
      <c r="M43">
        <v>0</v>
      </c>
      <c r="N43">
        <v>11.8919</v>
      </c>
      <c r="O43"/>
      <c r="P43"/>
      <c r="Q43" s="4">
        <v>44069</v>
      </c>
      <c r="R43" s="1">
        <v>0.58538194444444447</v>
      </c>
      <c r="T43" s="9">
        <v>0.1167702</v>
      </c>
      <c r="U43" s="9">
        <v>1.4012424000000001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  <c r="AG43" s="15">
        <v>25</v>
      </c>
      <c r="AH43" s="19">
        <f t="shared" si="3"/>
        <v>0.114</v>
      </c>
      <c r="AI43" s="19">
        <f t="shared" si="4"/>
        <v>1.3679999999999999</v>
      </c>
    </row>
    <row r="44" spans="1:35" s="2" customFormat="1" ht="15">
      <c r="A44">
        <v>10</v>
      </c>
      <c r="B44">
        <v>9</v>
      </c>
      <c r="C44">
        <v>601.94000000000005</v>
      </c>
      <c r="D44" t="s">
        <v>36</v>
      </c>
      <c r="E44" t="s">
        <v>22</v>
      </c>
      <c r="F44">
        <v>418</v>
      </c>
      <c r="G44">
        <v>4542</v>
      </c>
      <c r="H44">
        <v>2.4E-2</v>
      </c>
      <c r="I44">
        <v>0.22500000000000001</v>
      </c>
      <c r="J44">
        <v>0.91969999999999996</v>
      </c>
      <c r="K44">
        <v>1.0011000000000001</v>
      </c>
      <c r="L44">
        <v>0</v>
      </c>
      <c r="M44">
        <v>0</v>
      </c>
      <c r="N44">
        <v>9.2850000000000001</v>
      </c>
      <c r="O44"/>
      <c r="P44"/>
      <c r="Q44" s="4">
        <v>44069</v>
      </c>
      <c r="R44" s="1">
        <v>0.59273148148148147</v>
      </c>
      <c r="T44" s="9">
        <v>0.14446560000000003</v>
      </c>
      <c r="U44" s="9">
        <v>1.3543650000000003</v>
      </c>
      <c r="V44" s="9" t="s">
        <v>72</v>
      </c>
      <c r="W44" s="9" t="s">
        <v>72</v>
      </c>
      <c r="X44" s="14">
        <v>21.203372585227616</v>
      </c>
      <c r="Y44" s="14">
        <v>3.4023279223302882</v>
      </c>
      <c r="Z44" s="14">
        <v>23.255813953488378</v>
      </c>
      <c r="AA44" s="14">
        <v>1.3245033112582794</v>
      </c>
      <c r="AB44" s="14">
        <v>24.620222978811814</v>
      </c>
      <c r="AC44" s="3">
        <v>1</v>
      </c>
      <c r="AG44" s="15">
        <v>26</v>
      </c>
      <c r="AH44" s="19">
        <f t="shared" si="3"/>
        <v>0.14400000000000002</v>
      </c>
      <c r="AI44" s="19">
        <f t="shared" si="4"/>
        <v>1.35</v>
      </c>
    </row>
    <row r="45" spans="1:35" s="2" customFormat="1" ht="15">
      <c r="A45">
        <v>11</v>
      </c>
      <c r="B45">
        <v>10</v>
      </c>
      <c r="C45">
        <v>631.36</v>
      </c>
      <c r="D45" t="s">
        <v>36</v>
      </c>
      <c r="E45" t="s">
        <v>22</v>
      </c>
      <c r="F45">
        <v>339</v>
      </c>
      <c r="G45">
        <v>4733</v>
      </c>
      <c r="H45">
        <v>1.9E-2</v>
      </c>
      <c r="I45">
        <v>0.222</v>
      </c>
      <c r="J45">
        <v>0.91969999999999996</v>
      </c>
      <c r="K45">
        <v>1.0011000000000001</v>
      </c>
      <c r="L45">
        <v>0</v>
      </c>
      <c r="M45">
        <v>0</v>
      </c>
      <c r="N45">
        <v>11.9716</v>
      </c>
      <c r="O45"/>
      <c r="P45"/>
      <c r="Q45" s="4">
        <v>44069</v>
      </c>
      <c r="R45" s="1">
        <v>0.60009259259259262</v>
      </c>
      <c r="T45" s="9">
        <v>0.11995839999999999</v>
      </c>
      <c r="U45" s="9">
        <v>1.4016192000000001</v>
      </c>
      <c r="V45" s="9" t="s">
        <v>72</v>
      </c>
      <c r="W45" s="9" t="s">
        <v>72</v>
      </c>
      <c r="X45" s="14">
        <v>18.536290200586965</v>
      </c>
      <c r="Y45" s="14">
        <v>3.4292068873253916</v>
      </c>
      <c r="Z45" s="14">
        <v>23.255813953488378</v>
      </c>
      <c r="AA45" s="14">
        <v>1.342281879194632</v>
      </c>
      <c r="AB45" s="14">
        <v>25.277796072749172</v>
      </c>
      <c r="AC45" s="3">
        <v>1</v>
      </c>
      <c r="AG45" s="15">
        <v>27</v>
      </c>
      <c r="AH45" s="19">
        <f t="shared" si="3"/>
        <v>0.11399999999999999</v>
      </c>
      <c r="AI45" s="19">
        <f t="shared" si="4"/>
        <v>1.3320000000000001</v>
      </c>
    </row>
    <row r="46" spans="1:35" customFormat="1" ht="15">
      <c r="A46">
        <v>8</v>
      </c>
      <c r="B46">
        <v>8</v>
      </c>
      <c r="C46">
        <v>613.15</v>
      </c>
      <c r="D46" t="s">
        <v>36</v>
      </c>
      <c r="E46" t="s">
        <v>22</v>
      </c>
      <c r="F46">
        <v>355</v>
      </c>
      <c r="G46">
        <v>4735</v>
      </c>
      <c r="H46">
        <v>0.02</v>
      </c>
      <c r="I46">
        <v>0.22700000000000001</v>
      </c>
      <c r="J46">
        <v>0.91220000000000001</v>
      </c>
      <c r="K46">
        <v>0.99280000000000002</v>
      </c>
      <c r="L46">
        <v>0</v>
      </c>
      <c r="M46">
        <v>0</v>
      </c>
      <c r="N46">
        <v>11.416600000000001</v>
      </c>
      <c r="Q46" s="4">
        <v>44096</v>
      </c>
      <c r="R46" s="1">
        <v>0.60091435185185182</v>
      </c>
      <c r="T46">
        <v>0.12263</v>
      </c>
      <c r="U46">
        <v>1.3918504999999999</v>
      </c>
      <c r="V46" t="s">
        <v>72</v>
      </c>
      <c r="W46" t="s">
        <v>72</v>
      </c>
      <c r="AC46" s="3">
        <v>1</v>
      </c>
      <c r="AD46" s="2"/>
      <c r="AE46" s="2"/>
      <c r="AF46" s="2"/>
      <c r="AG46" s="15">
        <v>28</v>
      </c>
      <c r="AH46" s="19">
        <f t="shared" si="3"/>
        <v>0.12000000000000001</v>
      </c>
      <c r="AI46" s="19">
        <f t="shared" si="4"/>
        <v>1.3619999999999999</v>
      </c>
    </row>
    <row r="47" spans="1:35" customFormat="1" ht="15">
      <c r="A47">
        <v>9</v>
      </c>
      <c r="B47">
        <v>9</v>
      </c>
      <c r="C47">
        <v>599.71</v>
      </c>
      <c r="D47" t="s">
        <v>36</v>
      </c>
      <c r="E47" t="s">
        <v>22</v>
      </c>
      <c r="F47">
        <v>460</v>
      </c>
      <c r="G47">
        <v>4681</v>
      </c>
      <c r="H47">
        <v>2.7E-2</v>
      </c>
      <c r="I47">
        <v>0.23</v>
      </c>
      <c r="J47">
        <v>0.91220000000000001</v>
      </c>
      <c r="K47">
        <v>0.99280000000000002</v>
      </c>
      <c r="L47">
        <v>0</v>
      </c>
      <c r="M47">
        <v>0</v>
      </c>
      <c r="N47">
        <v>8.6130999999999993</v>
      </c>
      <c r="Q47" s="4">
        <v>44096</v>
      </c>
      <c r="R47" s="1">
        <v>0.60827546296296298</v>
      </c>
      <c r="T47">
        <v>0.1619217</v>
      </c>
      <c r="U47">
        <v>1.3793329999999999</v>
      </c>
      <c r="V47" t="s">
        <v>72</v>
      </c>
      <c r="W47" t="s">
        <v>72</v>
      </c>
      <c r="X47">
        <v>27.616563176392901</v>
      </c>
      <c r="Y47">
        <v>0.90340462838350188</v>
      </c>
      <c r="Z47">
        <v>29.787234042553191</v>
      </c>
      <c r="AA47">
        <v>1.312910284463896</v>
      </c>
      <c r="AB47">
        <v>27.993429756811153</v>
      </c>
      <c r="AC47" s="3">
        <v>1</v>
      </c>
      <c r="AD47" s="2"/>
      <c r="AE47" s="2"/>
      <c r="AF47" s="2"/>
      <c r="AG47" s="15">
        <v>29</v>
      </c>
      <c r="AH47" s="19">
        <f t="shared" si="3"/>
        <v>0.16199999999999998</v>
      </c>
      <c r="AI47" s="19">
        <f t="shared" si="4"/>
        <v>1.38</v>
      </c>
    </row>
    <row r="48" spans="1:35" customFormat="1" ht="15">
      <c r="A48">
        <v>10</v>
      </c>
      <c r="B48">
        <v>10</v>
      </c>
      <c r="C48">
        <v>598.15</v>
      </c>
      <c r="D48" t="s">
        <v>36</v>
      </c>
      <c r="E48" t="s">
        <v>22</v>
      </c>
      <c r="F48">
        <v>368</v>
      </c>
      <c r="G48">
        <v>4599</v>
      </c>
      <c r="H48">
        <v>2.1000000000000001E-2</v>
      </c>
      <c r="I48">
        <v>0.22700000000000001</v>
      </c>
      <c r="J48">
        <v>0.91220000000000001</v>
      </c>
      <c r="K48">
        <v>0.99280000000000002</v>
      </c>
      <c r="L48">
        <v>0</v>
      </c>
      <c r="M48">
        <v>0</v>
      </c>
      <c r="N48">
        <v>10.715299999999999</v>
      </c>
      <c r="Q48" s="4">
        <v>44096</v>
      </c>
      <c r="R48" s="1">
        <v>0.61562499999999998</v>
      </c>
      <c r="T48">
        <v>0.12561149999999999</v>
      </c>
      <c r="U48">
        <v>1.3578005</v>
      </c>
      <c r="V48" t="s">
        <v>72</v>
      </c>
      <c r="W48" t="s">
        <v>72</v>
      </c>
      <c r="X48">
        <v>25.256353005496418</v>
      </c>
      <c r="Y48">
        <v>1.5733613285577746</v>
      </c>
      <c r="Z48">
        <v>24.999999999999993</v>
      </c>
      <c r="AA48">
        <v>1.312910284463896</v>
      </c>
      <c r="AB48">
        <v>21.752447176175988</v>
      </c>
      <c r="AC48" s="3">
        <v>1</v>
      </c>
      <c r="AD48" s="2"/>
      <c r="AE48" s="2"/>
      <c r="AF48" s="2"/>
      <c r="AG48" s="15">
        <v>30</v>
      </c>
      <c r="AH48" s="19">
        <f t="shared" si="3"/>
        <v>0.12599999999999997</v>
      </c>
      <c r="AI48" s="19">
        <f t="shared" si="4"/>
        <v>1.3620000000000001</v>
      </c>
    </row>
    <row r="49" spans="1:50" customFormat="1" ht="15">
      <c r="A49">
        <v>29</v>
      </c>
      <c r="B49">
        <v>8</v>
      </c>
      <c r="C49">
        <v>615.69000000000005</v>
      </c>
      <c r="D49" t="s">
        <v>36</v>
      </c>
      <c r="E49" t="s">
        <v>22</v>
      </c>
      <c r="F49">
        <v>483</v>
      </c>
      <c r="G49">
        <v>4777</v>
      </c>
      <c r="H49">
        <v>2.7E-2</v>
      </c>
      <c r="I49">
        <v>0.22800000000000001</v>
      </c>
      <c r="J49">
        <v>0.90849999999999997</v>
      </c>
      <c r="K49">
        <v>0.99329999999999996</v>
      </c>
      <c r="L49">
        <v>0</v>
      </c>
      <c r="M49">
        <v>0</v>
      </c>
      <c r="N49">
        <v>8.3722999999999992</v>
      </c>
      <c r="Q49" s="4">
        <v>44097</v>
      </c>
      <c r="R49" s="1">
        <v>0.71425925925925926</v>
      </c>
      <c r="T49">
        <v>0.16623630000000003</v>
      </c>
      <c r="U49">
        <v>1.4037732000000003</v>
      </c>
      <c r="V49" t="s">
        <v>72</v>
      </c>
      <c r="W49" t="s">
        <v>72</v>
      </c>
      <c r="AC49">
        <v>2</v>
      </c>
      <c r="AD49" t="s">
        <v>124</v>
      </c>
      <c r="AG49" s="15">
        <v>31</v>
      </c>
      <c r="AH49" s="19">
        <f t="shared" si="3"/>
        <v>0.16200000000000001</v>
      </c>
      <c r="AI49" s="19">
        <f t="shared" si="4"/>
        <v>1.3680000000000003</v>
      </c>
    </row>
    <row r="50" spans="1:50" customFormat="1" ht="15">
      <c r="A50">
        <v>30</v>
      </c>
      <c r="B50">
        <v>9</v>
      </c>
      <c r="C50">
        <v>609.65</v>
      </c>
      <c r="D50" t="s">
        <v>36</v>
      </c>
      <c r="E50" t="s">
        <v>22</v>
      </c>
      <c r="F50">
        <v>346</v>
      </c>
      <c r="G50">
        <v>4620</v>
      </c>
      <c r="H50">
        <v>1.9E-2</v>
      </c>
      <c r="I50">
        <v>0.224</v>
      </c>
      <c r="J50">
        <v>0.90849999999999997</v>
      </c>
      <c r="K50">
        <v>0.99329999999999996</v>
      </c>
      <c r="L50">
        <v>0</v>
      </c>
      <c r="M50">
        <v>0</v>
      </c>
      <c r="N50">
        <v>11.527100000000001</v>
      </c>
      <c r="Q50" s="4">
        <v>44097</v>
      </c>
      <c r="R50" s="1">
        <v>0.72160879629629626</v>
      </c>
      <c r="T50">
        <v>0.11583349999999999</v>
      </c>
      <c r="U50">
        <v>1.3656159999999999</v>
      </c>
      <c r="V50" t="s">
        <v>72</v>
      </c>
      <c r="W50" t="s">
        <v>72</v>
      </c>
      <c r="AC50">
        <v>2</v>
      </c>
      <c r="AD50" t="s">
        <v>124</v>
      </c>
      <c r="AG50" s="15">
        <v>32</v>
      </c>
      <c r="AH50" s="19">
        <f t="shared" si="3"/>
        <v>0.11399999999999999</v>
      </c>
      <c r="AI50" s="19">
        <f t="shared" si="4"/>
        <v>1.3440000000000001</v>
      </c>
    </row>
    <row r="51" spans="1:50" customFormat="1" ht="15">
      <c r="A51">
        <v>31</v>
      </c>
      <c r="B51">
        <v>10</v>
      </c>
      <c r="C51">
        <v>606.16</v>
      </c>
      <c r="D51" t="s">
        <v>36</v>
      </c>
      <c r="E51" t="s">
        <v>22</v>
      </c>
      <c r="F51">
        <v>511</v>
      </c>
      <c r="G51">
        <v>4545</v>
      </c>
      <c r="H51">
        <v>2.9000000000000001E-2</v>
      </c>
      <c r="I51">
        <v>0.222</v>
      </c>
      <c r="J51">
        <v>0.90849999999999997</v>
      </c>
      <c r="K51">
        <v>0.99329999999999996</v>
      </c>
      <c r="L51">
        <v>0</v>
      </c>
      <c r="M51">
        <v>0</v>
      </c>
      <c r="N51">
        <v>7.5641999999999996</v>
      </c>
      <c r="Q51" s="4">
        <v>44097</v>
      </c>
      <c r="R51" s="1">
        <v>0.7289930555555556</v>
      </c>
      <c r="T51">
        <v>0.17578640000000001</v>
      </c>
      <c r="U51">
        <v>1.3456752000000001</v>
      </c>
      <c r="V51" t="s">
        <v>72</v>
      </c>
      <c r="W51" t="s">
        <v>72</v>
      </c>
      <c r="AC51">
        <v>2</v>
      </c>
      <c r="AD51" t="s">
        <v>124</v>
      </c>
      <c r="AG51" s="15">
        <v>33</v>
      </c>
      <c r="AH51" s="19">
        <f t="shared" si="3"/>
        <v>0.17400000000000002</v>
      </c>
      <c r="AI51" s="19">
        <f t="shared" si="4"/>
        <v>1.3320000000000001</v>
      </c>
    </row>
    <row r="52" spans="1:50" customFormat="1" ht="15">
      <c r="A52">
        <v>8</v>
      </c>
      <c r="B52">
        <v>8</v>
      </c>
      <c r="C52">
        <v>596.65</v>
      </c>
      <c r="D52" t="s">
        <v>36</v>
      </c>
      <c r="E52" t="s">
        <v>22</v>
      </c>
      <c r="F52">
        <v>316</v>
      </c>
      <c r="G52">
        <v>4703</v>
      </c>
      <c r="H52">
        <v>1.9E-2</v>
      </c>
      <c r="I52">
        <v>0.23300000000000001</v>
      </c>
      <c r="J52">
        <v>0.94220000000000004</v>
      </c>
      <c r="K52">
        <v>0.99750000000000005</v>
      </c>
      <c r="L52">
        <v>0</v>
      </c>
      <c r="M52">
        <v>0</v>
      </c>
      <c r="N52">
        <v>12.473100000000001</v>
      </c>
      <c r="Q52" s="4">
        <v>44098</v>
      </c>
      <c r="R52" s="1">
        <v>0.57349537037037035</v>
      </c>
      <c r="T52">
        <v>0.11336349999999999</v>
      </c>
      <c r="U52">
        <v>1.3901945</v>
      </c>
      <c r="V52" t="s">
        <v>72</v>
      </c>
      <c r="W52" t="s">
        <v>72</v>
      </c>
      <c r="AC52">
        <v>1</v>
      </c>
      <c r="AG52" s="15">
        <v>34</v>
      </c>
      <c r="AH52" s="19">
        <f t="shared" si="3"/>
        <v>0.11399999999999999</v>
      </c>
      <c r="AI52" s="19">
        <f t="shared" si="4"/>
        <v>1.3980000000000001</v>
      </c>
    </row>
    <row r="53" spans="1:50" customFormat="1" ht="15">
      <c r="A53">
        <v>9</v>
      </c>
      <c r="B53">
        <v>9</v>
      </c>
      <c r="C53">
        <v>605.58000000000004</v>
      </c>
      <c r="D53" t="s">
        <v>36</v>
      </c>
      <c r="E53" t="s">
        <v>22</v>
      </c>
      <c r="F53">
        <v>416</v>
      </c>
      <c r="G53">
        <v>4652</v>
      </c>
      <c r="H53">
        <v>2.5000000000000001E-2</v>
      </c>
      <c r="I53">
        <v>0.22800000000000001</v>
      </c>
      <c r="J53">
        <v>0.94220000000000004</v>
      </c>
      <c r="K53">
        <v>0.99750000000000005</v>
      </c>
      <c r="L53">
        <v>0</v>
      </c>
      <c r="M53">
        <v>0</v>
      </c>
      <c r="N53">
        <v>9.2623999999999995</v>
      </c>
      <c r="Q53" s="4">
        <v>44098</v>
      </c>
      <c r="R53" s="1">
        <v>0.58083333333333331</v>
      </c>
      <c r="T53">
        <v>0.15139500000000003</v>
      </c>
      <c r="U53">
        <v>1.3807224000000002</v>
      </c>
      <c r="V53" t="s">
        <v>72</v>
      </c>
      <c r="W53" t="s">
        <v>72</v>
      </c>
      <c r="X53">
        <v>28.729200384501375</v>
      </c>
      <c r="Y53">
        <v>0.68367983175531244</v>
      </c>
      <c r="Z53">
        <v>27.272727272727284</v>
      </c>
      <c r="AA53">
        <v>2.1691973969631255</v>
      </c>
      <c r="AB53">
        <v>29.543373743415156</v>
      </c>
      <c r="AC53">
        <v>1</v>
      </c>
      <c r="AG53" s="15">
        <v>35</v>
      </c>
      <c r="AH53" s="19">
        <f t="shared" si="3"/>
        <v>0.15000000000000002</v>
      </c>
      <c r="AI53" s="19">
        <f t="shared" si="4"/>
        <v>1.3680000000000001</v>
      </c>
    </row>
    <row r="54" spans="1:50" customFormat="1" ht="15">
      <c r="A54">
        <v>10</v>
      </c>
      <c r="B54">
        <v>10</v>
      </c>
      <c r="C54">
        <v>602.55999999999995</v>
      </c>
      <c r="D54" t="s">
        <v>36</v>
      </c>
      <c r="E54" t="s">
        <v>22</v>
      </c>
      <c r="F54">
        <v>353</v>
      </c>
      <c r="G54">
        <v>4580</v>
      </c>
      <c r="H54">
        <v>2.1000000000000001E-2</v>
      </c>
      <c r="I54">
        <v>0.22500000000000001</v>
      </c>
      <c r="J54">
        <v>0.94220000000000004</v>
      </c>
      <c r="K54">
        <v>0.99750000000000005</v>
      </c>
      <c r="L54">
        <v>0</v>
      </c>
      <c r="M54">
        <v>0</v>
      </c>
      <c r="N54">
        <v>10.855</v>
      </c>
      <c r="Q54" s="4">
        <v>44098</v>
      </c>
      <c r="R54" s="1">
        <v>0.58821759259259265</v>
      </c>
      <c r="T54">
        <v>0.1265376</v>
      </c>
      <c r="U54">
        <v>1.3557599999999999</v>
      </c>
      <c r="V54" t="s">
        <v>72</v>
      </c>
      <c r="W54" t="s">
        <v>72</v>
      </c>
      <c r="X54">
        <v>17.887358301976828</v>
      </c>
      <c r="Y54">
        <v>1.8244151689044581</v>
      </c>
      <c r="Z54">
        <v>17.39130434782609</v>
      </c>
      <c r="AA54">
        <v>1.3245033112582794</v>
      </c>
      <c r="AB54">
        <v>15.833059938162993</v>
      </c>
      <c r="AC54">
        <v>1</v>
      </c>
      <c r="AG54" s="15">
        <v>36</v>
      </c>
      <c r="AH54" s="19">
        <f t="shared" si="3"/>
        <v>0.12600000000000003</v>
      </c>
      <c r="AI54" s="19">
        <f t="shared" si="4"/>
        <v>1.3499999999999999</v>
      </c>
    </row>
    <row r="55" spans="1:50" customFormat="1" ht="15">
      <c r="A55">
        <v>30</v>
      </c>
      <c r="B55">
        <v>8</v>
      </c>
      <c r="C55">
        <v>598.49</v>
      </c>
      <c r="D55" t="s">
        <v>36</v>
      </c>
      <c r="E55" t="s">
        <v>22</v>
      </c>
      <c r="F55">
        <v>418</v>
      </c>
      <c r="G55">
        <v>4590</v>
      </c>
      <c r="H55">
        <v>2.4E-2</v>
      </c>
      <c r="I55">
        <v>0.22800000000000001</v>
      </c>
      <c r="J55">
        <v>0.92349999999999999</v>
      </c>
      <c r="K55">
        <v>0.99890000000000001</v>
      </c>
      <c r="L55">
        <v>0</v>
      </c>
      <c r="M55">
        <v>0</v>
      </c>
      <c r="N55">
        <v>9.3025000000000002</v>
      </c>
      <c r="Q55" s="4">
        <v>44102</v>
      </c>
      <c r="R55" s="1">
        <v>0.6891087962962964</v>
      </c>
      <c r="T55">
        <v>0.1436376</v>
      </c>
      <c r="U55">
        <v>1.3645572000000001</v>
      </c>
      <c r="V55" t="s">
        <v>72</v>
      </c>
      <c r="W55" t="s">
        <v>72</v>
      </c>
      <c r="AC55">
        <v>1</v>
      </c>
      <c r="AG55" s="15">
        <v>37</v>
      </c>
      <c r="AH55" s="19">
        <f t="shared" si="3"/>
        <v>0.14400000000000002</v>
      </c>
      <c r="AI55" s="19">
        <f t="shared" si="4"/>
        <v>1.3680000000000001</v>
      </c>
    </row>
    <row r="56" spans="1:50" customFormat="1" ht="15">
      <c r="A56">
        <v>31</v>
      </c>
      <c r="B56">
        <v>9</v>
      </c>
      <c r="C56">
        <v>597.36</v>
      </c>
      <c r="D56" t="s">
        <v>36</v>
      </c>
      <c r="E56" t="s">
        <v>22</v>
      </c>
      <c r="F56">
        <v>328</v>
      </c>
      <c r="G56">
        <v>4424</v>
      </c>
      <c r="H56">
        <v>1.9E-2</v>
      </c>
      <c r="I56">
        <v>0.221</v>
      </c>
      <c r="J56">
        <v>0.92349999999999999</v>
      </c>
      <c r="K56">
        <v>0.99890000000000001</v>
      </c>
      <c r="L56">
        <v>0</v>
      </c>
      <c r="M56">
        <v>0</v>
      </c>
      <c r="N56">
        <v>11.6335</v>
      </c>
      <c r="Q56" s="4">
        <v>44102</v>
      </c>
      <c r="R56" s="1">
        <v>0.69646990740740744</v>
      </c>
      <c r="T56">
        <v>0.1134984</v>
      </c>
      <c r="U56">
        <v>1.3201655999999999</v>
      </c>
      <c r="V56" t="s">
        <v>72</v>
      </c>
      <c r="W56" t="s">
        <v>72</v>
      </c>
      <c r="X56">
        <v>23.442225126003361</v>
      </c>
      <c r="Y56">
        <v>3.3069782846854947</v>
      </c>
      <c r="Z56">
        <v>23.255813953488378</v>
      </c>
      <c r="AA56">
        <v>3.1180400890868625</v>
      </c>
      <c r="AB56">
        <v>22.267863966373707</v>
      </c>
      <c r="AC56">
        <v>1</v>
      </c>
      <c r="AG56" s="15">
        <v>38</v>
      </c>
      <c r="AH56" s="19">
        <f t="shared" si="3"/>
        <v>0.114</v>
      </c>
      <c r="AI56" s="19">
        <f t="shared" si="4"/>
        <v>1.3259999999999998</v>
      </c>
    </row>
    <row r="57" spans="1:50" customFormat="1" ht="15">
      <c r="A57">
        <v>32</v>
      </c>
      <c r="B57">
        <v>10</v>
      </c>
      <c r="C57">
        <v>601.30999999999995</v>
      </c>
      <c r="D57" t="s">
        <v>36</v>
      </c>
      <c r="E57" t="s">
        <v>22</v>
      </c>
      <c r="F57">
        <v>485</v>
      </c>
      <c r="G57">
        <v>4590</v>
      </c>
      <c r="H57">
        <v>2.8000000000000001E-2</v>
      </c>
      <c r="I57">
        <v>0.22700000000000001</v>
      </c>
      <c r="J57">
        <v>0.92349999999999999</v>
      </c>
      <c r="K57">
        <v>0.99890000000000001</v>
      </c>
      <c r="L57">
        <v>0</v>
      </c>
      <c r="M57">
        <v>0</v>
      </c>
      <c r="N57">
        <v>7.9722999999999997</v>
      </c>
      <c r="Q57" s="4">
        <v>44102</v>
      </c>
      <c r="R57" s="1">
        <v>0.70383101851851848</v>
      </c>
      <c r="T57">
        <v>0.16836679999999998</v>
      </c>
      <c r="U57">
        <v>1.3649737</v>
      </c>
      <c r="V57" t="s">
        <v>72</v>
      </c>
      <c r="W57" t="s">
        <v>72</v>
      </c>
      <c r="X57">
        <v>38.932369089905379</v>
      </c>
      <c r="Y57">
        <v>3.3374879284661336</v>
      </c>
      <c r="Z57">
        <v>38.297872340425535</v>
      </c>
      <c r="AA57">
        <v>2.678571428571431</v>
      </c>
      <c r="AB57">
        <v>37.348131675320573</v>
      </c>
      <c r="AC57">
        <v>1</v>
      </c>
      <c r="AG57" s="15">
        <v>39</v>
      </c>
      <c r="AH57" s="19">
        <f t="shared" si="3"/>
        <v>0.16800000000000001</v>
      </c>
      <c r="AI57" s="19">
        <f t="shared" si="4"/>
        <v>1.3620000000000001</v>
      </c>
    </row>
    <row r="58" spans="1:50" customFormat="1" ht="15">
      <c r="A58">
        <v>8</v>
      </c>
      <c r="B58">
        <v>8</v>
      </c>
      <c r="C58">
        <v>604.33000000000004</v>
      </c>
      <c r="D58" t="s">
        <v>36</v>
      </c>
      <c r="E58" t="s">
        <v>22</v>
      </c>
      <c r="F58">
        <v>349</v>
      </c>
      <c r="G58">
        <v>4608</v>
      </c>
      <c r="H58">
        <v>0.02</v>
      </c>
      <c r="I58">
        <v>0.224</v>
      </c>
      <c r="J58">
        <v>0.91310000000000002</v>
      </c>
      <c r="K58">
        <v>0.98939999999999995</v>
      </c>
      <c r="L58">
        <v>0</v>
      </c>
      <c r="M58">
        <v>0</v>
      </c>
      <c r="N58">
        <v>11.2997</v>
      </c>
      <c r="Q58" s="4">
        <v>44104</v>
      </c>
      <c r="R58" s="1">
        <v>0.54903935185185182</v>
      </c>
      <c r="T58">
        <v>0.120866</v>
      </c>
      <c r="U58">
        <v>1.3536992000000001</v>
      </c>
      <c r="V58" t="s">
        <v>72</v>
      </c>
      <c r="W58" t="s">
        <v>72</v>
      </c>
      <c r="AC58">
        <v>1</v>
      </c>
      <c r="AG58" s="15">
        <v>40</v>
      </c>
      <c r="AH58" s="19">
        <f t="shared" si="3"/>
        <v>0.11999999999999998</v>
      </c>
      <c r="AI58" s="19">
        <f t="shared" si="4"/>
        <v>1.3440000000000001</v>
      </c>
    </row>
    <row r="59" spans="1:50" customFormat="1" ht="15">
      <c r="A59">
        <v>9</v>
      </c>
      <c r="B59">
        <v>9</v>
      </c>
      <c r="C59">
        <v>599.59</v>
      </c>
      <c r="D59" t="s">
        <v>36</v>
      </c>
      <c r="E59" t="s">
        <v>22</v>
      </c>
      <c r="F59">
        <v>474</v>
      </c>
      <c r="G59">
        <v>4637</v>
      </c>
      <c r="H59">
        <v>2.8000000000000001E-2</v>
      </c>
      <c r="I59">
        <v>0.22700000000000001</v>
      </c>
      <c r="J59">
        <v>0.91310000000000002</v>
      </c>
      <c r="K59">
        <v>0.98939999999999995</v>
      </c>
      <c r="L59">
        <v>0</v>
      </c>
      <c r="M59">
        <v>0</v>
      </c>
      <c r="N59">
        <v>8.2547999999999995</v>
      </c>
      <c r="Q59" s="4">
        <v>44104</v>
      </c>
      <c r="R59" s="1">
        <v>0.55641203703703701</v>
      </c>
      <c r="T59">
        <v>0.16788520000000001</v>
      </c>
      <c r="U59">
        <v>1.3610693</v>
      </c>
      <c r="V59" t="s">
        <v>72</v>
      </c>
      <c r="W59" t="s">
        <v>72</v>
      </c>
      <c r="X59">
        <v>32.567275910888</v>
      </c>
      <c r="Y59">
        <v>0.54296342395308739</v>
      </c>
      <c r="Z59">
        <v>33.333333333333336</v>
      </c>
      <c r="AA59">
        <v>1.3303769401330388</v>
      </c>
      <c r="AB59">
        <v>31.142703725485188</v>
      </c>
      <c r="AC59">
        <v>1</v>
      </c>
      <c r="AG59" s="15">
        <v>41</v>
      </c>
      <c r="AH59" s="19">
        <f t="shared" si="3"/>
        <v>0.16800000000000001</v>
      </c>
      <c r="AI59" s="19">
        <f t="shared" si="4"/>
        <v>1.3619999999999999</v>
      </c>
    </row>
    <row r="60" spans="1:50" customFormat="1" ht="15">
      <c r="A60">
        <v>10</v>
      </c>
      <c r="B60">
        <v>10</v>
      </c>
      <c r="C60">
        <v>600.73</v>
      </c>
      <c r="D60" t="s">
        <v>36</v>
      </c>
      <c r="E60" t="s">
        <v>22</v>
      </c>
      <c r="F60">
        <v>342</v>
      </c>
      <c r="G60">
        <v>4625</v>
      </c>
      <c r="H60">
        <v>0.02</v>
      </c>
      <c r="I60">
        <v>0.22600000000000001</v>
      </c>
      <c r="J60">
        <v>0.91310000000000002</v>
      </c>
      <c r="K60">
        <v>0.98939999999999995</v>
      </c>
      <c r="L60">
        <v>0</v>
      </c>
      <c r="M60">
        <v>0</v>
      </c>
      <c r="N60">
        <v>11.5761</v>
      </c>
      <c r="Q60" s="4">
        <v>44104</v>
      </c>
      <c r="R60" s="1">
        <v>0.56377314814814816</v>
      </c>
      <c r="T60">
        <v>0.12014600000000002</v>
      </c>
      <c r="U60">
        <v>1.3576498000000001</v>
      </c>
      <c r="V60" t="s">
        <v>72</v>
      </c>
      <c r="W60" t="s">
        <v>72</v>
      </c>
      <c r="X60">
        <v>33.148631120517493</v>
      </c>
      <c r="Y60">
        <v>0.25155228430917398</v>
      </c>
      <c r="Z60">
        <v>33.333333333333336</v>
      </c>
      <c r="AA60">
        <v>0.44150110375275975</v>
      </c>
      <c r="AB60">
        <v>33.496210459434529</v>
      </c>
      <c r="AC60">
        <v>1</v>
      </c>
      <c r="AG60" s="15">
        <v>42</v>
      </c>
      <c r="AH60" s="19">
        <f t="shared" si="3"/>
        <v>0.12000000000000001</v>
      </c>
      <c r="AI60" s="19">
        <f t="shared" si="4"/>
        <v>1.3560000000000001</v>
      </c>
    </row>
    <row r="61" spans="1:50" customFormat="1" ht="15">
      <c r="A61">
        <v>8</v>
      </c>
      <c r="B61">
        <v>8</v>
      </c>
      <c r="C61">
        <v>599.61</v>
      </c>
      <c r="D61" t="s">
        <v>36</v>
      </c>
      <c r="E61" t="s">
        <v>22</v>
      </c>
      <c r="F61">
        <v>318</v>
      </c>
      <c r="G61">
        <v>4444</v>
      </c>
      <c r="H61">
        <v>1.7999999999999999E-2</v>
      </c>
      <c r="I61">
        <v>0.22</v>
      </c>
      <c r="J61">
        <v>0.92620000000000002</v>
      </c>
      <c r="K61">
        <v>0.99250000000000005</v>
      </c>
      <c r="L61">
        <v>0</v>
      </c>
      <c r="M61">
        <v>0</v>
      </c>
      <c r="N61">
        <v>11.943199999999999</v>
      </c>
      <c r="Q61" s="4">
        <v>44106</v>
      </c>
      <c r="R61" s="1">
        <v>0.58493055555555562</v>
      </c>
      <c r="S61" s="2"/>
      <c r="T61">
        <v>0.14199655999999999</v>
      </c>
      <c r="U61">
        <v>1.3728307200000001</v>
      </c>
      <c r="V61" t="s">
        <v>72</v>
      </c>
      <c r="W61" t="s">
        <v>72</v>
      </c>
      <c r="X61" s="12"/>
      <c r="Y61" s="12"/>
      <c r="Z61" s="12"/>
      <c r="AA61" s="12"/>
      <c r="AB61" s="12"/>
      <c r="AC61">
        <v>1</v>
      </c>
      <c r="AD61" s="2"/>
      <c r="AE61" s="2"/>
      <c r="AF61" s="2"/>
      <c r="AG61" s="15">
        <v>43</v>
      </c>
      <c r="AH61" s="19">
        <f t="shared" si="3"/>
        <v>0.14208891779656777</v>
      </c>
      <c r="AI61" s="19">
        <f t="shared" si="4"/>
        <v>1.3737236403662381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customFormat="1" ht="15">
      <c r="A62">
        <v>9</v>
      </c>
      <c r="B62">
        <v>9</v>
      </c>
      <c r="C62">
        <v>617.27</v>
      </c>
      <c r="D62" t="s">
        <v>36</v>
      </c>
      <c r="E62" t="s">
        <v>22</v>
      </c>
      <c r="F62">
        <v>460</v>
      </c>
      <c r="G62">
        <v>4601</v>
      </c>
      <c r="H62">
        <v>2.5999999999999999E-2</v>
      </c>
      <c r="I62">
        <v>0.22</v>
      </c>
      <c r="J62">
        <v>0.92620000000000002</v>
      </c>
      <c r="K62">
        <v>0.99250000000000005</v>
      </c>
      <c r="L62">
        <v>0</v>
      </c>
      <c r="M62">
        <v>0</v>
      </c>
      <c r="N62">
        <v>8.3620999999999999</v>
      </c>
      <c r="Q62" s="4">
        <v>44106</v>
      </c>
      <c r="R62" s="1">
        <v>0.59231481481481485</v>
      </c>
      <c r="S62" s="2"/>
      <c r="T62">
        <v>0.14327792</v>
      </c>
      <c r="U62">
        <v>1.3799371199999999</v>
      </c>
      <c r="V62" t="s">
        <v>72</v>
      </c>
      <c r="W62" t="s">
        <v>72</v>
      </c>
      <c r="X62" s="14">
        <f>100*(ABS(T62-T61))/(AVERAGE(T62,T61))</f>
        <v>0.89833482476245974</v>
      </c>
      <c r="Y62" s="14">
        <f>100*(ABS(U62-U61))/(AVERAGE(U62,U61))</f>
        <v>0.51630943203694557</v>
      </c>
      <c r="Z62" s="14">
        <f>100*(ABS(H62-H61))/(AVERAGE(H62,H61))</f>
        <v>36.363636363636367</v>
      </c>
      <c r="AA62" s="14">
        <f>100*(ABS(I62-I61))/(AVERAGE(I62,I61))</f>
        <v>0</v>
      </c>
      <c r="AB62" s="14">
        <f>100*(ABS(N62-N61))/(AVERAGE(N62,N61))</f>
        <v>35.272564305870873</v>
      </c>
      <c r="AC62">
        <v>1</v>
      </c>
      <c r="AD62" s="2"/>
      <c r="AE62" s="2"/>
      <c r="AF62" s="2"/>
      <c r="AG62" s="15">
        <v>44</v>
      </c>
      <c r="AH62" s="19">
        <f t="shared" si="3"/>
        <v>0.13926928572585739</v>
      </c>
      <c r="AI62" s="19">
        <f t="shared" si="4"/>
        <v>1.3413291946797998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customFormat="1" ht="15">
      <c r="A63">
        <v>10</v>
      </c>
      <c r="B63">
        <v>10</v>
      </c>
      <c r="C63">
        <v>611.04</v>
      </c>
      <c r="D63" t="s">
        <v>36</v>
      </c>
      <c r="E63" t="s">
        <v>22</v>
      </c>
      <c r="F63">
        <v>328</v>
      </c>
      <c r="G63">
        <v>4415</v>
      </c>
      <c r="H63">
        <v>1.9E-2</v>
      </c>
      <c r="I63">
        <v>0.214</v>
      </c>
      <c r="J63">
        <v>0.92620000000000002</v>
      </c>
      <c r="K63">
        <v>0.99250000000000005</v>
      </c>
      <c r="L63">
        <v>0</v>
      </c>
      <c r="M63">
        <v>0</v>
      </c>
      <c r="N63">
        <v>11.504300000000001</v>
      </c>
      <c r="Q63" s="4">
        <v>44106</v>
      </c>
      <c r="R63" s="1">
        <v>0.59965277777777781</v>
      </c>
      <c r="S63" s="2"/>
      <c r="T63">
        <v>0.14455928000000001</v>
      </c>
      <c r="U63">
        <v>1.38704352</v>
      </c>
      <c r="V63" t="s">
        <v>72</v>
      </c>
      <c r="W63" t="s">
        <v>72</v>
      </c>
      <c r="X63" s="14">
        <f>100*(ABS(T63-T62))/(AVERAGE(T63,T62))</f>
        <v>0.89033662083984222</v>
      </c>
      <c r="Y63" s="14">
        <f>100*(ABS(U63-U62))/(AVERAGE(U63,U62))</f>
        <v>0.51365737058428196</v>
      </c>
      <c r="Z63" s="14">
        <f>100*(ABS(H63-H62))/(AVERAGE(H63,H62))</f>
        <v>31.111111111111111</v>
      </c>
      <c r="AA63" s="14">
        <f>100*(ABS(I63-I62))/(AVERAGE(I63,I62))</f>
        <v>2.7649769585253483</v>
      </c>
      <c r="AB63" s="14">
        <f>100*(ABS(N63-N62))/(AVERAGE(N63,N62))</f>
        <v>31.633310514235102</v>
      </c>
      <c r="AC63">
        <v>1</v>
      </c>
      <c r="AD63" s="2"/>
      <c r="AE63" s="2"/>
      <c r="AF63" s="2"/>
      <c r="AG63" s="15">
        <v>45</v>
      </c>
      <c r="AH63" s="19">
        <f t="shared" si="3"/>
        <v>0.14194744697564809</v>
      </c>
      <c r="AI63" s="19">
        <f t="shared" si="4"/>
        <v>1.361983032207384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customFormat="1" ht="15">
      <c r="A64">
        <v>10</v>
      </c>
      <c r="B64">
        <v>8</v>
      </c>
      <c r="C64">
        <v>612</v>
      </c>
      <c r="D64" t="s">
        <v>36</v>
      </c>
      <c r="E64" t="s">
        <v>22</v>
      </c>
      <c r="F64">
        <v>536</v>
      </c>
      <c r="G64">
        <v>4689</v>
      </c>
      <c r="H64">
        <v>3.1E-2</v>
      </c>
      <c r="I64">
        <v>0.22700000000000001</v>
      </c>
      <c r="J64">
        <v>0.91710000000000003</v>
      </c>
      <c r="K64">
        <v>1</v>
      </c>
      <c r="L64">
        <v>0</v>
      </c>
      <c r="M64">
        <v>0</v>
      </c>
      <c r="N64">
        <v>7.3811</v>
      </c>
      <c r="Q64" s="4">
        <v>44249</v>
      </c>
      <c r="R64" s="1">
        <v>0.69496527777777783</v>
      </c>
      <c r="T64">
        <v>0.18972</v>
      </c>
      <c r="U64">
        <v>1.38924</v>
      </c>
      <c r="V64" t="s">
        <v>72</v>
      </c>
      <c r="W64" t="s">
        <v>72</v>
      </c>
      <c r="AC64">
        <v>1</v>
      </c>
      <c r="AG64" s="15">
        <v>46</v>
      </c>
      <c r="AH64" s="19">
        <f t="shared" si="3"/>
        <v>0.186</v>
      </c>
      <c r="AI64" s="19">
        <f t="shared" si="4"/>
        <v>1.3619999999999999</v>
      </c>
    </row>
    <row r="65" spans="1:50" customFormat="1" ht="15">
      <c r="A65">
        <v>11</v>
      </c>
      <c r="B65">
        <v>9</v>
      </c>
      <c r="C65">
        <v>620.09</v>
      </c>
      <c r="D65" t="s">
        <v>36</v>
      </c>
      <c r="E65" t="s">
        <v>22</v>
      </c>
      <c r="F65">
        <v>356</v>
      </c>
      <c r="G65">
        <v>4583</v>
      </c>
      <c r="H65">
        <v>0.02</v>
      </c>
      <c r="I65">
        <v>0.22</v>
      </c>
      <c r="J65">
        <v>0.91710000000000003</v>
      </c>
      <c r="K65">
        <v>1</v>
      </c>
      <c r="L65">
        <v>0</v>
      </c>
      <c r="M65">
        <v>0</v>
      </c>
      <c r="N65">
        <v>11.0909</v>
      </c>
      <c r="Q65" s="4">
        <v>44249</v>
      </c>
      <c r="R65" s="1">
        <v>0.70232638888888888</v>
      </c>
      <c r="T65">
        <v>0.12401800000000002</v>
      </c>
      <c r="U65">
        <v>1.364198</v>
      </c>
      <c r="V65" t="s">
        <v>72</v>
      </c>
      <c r="W65" t="s">
        <v>72</v>
      </c>
      <c r="X65">
        <v>41.883354901223299</v>
      </c>
      <c r="Y65">
        <v>1.8189623300034363</v>
      </c>
      <c r="Z65">
        <v>43.137254901960773</v>
      </c>
      <c r="AA65">
        <v>3.1319910514541416</v>
      </c>
      <c r="AB65">
        <v>40.166738847986132</v>
      </c>
      <c r="AC65">
        <v>1</v>
      </c>
      <c r="AG65" s="15">
        <v>47</v>
      </c>
      <c r="AH65" s="19">
        <f t="shared" si="3"/>
        <v>0.12000000000000001</v>
      </c>
      <c r="AI65" s="19">
        <f t="shared" si="4"/>
        <v>1.32</v>
      </c>
    </row>
    <row r="66" spans="1:50" customFormat="1" ht="15">
      <c r="A66">
        <v>12</v>
      </c>
      <c r="B66">
        <v>10</v>
      </c>
      <c r="C66">
        <v>629.38</v>
      </c>
      <c r="D66" t="s">
        <v>36</v>
      </c>
      <c r="E66" t="s">
        <v>22</v>
      </c>
      <c r="F66">
        <v>496</v>
      </c>
      <c r="G66">
        <v>4927</v>
      </c>
      <c r="H66">
        <v>2.8000000000000001E-2</v>
      </c>
      <c r="I66">
        <v>0.23100000000000001</v>
      </c>
      <c r="J66">
        <v>0.91710000000000003</v>
      </c>
      <c r="K66">
        <v>1</v>
      </c>
      <c r="L66">
        <v>0</v>
      </c>
      <c r="M66">
        <v>0</v>
      </c>
      <c r="N66">
        <v>8.3531999999999993</v>
      </c>
      <c r="Q66" s="4">
        <v>44249</v>
      </c>
      <c r="R66" s="1">
        <v>0.70967592592592599</v>
      </c>
      <c r="T66">
        <v>0.17622640000000001</v>
      </c>
      <c r="U66">
        <v>1.4538678000000003</v>
      </c>
      <c r="V66" t="s">
        <v>72</v>
      </c>
      <c r="W66" t="s">
        <v>72</v>
      </c>
      <c r="X66">
        <v>34.777268118905788</v>
      </c>
      <c r="Y66">
        <v>6.3639252142373843</v>
      </c>
      <c r="Z66">
        <v>33.333333333333336</v>
      </c>
      <c r="AA66">
        <v>4.8780487804878092</v>
      </c>
      <c r="AB66">
        <v>28.159698828950688</v>
      </c>
      <c r="AC66">
        <v>1</v>
      </c>
      <c r="AG66" s="15">
        <v>48</v>
      </c>
      <c r="AH66" s="19">
        <f t="shared" si="3"/>
        <v>0.16799999999999998</v>
      </c>
      <c r="AI66" s="19">
        <f t="shared" si="4"/>
        <v>1.3860000000000003</v>
      </c>
    </row>
    <row r="67" spans="1:50" customFormat="1" ht="15">
      <c r="A67">
        <v>8</v>
      </c>
      <c r="B67">
        <v>8</v>
      </c>
      <c r="C67">
        <v>597.22</v>
      </c>
      <c r="D67" t="s">
        <v>36</v>
      </c>
      <c r="E67" t="s">
        <v>22</v>
      </c>
      <c r="F67">
        <v>348</v>
      </c>
      <c r="G67">
        <v>4619</v>
      </c>
      <c r="H67">
        <v>2.1000000000000001E-2</v>
      </c>
      <c r="I67">
        <v>0.22800000000000001</v>
      </c>
      <c r="J67">
        <v>0.94869999999999999</v>
      </c>
      <c r="K67">
        <v>0.99150000000000005</v>
      </c>
      <c r="L67">
        <v>0</v>
      </c>
      <c r="M67">
        <v>0</v>
      </c>
      <c r="N67">
        <v>10.970599999999999</v>
      </c>
      <c r="Q67" s="4">
        <v>44256</v>
      </c>
      <c r="R67" s="1">
        <v>0.64207175925925919</v>
      </c>
      <c r="S67" s="2"/>
      <c r="T67">
        <v>0.12541620000000001</v>
      </c>
      <c r="U67">
        <v>1.3616616000000001</v>
      </c>
      <c r="V67" t="s">
        <v>72</v>
      </c>
      <c r="W67" t="s">
        <v>72</v>
      </c>
      <c r="X67" s="12"/>
      <c r="Y67" s="12"/>
      <c r="Z67" s="12"/>
      <c r="AA67" s="12"/>
      <c r="AB67" s="12"/>
      <c r="AC67">
        <v>1</v>
      </c>
      <c r="AD67" s="2"/>
      <c r="AE67" s="2"/>
      <c r="AF67" s="2"/>
      <c r="AG67" s="15">
        <v>49</v>
      </c>
      <c r="AH67" s="19">
        <f t="shared" si="3"/>
        <v>0.126</v>
      </c>
      <c r="AI67" s="19">
        <f t="shared" si="4"/>
        <v>1.3680000000000001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customFormat="1" ht="15">
      <c r="A68">
        <v>9</v>
      </c>
      <c r="B68">
        <v>9</v>
      </c>
      <c r="C68">
        <v>608.44000000000005</v>
      </c>
      <c r="D68" t="s">
        <v>36</v>
      </c>
      <c r="E68" t="s">
        <v>22</v>
      </c>
      <c r="F68">
        <v>502</v>
      </c>
      <c r="G68">
        <v>4820</v>
      </c>
      <c r="H68">
        <v>0.03</v>
      </c>
      <c r="I68">
        <v>0.23200000000000001</v>
      </c>
      <c r="J68">
        <v>0.94869999999999999</v>
      </c>
      <c r="K68">
        <v>0.99150000000000005</v>
      </c>
      <c r="L68">
        <v>0</v>
      </c>
      <c r="M68">
        <v>0</v>
      </c>
      <c r="N68">
        <v>7.7564000000000002</v>
      </c>
      <c r="Q68" s="4">
        <v>44256</v>
      </c>
      <c r="R68" s="1">
        <v>0.64944444444444438</v>
      </c>
      <c r="S68" s="2"/>
      <c r="T68">
        <v>0.182532</v>
      </c>
      <c r="U68">
        <v>1.4115808000000001</v>
      </c>
      <c r="V68" t="s">
        <v>72</v>
      </c>
      <c r="W68" t="s">
        <v>72</v>
      </c>
      <c r="X68" s="14">
        <v>37.094420425253332</v>
      </c>
      <c r="Y68" s="14">
        <v>3.6000603481325641</v>
      </c>
      <c r="Z68" s="14">
        <v>35.294117647058812</v>
      </c>
      <c r="AA68" s="14">
        <v>1.7391304347826102</v>
      </c>
      <c r="AB68" s="14">
        <v>34.326907673412705</v>
      </c>
      <c r="AC68">
        <v>1</v>
      </c>
      <c r="AD68" s="2"/>
      <c r="AE68" s="2"/>
      <c r="AF68" s="2"/>
      <c r="AG68" s="15">
        <v>50</v>
      </c>
      <c r="AH68" s="19">
        <f t="shared" si="3"/>
        <v>0.18</v>
      </c>
      <c r="AI68" s="19">
        <f t="shared" si="4"/>
        <v>1.3919999999999999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customFormat="1" ht="15">
      <c r="A69">
        <v>10</v>
      </c>
      <c r="B69">
        <v>10</v>
      </c>
      <c r="C69">
        <v>618.45000000000005</v>
      </c>
      <c r="D69" t="s">
        <v>36</v>
      </c>
      <c r="E69" t="s">
        <v>22</v>
      </c>
      <c r="F69">
        <v>378</v>
      </c>
      <c r="G69">
        <v>5155</v>
      </c>
      <c r="H69">
        <v>2.1999999999999999E-2</v>
      </c>
      <c r="I69">
        <v>0.24199999999999999</v>
      </c>
      <c r="J69">
        <v>0.94869999999999999</v>
      </c>
      <c r="K69">
        <v>0.99150000000000005</v>
      </c>
      <c r="L69">
        <v>0</v>
      </c>
      <c r="M69">
        <v>0</v>
      </c>
      <c r="N69">
        <v>11.0693</v>
      </c>
      <c r="Q69" s="4">
        <v>44256</v>
      </c>
      <c r="R69" s="1">
        <v>0.65679398148148149</v>
      </c>
      <c r="S69" s="2"/>
      <c r="T69">
        <v>0.13605900000000001</v>
      </c>
      <c r="U69">
        <v>1.4966490000000001</v>
      </c>
      <c r="V69" t="s">
        <v>72</v>
      </c>
      <c r="W69" t="s">
        <v>72</v>
      </c>
      <c r="X69" s="14">
        <v>29.17408213038032</v>
      </c>
      <c r="Y69" s="14">
        <v>5.8501704370129239</v>
      </c>
      <c r="Z69" s="14">
        <v>30.769230769230774</v>
      </c>
      <c r="AA69" s="14">
        <v>4.2194092827004139</v>
      </c>
      <c r="AB69" s="14">
        <v>35.195504018442875</v>
      </c>
      <c r="AC69">
        <v>1</v>
      </c>
      <c r="AD69" s="2"/>
      <c r="AE69" s="2"/>
      <c r="AF69" s="2"/>
      <c r="AG69" s="15">
        <v>51</v>
      </c>
      <c r="AH69" s="19">
        <f t="shared" si="3"/>
        <v>0.13200000000000001</v>
      </c>
      <c r="AI69" s="19">
        <f t="shared" si="4"/>
        <v>1.452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s="2" customFormat="1" ht="15">
      <c r="A70">
        <v>8</v>
      </c>
      <c r="B70">
        <v>8</v>
      </c>
      <c r="C70">
        <v>603.36</v>
      </c>
      <c r="D70" t="s">
        <v>36</v>
      </c>
      <c r="E70" t="s">
        <v>22</v>
      </c>
      <c r="F70">
        <v>320</v>
      </c>
      <c r="G70">
        <v>4629</v>
      </c>
      <c r="H70">
        <v>1.9E-2</v>
      </c>
      <c r="I70">
        <v>0.22600000000000001</v>
      </c>
      <c r="J70">
        <v>0.93840000000000001</v>
      </c>
      <c r="K70">
        <v>0.99099999999999999</v>
      </c>
      <c r="L70">
        <v>0</v>
      </c>
      <c r="M70">
        <v>0</v>
      </c>
      <c r="N70">
        <v>12.1282</v>
      </c>
      <c r="O70"/>
      <c r="P70"/>
      <c r="Q70" s="4">
        <v>44258</v>
      </c>
      <c r="R70" s="1">
        <v>0.57203703703703701</v>
      </c>
      <c r="T70">
        <v>0.11463839999999999</v>
      </c>
      <c r="U70">
        <v>1.3635936000000002</v>
      </c>
      <c r="V70" t="s">
        <v>72</v>
      </c>
      <c r="W70" t="s">
        <v>72</v>
      </c>
      <c r="X70" s="12"/>
      <c r="Y70" s="12"/>
      <c r="Z70" s="12"/>
      <c r="AA70" s="12"/>
      <c r="AB70" s="12"/>
      <c r="AC70">
        <v>1</v>
      </c>
      <c r="AG70" s="15">
        <v>52</v>
      </c>
      <c r="AH70" s="19">
        <f t="shared" si="3"/>
        <v>0.11399999999999998</v>
      </c>
      <c r="AI70" s="19">
        <f t="shared" si="4"/>
        <v>1.3560000000000001</v>
      </c>
    </row>
    <row r="71" spans="1:50" s="2" customFormat="1" ht="15">
      <c r="A71">
        <v>9</v>
      </c>
      <c r="B71">
        <v>9</v>
      </c>
      <c r="C71">
        <v>612.89</v>
      </c>
      <c r="D71" t="s">
        <v>36</v>
      </c>
      <c r="E71" t="s">
        <v>22</v>
      </c>
      <c r="F71">
        <v>490</v>
      </c>
      <c r="G71">
        <v>4854</v>
      </c>
      <c r="H71">
        <v>2.9000000000000001E-2</v>
      </c>
      <c r="I71">
        <v>0.23200000000000001</v>
      </c>
      <c r="J71">
        <v>0.93840000000000001</v>
      </c>
      <c r="K71">
        <v>0.99099999999999999</v>
      </c>
      <c r="L71">
        <v>0</v>
      </c>
      <c r="M71">
        <v>0</v>
      </c>
      <c r="N71">
        <v>8.0897000000000006</v>
      </c>
      <c r="O71"/>
      <c r="P71"/>
      <c r="Q71" s="4">
        <v>44258</v>
      </c>
      <c r="R71" s="1">
        <v>0.57938657407407412</v>
      </c>
      <c r="T71">
        <v>0.17773810000000001</v>
      </c>
      <c r="U71">
        <v>1.4219048000000001</v>
      </c>
      <c r="V71" t="s">
        <v>72</v>
      </c>
      <c r="W71" t="s">
        <v>72</v>
      </c>
      <c r="X71" s="12">
        <v>43.163318529361987</v>
      </c>
      <c r="Y71" s="12">
        <v>4.1867695921132029</v>
      </c>
      <c r="Z71" s="12">
        <v>41.666666666666679</v>
      </c>
      <c r="AA71" s="12">
        <v>2.6200873362445436</v>
      </c>
      <c r="AB71" s="12">
        <v>39.949747500976848</v>
      </c>
      <c r="AC71">
        <v>1</v>
      </c>
      <c r="AG71" s="15">
        <v>53</v>
      </c>
      <c r="AH71" s="19">
        <f t="shared" si="3"/>
        <v>0.17400000000000002</v>
      </c>
      <c r="AI71" s="19">
        <f t="shared" si="4"/>
        <v>1.3920000000000001</v>
      </c>
    </row>
    <row r="72" spans="1:50" s="2" customFormat="1" ht="15">
      <c r="A72">
        <v>10</v>
      </c>
      <c r="B72">
        <v>10</v>
      </c>
      <c r="C72">
        <v>602.44000000000005</v>
      </c>
      <c r="D72" t="s">
        <v>36</v>
      </c>
      <c r="E72" t="s">
        <v>22</v>
      </c>
      <c r="F72">
        <v>342</v>
      </c>
      <c r="G72">
        <v>4537</v>
      </c>
      <c r="H72">
        <v>0.02</v>
      </c>
      <c r="I72">
        <v>0.222</v>
      </c>
      <c r="J72">
        <v>0.93840000000000001</v>
      </c>
      <c r="K72">
        <v>0.99099999999999999</v>
      </c>
      <c r="L72">
        <v>0</v>
      </c>
      <c r="M72">
        <v>0</v>
      </c>
      <c r="N72">
        <v>11.1166</v>
      </c>
      <c r="O72"/>
      <c r="P72"/>
      <c r="Q72" s="4">
        <v>44258</v>
      </c>
      <c r="R72" s="1">
        <v>0.58672453703703698</v>
      </c>
      <c r="T72">
        <v>0.12048800000000001</v>
      </c>
      <c r="U72">
        <v>1.3374168</v>
      </c>
      <c r="V72" t="s">
        <v>72</v>
      </c>
      <c r="W72" t="s">
        <v>72</v>
      </c>
      <c r="X72" s="12">
        <v>38.393755610256775</v>
      </c>
      <c r="Y72" s="12">
        <v>6.1238240587831543</v>
      </c>
      <c r="Z72" s="12">
        <v>36.734693877551024</v>
      </c>
      <c r="AA72" s="12">
        <v>4.4052863436123388</v>
      </c>
      <c r="AB72" s="12">
        <v>31.519865877342326</v>
      </c>
      <c r="AC72">
        <v>1</v>
      </c>
      <c r="AG72" s="15">
        <v>54</v>
      </c>
      <c r="AH72" s="19">
        <f t="shared" si="3"/>
        <v>0.12000000000000001</v>
      </c>
      <c r="AI72" s="19">
        <f t="shared" si="4"/>
        <v>1.3319999999999999</v>
      </c>
    </row>
    <row r="73" spans="1:50" s="2" customFormat="1" ht="15">
      <c r="A73">
        <v>8</v>
      </c>
      <c r="B73">
        <v>8</v>
      </c>
      <c r="C73">
        <v>603.45000000000005</v>
      </c>
      <c r="D73" t="s">
        <v>36</v>
      </c>
      <c r="E73" t="s">
        <v>22</v>
      </c>
      <c r="F73">
        <v>767</v>
      </c>
      <c r="G73">
        <v>4361</v>
      </c>
      <c r="H73">
        <v>4.2000000000000003E-2</v>
      </c>
      <c r="I73">
        <v>0.22</v>
      </c>
      <c r="J73">
        <v>0.86409999999999998</v>
      </c>
      <c r="K73">
        <v>1.0182</v>
      </c>
      <c r="L73">
        <v>0</v>
      </c>
      <c r="M73">
        <v>0</v>
      </c>
      <c r="N73">
        <v>5.1844999999999999</v>
      </c>
      <c r="O73"/>
      <c r="P73"/>
      <c r="Q73" s="4">
        <v>44375</v>
      </c>
      <c r="R73" s="1">
        <v>0.71266203703703701</v>
      </c>
      <c r="T73" s="9">
        <v>0.25344900000000004</v>
      </c>
      <c r="U73" s="9">
        <v>1.32759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  <c r="AG73" s="15">
        <v>55</v>
      </c>
      <c r="AH73" s="19">
        <f t="shared" si="3"/>
        <v>0.25200000000000006</v>
      </c>
      <c r="AI73" s="19">
        <f t="shared" si="4"/>
        <v>1.3199999999999998</v>
      </c>
    </row>
    <row r="74" spans="1:50" s="2" customFormat="1" ht="15">
      <c r="A74">
        <v>9</v>
      </c>
      <c r="B74">
        <v>9</v>
      </c>
      <c r="C74">
        <v>624.6</v>
      </c>
      <c r="D74" t="s">
        <v>36</v>
      </c>
      <c r="E74" t="s">
        <v>22</v>
      </c>
      <c r="F74">
        <v>495</v>
      </c>
      <c r="G74">
        <v>4478</v>
      </c>
      <c r="H74">
        <v>2.5999999999999999E-2</v>
      </c>
      <c r="I74">
        <v>0.218</v>
      </c>
      <c r="J74">
        <v>0.86409999999999998</v>
      </c>
      <c r="K74">
        <v>1.0182</v>
      </c>
      <c r="L74">
        <v>0</v>
      </c>
      <c r="M74">
        <v>0</v>
      </c>
      <c r="N74">
        <v>8.3135999999999992</v>
      </c>
      <c r="O74"/>
      <c r="P74"/>
      <c r="Q74" s="4">
        <v>44375</v>
      </c>
      <c r="R74" s="1">
        <v>0.7200347222222222</v>
      </c>
      <c r="T74" s="9">
        <v>0.16239599999999998</v>
      </c>
      <c r="U74" s="9">
        <v>1.3616280000000001</v>
      </c>
      <c r="V74" s="9" t="s">
        <v>72</v>
      </c>
      <c r="W74" s="9" t="s">
        <v>72</v>
      </c>
      <c r="X74" s="14"/>
      <c r="Y74" s="14"/>
      <c r="Z74" s="14"/>
      <c r="AA74" s="14"/>
      <c r="AB74" s="14"/>
      <c r="AC74" s="3">
        <v>1</v>
      </c>
      <c r="AG74" s="15">
        <v>56</v>
      </c>
      <c r="AH74" s="19">
        <f t="shared" si="3"/>
        <v>0.15599999999999997</v>
      </c>
      <c r="AI74" s="19">
        <f t="shared" si="4"/>
        <v>1.3080000000000001</v>
      </c>
    </row>
    <row r="75" spans="1:50" s="2" customFormat="1" ht="15">
      <c r="A75">
        <v>10</v>
      </c>
      <c r="B75">
        <v>10</v>
      </c>
      <c r="C75">
        <v>621.34</v>
      </c>
      <c r="D75" t="s">
        <v>36</v>
      </c>
      <c r="E75" t="s">
        <v>22</v>
      </c>
      <c r="F75">
        <v>591</v>
      </c>
      <c r="G75">
        <v>4547</v>
      </c>
      <c r="H75">
        <v>3.2000000000000001E-2</v>
      </c>
      <c r="I75">
        <v>0.222</v>
      </c>
      <c r="J75">
        <v>0.86409999999999998</v>
      </c>
      <c r="K75">
        <v>1.0182</v>
      </c>
      <c r="L75">
        <v>0</v>
      </c>
      <c r="M75">
        <v>0</v>
      </c>
      <c r="N75">
        <v>7.0293000000000001</v>
      </c>
      <c r="O75"/>
      <c r="P75"/>
      <c r="Q75" s="4">
        <v>44375</v>
      </c>
      <c r="R75" s="1">
        <v>0.72739583333333335</v>
      </c>
      <c r="T75" s="9">
        <v>0.1988288</v>
      </c>
      <c r="U75" s="9">
        <v>1.3793748000000001</v>
      </c>
      <c r="V75" s="9" t="s">
        <v>72</v>
      </c>
      <c r="W75" s="9" t="s">
        <v>72</v>
      </c>
      <c r="X75" s="12"/>
      <c r="Y75" s="12"/>
      <c r="Z75" s="12"/>
      <c r="AA75" s="12"/>
      <c r="AB75" s="12"/>
      <c r="AC75" s="3">
        <v>1</v>
      </c>
      <c r="AG75" s="15">
        <v>57</v>
      </c>
      <c r="AH75" s="19">
        <f t="shared" si="3"/>
        <v>0.192</v>
      </c>
      <c r="AI75" s="19">
        <f t="shared" si="4"/>
        <v>1.3320000000000001</v>
      </c>
    </row>
    <row r="76" spans="1:50" s="2" customFormat="1" ht="15">
      <c r="A76">
        <v>8</v>
      </c>
      <c r="B76">
        <v>8</v>
      </c>
      <c r="C76">
        <v>603.94000000000005</v>
      </c>
      <c r="D76" t="s">
        <v>36</v>
      </c>
      <c r="E76" t="s">
        <v>22</v>
      </c>
      <c r="F76">
        <v>507</v>
      </c>
      <c r="G76">
        <v>4703</v>
      </c>
      <c r="H76">
        <v>0.03</v>
      </c>
      <c r="I76">
        <v>0.23200000000000001</v>
      </c>
      <c r="J76">
        <v>0.93840000000000001</v>
      </c>
      <c r="K76">
        <v>1.0037</v>
      </c>
      <c r="L76">
        <v>0</v>
      </c>
      <c r="M76">
        <v>0</v>
      </c>
      <c r="N76">
        <v>7.6853999999999996</v>
      </c>
      <c r="O76"/>
      <c r="P76"/>
      <c r="Q76" s="4">
        <v>44377</v>
      </c>
      <c r="R76" s="1">
        <v>0.66768518518518516</v>
      </c>
      <c r="T76" s="9">
        <v>0.18118200000000001</v>
      </c>
      <c r="U76" s="9">
        <v>1.4011408000000003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  <c r="AG76" s="15">
        <v>58</v>
      </c>
      <c r="AH76" s="19">
        <f t="shared" si="3"/>
        <v>0.18</v>
      </c>
      <c r="AI76" s="19">
        <f t="shared" si="4"/>
        <v>1.3920000000000001</v>
      </c>
    </row>
    <row r="77" spans="1:50" s="2" customFormat="1" ht="15">
      <c r="A77">
        <v>9</v>
      </c>
      <c r="B77">
        <v>9</v>
      </c>
      <c r="C77">
        <v>612.97</v>
      </c>
      <c r="D77" t="s">
        <v>36</v>
      </c>
      <c r="E77" t="s">
        <v>22</v>
      </c>
      <c r="F77">
        <v>360</v>
      </c>
      <c r="G77">
        <v>4787</v>
      </c>
      <c r="H77">
        <v>2.1000000000000001E-2</v>
      </c>
      <c r="I77">
        <v>0.23200000000000001</v>
      </c>
      <c r="J77">
        <v>0.93840000000000001</v>
      </c>
      <c r="K77">
        <v>1.0037</v>
      </c>
      <c r="L77">
        <v>0</v>
      </c>
      <c r="M77">
        <v>0</v>
      </c>
      <c r="N77">
        <v>11.181100000000001</v>
      </c>
      <c r="O77"/>
      <c r="P77"/>
      <c r="Q77" s="4">
        <v>44377</v>
      </c>
      <c r="R77" s="1">
        <v>0.67504629629629631</v>
      </c>
      <c r="T77" s="9">
        <v>0.12872370000000002</v>
      </c>
      <c r="U77" s="9">
        <v>1.4220904000000001</v>
      </c>
      <c r="V77" s="9" t="s">
        <v>72</v>
      </c>
      <c r="W77" s="9" t="s">
        <v>72</v>
      </c>
      <c r="X77" s="14"/>
      <c r="Y77" s="14"/>
      <c r="Z77" s="14"/>
      <c r="AA77" s="14"/>
      <c r="AB77" s="14"/>
      <c r="AC77" s="3">
        <v>1</v>
      </c>
      <c r="AG77" s="15">
        <v>59</v>
      </c>
      <c r="AH77" s="19">
        <f t="shared" si="3"/>
        <v>0.126</v>
      </c>
      <c r="AI77" s="19">
        <f t="shared" si="4"/>
        <v>1.3920000000000001</v>
      </c>
    </row>
    <row r="78" spans="1:50" s="2" customFormat="1" ht="15">
      <c r="A78">
        <v>10</v>
      </c>
      <c r="B78">
        <v>10</v>
      </c>
      <c r="C78">
        <v>602.45000000000005</v>
      </c>
      <c r="D78" t="s">
        <v>36</v>
      </c>
      <c r="E78" t="s">
        <v>22</v>
      </c>
      <c r="F78">
        <v>450</v>
      </c>
      <c r="G78">
        <v>4682</v>
      </c>
      <c r="H78">
        <v>2.7E-2</v>
      </c>
      <c r="I78">
        <v>0.23100000000000001</v>
      </c>
      <c r="J78">
        <v>0.93840000000000001</v>
      </c>
      <c r="K78">
        <v>1.0037</v>
      </c>
      <c r="L78">
        <v>0</v>
      </c>
      <c r="M78">
        <v>0</v>
      </c>
      <c r="N78">
        <v>8.6777999999999995</v>
      </c>
      <c r="O78"/>
      <c r="P78"/>
      <c r="Q78" s="4">
        <v>44377</v>
      </c>
      <c r="R78" s="1">
        <v>0.6824189814814815</v>
      </c>
      <c r="T78" s="9">
        <v>0.16266149999999999</v>
      </c>
      <c r="U78" s="9">
        <v>1.3916595</v>
      </c>
      <c r="V78" s="9" t="s">
        <v>72</v>
      </c>
      <c r="W78" s="9" t="s">
        <v>72</v>
      </c>
      <c r="X78" s="14"/>
      <c r="Y78" s="14"/>
      <c r="Z78" s="14"/>
      <c r="AA78" s="14"/>
      <c r="AB78" s="14"/>
      <c r="AC78" s="3">
        <v>1</v>
      </c>
      <c r="AG78" s="15">
        <v>60</v>
      </c>
      <c r="AH78" s="19">
        <f t="shared" si="3"/>
        <v>0.16199999999999998</v>
      </c>
      <c r="AI78" s="19">
        <f t="shared" si="4"/>
        <v>1.3859999999999999</v>
      </c>
    </row>
    <row r="79" spans="1:50" s="2" customFormat="1" ht="15">
      <c r="A79">
        <v>8</v>
      </c>
      <c r="B79">
        <v>8</v>
      </c>
      <c r="C79">
        <v>619.64</v>
      </c>
      <c r="D79" t="s">
        <v>36</v>
      </c>
      <c r="E79" t="s">
        <v>22</v>
      </c>
      <c r="F79">
        <v>508</v>
      </c>
      <c r="G79">
        <v>4723</v>
      </c>
      <c r="H79">
        <v>2.9000000000000001E-2</v>
      </c>
      <c r="I79">
        <v>0.22600000000000001</v>
      </c>
      <c r="J79">
        <v>0.91990000000000005</v>
      </c>
      <c r="K79">
        <v>0.999</v>
      </c>
      <c r="L79">
        <v>0</v>
      </c>
      <c r="M79">
        <v>0</v>
      </c>
      <c r="N79">
        <v>7.8280000000000003</v>
      </c>
      <c r="O79"/>
      <c r="P79"/>
      <c r="Q79" s="4">
        <v>44378</v>
      </c>
      <c r="R79" s="1">
        <v>0.73393518518518519</v>
      </c>
      <c r="T79" s="9">
        <v>0.17969560000000001</v>
      </c>
      <c r="U79" s="9">
        <v>1.4003864000000001</v>
      </c>
      <c r="V79" s="9" t="s">
        <v>72</v>
      </c>
      <c r="W79" s="9" t="s">
        <v>72</v>
      </c>
      <c r="X79" s="14"/>
      <c r="Y79" s="14"/>
      <c r="Z79" s="14"/>
      <c r="AA79" s="14"/>
      <c r="AB79" s="14"/>
      <c r="AC79" s="3">
        <v>1</v>
      </c>
      <c r="AG79" s="15">
        <v>61</v>
      </c>
      <c r="AH79" s="19">
        <f t="shared" si="3"/>
        <v>0.17400000000000002</v>
      </c>
      <c r="AI79" s="19">
        <f t="shared" si="4"/>
        <v>1.3560000000000001</v>
      </c>
    </row>
    <row r="80" spans="1:50" s="2" customFormat="1" ht="15">
      <c r="A80">
        <v>9</v>
      </c>
      <c r="B80">
        <v>9</v>
      </c>
      <c r="C80">
        <v>613.78</v>
      </c>
      <c r="D80" t="s">
        <v>36</v>
      </c>
      <c r="E80" t="s">
        <v>22</v>
      </c>
      <c r="F80">
        <v>347</v>
      </c>
      <c r="G80">
        <v>4726</v>
      </c>
      <c r="H80">
        <v>0.02</v>
      </c>
      <c r="I80">
        <v>0.22800000000000001</v>
      </c>
      <c r="J80">
        <v>0.91990000000000005</v>
      </c>
      <c r="K80">
        <v>0.999</v>
      </c>
      <c r="L80">
        <v>0</v>
      </c>
      <c r="M80">
        <v>0</v>
      </c>
      <c r="N80">
        <v>11.6472</v>
      </c>
      <c r="O80"/>
      <c r="P80"/>
      <c r="Q80" s="4">
        <v>44378</v>
      </c>
      <c r="R80" s="1">
        <v>0.74126157407407411</v>
      </c>
      <c r="T80" s="9">
        <v>0.12275599999999999</v>
      </c>
      <c r="U80" s="9">
        <v>1.3994183999999998</v>
      </c>
      <c r="V80" s="9" t="s">
        <v>72</v>
      </c>
      <c r="W80" s="9" t="s">
        <v>72</v>
      </c>
      <c r="X80" s="14"/>
      <c r="Y80" s="14"/>
      <c r="Z80" s="14"/>
      <c r="AA80" s="14"/>
      <c r="AB80" s="14"/>
      <c r="AC80" s="3">
        <v>1</v>
      </c>
      <c r="AG80" s="15">
        <v>62</v>
      </c>
      <c r="AH80" s="19">
        <f t="shared" si="3"/>
        <v>0.12</v>
      </c>
      <c r="AI80" s="19">
        <f t="shared" si="4"/>
        <v>1.3679999999999999</v>
      </c>
    </row>
    <row r="81" spans="1:35" customFormat="1" ht="15">
      <c r="A81">
        <v>10</v>
      </c>
      <c r="B81">
        <v>10</v>
      </c>
      <c r="C81">
        <v>612.19000000000005</v>
      </c>
      <c r="D81" t="s">
        <v>36</v>
      </c>
      <c r="E81" t="s">
        <v>22</v>
      </c>
      <c r="F81">
        <v>493</v>
      </c>
      <c r="G81">
        <v>4568</v>
      </c>
      <c r="H81">
        <v>2.8000000000000001E-2</v>
      </c>
      <c r="I81">
        <v>0.222</v>
      </c>
      <c r="J81">
        <v>0.91990000000000005</v>
      </c>
      <c r="K81">
        <v>0.999</v>
      </c>
      <c r="L81">
        <v>0</v>
      </c>
      <c r="M81">
        <v>0</v>
      </c>
      <c r="N81">
        <v>7.8293999999999997</v>
      </c>
      <c r="Q81" s="4">
        <v>44378</v>
      </c>
      <c r="R81" s="1">
        <v>0.7486342592592593</v>
      </c>
      <c r="T81" s="9">
        <v>0.17141320000000002</v>
      </c>
      <c r="U81" s="9">
        <v>1.3590618000000001</v>
      </c>
      <c r="V81" s="9" t="s">
        <v>72</v>
      </c>
      <c r="W81" s="9" t="s">
        <v>72</v>
      </c>
      <c r="X81">
        <v>33.081097545222285</v>
      </c>
      <c r="Y81">
        <v>2.9260025139930126</v>
      </c>
      <c r="Z81">
        <v>33.333333333333336</v>
      </c>
      <c r="AA81">
        <v>2.6666666666666692</v>
      </c>
      <c r="AB81">
        <v>39.203967838329078</v>
      </c>
      <c r="AC81" s="3">
        <v>1</v>
      </c>
      <c r="AD81" s="2"/>
      <c r="AE81" s="2"/>
      <c r="AF81" s="2"/>
      <c r="AG81" s="15">
        <v>63</v>
      </c>
      <c r="AH81" s="19">
        <f t="shared" si="3"/>
        <v>0.16800000000000001</v>
      </c>
      <c r="AI81" s="19">
        <f t="shared" si="4"/>
        <v>1.3319999999999999</v>
      </c>
    </row>
    <row r="82" spans="1:35" customFormat="1" ht="15">
      <c r="A82">
        <v>8</v>
      </c>
      <c r="B82">
        <v>8</v>
      </c>
      <c r="C82">
        <v>601.41999999999996</v>
      </c>
      <c r="D82" t="s">
        <v>36</v>
      </c>
      <c r="E82" t="s">
        <v>22</v>
      </c>
      <c r="F82">
        <v>450</v>
      </c>
      <c r="G82">
        <v>4877</v>
      </c>
      <c r="H82">
        <v>2.5999999999999999E-2</v>
      </c>
      <c r="I82">
        <v>0.23899999999999999</v>
      </c>
      <c r="J82">
        <v>0.92610000000000003</v>
      </c>
      <c r="K82">
        <v>1.0001</v>
      </c>
      <c r="L82">
        <v>0</v>
      </c>
      <c r="M82">
        <v>0</v>
      </c>
      <c r="N82">
        <v>9.0693999999999999</v>
      </c>
      <c r="Q82" s="4">
        <v>44379</v>
      </c>
      <c r="R82" s="1">
        <v>0.6221875</v>
      </c>
      <c r="T82" s="9">
        <v>0.15636919999999999</v>
      </c>
      <c r="U82" s="9">
        <v>1.4373937999999997</v>
      </c>
      <c r="V82" s="9" t="s">
        <v>72</v>
      </c>
      <c r="W82" s="9" t="s">
        <v>72</v>
      </c>
      <c r="AC82" s="3">
        <v>1</v>
      </c>
      <c r="AD82" s="2"/>
      <c r="AE82" s="2"/>
      <c r="AF82" s="2"/>
      <c r="AG82" s="15">
        <v>64</v>
      </c>
      <c r="AH82" s="19">
        <f t="shared" si="3"/>
        <v>0.156</v>
      </c>
      <c r="AI82" s="19">
        <f t="shared" si="4"/>
        <v>1.4339999999999997</v>
      </c>
    </row>
    <row r="83" spans="1:35" customFormat="1" ht="15">
      <c r="A83">
        <v>9</v>
      </c>
      <c r="B83">
        <v>9</v>
      </c>
      <c r="C83">
        <v>602.25</v>
      </c>
      <c r="D83" t="s">
        <v>36</v>
      </c>
      <c r="E83" t="s">
        <v>22</v>
      </c>
      <c r="F83">
        <v>342</v>
      </c>
      <c r="G83">
        <v>4564</v>
      </c>
      <c r="H83">
        <v>0.02</v>
      </c>
      <c r="I83">
        <v>0.22600000000000001</v>
      </c>
      <c r="J83">
        <v>0.92610000000000003</v>
      </c>
      <c r="K83">
        <v>1.0001</v>
      </c>
      <c r="L83">
        <v>0</v>
      </c>
      <c r="M83">
        <v>0</v>
      </c>
      <c r="N83">
        <v>11.427300000000001</v>
      </c>
      <c r="Q83" s="4">
        <v>44379</v>
      </c>
      <c r="R83" s="1">
        <v>0.62954861111111116</v>
      </c>
      <c r="T83" s="9">
        <v>0.12045</v>
      </c>
      <c r="U83" s="9">
        <v>1.3610849999999999</v>
      </c>
      <c r="V83" s="9" t="s">
        <v>72</v>
      </c>
      <c r="W83" s="9" t="s">
        <v>72</v>
      </c>
      <c r="AC83" s="3">
        <v>1</v>
      </c>
      <c r="AD83" s="2"/>
      <c r="AE83" s="2"/>
      <c r="AF83" s="2"/>
      <c r="AG83" s="15">
        <v>65</v>
      </c>
      <c r="AH83" s="19">
        <f t="shared" si="3"/>
        <v>0.12</v>
      </c>
      <c r="AI83" s="19">
        <f t="shared" si="4"/>
        <v>1.3559999999999999</v>
      </c>
    </row>
    <row r="84" spans="1:35" customFormat="1" ht="15">
      <c r="A84">
        <v>10</v>
      </c>
      <c r="B84">
        <v>10</v>
      </c>
      <c r="C84">
        <v>610.14</v>
      </c>
      <c r="D84" t="s">
        <v>36</v>
      </c>
      <c r="E84" t="s">
        <v>22</v>
      </c>
      <c r="F84">
        <v>482</v>
      </c>
      <c r="G84">
        <v>4727</v>
      </c>
      <c r="H84">
        <v>2.8000000000000001E-2</v>
      </c>
      <c r="I84">
        <v>0.23</v>
      </c>
      <c r="J84">
        <v>0.92610000000000003</v>
      </c>
      <c r="K84">
        <v>1.0001</v>
      </c>
      <c r="L84">
        <v>0</v>
      </c>
      <c r="M84">
        <v>0</v>
      </c>
      <c r="N84">
        <v>8.2136999999999993</v>
      </c>
      <c r="Q84" s="4">
        <v>44379</v>
      </c>
      <c r="R84" s="1">
        <v>0.63687499999999997</v>
      </c>
      <c r="T84" s="9">
        <v>0.1708392</v>
      </c>
      <c r="U84" s="9">
        <v>1.403322</v>
      </c>
      <c r="V84" s="9" t="s">
        <v>72</v>
      </c>
      <c r="W84" s="9" t="s">
        <v>72</v>
      </c>
      <c r="AC84" s="3">
        <v>1</v>
      </c>
      <c r="AD84" s="2"/>
      <c r="AE84" s="2"/>
      <c r="AF84" s="2"/>
      <c r="AG84" s="15">
        <v>66</v>
      </c>
      <c r="AH84" s="19">
        <f t="shared" ref="AH84:AH108" si="6">T84*600/C84</f>
        <v>0.16799999999999998</v>
      </c>
      <c r="AI84" s="19">
        <f t="shared" ref="AI84:AI108" si="7">U84*600/C84</f>
        <v>1.3800000000000001</v>
      </c>
    </row>
    <row r="85" spans="1:35" customFormat="1" ht="15">
      <c r="A85">
        <v>38</v>
      </c>
      <c r="B85">
        <v>8</v>
      </c>
      <c r="C85">
        <v>604.91999999999996</v>
      </c>
      <c r="D85" t="s">
        <v>36</v>
      </c>
      <c r="E85" t="s">
        <v>22</v>
      </c>
      <c r="F85">
        <v>439</v>
      </c>
      <c r="G85">
        <v>4616</v>
      </c>
      <c r="H85">
        <v>2.5000000000000001E-2</v>
      </c>
      <c r="I85">
        <v>0.219</v>
      </c>
      <c r="J85">
        <v>0.90290000000000004</v>
      </c>
      <c r="K85">
        <v>0.96619999999999995</v>
      </c>
      <c r="L85">
        <v>0</v>
      </c>
      <c r="M85">
        <v>0</v>
      </c>
      <c r="N85">
        <v>8.7988</v>
      </c>
      <c r="Q85" s="4">
        <v>44389</v>
      </c>
      <c r="R85" s="1">
        <v>0.88046296296296289</v>
      </c>
      <c r="T85" s="9">
        <v>0.15123</v>
      </c>
      <c r="U85" s="9">
        <v>1.3247747999999999</v>
      </c>
      <c r="V85" s="9" t="s">
        <v>72</v>
      </c>
      <c r="W85" s="9" t="s">
        <v>72</v>
      </c>
      <c r="AC85" s="3">
        <v>1</v>
      </c>
      <c r="AD85" s="2"/>
      <c r="AE85" s="2"/>
      <c r="AF85" s="2"/>
      <c r="AG85" s="15">
        <v>67</v>
      </c>
      <c r="AH85" s="19">
        <f t="shared" si="6"/>
        <v>0.15000000000000002</v>
      </c>
      <c r="AI85" s="19">
        <f t="shared" si="7"/>
        <v>1.3140000000000001</v>
      </c>
    </row>
    <row r="86" spans="1:35" customFormat="1" ht="15">
      <c r="A86">
        <v>39</v>
      </c>
      <c r="B86">
        <v>9</v>
      </c>
      <c r="C86">
        <v>600.04</v>
      </c>
      <c r="D86" t="s">
        <v>36</v>
      </c>
      <c r="E86" t="s">
        <v>22</v>
      </c>
      <c r="F86">
        <v>338</v>
      </c>
      <c r="G86">
        <v>4635</v>
      </c>
      <c r="H86">
        <v>1.9E-2</v>
      </c>
      <c r="I86">
        <v>0.222</v>
      </c>
      <c r="J86">
        <v>0.90290000000000004</v>
      </c>
      <c r="K86">
        <v>0.96619999999999995</v>
      </c>
      <c r="L86">
        <v>0</v>
      </c>
      <c r="M86">
        <v>0</v>
      </c>
      <c r="N86">
        <v>11.604799999999999</v>
      </c>
      <c r="Q86" s="4">
        <v>44389</v>
      </c>
      <c r="R86" s="1">
        <v>0.88782407407407404</v>
      </c>
      <c r="T86" s="9">
        <v>0.11400759999999999</v>
      </c>
      <c r="U86" s="9">
        <v>1.3320888</v>
      </c>
      <c r="V86" s="9" t="s">
        <v>72</v>
      </c>
      <c r="W86" s="9" t="s">
        <v>72</v>
      </c>
      <c r="X86">
        <v>28.067212190126906</v>
      </c>
      <c r="Y86">
        <v>0.55057399258283657</v>
      </c>
      <c r="Z86">
        <v>27.272727272727284</v>
      </c>
      <c r="AA86">
        <v>1.3605442176870761</v>
      </c>
      <c r="AB86">
        <v>27.504950106843886</v>
      </c>
      <c r="AC86" s="3">
        <v>1</v>
      </c>
      <c r="AD86" s="2"/>
      <c r="AE86" s="2"/>
      <c r="AF86" s="2"/>
      <c r="AG86" s="15">
        <v>68</v>
      </c>
      <c r="AH86" s="19">
        <f t="shared" si="6"/>
        <v>0.11399999999999999</v>
      </c>
      <c r="AI86" s="19">
        <f t="shared" si="7"/>
        <v>1.3320000000000001</v>
      </c>
    </row>
    <row r="87" spans="1:35" customFormat="1" ht="15">
      <c r="A87">
        <v>40</v>
      </c>
      <c r="B87">
        <v>10</v>
      </c>
      <c r="C87">
        <v>611.09</v>
      </c>
      <c r="D87" t="s">
        <v>36</v>
      </c>
      <c r="E87" t="s">
        <v>22</v>
      </c>
      <c r="F87">
        <v>502</v>
      </c>
      <c r="G87">
        <v>4999</v>
      </c>
      <c r="H87">
        <v>2.8000000000000001E-2</v>
      </c>
      <c r="I87">
        <v>0.23300000000000001</v>
      </c>
      <c r="J87">
        <v>0.90290000000000004</v>
      </c>
      <c r="K87">
        <v>0.96619999999999995</v>
      </c>
      <c r="L87">
        <v>0</v>
      </c>
      <c r="M87">
        <v>0</v>
      </c>
      <c r="N87">
        <v>8.1966999999999999</v>
      </c>
      <c r="Q87" s="4">
        <v>44389</v>
      </c>
      <c r="R87" s="1">
        <v>0.89520833333333327</v>
      </c>
      <c r="T87" s="9">
        <v>0.17110520000000001</v>
      </c>
      <c r="U87" s="9">
        <v>1.4238397</v>
      </c>
      <c r="V87" s="9" t="s">
        <v>72</v>
      </c>
      <c r="W87" s="9" t="s">
        <v>72</v>
      </c>
      <c r="X87">
        <v>40.052638815233848</v>
      </c>
      <c r="Y87">
        <v>6.6584383448264406</v>
      </c>
      <c r="Z87">
        <v>38.297872340425535</v>
      </c>
      <c r="AA87">
        <v>4.8351648351648393</v>
      </c>
      <c r="AB87">
        <v>34.422644749135166</v>
      </c>
      <c r="AC87" s="3">
        <v>1</v>
      </c>
      <c r="AD87" s="2"/>
      <c r="AE87" s="2"/>
      <c r="AF87" s="2"/>
      <c r="AG87" s="15">
        <v>69</v>
      </c>
      <c r="AH87" s="19">
        <f t="shared" si="6"/>
        <v>0.16800000000000001</v>
      </c>
      <c r="AI87" s="19">
        <f t="shared" si="7"/>
        <v>1.3979999999999999</v>
      </c>
    </row>
    <row r="88" spans="1:35" customFormat="1" ht="15">
      <c r="A88">
        <v>8</v>
      </c>
      <c r="B88">
        <v>8</v>
      </c>
      <c r="C88">
        <v>606.97</v>
      </c>
      <c r="D88" t="s">
        <v>36</v>
      </c>
      <c r="E88" t="s">
        <v>22</v>
      </c>
      <c r="F88">
        <v>448</v>
      </c>
      <c r="G88">
        <v>4627</v>
      </c>
      <c r="H88">
        <v>2.7E-2</v>
      </c>
      <c r="I88">
        <v>0.22700000000000001</v>
      </c>
      <c r="J88">
        <v>0.95420000000000005</v>
      </c>
      <c r="K88">
        <v>1.0039</v>
      </c>
      <c r="L88">
        <v>0</v>
      </c>
      <c r="M88">
        <v>0</v>
      </c>
      <c r="N88">
        <v>8.4731000000000005</v>
      </c>
      <c r="Q88" s="4">
        <v>44399</v>
      </c>
      <c r="R88" s="1">
        <v>0.71442129629629625</v>
      </c>
      <c r="T88" s="9">
        <v>0.16388190000000002</v>
      </c>
      <c r="U88" s="9">
        <v>1.3778219</v>
      </c>
      <c r="V88" s="9" t="s">
        <v>72</v>
      </c>
      <c r="W88" s="9" t="s">
        <v>72</v>
      </c>
      <c r="AC88" s="3">
        <v>1</v>
      </c>
      <c r="AD88" s="2"/>
      <c r="AE88" s="2"/>
      <c r="AF88" s="2"/>
      <c r="AG88" s="15">
        <v>70</v>
      </c>
      <c r="AH88" s="19">
        <f t="shared" si="6"/>
        <v>0.16200000000000001</v>
      </c>
      <c r="AI88" s="19">
        <f t="shared" si="7"/>
        <v>1.3619999999999999</v>
      </c>
    </row>
    <row r="89" spans="1:35" customFormat="1" ht="15">
      <c r="A89">
        <v>9</v>
      </c>
      <c r="B89">
        <v>9</v>
      </c>
      <c r="C89">
        <v>612.83000000000004</v>
      </c>
      <c r="D89" t="s">
        <v>36</v>
      </c>
      <c r="E89" t="s">
        <v>22</v>
      </c>
      <c r="F89">
        <v>378</v>
      </c>
      <c r="G89">
        <v>4839</v>
      </c>
      <c r="H89">
        <v>2.1999999999999999E-2</v>
      </c>
      <c r="I89">
        <v>0.23400000000000001</v>
      </c>
      <c r="J89">
        <v>0.95420000000000005</v>
      </c>
      <c r="K89">
        <v>1.0039</v>
      </c>
      <c r="L89">
        <v>0</v>
      </c>
      <c r="M89">
        <v>0</v>
      </c>
      <c r="N89">
        <v>10.5306</v>
      </c>
      <c r="Q89" s="4">
        <v>44399</v>
      </c>
      <c r="R89" s="1">
        <v>0.72177083333333336</v>
      </c>
      <c r="T89" s="9">
        <v>0.13482260000000001</v>
      </c>
      <c r="U89" s="9">
        <v>1.4340222000000002</v>
      </c>
      <c r="V89" s="9" t="s">
        <v>72</v>
      </c>
      <c r="W89" s="9" t="s">
        <v>72</v>
      </c>
      <c r="AC89" s="3">
        <v>1</v>
      </c>
      <c r="AD89" s="2"/>
      <c r="AE89" s="2"/>
      <c r="AF89" s="2"/>
      <c r="AG89" s="15">
        <v>71</v>
      </c>
      <c r="AH89" s="19">
        <f t="shared" si="6"/>
        <v>0.13200000000000001</v>
      </c>
      <c r="AI89" s="19">
        <f t="shared" si="7"/>
        <v>1.4040000000000001</v>
      </c>
    </row>
    <row r="90" spans="1:35" customFormat="1" ht="15">
      <c r="A90">
        <v>10</v>
      </c>
      <c r="B90">
        <v>10</v>
      </c>
      <c r="C90">
        <v>602.55999999999995</v>
      </c>
      <c r="D90" t="s">
        <v>36</v>
      </c>
      <c r="E90" t="s">
        <v>22</v>
      </c>
      <c r="F90">
        <v>469</v>
      </c>
      <c r="G90">
        <v>4497</v>
      </c>
      <c r="H90">
        <v>2.8000000000000001E-2</v>
      </c>
      <c r="I90">
        <v>0.223</v>
      </c>
      <c r="J90">
        <v>0.95420000000000005</v>
      </c>
      <c r="K90">
        <v>1.0039</v>
      </c>
      <c r="L90">
        <v>0</v>
      </c>
      <c r="M90">
        <v>0</v>
      </c>
      <c r="N90">
        <v>7.8781999999999996</v>
      </c>
      <c r="Q90" s="4">
        <v>44399</v>
      </c>
      <c r="R90" s="1">
        <v>0.72910879629629621</v>
      </c>
      <c r="T90" s="9">
        <v>0.16871679999999997</v>
      </c>
      <c r="U90" s="9">
        <v>1.3437087999999999</v>
      </c>
      <c r="V90" s="9" t="s">
        <v>72</v>
      </c>
      <c r="W90" s="9" t="s">
        <v>72</v>
      </c>
      <c r="AC90" s="3">
        <v>1</v>
      </c>
      <c r="AD90" s="2"/>
      <c r="AE90" s="2"/>
      <c r="AF90" s="2"/>
      <c r="AG90" s="15">
        <v>72</v>
      </c>
      <c r="AH90" s="19">
        <f t="shared" si="6"/>
        <v>0.16799999999999998</v>
      </c>
      <c r="AI90" s="19">
        <f t="shared" si="7"/>
        <v>1.3380000000000001</v>
      </c>
    </row>
    <row r="91" spans="1:35" customFormat="1" ht="15">
      <c r="A91">
        <v>8</v>
      </c>
      <c r="B91">
        <v>8</v>
      </c>
      <c r="C91">
        <v>605.61</v>
      </c>
      <c r="D91" t="s">
        <v>36</v>
      </c>
      <c r="E91" t="s">
        <v>50</v>
      </c>
      <c r="F91">
        <v>401</v>
      </c>
      <c r="G91">
        <v>4508</v>
      </c>
      <c r="H91">
        <v>2.3E-2</v>
      </c>
      <c r="I91">
        <v>0.22</v>
      </c>
      <c r="J91">
        <v>0.91620000000000001</v>
      </c>
      <c r="K91">
        <v>0.99009999999999998</v>
      </c>
      <c r="L91">
        <v>0</v>
      </c>
      <c r="M91">
        <v>0</v>
      </c>
      <c r="N91">
        <v>9.5641999999999996</v>
      </c>
      <c r="Q91" s="4">
        <v>44412</v>
      </c>
      <c r="R91" s="1">
        <v>0.71769675925925924</v>
      </c>
      <c r="T91" s="9">
        <v>0.13929030000000001</v>
      </c>
      <c r="U91" s="9">
        <v>1.3323420000000001</v>
      </c>
      <c r="V91" s="9" t="s">
        <v>72</v>
      </c>
      <c r="W91" s="9" t="s">
        <v>72</v>
      </c>
      <c r="AC91" s="3">
        <v>1</v>
      </c>
      <c r="AD91" s="2"/>
      <c r="AE91" s="2"/>
      <c r="AF91" s="2"/>
      <c r="AG91" s="15">
        <v>73</v>
      </c>
      <c r="AH91" s="19">
        <f t="shared" si="6"/>
        <v>0.13799999999999998</v>
      </c>
      <c r="AI91" s="19">
        <f t="shared" si="7"/>
        <v>1.32</v>
      </c>
    </row>
    <row r="92" spans="1:35" customFormat="1" ht="15">
      <c r="A92">
        <v>9</v>
      </c>
      <c r="B92">
        <v>9</v>
      </c>
      <c r="C92">
        <v>601.49</v>
      </c>
      <c r="D92" t="s">
        <v>36</v>
      </c>
      <c r="E92" t="s">
        <v>50</v>
      </c>
      <c r="F92">
        <v>398</v>
      </c>
      <c r="G92">
        <v>4743</v>
      </c>
      <c r="H92">
        <v>2.3E-2</v>
      </c>
      <c r="I92">
        <v>0.23100000000000001</v>
      </c>
      <c r="J92">
        <v>0.91620000000000001</v>
      </c>
      <c r="K92">
        <v>0.99009999999999998</v>
      </c>
      <c r="L92">
        <v>0</v>
      </c>
      <c r="M92">
        <v>0</v>
      </c>
      <c r="N92">
        <v>10.081</v>
      </c>
      <c r="Q92" s="4">
        <v>44412</v>
      </c>
      <c r="R92" s="1">
        <v>0.72364583333333332</v>
      </c>
      <c r="T92" s="9">
        <v>0.13834270000000001</v>
      </c>
      <c r="U92" s="9">
        <v>1.3894419000000002</v>
      </c>
      <c r="V92" s="9" t="s">
        <v>72</v>
      </c>
      <c r="W92" s="9" t="s">
        <v>72</v>
      </c>
      <c r="AC92" s="3">
        <v>1</v>
      </c>
      <c r="AD92" s="2"/>
      <c r="AE92" s="2"/>
      <c r="AF92" s="2"/>
      <c r="AG92" s="15">
        <v>74</v>
      </c>
      <c r="AH92" s="19">
        <f t="shared" si="6"/>
        <v>0.13800000000000001</v>
      </c>
      <c r="AI92" s="19">
        <f t="shared" si="7"/>
        <v>1.3860000000000003</v>
      </c>
    </row>
    <row r="93" spans="1:35" s="2" customFormat="1" ht="15">
      <c r="A93">
        <v>10</v>
      </c>
      <c r="B93">
        <v>10</v>
      </c>
      <c r="C93">
        <v>609.78</v>
      </c>
      <c r="D93" t="s">
        <v>36</v>
      </c>
      <c r="E93" t="s">
        <v>50</v>
      </c>
      <c r="F93">
        <v>403</v>
      </c>
      <c r="G93">
        <v>4603</v>
      </c>
      <c r="H93">
        <v>2.3E-2</v>
      </c>
      <c r="I93">
        <v>0.222</v>
      </c>
      <c r="J93">
        <v>0.91620000000000001</v>
      </c>
      <c r="K93">
        <v>0.99009999999999998</v>
      </c>
      <c r="L93">
        <v>0</v>
      </c>
      <c r="M93">
        <v>0</v>
      </c>
      <c r="N93">
        <v>9.6750000000000007</v>
      </c>
      <c r="O93"/>
      <c r="P93"/>
      <c r="Q93" s="4">
        <v>44412</v>
      </c>
      <c r="R93" s="1">
        <v>0.7295949074074074</v>
      </c>
      <c r="T93" s="9">
        <v>0.1402494</v>
      </c>
      <c r="U93" s="9">
        <v>1.3537116</v>
      </c>
      <c r="V93" s="9" t="s">
        <v>72</v>
      </c>
      <c r="W93" s="9" t="s">
        <v>72</v>
      </c>
      <c r="X93" s="12"/>
      <c r="Y93" s="12"/>
      <c r="Z93" s="12"/>
      <c r="AA93" s="12"/>
      <c r="AB93" s="12"/>
      <c r="AC93" s="3">
        <v>1</v>
      </c>
      <c r="AG93" s="15">
        <v>75</v>
      </c>
      <c r="AH93" s="19">
        <f t="shared" si="6"/>
        <v>0.13799999999999998</v>
      </c>
      <c r="AI93" s="19">
        <f t="shared" si="7"/>
        <v>1.3320000000000001</v>
      </c>
    </row>
    <row r="94" spans="1:35" s="2" customFormat="1" ht="15">
      <c r="A94">
        <v>32</v>
      </c>
      <c r="B94">
        <v>8</v>
      </c>
      <c r="C94">
        <v>603.82000000000005</v>
      </c>
      <c r="D94" t="s">
        <v>36</v>
      </c>
      <c r="E94" t="s">
        <v>50</v>
      </c>
      <c r="F94">
        <v>432</v>
      </c>
      <c r="G94">
        <v>4770</v>
      </c>
      <c r="H94">
        <v>2.5000000000000001E-2</v>
      </c>
      <c r="I94">
        <v>0.23200000000000001</v>
      </c>
      <c r="J94">
        <v>0.9163</v>
      </c>
      <c r="K94">
        <v>0.99170000000000003</v>
      </c>
      <c r="L94">
        <v>0</v>
      </c>
      <c r="M94">
        <v>0</v>
      </c>
      <c r="N94">
        <v>9.2963000000000005</v>
      </c>
      <c r="O94"/>
      <c r="P94"/>
      <c r="Q94" s="4">
        <v>44413</v>
      </c>
      <c r="R94" s="1">
        <v>0.84837962962962965</v>
      </c>
      <c r="T94" s="9">
        <v>0.15095500000000001</v>
      </c>
      <c r="U94" s="9">
        <v>1.4008624000000003</v>
      </c>
      <c r="V94" s="9" t="s">
        <v>72</v>
      </c>
      <c r="W94" s="9" t="s">
        <v>72</v>
      </c>
      <c r="X94" s="12"/>
      <c r="Y94" s="12"/>
      <c r="Z94" s="12"/>
      <c r="AA94" s="12"/>
      <c r="AB94" s="12"/>
      <c r="AC94" s="3">
        <v>1</v>
      </c>
      <c r="AG94" s="15">
        <v>76</v>
      </c>
      <c r="AH94" s="19">
        <f t="shared" si="6"/>
        <v>0.15</v>
      </c>
      <c r="AI94" s="19">
        <f t="shared" si="7"/>
        <v>1.3920000000000001</v>
      </c>
    </row>
    <row r="95" spans="1:35" s="2" customFormat="1" ht="15">
      <c r="A95">
        <v>33</v>
      </c>
      <c r="B95">
        <v>9</v>
      </c>
      <c r="C95">
        <v>605.79</v>
      </c>
      <c r="D95" t="s">
        <v>36</v>
      </c>
      <c r="E95" t="s">
        <v>50</v>
      </c>
      <c r="F95">
        <v>389</v>
      </c>
      <c r="G95">
        <v>4864</v>
      </c>
      <c r="H95">
        <v>2.1999999999999999E-2</v>
      </c>
      <c r="I95">
        <v>0.23499999999999999</v>
      </c>
      <c r="J95">
        <v>0.9163</v>
      </c>
      <c r="K95">
        <v>0.99170000000000003</v>
      </c>
      <c r="L95">
        <v>0</v>
      </c>
      <c r="M95">
        <v>0</v>
      </c>
      <c r="N95">
        <v>10.5608</v>
      </c>
      <c r="O95"/>
      <c r="P95"/>
      <c r="Q95" s="4">
        <v>44413</v>
      </c>
      <c r="R95" s="1">
        <v>0.85435185185185192</v>
      </c>
      <c r="T95" s="9">
        <v>0.13327379999999997</v>
      </c>
      <c r="U95" s="9">
        <v>1.4236065</v>
      </c>
      <c r="V95" s="9" t="s">
        <v>72</v>
      </c>
      <c r="W95" s="9" t="s">
        <v>72</v>
      </c>
      <c r="X95" s="12"/>
      <c r="Y95" s="12"/>
      <c r="Z95" s="12"/>
      <c r="AA95" s="12"/>
      <c r="AB95" s="12"/>
      <c r="AC95" s="3">
        <v>1</v>
      </c>
      <c r="AG95" s="15">
        <v>77</v>
      </c>
      <c r="AH95" s="19">
        <f t="shared" si="6"/>
        <v>0.13199999999999998</v>
      </c>
      <c r="AI95" s="19">
        <f t="shared" si="7"/>
        <v>1.4100000000000001</v>
      </c>
    </row>
    <row r="96" spans="1:35" customFormat="1" ht="15">
      <c r="A96">
        <v>34</v>
      </c>
      <c r="B96">
        <v>10</v>
      </c>
      <c r="C96">
        <v>602.51</v>
      </c>
      <c r="D96" t="s">
        <v>36</v>
      </c>
      <c r="E96" t="s">
        <v>50</v>
      </c>
      <c r="F96">
        <v>392</v>
      </c>
      <c r="G96">
        <v>4523</v>
      </c>
      <c r="H96">
        <v>2.3E-2</v>
      </c>
      <c r="I96">
        <v>0.222</v>
      </c>
      <c r="J96">
        <v>0.9163</v>
      </c>
      <c r="K96">
        <v>0.99170000000000003</v>
      </c>
      <c r="L96">
        <v>0</v>
      </c>
      <c r="M96">
        <v>0</v>
      </c>
      <c r="N96">
        <v>9.8337000000000003</v>
      </c>
      <c r="Q96" s="4">
        <v>44413</v>
      </c>
      <c r="R96" s="1">
        <v>0.86030092592592589</v>
      </c>
      <c r="T96" s="9">
        <v>0.13857730000000001</v>
      </c>
      <c r="U96" s="9">
        <v>1.3375721999999999</v>
      </c>
      <c r="V96" s="9" t="s">
        <v>72</v>
      </c>
      <c r="W96" s="9" t="s">
        <v>72</v>
      </c>
      <c r="AC96" s="3">
        <v>1</v>
      </c>
      <c r="AD96" s="2"/>
      <c r="AE96" s="2"/>
      <c r="AF96" s="2"/>
      <c r="AG96" s="15">
        <v>78</v>
      </c>
      <c r="AH96" s="19">
        <f t="shared" si="6"/>
        <v>0.13800000000000001</v>
      </c>
      <c r="AI96" s="19">
        <f t="shared" si="7"/>
        <v>1.3319999999999999</v>
      </c>
    </row>
    <row r="97" spans="1:35" customFormat="1" ht="15">
      <c r="A97">
        <v>32</v>
      </c>
      <c r="B97">
        <v>8</v>
      </c>
      <c r="C97">
        <v>600.45000000000005</v>
      </c>
      <c r="D97" t="s">
        <v>36</v>
      </c>
      <c r="E97" t="s">
        <v>50</v>
      </c>
      <c r="F97">
        <v>360</v>
      </c>
      <c r="G97">
        <v>4327</v>
      </c>
      <c r="H97">
        <v>2.1000000000000001E-2</v>
      </c>
      <c r="I97">
        <v>0.214</v>
      </c>
      <c r="J97">
        <v>0.91400000000000003</v>
      </c>
      <c r="K97">
        <v>0.99260000000000004</v>
      </c>
      <c r="L97">
        <v>0</v>
      </c>
      <c r="M97">
        <v>0</v>
      </c>
      <c r="N97">
        <v>10.363799999999999</v>
      </c>
      <c r="Q97" s="4">
        <v>44417</v>
      </c>
      <c r="R97" s="1">
        <v>0.84592592592592597</v>
      </c>
      <c r="T97" s="9">
        <v>0.12609450000000003</v>
      </c>
      <c r="U97" s="9">
        <v>1.2849630000000003</v>
      </c>
      <c r="V97" s="9" t="s">
        <v>72</v>
      </c>
      <c r="W97" s="9" t="s">
        <v>72</v>
      </c>
      <c r="AC97" s="3">
        <v>1</v>
      </c>
      <c r="AD97" s="2"/>
      <c r="AE97" s="2"/>
      <c r="AF97" s="2"/>
      <c r="AG97" s="15">
        <v>79</v>
      </c>
      <c r="AH97" s="19">
        <f t="shared" si="6"/>
        <v>0.12600000000000003</v>
      </c>
      <c r="AI97" s="19">
        <f t="shared" si="7"/>
        <v>1.2840000000000003</v>
      </c>
    </row>
    <row r="98" spans="1:35" customFormat="1" ht="15">
      <c r="A98">
        <v>33</v>
      </c>
      <c r="B98">
        <v>9</v>
      </c>
      <c r="C98">
        <v>602.72</v>
      </c>
      <c r="D98" t="s">
        <v>36</v>
      </c>
      <c r="E98" t="s">
        <v>50</v>
      </c>
      <c r="F98">
        <v>369</v>
      </c>
      <c r="G98">
        <v>4320</v>
      </c>
      <c r="H98">
        <v>2.1000000000000001E-2</v>
      </c>
      <c r="I98">
        <v>0.21299999999999999</v>
      </c>
      <c r="J98">
        <v>0.91400000000000003</v>
      </c>
      <c r="K98">
        <v>0.99260000000000004</v>
      </c>
      <c r="L98">
        <v>0</v>
      </c>
      <c r="M98">
        <v>0</v>
      </c>
      <c r="N98">
        <v>10.096399999999999</v>
      </c>
      <c r="Q98" s="4">
        <v>44417</v>
      </c>
      <c r="R98" s="1">
        <v>0.85188657407407409</v>
      </c>
      <c r="T98" s="9">
        <v>0.12657119999999999</v>
      </c>
      <c r="U98" s="9">
        <v>1.2837935999999999</v>
      </c>
      <c r="V98" s="9" t="s">
        <v>72</v>
      </c>
      <c r="W98" s="9" t="s">
        <v>72</v>
      </c>
      <c r="AC98" s="3">
        <v>1</v>
      </c>
      <c r="AD98" s="2"/>
      <c r="AE98" s="2"/>
      <c r="AF98" s="2"/>
      <c r="AG98" s="15">
        <v>80</v>
      </c>
      <c r="AH98" s="19">
        <f t="shared" si="6"/>
        <v>0.12599999999999997</v>
      </c>
      <c r="AI98" s="19">
        <f t="shared" si="7"/>
        <v>1.2779999999999998</v>
      </c>
    </row>
    <row r="99" spans="1:35" customFormat="1" ht="15">
      <c r="A99">
        <v>34</v>
      </c>
      <c r="B99">
        <v>10</v>
      </c>
      <c r="C99">
        <v>602.74</v>
      </c>
      <c r="D99" t="s">
        <v>36</v>
      </c>
      <c r="E99" t="s">
        <v>50</v>
      </c>
      <c r="F99">
        <v>416</v>
      </c>
      <c r="G99">
        <v>4460</v>
      </c>
      <c r="H99">
        <v>2.4E-2</v>
      </c>
      <c r="I99">
        <v>0.219</v>
      </c>
      <c r="J99">
        <v>0.91400000000000003</v>
      </c>
      <c r="K99">
        <v>0.99260000000000004</v>
      </c>
      <c r="L99">
        <v>0</v>
      </c>
      <c r="M99">
        <v>0</v>
      </c>
      <c r="N99">
        <v>9.1594999999999995</v>
      </c>
      <c r="Q99" s="4">
        <v>44417</v>
      </c>
      <c r="R99" s="1">
        <v>0.85787037037037039</v>
      </c>
      <c r="T99" s="9">
        <v>0.14465760000000003</v>
      </c>
      <c r="U99" s="9">
        <v>1.3200006</v>
      </c>
      <c r="V99" s="9" t="s">
        <v>72</v>
      </c>
      <c r="W99" s="9" t="s">
        <v>72</v>
      </c>
      <c r="AC99" s="3">
        <v>1</v>
      </c>
      <c r="AD99" s="2"/>
      <c r="AE99" s="2"/>
      <c r="AF99" s="2"/>
      <c r="AG99" s="15">
        <v>81</v>
      </c>
      <c r="AH99" s="19">
        <f t="shared" si="6"/>
        <v>0.14400000000000002</v>
      </c>
      <c r="AI99" s="19">
        <f t="shared" si="7"/>
        <v>1.3140000000000001</v>
      </c>
    </row>
    <row r="100" spans="1:35" customFormat="1" ht="15">
      <c r="A100">
        <v>32</v>
      </c>
      <c r="B100">
        <v>8</v>
      </c>
      <c r="C100">
        <v>620.34</v>
      </c>
      <c r="D100" t="s">
        <v>36</v>
      </c>
      <c r="E100" t="s">
        <v>50</v>
      </c>
      <c r="F100">
        <v>399</v>
      </c>
      <c r="G100">
        <v>4901</v>
      </c>
      <c r="H100">
        <v>2.1000000000000001E-2</v>
      </c>
      <c r="I100">
        <v>0.23200000000000001</v>
      </c>
      <c r="J100">
        <v>0.87909999999999999</v>
      </c>
      <c r="K100">
        <v>0.99539999999999995</v>
      </c>
      <c r="L100">
        <v>0</v>
      </c>
      <c r="M100">
        <v>0</v>
      </c>
      <c r="N100">
        <v>10.821099999999999</v>
      </c>
      <c r="Q100" s="4">
        <v>44477</v>
      </c>
      <c r="R100" s="1">
        <v>0.73274305555555552</v>
      </c>
      <c r="T100" s="9">
        <v>0.13027140000000001</v>
      </c>
      <c r="U100" s="9">
        <v>1.4391887999999999</v>
      </c>
      <c r="V100" s="9" t="s">
        <v>72</v>
      </c>
      <c r="W100" s="9" t="s">
        <v>72</v>
      </c>
      <c r="AC100" s="3">
        <v>1</v>
      </c>
      <c r="AD100" s="2"/>
      <c r="AE100" s="2"/>
      <c r="AF100" s="2"/>
      <c r="AG100" s="15">
        <v>82</v>
      </c>
      <c r="AH100" s="19">
        <f t="shared" si="6"/>
        <v>0.126</v>
      </c>
      <c r="AI100" s="19">
        <f t="shared" si="7"/>
        <v>1.3919999999999999</v>
      </c>
    </row>
    <row r="101" spans="1:35" customFormat="1" ht="15">
      <c r="A101">
        <v>33</v>
      </c>
      <c r="B101">
        <v>9</v>
      </c>
      <c r="C101">
        <v>607.41999999999996</v>
      </c>
      <c r="D101" t="s">
        <v>36</v>
      </c>
      <c r="E101" t="s">
        <v>50</v>
      </c>
      <c r="F101">
        <v>368</v>
      </c>
      <c r="G101">
        <v>4626</v>
      </c>
      <c r="H101">
        <v>0.02</v>
      </c>
      <c r="I101">
        <v>0.22500000000000001</v>
      </c>
      <c r="J101">
        <v>0.87909999999999999</v>
      </c>
      <c r="K101">
        <v>0.99539999999999995</v>
      </c>
      <c r="L101">
        <v>0</v>
      </c>
      <c r="M101">
        <v>0</v>
      </c>
      <c r="N101">
        <v>11.2058</v>
      </c>
      <c r="Q101" s="4">
        <v>44477</v>
      </c>
      <c r="R101" s="1">
        <v>0.73872685185185183</v>
      </c>
      <c r="T101" s="9">
        <v>0.12148399999999998</v>
      </c>
      <c r="U101" s="9">
        <v>1.366695</v>
      </c>
      <c r="V101" s="9" t="s">
        <v>72</v>
      </c>
      <c r="W101" s="9" t="s">
        <v>72</v>
      </c>
      <c r="X101">
        <v>6.9809028922517884</v>
      </c>
      <c r="Y101">
        <v>5.1672702910933044</v>
      </c>
      <c r="Z101">
        <v>4.8780487804878092</v>
      </c>
      <c r="AA101">
        <v>3.0634573304157575</v>
      </c>
      <c r="AB101">
        <v>3.4930017387830383</v>
      </c>
      <c r="AC101" s="3">
        <v>1</v>
      </c>
      <c r="AD101" s="2"/>
      <c r="AE101" s="2"/>
      <c r="AF101" s="2"/>
      <c r="AG101" s="15">
        <v>83</v>
      </c>
      <c r="AH101" s="19">
        <f t="shared" si="6"/>
        <v>0.11999999999999998</v>
      </c>
      <c r="AI101" s="19">
        <f t="shared" si="7"/>
        <v>1.35</v>
      </c>
    </row>
    <row r="102" spans="1:35" customFormat="1" ht="15">
      <c r="A102">
        <v>34</v>
      </c>
      <c r="B102">
        <v>10</v>
      </c>
      <c r="C102">
        <v>617.55999999999995</v>
      </c>
      <c r="D102" t="s">
        <v>36</v>
      </c>
      <c r="E102" t="s">
        <v>50</v>
      </c>
      <c r="F102">
        <v>408</v>
      </c>
      <c r="G102">
        <v>4764</v>
      </c>
      <c r="H102">
        <v>2.1999999999999999E-2</v>
      </c>
      <c r="I102">
        <v>0.22700000000000001</v>
      </c>
      <c r="J102">
        <v>0.87909999999999999</v>
      </c>
      <c r="K102">
        <v>0.99539999999999995</v>
      </c>
      <c r="L102">
        <v>0</v>
      </c>
      <c r="M102">
        <v>0</v>
      </c>
      <c r="N102">
        <v>10.327999999999999</v>
      </c>
      <c r="Q102" s="4">
        <v>44477</v>
      </c>
      <c r="R102" s="1">
        <v>0.74467592592592602</v>
      </c>
      <c r="T102" s="9">
        <v>0.13586319999999999</v>
      </c>
      <c r="U102" s="9">
        <v>1.4018611999999999</v>
      </c>
      <c r="V102" s="9" t="s">
        <v>72</v>
      </c>
      <c r="W102" s="9" t="s">
        <v>72</v>
      </c>
      <c r="X102">
        <v>11.174941868417461</v>
      </c>
      <c r="Y102">
        <v>2.5403999384227727</v>
      </c>
      <c r="Z102">
        <v>9.5238095238095166</v>
      </c>
      <c r="AA102">
        <v>0.88495575221239009</v>
      </c>
      <c r="AB102">
        <v>8.1527644911720234</v>
      </c>
      <c r="AC102" s="3">
        <v>1</v>
      </c>
      <c r="AD102" s="2"/>
      <c r="AE102" s="2"/>
      <c r="AF102" s="2"/>
      <c r="AG102" s="15">
        <v>84</v>
      </c>
      <c r="AH102" s="19">
        <f t="shared" si="6"/>
        <v>0.13200000000000001</v>
      </c>
      <c r="AI102" s="19">
        <f t="shared" si="7"/>
        <v>1.3620000000000001</v>
      </c>
    </row>
    <row r="103" spans="1:35" customFormat="1" ht="15">
      <c r="A103">
        <v>14</v>
      </c>
      <c r="B103">
        <v>8</v>
      </c>
      <c r="C103">
        <v>605.62</v>
      </c>
      <c r="D103" t="s">
        <v>36</v>
      </c>
      <c r="E103" t="s">
        <v>50</v>
      </c>
      <c r="F103">
        <v>338</v>
      </c>
      <c r="G103">
        <v>4699</v>
      </c>
      <c r="H103">
        <v>1.9E-2</v>
      </c>
      <c r="I103">
        <v>0.22700000000000001</v>
      </c>
      <c r="J103">
        <v>0.91010000000000002</v>
      </c>
      <c r="K103">
        <v>0.9879</v>
      </c>
      <c r="L103">
        <v>0</v>
      </c>
      <c r="M103">
        <v>0</v>
      </c>
      <c r="N103">
        <v>11.9206</v>
      </c>
      <c r="Q103" s="4">
        <v>44480</v>
      </c>
      <c r="R103" s="1">
        <v>0.7901273148148148</v>
      </c>
      <c r="T103" s="9">
        <v>0.1150678</v>
      </c>
      <c r="U103" s="9">
        <v>1.3747574</v>
      </c>
      <c r="V103" s="9" t="s">
        <v>72</v>
      </c>
      <c r="W103" s="9" t="s">
        <v>72</v>
      </c>
      <c r="AC103" s="3">
        <v>1</v>
      </c>
      <c r="AD103" s="2"/>
      <c r="AE103" s="2"/>
      <c r="AF103" s="2"/>
      <c r="AG103" s="15">
        <v>85</v>
      </c>
      <c r="AH103" s="19">
        <f t="shared" si="6"/>
        <v>0.11399999999999999</v>
      </c>
      <c r="AI103" s="19">
        <f t="shared" si="7"/>
        <v>1.3620000000000001</v>
      </c>
    </row>
    <row r="104" spans="1:35" customFormat="1" ht="15">
      <c r="A104">
        <v>15</v>
      </c>
      <c r="B104">
        <v>9</v>
      </c>
      <c r="C104">
        <v>617.23</v>
      </c>
      <c r="D104" t="s">
        <v>36</v>
      </c>
      <c r="E104" t="s">
        <v>50</v>
      </c>
      <c r="F104">
        <v>369</v>
      </c>
      <c r="G104">
        <v>4575</v>
      </c>
      <c r="H104">
        <v>2.1000000000000001E-2</v>
      </c>
      <c r="I104">
        <v>0.218</v>
      </c>
      <c r="J104">
        <v>0.91010000000000002</v>
      </c>
      <c r="K104">
        <v>0.9879</v>
      </c>
      <c r="L104">
        <v>0</v>
      </c>
      <c r="M104">
        <v>0</v>
      </c>
      <c r="N104">
        <v>10.5945</v>
      </c>
      <c r="Q104" s="4">
        <v>44480</v>
      </c>
      <c r="R104" s="1">
        <v>0.7961111111111111</v>
      </c>
      <c r="T104" s="9">
        <v>0.12961830000000002</v>
      </c>
      <c r="U104" s="9">
        <v>1.3455614</v>
      </c>
      <c r="V104" s="9" t="s">
        <v>72</v>
      </c>
      <c r="W104" s="9" t="s">
        <v>72</v>
      </c>
      <c r="AC104" s="3">
        <v>1</v>
      </c>
      <c r="AD104" s="2"/>
      <c r="AE104" s="2"/>
      <c r="AF104" s="2"/>
      <c r="AG104" s="15">
        <v>86</v>
      </c>
      <c r="AH104" s="19">
        <f t="shared" si="6"/>
        <v>0.126</v>
      </c>
      <c r="AI104" s="19">
        <f t="shared" si="7"/>
        <v>1.3080000000000001</v>
      </c>
    </row>
    <row r="105" spans="1:35" customFormat="1" ht="15">
      <c r="A105">
        <v>16</v>
      </c>
      <c r="B105">
        <v>10</v>
      </c>
      <c r="C105">
        <v>609.88</v>
      </c>
      <c r="D105" t="s">
        <v>36</v>
      </c>
      <c r="E105" t="s">
        <v>50</v>
      </c>
      <c r="F105">
        <v>333</v>
      </c>
      <c r="G105">
        <v>4637</v>
      </c>
      <c r="H105">
        <v>1.9E-2</v>
      </c>
      <c r="I105">
        <v>0.223</v>
      </c>
      <c r="J105">
        <v>0.91010000000000002</v>
      </c>
      <c r="K105">
        <v>0.9879</v>
      </c>
      <c r="L105">
        <v>0</v>
      </c>
      <c r="M105">
        <v>0</v>
      </c>
      <c r="N105">
        <v>11.9466</v>
      </c>
      <c r="Q105" s="4">
        <v>44480</v>
      </c>
      <c r="R105" s="1">
        <v>0.80208333333333337</v>
      </c>
      <c r="T105" s="9">
        <v>0.11587719999999999</v>
      </c>
      <c r="U105" s="9">
        <v>1.3600324000000001</v>
      </c>
      <c r="V105" s="9" t="s">
        <v>72</v>
      </c>
      <c r="W105" s="9" t="s">
        <v>72</v>
      </c>
      <c r="AC105" s="3">
        <v>1</v>
      </c>
      <c r="AD105" s="2"/>
      <c r="AE105" s="2"/>
      <c r="AF105" s="2"/>
      <c r="AG105" s="15">
        <v>87</v>
      </c>
      <c r="AH105" s="19">
        <f t="shared" si="6"/>
        <v>0.114</v>
      </c>
      <c r="AI105" s="19">
        <f t="shared" si="7"/>
        <v>1.3380000000000001</v>
      </c>
    </row>
    <row r="106" spans="1:35" customFormat="1" ht="15">
      <c r="A106">
        <v>56</v>
      </c>
      <c r="B106">
        <v>8</v>
      </c>
      <c r="C106">
        <v>616.75</v>
      </c>
      <c r="D106" t="s">
        <v>36</v>
      </c>
      <c r="E106" t="s">
        <v>22</v>
      </c>
      <c r="F106">
        <v>534</v>
      </c>
      <c r="G106">
        <v>4690</v>
      </c>
      <c r="H106">
        <v>3.1E-2</v>
      </c>
      <c r="I106">
        <v>0.224</v>
      </c>
      <c r="J106">
        <v>0.92200000000000004</v>
      </c>
      <c r="K106">
        <v>0.99470000000000003</v>
      </c>
      <c r="L106">
        <v>0</v>
      </c>
      <c r="M106">
        <v>0</v>
      </c>
      <c r="N106">
        <v>7.3353999999999999</v>
      </c>
      <c r="Q106" s="4">
        <v>44508</v>
      </c>
      <c r="R106" s="1">
        <v>0.9712615740740741</v>
      </c>
      <c r="T106" s="9">
        <v>0.19119250000000002</v>
      </c>
      <c r="U106" s="9">
        <v>1.3815200000000001</v>
      </c>
      <c r="V106" s="9" t="s">
        <v>72</v>
      </c>
      <c r="W106" s="9" t="s">
        <v>72</v>
      </c>
      <c r="AC106" s="3">
        <v>1</v>
      </c>
      <c r="AD106" s="2"/>
      <c r="AE106" s="2"/>
      <c r="AF106" s="2"/>
      <c r="AG106" s="15">
        <v>88</v>
      </c>
      <c r="AH106" s="19">
        <f t="shared" si="6"/>
        <v>0.186</v>
      </c>
      <c r="AI106" s="19">
        <f t="shared" si="7"/>
        <v>1.3440000000000001</v>
      </c>
    </row>
    <row r="107" spans="1:35" customFormat="1" ht="15">
      <c r="A107">
        <v>57</v>
      </c>
      <c r="B107">
        <v>9</v>
      </c>
      <c r="C107">
        <v>601.44000000000005</v>
      </c>
      <c r="D107" t="s">
        <v>36</v>
      </c>
      <c r="E107" t="s">
        <v>22</v>
      </c>
      <c r="F107">
        <v>523</v>
      </c>
      <c r="G107">
        <v>4910</v>
      </c>
      <c r="H107">
        <v>3.1E-2</v>
      </c>
      <c r="I107">
        <v>0.23899999999999999</v>
      </c>
      <c r="J107">
        <v>0.92200000000000004</v>
      </c>
      <c r="K107">
        <v>0.99470000000000003</v>
      </c>
      <c r="L107">
        <v>0</v>
      </c>
      <c r="M107">
        <v>0</v>
      </c>
      <c r="N107">
        <v>7.8052000000000001</v>
      </c>
      <c r="Q107" s="4">
        <v>44508</v>
      </c>
      <c r="R107" s="1">
        <v>0.97863425925925929</v>
      </c>
      <c r="T107" s="9">
        <v>0.18644640000000001</v>
      </c>
      <c r="U107" s="9">
        <v>1.4374415999999999</v>
      </c>
      <c r="V107" s="9" t="s">
        <v>72</v>
      </c>
      <c r="W107" s="9" t="s">
        <v>72</v>
      </c>
      <c r="X107">
        <v>2.5135652073978623</v>
      </c>
      <c r="Y107">
        <v>3.9675318741482535</v>
      </c>
      <c r="Z107">
        <v>0</v>
      </c>
      <c r="AA107">
        <v>6.4794816414686771</v>
      </c>
      <c r="AB107">
        <v>6.2058306804221788</v>
      </c>
      <c r="AC107" s="3">
        <v>1</v>
      </c>
      <c r="AD107" s="2"/>
      <c r="AE107" s="2"/>
      <c r="AF107" s="2"/>
      <c r="AG107" s="15">
        <v>89</v>
      </c>
      <c r="AH107" s="19">
        <f t="shared" si="6"/>
        <v>0.186</v>
      </c>
      <c r="AI107" s="19">
        <f t="shared" si="7"/>
        <v>1.4339999999999997</v>
      </c>
    </row>
    <row r="108" spans="1:35" customFormat="1" ht="15">
      <c r="A108">
        <v>58</v>
      </c>
      <c r="B108">
        <v>10</v>
      </c>
      <c r="C108">
        <v>615.67999999999995</v>
      </c>
      <c r="D108" t="s">
        <v>36</v>
      </c>
      <c r="E108" t="s">
        <v>22</v>
      </c>
      <c r="F108">
        <v>601</v>
      </c>
      <c r="G108">
        <v>4681</v>
      </c>
      <c r="H108">
        <v>3.5000000000000003E-2</v>
      </c>
      <c r="I108">
        <v>0.224</v>
      </c>
      <c r="J108">
        <v>0.92200000000000004</v>
      </c>
      <c r="K108">
        <v>0.99470000000000003</v>
      </c>
      <c r="L108">
        <v>0</v>
      </c>
      <c r="M108">
        <v>0</v>
      </c>
      <c r="N108">
        <v>6.4893000000000001</v>
      </c>
      <c r="Q108" s="4">
        <v>44508</v>
      </c>
      <c r="R108" s="1">
        <v>0.98601851851851852</v>
      </c>
      <c r="T108" s="9">
        <v>0.21548800000000001</v>
      </c>
      <c r="U108" s="9">
        <v>1.3791232</v>
      </c>
      <c r="V108" s="9" t="s">
        <v>72</v>
      </c>
      <c r="W108" s="9" t="s">
        <v>72</v>
      </c>
      <c r="X108">
        <v>14.450915373254938</v>
      </c>
      <c r="Y108">
        <v>4.1411012450343678</v>
      </c>
      <c r="Z108">
        <v>12.121212121212132</v>
      </c>
      <c r="AA108">
        <v>6.4794816414686771</v>
      </c>
      <c r="AB108">
        <v>18.411277064605269</v>
      </c>
      <c r="AC108" s="3">
        <v>1</v>
      </c>
      <c r="AD108" s="2"/>
      <c r="AE108" s="2"/>
      <c r="AF108" s="2"/>
      <c r="AG108" s="15">
        <v>90</v>
      </c>
      <c r="AH108" s="19">
        <f t="shared" si="6"/>
        <v>0.21000000000000002</v>
      </c>
      <c r="AI108" s="19">
        <f t="shared" si="7"/>
        <v>1.3440000000000001</v>
      </c>
    </row>
    <row r="109" spans="1:35" customFormat="1" ht="15">
      <c r="A109">
        <v>8</v>
      </c>
      <c r="B109">
        <v>8</v>
      </c>
      <c r="C109">
        <v>600.35</v>
      </c>
      <c r="D109" t="s">
        <v>36</v>
      </c>
      <c r="E109" t="s">
        <v>22</v>
      </c>
      <c r="F109">
        <v>752</v>
      </c>
      <c r="G109">
        <v>4781</v>
      </c>
      <c r="H109">
        <v>4.2000000000000003E-2</v>
      </c>
      <c r="I109">
        <v>0.23200000000000001</v>
      </c>
      <c r="J109">
        <v>0.86509999999999998</v>
      </c>
      <c r="K109">
        <v>0.98540000000000005</v>
      </c>
      <c r="L109">
        <v>0</v>
      </c>
      <c r="M109">
        <v>0</v>
      </c>
      <c r="N109">
        <v>5.5480999999999998</v>
      </c>
      <c r="Q109" s="4">
        <v>44510</v>
      </c>
      <c r="R109" s="1">
        <v>0.64858796296296295</v>
      </c>
      <c r="T109" s="9">
        <v>0.25214700000000007</v>
      </c>
      <c r="U109" s="9">
        <v>1.3928120000000002</v>
      </c>
      <c r="V109" s="9" t="s">
        <v>72</v>
      </c>
      <c r="W109" s="9" t="s">
        <v>72</v>
      </c>
      <c r="AC109" s="3">
        <v>1</v>
      </c>
      <c r="AD109" s="2"/>
      <c r="AE109" s="2"/>
      <c r="AF109" s="2"/>
      <c r="AG109" s="15">
        <v>91</v>
      </c>
      <c r="AH109" s="19">
        <f t="shared" ref="AH109:AH111" si="8">T109*600/C109</f>
        <v>0.25200000000000006</v>
      </c>
      <c r="AI109" s="19">
        <f t="shared" ref="AI109:AI111" si="9">U109*600/C109</f>
        <v>1.3920000000000001</v>
      </c>
    </row>
    <row r="110" spans="1:35" customFormat="1" ht="15">
      <c r="A110">
        <v>9</v>
      </c>
      <c r="B110">
        <v>9</v>
      </c>
      <c r="C110">
        <v>608.69000000000005</v>
      </c>
      <c r="D110" t="s">
        <v>36</v>
      </c>
      <c r="E110" t="s">
        <v>22</v>
      </c>
      <c r="F110">
        <v>525</v>
      </c>
      <c r="G110">
        <v>4868</v>
      </c>
      <c r="H110">
        <v>2.9000000000000001E-2</v>
      </c>
      <c r="I110">
        <v>0.23300000000000001</v>
      </c>
      <c r="J110">
        <v>0.86509999999999998</v>
      </c>
      <c r="K110">
        <v>0.98540000000000005</v>
      </c>
      <c r="L110">
        <v>0</v>
      </c>
      <c r="M110">
        <v>0</v>
      </c>
      <c r="N110">
        <v>8.1492000000000004</v>
      </c>
      <c r="Q110" s="4">
        <v>44510</v>
      </c>
      <c r="R110" s="1">
        <v>0.65596064814814814</v>
      </c>
      <c r="T110" s="9">
        <v>0.17652010000000004</v>
      </c>
      <c r="U110" s="9">
        <v>1.4182477000000002</v>
      </c>
      <c r="V110" s="9" t="s">
        <v>72</v>
      </c>
      <c r="W110" s="9" t="s">
        <v>72</v>
      </c>
      <c r="X110">
        <v>35.28467661735646</v>
      </c>
      <c r="Y110">
        <v>1.8096876419949428</v>
      </c>
      <c r="Z110">
        <v>36.619718309859152</v>
      </c>
      <c r="AA110">
        <v>0.43010752688172077</v>
      </c>
      <c r="AB110">
        <v>37.979747833514644</v>
      </c>
      <c r="AC110" s="3">
        <v>1</v>
      </c>
      <c r="AD110" s="2"/>
      <c r="AE110" s="2"/>
      <c r="AF110" s="2"/>
      <c r="AG110" s="15">
        <v>92</v>
      </c>
      <c r="AH110" s="19">
        <f t="shared" si="8"/>
        <v>0.17400000000000002</v>
      </c>
      <c r="AI110" s="19">
        <f t="shared" si="9"/>
        <v>1.3980000000000001</v>
      </c>
    </row>
    <row r="111" spans="1:35" customFormat="1" ht="15">
      <c r="A111">
        <v>10</v>
      </c>
      <c r="B111">
        <v>10</v>
      </c>
      <c r="C111">
        <v>599.05999999999995</v>
      </c>
      <c r="D111" t="s">
        <v>36</v>
      </c>
      <c r="E111" t="s">
        <v>22</v>
      </c>
      <c r="F111">
        <v>720</v>
      </c>
      <c r="G111">
        <v>4512</v>
      </c>
      <c r="H111">
        <v>0.04</v>
      </c>
      <c r="I111">
        <v>0.221</v>
      </c>
      <c r="J111">
        <v>0.86509999999999998</v>
      </c>
      <c r="K111">
        <v>0.98540000000000005</v>
      </c>
      <c r="L111">
        <v>0</v>
      </c>
      <c r="M111">
        <v>0</v>
      </c>
      <c r="N111">
        <v>5.5113000000000003</v>
      </c>
      <c r="Q111" s="4">
        <v>44510</v>
      </c>
      <c r="R111" s="1">
        <v>0.66335648148148152</v>
      </c>
      <c r="T111" s="9">
        <v>0.23962399999999998</v>
      </c>
      <c r="U111" s="9">
        <v>1.3239225999999999</v>
      </c>
      <c r="V111" s="9" t="s">
        <v>72</v>
      </c>
      <c r="W111" s="9" t="s">
        <v>72</v>
      </c>
      <c r="X111">
        <v>30.327908049158903</v>
      </c>
      <c r="Y111">
        <v>6.8795946043176288</v>
      </c>
      <c r="Z111">
        <v>31.884057971014485</v>
      </c>
      <c r="AA111">
        <v>5.2863436123348064</v>
      </c>
      <c r="AB111">
        <v>38.620841111233119</v>
      </c>
      <c r="AC111" s="3">
        <v>1</v>
      </c>
      <c r="AD111" s="2"/>
      <c r="AE111" s="2"/>
      <c r="AF111" s="2"/>
      <c r="AG111" s="15">
        <v>93</v>
      </c>
      <c r="AH111" s="19">
        <f t="shared" si="8"/>
        <v>0.24</v>
      </c>
      <c r="AI111" s="19">
        <f t="shared" si="9"/>
        <v>1.3260000000000001</v>
      </c>
    </row>
    <row r="112" spans="1:35" customFormat="1" ht="15">
      <c r="Q112" s="4"/>
      <c r="R112" s="1"/>
      <c r="T112" s="9"/>
      <c r="U112" s="9"/>
      <c r="V112" s="9"/>
      <c r="W112" s="9"/>
      <c r="AC112" s="3"/>
      <c r="AD112" s="2"/>
      <c r="AE112" s="2"/>
      <c r="AF112" s="2"/>
      <c r="AG112" s="15"/>
      <c r="AH112" s="19"/>
      <c r="AI112" s="19"/>
    </row>
    <row r="113" spans="1:96" customFormat="1" ht="15">
      <c r="Q113" s="4"/>
      <c r="R113" s="1"/>
      <c r="T113" s="9"/>
      <c r="U113" s="9"/>
      <c r="V113" s="9"/>
      <c r="W113" s="9"/>
      <c r="AC113" s="3"/>
      <c r="AD113" s="2"/>
      <c r="AE113" s="2"/>
      <c r="AF113" s="2"/>
      <c r="AG113" s="15"/>
      <c r="AH113" s="19"/>
      <c r="AI113" s="19"/>
    </row>
    <row r="114" spans="1:96" customFormat="1" ht="15">
      <c r="Q114" s="4"/>
      <c r="R114" s="1"/>
      <c r="T114" s="9"/>
      <c r="U114" s="9"/>
      <c r="V114" s="9"/>
      <c r="W114" s="9"/>
      <c r="AC114" s="3"/>
      <c r="AD114" s="2"/>
      <c r="AE114" s="2"/>
      <c r="AF114" s="2"/>
      <c r="AG114" s="15"/>
      <c r="AH114" s="19"/>
      <c r="AI114" s="19"/>
    </row>
    <row r="115" spans="1:96" customFormat="1" ht="15">
      <c r="Q115" s="4"/>
      <c r="R115" s="1"/>
      <c r="T115" s="9"/>
      <c r="U115" s="9"/>
      <c r="V115" s="9"/>
      <c r="W115" s="9"/>
      <c r="AC115" s="3"/>
      <c r="AD115" s="2"/>
      <c r="AE115" s="2"/>
      <c r="AF115" s="2"/>
      <c r="AG115" s="15"/>
      <c r="AH115" s="19"/>
      <c r="AI115" s="19"/>
    </row>
    <row r="116" spans="1:96" customFormat="1" ht="15">
      <c r="Q116" s="4"/>
      <c r="R116" s="1"/>
      <c r="T116" s="9"/>
      <c r="U116" s="9"/>
      <c r="V116" s="9"/>
      <c r="W116" s="9"/>
      <c r="AC116" s="3"/>
      <c r="AD116" s="2"/>
      <c r="AE116" s="2"/>
      <c r="AF116" s="2"/>
      <c r="AG116" s="15"/>
      <c r="AH116" s="19"/>
      <c r="AI116" s="19"/>
    </row>
    <row r="117" spans="1:96" customFormat="1" ht="15">
      <c r="Q117" s="4"/>
      <c r="R117" s="1"/>
      <c r="T117" s="9"/>
      <c r="U117" s="9"/>
      <c r="V117" s="9"/>
      <c r="W117" s="9"/>
      <c r="AC117" s="3"/>
      <c r="AD117" s="2"/>
      <c r="AE117" s="2"/>
      <c r="AF117" s="2"/>
      <c r="AG117" s="15"/>
      <c r="AH117" s="19"/>
      <c r="AI117" s="19"/>
    </row>
    <row r="118" spans="1:96" customFormat="1" ht="15">
      <c r="Q118" s="4"/>
      <c r="R118" s="1"/>
      <c r="T118" s="9"/>
      <c r="U118" s="9"/>
      <c r="V118" s="9"/>
      <c r="W118" s="9"/>
      <c r="AC118" s="3"/>
      <c r="AD118" s="2"/>
      <c r="AE118" s="2"/>
      <c r="AF118" s="2"/>
      <c r="AG118" s="15"/>
      <c r="AH118" s="19"/>
      <c r="AI118" s="19"/>
    </row>
    <row r="119" spans="1:96" customFormat="1" ht="15">
      <c r="Q119" s="4"/>
      <c r="R119" s="1"/>
      <c r="AC119" s="3"/>
      <c r="AD119" s="2"/>
      <c r="AE119" s="2"/>
      <c r="AF119" s="2"/>
      <c r="AG119" s="15"/>
      <c r="AH119" s="19"/>
    </row>
    <row r="120" spans="1:96" customFormat="1" ht="15">
      <c r="Q120" s="4"/>
      <c r="R120" s="1"/>
      <c r="AH120" s="19"/>
    </row>
    <row r="121" spans="1:96" customFormat="1" ht="15">
      <c r="Q121" s="4"/>
      <c r="R121" s="1"/>
      <c r="AH121" s="19"/>
    </row>
    <row r="122" spans="1:96" customFormat="1" ht="15">
      <c r="Q122" s="4"/>
      <c r="R122" s="1"/>
      <c r="AH122" s="19"/>
    </row>
    <row r="123" spans="1:96" customFormat="1" ht="15">
      <c r="Q123" s="4"/>
      <c r="R123" s="1"/>
      <c r="AH123" s="19"/>
    </row>
    <row r="124" spans="1:96" customFormat="1" ht="15">
      <c r="Q124" s="4"/>
      <c r="R124" s="1"/>
      <c r="AH124" s="19"/>
    </row>
    <row r="125" spans="1:9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 s="1"/>
      <c r="S125" s="20"/>
      <c r="V125" s="23"/>
      <c r="W125" s="23"/>
      <c r="X125" s="23"/>
      <c r="Y125" s="23"/>
      <c r="Z125" s="23"/>
      <c r="AA125" s="23"/>
      <c r="AB125" s="23"/>
      <c r="AC125" s="21"/>
      <c r="AD125" s="21"/>
      <c r="AE125" s="21"/>
      <c r="AF125" s="21"/>
      <c r="AG125" s="23"/>
      <c r="AH125" s="19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</row>
    <row r="126" spans="1:9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20"/>
      <c r="V126" s="23"/>
      <c r="W126" s="23"/>
      <c r="X126" s="23"/>
      <c r="Y126" s="23"/>
      <c r="Z126" s="23"/>
      <c r="AA126" s="23"/>
      <c r="AB126" s="23"/>
      <c r="AC126" s="21"/>
      <c r="AD126" s="21"/>
      <c r="AE126" s="21"/>
      <c r="AF126" s="21"/>
      <c r="AG126" s="23"/>
      <c r="AH126" s="19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</row>
    <row r="127" spans="1:96" s="15" customFormat="1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 s="6"/>
      <c r="U127" s="6"/>
      <c r="V127" s="5"/>
      <c r="W127" s="5"/>
      <c r="X127" s="6"/>
      <c r="Y127" s="6"/>
      <c r="Z127" s="6"/>
      <c r="AA127" s="6"/>
      <c r="AB127" s="6"/>
      <c r="AC127" s="6"/>
      <c r="AD127" s="6"/>
      <c r="AG127" s="6"/>
      <c r="AH127" s="19"/>
    </row>
    <row r="128" spans="1:96" s="15" customFormat="1" ht="144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T128" s="6" t="s">
        <v>34</v>
      </c>
      <c r="U128" s="6" t="s">
        <v>35</v>
      </c>
      <c r="V128" s="5" t="s">
        <v>25</v>
      </c>
      <c r="W128" s="5" t="s">
        <v>26</v>
      </c>
      <c r="X128" s="6" t="s">
        <v>27</v>
      </c>
      <c r="Y128" s="6" t="s">
        <v>28</v>
      </c>
      <c r="Z128" s="6" t="s">
        <v>29</v>
      </c>
      <c r="AA128" s="6" t="s">
        <v>30</v>
      </c>
      <c r="AB128" s="6" t="s">
        <v>31</v>
      </c>
      <c r="AC128" s="6" t="s">
        <v>32</v>
      </c>
      <c r="AD128" s="6" t="s">
        <v>33</v>
      </c>
      <c r="AG128" s="6" t="s">
        <v>121</v>
      </c>
    </row>
    <row r="129" spans="1:97" s="22" customFormat="1">
      <c r="A129" s="24"/>
      <c r="B129" s="24"/>
      <c r="C129" s="16"/>
      <c r="D129" s="24"/>
      <c r="E129" s="25" t="s">
        <v>125</v>
      </c>
      <c r="F129" s="26">
        <f>AVERAGE(F19:F127)</f>
        <v>424.83870967741933</v>
      </c>
      <c r="G129" s="26">
        <f>AVERAGE(G19:G127)</f>
        <v>4642.4946236559135</v>
      </c>
      <c r="H129" s="26">
        <f>AVERAGE(H19:H127)</f>
        <v>2.4333333333333328E-2</v>
      </c>
      <c r="I129" s="26">
        <f>AVERAGE(I19:I127)</f>
        <v>0.22523655913978505</v>
      </c>
      <c r="J129" s="26"/>
      <c r="K129" s="26"/>
      <c r="L129" s="26"/>
      <c r="M129" s="26"/>
      <c r="N129" s="26">
        <f>AVERAGE(N19:N127)</f>
        <v>9.6248483870967725</v>
      </c>
      <c r="O129" s="27"/>
      <c r="P129" s="27"/>
      <c r="Q129" s="27"/>
      <c r="R129" s="24"/>
      <c r="S129" s="25"/>
      <c r="T129" s="26"/>
      <c r="U129" s="26"/>
      <c r="V129" s="17"/>
      <c r="W129" s="17"/>
      <c r="X129" s="23"/>
      <c r="Y129" s="23"/>
      <c r="Z129" s="23"/>
      <c r="AA129" s="23"/>
      <c r="AB129" s="23"/>
      <c r="AC129" s="21"/>
      <c r="AD129" s="24"/>
      <c r="AE129" s="25" t="s">
        <v>125</v>
      </c>
      <c r="AF129" s="28" t="s">
        <v>126</v>
      </c>
      <c r="AG129" s="17">
        <f>MIN(AG19:AG127)</f>
        <v>1</v>
      </c>
      <c r="AH129" s="26">
        <f>AVERAGE(AH19:AH127)</f>
        <v>0.14648715753223732</v>
      </c>
      <c r="AI129" s="26">
        <f>AVERAGE(AI19:AI127)</f>
        <v>1.3530649017984222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</row>
    <row r="130" spans="1:97" s="22" customFormat="1">
      <c r="A130" s="24"/>
      <c r="B130" s="24"/>
      <c r="C130" s="16"/>
      <c r="D130" s="24"/>
      <c r="E130" s="25" t="s">
        <v>127</v>
      </c>
      <c r="F130" s="26">
        <f>_xlfn.STDEV.S(F19:F127)</f>
        <v>91.068332003881338</v>
      </c>
      <c r="G130" s="26">
        <f>_xlfn.STDEV.S(G19:G127)</f>
        <v>162.75452465866408</v>
      </c>
      <c r="H130" s="26">
        <f>_xlfn.STDEV.S(H19:H127)</f>
        <v>5.1082485157391104E-3</v>
      </c>
      <c r="I130" s="26">
        <f>_xlfn.STDEV.S(I19:I127)</f>
        <v>6.1084365207017379E-3</v>
      </c>
      <c r="J130" s="26"/>
      <c r="K130" s="26"/>
      <c r="L130" s="26"/>
      <c r="M130" s="26"/>
      <c r="N130" s="26">
        <f>_xlfn.STDEV.S(N19:N127)</f>
        <v>1.740623750119809</v>
      </c>
      <c r="O130" s="27"/>
      <c r="P130" s="27"/>
      <c r="Q130" s="27"/>
      <c r="R130" s="24"/>
      <c r="S130" s="25"/>
      <c r="T130" s="26"/>
      <c r="U130" s="26"/>
      <c r="V130" s="17"/>
      <c r="W130" s="17"/>
      <c r="X130" s="23"/>
      <c r="Y130" s="23"/>
      <c r="Z130" s="23"/>
      <c r="AA130" s="23"/>
      <c r="AB130" s="23"/>
      <c r="AC130" s="21"/>
      <c r="AD130" s="24"/>
      <c r="AE130" s="25" t="s">
        <v>127</v>
      </c>
      <c r="AF130" s="28" t="s">
        <v>128</v>
      </c>
      <c r="AG130" s="17">
        <f>MAX(AG19:AG127)</f>
        <v>93</v>
      </c>
      <c r="AH130" s="26">
        <f>_xlfn.STDEV.S(AH19:AH127)</f>
        <v>3.0200588692031717E-2</v>
      </c>
      <c r="AI130" s="26">
        <f>_xlfn.STDEV.S(AI19:AI127)</f>
        <v>3.5740608388755389E-2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</row>
    <row r="131" spans="1:97" s="22" customFormat="1">
      <c r="A131" s="24"/>
      <c r="B131" s="24"/>
      <c r="C131" s="16"/>
      <c r="D131" s="24"/>
      <c r="E131" s="25" t="s">
        <v>129</v>
      </c>
      <c r="F131" s="26">
        <f>100*F130/F129</f>
        <v>21.43597792042765</v>
      </c>
      <c r="G131" s="26">
        <f t="shared" ref="G131:N131" si="10">100*G130/G129</f>
        <v>3.505755802695937</v>
      </c>
      <c r="H131" s="26">
        <f t="shared" si="10"/>
        <v>20.992802119475797</v>
      </c>
      <c r="I131" s="26">
        <f t="shared" si="10"/>
        <v>2.7120093398828535</v>
      </c>
      <c r="J131" s="26"/>
      <c r="K131" s="26"/>
      <c r="L131" s="26"/>
      <c r="M131" s="26"/>
      <c r="N131" s="26">
        <f t="shared" si="10"/>
        <v>18.08468746846254</v>
      </c>
      <c r="O131" s="29"/>
      <c r="P131" s="29"/>
      <c r="Q131" s="29"/>
      <c r="R131" s="24"/>
      <c r="S131" s="25"/>
      <c r="T131" s="26"/>
      <c r="U131" s="26"/>
      <c r="V131" s="17"/>
      <c r="W131" s="17"/>
      <c r="X131" s="23"/>
      <c r="Y131" s="23"/>
      <c r="Z131" s="23"/>
      <c r="AA131" s="23"/>
      <c r="AB131" s="23"/>
      <c r="AC131" s="21"/>
      <c r="AD131" s="24"/>
      <c r="AE131" s="25" t="s">
        <v>129</v>
      </c>
      <c r="AF131" s="28"/>
      <c r="AG131" s="17"/>
      <c r="AH131" s="26">
        <f>100*AH130/AH129</f>
        <v>20.616543593854292</v>
      </c>
      <c r="AI131" s="26">
        <f t="shared" ref="AI131" si="11">100*AI130/AI129</f>
        <v>2.6414555828956074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</row>
    <row r="132" spans="1:97" s="23" customFormat="1">
      <c r="A132" s="24"/>
      <c r="B132" s="24"/>
      <c r="C132" s="16"/>
      <c r="D132" s="24"/>
      <c r="E132" s="25" t="s">
        <v>130</v>
      </c>
      <c r="F132" s="26">
        <f>F129/F130</f>
        <v>4.6650542546371954</v>
      </c>
      <c r="G132" s="26">
        <f t="shared" ref="G132:N132" si="12">G129/G130</f>
        <v>28.524519569531826</v>
      </c>
      <c r="H132" s="26">
        <f t="shared" si="12"/>
        <v>4.7635374939882986</v>
      </c>
      <c r="I132" s="26">
        <f t="shared" si="12"/>
        <v>36.87302935480286</v>
      </c>
      <c r="J132" s="26"/>
      <c r="K132" s="26"/>
      <c r="L132" s="26"/>
      <c r="M132" s="26"/>
      <c r="N132" s="26">
        <f t="shared" si="12"/>
        <v>5.5295398482493896</v>
      </c>
      <c r="O132" s="27"/>
      <c r="P132" s="27"/>
      <c r="Q132" s="27"/>
      <c r="R132" s="24"/>
      <c r="S132" s="25"/>
      <c r="T132" s="26"/>
      <c r="U132" s="26"/>
      <c r="V132" s="17"/>
      <c r="W132" s="17"/>
      <c r="Y132" s="26"/>
      <c r="Z132" s="26"/>
      <c r="AC132" s="21"/>
      <c r="AD132" s="24"/>
      <c r="AE132" s="25" t="s">
        <v>130</v>
      </c>
      <c r="AF132" s="28"/>
      <c r="AG132" s="18"/>
      <c r="AH132" s="26">
        <f>AH129/AH130</f>
        <v>4.8504735793738769</v>
      </c>
      <c r="AI132" s="26">
        <f t="shared" ref="AI132" si="13">AI129/AI130</f>
        <v>37.857914646582223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</row>
    <row r="133" spans="1:97" s="23" customFormat="1">
      <c r="A133" s="24"/>
      <c r="B133" s="24"/>
      <c r="C133" s="16"/>
      <c r="D133" s="24" t="s">
        <v>131</v>
      </c>
      <c r="E133" s="25" t="s">
        <v>132</v>
      </c>
      <c r="F133" s="26">
        <f>F129+(2*F130)</f>
        <v>606.97537368518203</v>
      </c>
      <c r="G133" s="26">
        <f t="shared" ref="G133:N133" si="14">G129+(2*G130)</f>
        <v>4968.0036729732419</v>
      </c>
      <c r="H133" s="26">
        <f t="shared" si="14"/>
        <v>3.4549830364811546E-2</v>
      </c>
      <c r="I133" s="26">
        <f t="shared" si="14"/>
        <v>0.23745343218118853</v>
      </c>
      <c r="J133" s="26"/>
      <c r="K133" s="26"/>
      <c r="L133" s="26"/>
      <c r="M133" s="26"/>
      <c r="N133" s="26">
        <f t="shared" si="14"/>
        <v>13.106095887336391</v>
      </c>
      <c r="O133" s="27"/>
      <c r="P133" s="27"/>
      <c r="Q133" s="27"/>
      <c r="R133" s="24"/>
      <c r="S133" s="25"/>
      <c r="T133" s="26"/>
      <c r="U133" s="26"/>
      <c r="V133" s="30"/>
      <c r="W133" s="30"/>
      <c r="Y133" s="26"/>
      <c r="Z133" s="26"/>
      <c r="AC133" s="21"/>
      <c r="AD133" s="24" t="s">
        <v>131</v>
      </c>
      <c r="AE133" s="25" t="s">
        <v>132</v>
      </c>
      <c r="AF133" s="28"/>
      <c r="AG133" s="18"/>
      <c r="AH133" s="26">
        <f>AH129+(2*AH130)</f>
        <v>0.20688833491630076</v>
      </c>
      <c r="AI133" s="26">
        <f t="shared" ref="AI133" si="15">AI129+(2*AI130)</f>
        <v>1.4245461185759329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</row>
    <row r="134" spans="1:97" s="23" customFormat="1">
      <c r="A134" s="24"/>
      <c r="B134" s="24"/>
      <c r="C134" s="16"/>
      <c r="D134" s="24"/>
      <c r="E134" s="25" t="s">
        <v>133</v>
      </c>
      <c r="F134" s="26">
        <f>F129-(2*F130)</f>
        <v>242.70204566965666</v>
      </c>
      <c r="G134" s="26">
        <f t="shared" ref="G134:N134" si="16">G129-(2*G130)</f>
        <v>4316.9855743385851</v>
      </c>
      <c r="H134" s="26">
        <f t="shared" si="16"/>
        <v>1.4116836301855108E-2</v>
      </c>
      <c r="I134" s="26">
        <f t="shared" si="16"/>
        <v>0.21301968609838157</v>
      </c>
      <c r="J134" s="26"/>
      <c r="K134" s="26"/>
      <c r="L134" s="26"/>
      <c r="M134" s="26"/>
      <c r="N134" s="26">
        <f t="shared" si="16"/>
        <v>6.1436008868571541</v>
      </c>
      <c r="O134" s="27"/>
      <c r="P134" s="27"/>
      <c r="Q134" s="27"/>
      <c r="R134" s="24"/>
      <c r="S134" s="25"/>
      <c r="T134" s="26"/>
      <c r="U134" s="26"/>
      <c r="V134" s="30"/>
      <c r="W134" s="30"/>
      <c r="Y134" s="26"/>
      <c r="Z134" s="26"/>
      <c r="AC134" s="21"/>
      <c r="AD134" s="24"/>
      <c r="AE134" s="25" t="s">
        <v>133</v>
      </c>
      <c r="AF134" s="28"/>
      <c r="AG134" s="18"/>
      <c r="AH134" s="26">
        <f>AH129-(2*AH130)</f>
        <v>8.6085980148173882E-2</v>
      </c>
      <c r="AI134" s="26">
        <f t="shared" ref="AI134" si="17">AI129-(2*AI130)</f>
        <v>1.2815836850209115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</row>
    <row r="135" spans="1:97" s="23" customFormat="1">
      <c r="A135" s="31"/>
      <c r="B135" s="24"/>
      <c r="C135" s="32"/>
      <c r="D135" s="24" t="s">
        <v>134</v>
      </c>
      <c r="E135" s="25" t="s">
        <v>135</v>
      </c>
      <c r="F135" s="26">
        <f>F129+(3*F130)</f>
        <v>698.04370568906336</v>
      </c>
      <c r="G135" s="26">
        <f t="shared" ref="G135:N135" si="18">G129+(3*G130)</f>
        <v>5130.7581976319061</v>
      </c>
      <c r="H135" s="26">
        <f t="shared" si="18"/>
        <v>3.965807888055066E-2</v>
      </c>
      <c r="I135" s="26">
        <f t="shared" si="18"/>
        <v>0.24356186870189026</v>
      </c>
      <c r="J135" s="26"/>
      <c r="K135" s="26"/>
      <c r="L135" s="26"/>
      <c r="M135" s="26"/>
      <c r="N135" s="26">
        <f t="shared" si="18"/>
        <v>14.8467196374562</v>
      </c>
      <c r="O135" s="27"/>
      <c r="P135" s="27"/>
      <c r="Q135" s="27"/>
      <c r="R135" s="24"/>
      <c r="S135" s="25"/>
      <c r="T135" s="26"/>
      <c r="U135" s="26"/>
      <c r="V135" s="18"/>
      <c r="W135" s="17"/>
      <c r="Y135" s="26"/>
      <c r="Z135" s="26"/>
      <c r="AC135" s="21"/>
      <c r="AD135" s="24" t="s">
        <v>134</v>
      </c>
      <c r="AE135" s="25" t="s">
        <v>135</v>
      </c>
      <c r="AF135" s="21"/>
      <c r="AG135" s="18"/>
      <c r="AH135" s="26">
        <f t="shared" ref="AH135:AI135" si="19">AH129+(3*AH130)</f>
        <v>0.23708892360833247</v>
      </c>
      <c r="AI135" s="26">
        <f t="shared" si="19"/>
        <v>1.4602867269646884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</row>
    <row r="136" spans="1:97" s="23" customFormat="1">
      <c r="A136" s="24"/>
      <c r="B136" s="24"/>
      <c r="C136" s="32"/>
      <c r="D136" s="33"/>
      <c r="E136" s="25" t="s">
        <v>136</v>
      </c>
      <c r="F136" s="26">
        <f>F129-(3*F130)</f>
        <v>151.6337136657753</v>
      </c>
      <c r="G136" s="26">
        <f t="shared" ref="G136:N136" si="20">G129-(3*G130)</f>
        <v>4154.2310496799209</v>
      </c>
      <c r="H136" s="26">
        <f t="shared" si="20"/>
        <v>9.0085877861159971E-3</v>
      </c>
      <c r="I136" s="26">
        <f t="shared" si="20"/>
        <v>0.20691124957767984</v>
      </c>
      <c r="J136" s="26"/>
      <c r="K136" s="26"/>
      <c r="L136" s="26"/>
      <c r="M136" s="26"/>
      <c r="N136" s="26">
        <f t="shared" si="20"/>
        <v>4.4029771367373458</v>
      </c>
      <c r="O136" s="27"/>
      <c r="P136" s="27"/>
      <c r="Q136" s="27"/>
      <c r="R136" s="33"/>
      <c r="S136" s="25"/>
      <c r="T136" s="26"/>
      <c r="U136" s="26"/>
      <c r="V136" s="18"/>
      <c r="W136" s="17"/>
      <c r="Y136" s="26"/>
      <c r="Z136" s="26"/>
      <c r="AC136" s="21"/>
      <c r="AD136" s="33"/>
      <c r="AE136" s="25" t="s">
        <v>136</v>
      </c>
      <c r="AF136" s="21"/>
      <c r="AG136" s="18"/>
      <c r="AH136" s="26">
        <f t="shared" ref="AH136:AI136" si="21">AH129-(3*AH130)</f>
        <v>5.5885391456142158E-2</v>
      </c>
      <c r="AI136" s="26">
        <f t="shared" si="21"/>
        <v>1.245843076632156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</row>
    <row r="137" spans="1:97" s="23" customFormat="1">
      <c r="A137" s="32"/>
      <c r="B137" s="34"/>
      <c r="C137" s="32"/>
      <c r="D137"/>
      <c r="E137" s="3"/>
      <c r="F137"/>
      <c r="G137"/>
      <c r="H137"/>
      <c r="I137"/>
      <c r="J137"/>
      <c r="K137"/>
      <c r="L137"/>
      <c r="M137"/>
      <c r="N137"/>
      <c r="O137" s="27"/>
      <c r="P137" s="27"/>
      <c r="Q137" s="27"/>
      <c r="R137"/>
      <c r="S137" s="3"/>
      <c r="T137"/>
      <c r="U137"/>
      <c r="V137" s="18"/>
      <c r="W137" s="17"/>
      <c r="Y137" s="26"/>
      <c r="Z137" s="26"/>
      <c r="AC137" s="21"/>
      <c r="AD137"/>
      <c r="AE137" s="3"/>
      <c r="AF137" s="21"/>
      <c r="AG137" s="18"/>
      <c r="AH137"/>
      <c r="AI137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</row>
    <row r="138" spans="1:97" s="23" customFormat="1">
      <c r="A138" s="32"/>
      <c r="B138" s="34"/>
      <c r="C138" s="32"/>
      <c r="D138" t="s">
        <v>137</v>
      </c>
      <c r="E138" s="3"/>
      <c r="F138"/>
      <c r="G138"/>
      <c r="H138">
        <f>COUNT(H19:H127)</f>
        <v>93</v>
      </c>
      <c r="I138">
        <f>COUNT(I19:I127)</f>
        <v>93</v>
      </c>
      <c r="J138"/>
      <c r="K138"/>
      <c r="L138"/>
      <c r="M138"/>
      <c r="N138">
        <f>COUNT(N19:N127)</f>
        <v>93</v>
      </c>
      <c r="O138" s="27"/>
      <c r="P138" s="27"/>
      <c r="Q138" s="27"/>
      <c r="R138"/>
      <c r="S138" s="3"/>
      <c r="T138"/>
      <c r="U138"/>
      <c r="Y138" s="26"/>
      <c r="Z138" s="26"/>
      <c r="AC138" s="21"/>
      <c r="AD138" t="s">
        <v>137</v>
      </c>
      <c r="AE138" s="3"/>
      <c r="AF138" s="21"/>
      <c r="AH138">
        <f>COUNT(AH19:AH127)</f>
        <v>93</v>
      </c>
      <c r="AI138">
        <f>COUNT(AI19:AI127)</f>
        <v>93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</row>
    <row r="139" spans="1:97" s="23" customFormat="1">
      <c r="A139" s="35"/>
      <c r="B139" s="36"/>
      <c r="C139" s="35"/>
      <c r="D139" s="37" t="s">
        <v>138</v>
      </c>
      <c r="E139" s="38"/>
      <c r="F139" s="37"/>
      <c r="G139" s="37"/>
      <c r="H139" s="37">
        <f>_xlfn.PERCENTILE.INC(H19:H127,0.99)</f>
        <v>4.2000000000000003E-2</v>
      </c>
      <c r="I139" s="37">
        <f>_xlfn.PERCENTILE.INC(I19:I127,0.99)</f>
        <v>0.24199999999999999</v>
      </c>
      <c r="J139" s="37"/>
      <c r="K139" s="37"/>
      <c r="L139" s="37"/>
      <c r="M139" s="37"/>
      <c r="N139" s="37">
        <f>_xlfn.PERCENTILE.INC(N19:N127,0.99)</f>
        <v>12.155792</v>
      </c>
      <c r="O139" s="39"/>
      <c r="P139" s="40"/>
      <c r="Q139" s="22"/>
      <c r="R139" s="37"/>
      <c r="S139" s="38"/>
      <c r="T139" s="37"/>
      <c r="U139" s="37"/>
      <c r="Y139" s="26"/>
      <c r="Z139" s="26"/>
      <c r="AC139" s="21"/>
      <c r="AD139" s="37" t="s">
        <v>138</v>
      </c>
      <c r="AE139" s="38"/>
      <c r="AF139" s="21"/>
      <c r="AH139" s="37">
        <f>_xlfn.PERCENTILE.INC(AH19:AH127,0.99)</f>
        <v>0.25200000000000006</v>
      </c>
      <c r="AI139" s="37">
        <f>_xlfn.PERCENTILE.INC(AI19:AI127,0.99)</f>
        <v>1.4519999999999997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</row>
    <row r="140" spans="1:97" s="23" customFormat="1">
      <c r="B140" s="41"/>
      <c r="C140" s="35"/>
      <c r="D140" s="37" t="s">
        <v>139</v>
      </c>
      <c r="E140" s="38"/>
      <c r="F140" s="37"/>
      <c r="G140" s="37"/>
      <c r="H140" s="37">
        <f>MAX(H19:H127)</f>
        <v>4.2000000000000003E-2</v>
      </c>
      <c r="I140" s="37">
        <f>MAX(I19:I127)</f>
        <v>0.24199999999999999</v>
      </c>
      <c r="J140" s="37"/>
      <c r="K140" s="37"/>
      <c r="L140" s="37"/>
      <c r="M140" s="37"/>
      <c r="N140" s="37">
        <f>MAX(N19:N127)</f>
        <v>12.473100000000001</v>
      </c>
      <c r="O140" s="39"/>
      <c r="P140" s="39"/>
      <c r="Q140" s="22"/>
      <c r="R140" s="37"/>
      <c r="S140" s="38"/>
      <c r="T140" s="37"/>
      <c r="U140" s="37"/>
      <c r="Y140"/>
      <c r="Z140"/>
      <c r="AC140" s="21"/>
      <c r="AD140" s="37" t="s">
        <v>139</v>
      </c>
      <c r="AE140" s="38"/>
      <c r="AF140" s="21"/>
      <c r="AH140" s="37">
        <f>MAX(AH19:AH127)</f>
        <v>0.25200000000000006</v>
      </c>
      <c r="AI140" s="37">
        <f>MAX(AI19:AI127)</f>
        <v>1.452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</row>
    <row r="141" spans="1:97" s="23" customFormat="1">
      <c r="B141" s="41"/>
      <c r="C141" s="35"/>
      <c r="D141" s="37" t="s">
        <v>140</v>
      </c>
      <c r="E141" s="42"/>
      <c r="F141" s="3"/>
      <c r="G141" s="3"/>
      <c r="H141" s="3"/>
      <c r="I141" s="3"/>
      <c r="J141" s="3"/>
      <c r="K141" s="3"/>
      <c r="L141" s="3"/>
      <c r="M141" s="3"/>
      <c r="N141" s="3"/>
      <c r="O141" s="39"/>
      <c r="P141" s="39"/>
      <c r="Q141" s="22"/>
      <c r="R141" s="37"/>
      <c r="S141" s="42"/>
      <c r="T141" s="3"/>
      <c r="U141" s="3"/>
      <c r="Y141"/>
      <c r="Z141"/>
      <c r="AC141" s="21"/>
      <c r="AD141" s="37" t="s">
        <v>140</v>
      </c>
      <c r="AE141" s="42"/>
      <c r="AF141" s="21"/>
      <c r="AH141" s="3"/>
      <c r="AI141" s="3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</row>
    <row r="142" spans="1:97" s="23" customFormat="1">
      <c r="A142" s="35"/>
      <c r="B142" s="43"/>
      <c r="C142" s="35"/>
      <c r="D142" s="3" t="s">
        <v>141</v>
      </c>
      <c r="E142" s="3"/>
      <c r="F142"/>
      <c r="G142"/>
      <c r="H142">
        <f t="shared" ref="H142:N142" si="22">H130*TINV(0.02,(H138-1))</f>
        <v>1.2094114331660386E-2</v>
      </c>
      <c r="I142">
        <f t="shared" si="22"/>
        <v>1.4462125215998321E-2</v>
      </c>
      <c r="J142"/>
      <c r="K142"/>
      <c r="L142"/>
      <c r="M142"/>
      <c r="N142">
        <f t="shared" si="22"/>
        <v>4.1210412096222226</v>
      </c>
      <c r="O142" s="39"/>
      <c r="P142" s="39"/>
      <c r="Q142" s="22"/>
      <c r="R142" s="3"/>
      <c r="S142" s="3"/>
      <c r="T142"/>
      <c r="U142"/>
      <c r="Y142" s="37"/>
      <c r="Z142" s="37"/>
      <c r="AC142" s="21"/>
      <c r="AD142" s="3" t="s">
        <v>141</v>
      </c>
      <c r="AE142" s="3"/>
      <c r="AF142" s="21"/>
      <c r="AH142">
        <f>AH130*TINV(0.02,(AH138-1))</f>
        <v>7.1501880027861869E-2</v>
      </c>
      <c r="AI142">
        <f t="shared" ref="AI142" si="23">AI130*TINV(0.02,(AI138-1))</f>
        <v>8.4618241028190405E-2</v>
      </c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</row>
    <row r="143" spans="1:97" s="23" customFormat="1">
      <c r="A143" s="35"/>
      <c r="B143" s="43"/>
      <c r="C143" s="35"/>
      <c r="D143" s="3" t="s">
        <v>142</v>
      </c>
      <c r="E143" s="3"/>
      <c r="F143" s="3"/>
      <c r="G143" s="3"/>
      <c r="H143" s="3">
        <f t="shared" ref="H143:N143" si="24">H130*10</f>
        <v>5.1082485157391104E-2</v>
      </c>
      <c r="I143" s="3">
        <f t="shared" si="24"/>
        <v>6.1084365207017377E-2</v>
      </c>
      <c r="J143" s="3"/>
      <c r="K143" s="3"/>
      <c r="L143" s="3"/>
      <c r="M143" s="3"/>
      <c r="N143" s="3">
        <f t="shared" si="24"/>
        <v>17.406237501198088</v>
      </c>
      <c r="O143" s="39"/>
      <c r="P143" s="39"/>
      <c r="Q143" s="22"/>
      <c r="R143" s="3"/>
      <c r="S143" s="3"/>
      <c r="T143" s="3"/>
      <c r="U143" s="3"/>
      <c r="Y143" s="37"/>
      <c r="Z143" s="37"/>
      <c r="AC143" s="21"/>
      <c r="AD143" s="3" t="s">
        <v>142</v>
      </c>
      <c r="AE143" s="3"/>
      <c r="AF143" s="21"/>
      <c r="AH143" s="3">
        <f t="shared" ref="AH143:AI143" si="25">AH130*10</f>
        <v>0.30200588692031716</v>
      </c>
      <c r="AI143" s="3">
        <f t="shared" si="25"/>
        <v>0.3574060838875539</v>
      </c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</row>
    <row r="144" spans="1:97" s="23" customFormat="1">
      <c r="A144" s="35"/>
      <c r="B144" s="43"/>
      <c r="C144" s="35"/>
      <c r="D144" s="3" t="s">
        <v>143</v>
      </c>
      <c r="E144" s="3"/>
      <c r="F144" s="3"/>
      <c r="G144" s="3"/>
      <c r="H144" s="3">
        <f t="shared" ref="H144:N144" si="26">H129/H142</f>
        <v>2.0119979575215936</v>
      </c>
      <c r="I144" s="3">
        <f t="shared" si="26"/>
        <v>15.574236550698885</v>
      </c>
      <c r="J144" s="3"/>
      <c r="K144" s="3"/>
      <c r="L144" s="3"/>
      <c r="M144" s="3"/>
      <c r="N144" s="3">
        <f t="shared" si="26"/>
        <v>2.3355380103027619</v>
      </c>
      <c r="O144" s="39"/>
      <c r="P144" s="39"/>
      <c r="Q144" s="22"/>
      <c r="R144" s="3"/>
      <c r="S144" s="3"/>
      <c r="T144" s="3"/>
      <c r="U144" s="3"/>
      <c r="Y144" s="3"/>
      <c r="Z144" s="3"/>
      <c r="AC144" s="21"/>
      <c r="AD144" s="3" t="s">
        <v>143</v>
      </c>
      <c r="AE144" s="3"/>
      <c r="AF144" s="21"/>
      <c r="AH144" s="3">
        <f t="shared" ref="AH144:AI144" si="27">AH129/AH142</f>
        <v>2.0487175648410392</v>
      </c>
      <c r="AI144" s="3">
        <f t="shared" si="27"/>
        <v>15.990227229465232</v>
      </c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</row>
    <row r="145" spans="1:97" s="23" customFormat="1">
      <c r="A145" s="35"/>
      <c r="B145" s="43"/>
      <c r="C145" s="35"/>
      <c r="D145" s="44"/>
      <c r="E145" s="44"/>
      <c r="F145" s="35"/>
      <c r="G145" s="35"/>
      <c r="H145" s="35"/>
      <c r="I145" s="35"/>
      <c r="J145" s="35"/>
      <c r="K145" s="35"/>
      <c r="L145" s="44"/>
      <c r="M145" s="44"/>
      <c r="O145" s="39"/>
      <c r="P145" s="39"/>
      <c r="Q145" s="22"/>
      <c r="R145" s="45"/>
      <c r="S145" s="20"/>
      <c r="T145" s="22"/>
      <c r="Y145"/>
      <c r="Z145"/>
      <c r="AC145" s="21"/>
      <c r="AD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</row>
    <row r="146" spans="1:97" s="23" customFormat="1">
      <c r="A146" s="35"/>
      <c r="B146" s="43"/>
      <c r="C146" s="35"/>
      <c r="D146" s="44"/>
      <c r="E146" s="35" t="s">
        <v>144</v>
      </c>
      <c r="G146" s="35"/>
      <c r="H146" s="35">
        <f>(H142*600)/100</f>
        <v>7.2564685989962324E-2</v>
      </c>
      <c r="I146" s="35"/>
      <c r="J146" s="35"/>
      <c r="K146" s="35"/>
      <c r="L146" s="44"/>
      <c r="M146" s="44"/>
      <c r="O146" s="39"/>
      <c r="P146" s="39"/>
      <c r="Q146" s="22"/>
      <c r="R146" s="45"/>
      <c r="S146" s="20"/>
      <c r="T146" s="22"/>
      <c r="Y146" s="3"/>
      <c r="Z146" s="3"/>
      <c r="AC146" s="21"/>
      <c r="AD146" s="21"/>
      <c r="AE146" s="21"/>
      <c r="AF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</row>
    <row r="147" spans="1:97" s="23" customFormat="1">
      <c r="A147" s="35"/>
      <c r="B147" s="43"/>
      <c r="C147" s="35"/>
      <c r="D147" s="44"/>
      <c r="E147" s="35" t="s">
        <v>145</v>
      </c>
      <c r="G147" s="35"/>
      <c r="H147" s="35">
        <f>(H143*600)/100</f>
        <v>0.30649491094434661</v>
      </c>
      <c r="I147" s="35"/>
      <c r="J147" s="35"/>
      <c r="K147" s="35"/>
      <c r="L147" s="44"/>
      <c r="M147" s="44"/>
      <c r="O147" s="39"/>
      <c r="P147" s="39"/>
      <c r="Q147" s="22"/>
      <c r="R147" s="45"/>
      <c r="S147" s="20"/>
      <c r="T147" s="22"/>
      <c r="Y147" s="3"/>
      <c r="Z147" s="3"/>
      <c r="AC147" s="21"/>
      <c r="AD147" s="21"/>
      <c r="AE147" s="21"/>
      <c r="AF147" s="45" t="s">
        <v>146</v>
      </c>
      <c r="AG147" s="20"/>
      <c r="AH147" s="22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</row>
    <row r="148" spans="1:97">
      <c r="A148" s="35"/>
      <c r="B148" s="43"/>
      <c r="C148" s="35"/>
      <c r="D148" s="44"/>
      <c r="E148" s="44"/>
      <c r="F148" s="35"/>
      <c r="G148" s="35"/>
      <c r="H148" s="35"/>
      <c r="I148" s="35"/>
      <c r="J148" s="35"/>
      <c r="K148" s="35"/>
      <c r="L148" s="44"/>
      <c r="M148" s="44"/>
      <c r="O148" s="39"/>
      <c r="P148" s="39"/>
      <c r="R148" s="45"/>
      <c r="U148" s="22"/>
      <c r="Y148" s="22"/>
      <c r="AF148" s="45"/>
      <c r="AG148" s="20">
        <v>10</v>
      </c>
      <c r="AH148" s="22">
        <f t="shared" ref="AH148:AI154" si="28">100*AH$142/$AG148</f>
        <v>0.71501880027861875</v>
      </c>
      <c r="AI148" s="22">
        <f t="shared" si="28"/>
        <v>0.846182410281904</v>
      </c>
    </row>
    <row r="149" spans="1:97">
      <c r="A149" s="35"/>
      <c r="B149" s="43"/>
      <c r="C149" s="35"/>
      <c r="D149" s="44"/>
      <c r="E149" s="44"/>
      <c r="F149" s="35"/>
      <c r="G149" s="35"/>
      <c r="H149" s="35"/>
      <c r="I149" s="35"/>
      <c r="J149" s="35"/>
      <c r="K149" s="35"/>
      <c r="L149" s="44"/>
      <c r="M149" s="44"/>
      <c r="O149" s="39"/>
      <c r="P149" s="39"/>
      <c r="R149" s="45"/>
      <c r="U149" s="22"/>
      <c r="Y149" s="22"/>
      <c r="AF149" s="45"/>
      <c r="AG149" s="20">
        <v>25</v>
      </c>
      <c r="AH149" s="22">
        <f t="shared" si="28"/>
        <v>0.28600752011144748</v>
      </c>
      <c r="AI149" s="22">
        <f t="shared" si="28"/>
        <v>0.33847296411276162</v>
      </c>
    </row>
    <row r="150" spans="1:97" s="41" customFormat="1">
      <c r="A150" s="35"/>
      <c r="B150" s="43"/>
      <c r="C150" s="35"/>
      <c r="D150" s="44"/>
      <c r="E150" s="44"/>
      <c r="F150" s="35"/>
      <c r="G150" s="35"/>
      <c r="H150" s="35"/>
      <c r="I150" s="35"/>
      <c r="J150" s="35"/>
      <c r="K150" s="35"/>
      <c r="L150" s="44"/>
      <c r="M150" s="44"/>
      <c r="N150" s="23"/>
      <c r="O150" s="39"/>
      <c r="P150" s="39"/>
      <c r="Q150" s="22"/>
      <c r="R150" s="45"/>
      <c r="T150" s="22"/>
      <c r="U150" s="22"/>
      <c r="V150" s="23"/>
      <c r="W150" s="23"/>
      <c r="X150" s="23"/>
      <c r="Y150" s="22"/>
      <c r="Z150" s="23"/>
      <c r="AA150" s="23"/>
      <c r="AB150" s="23"/>
      <c r="AC150" s="21"/>
      <c r="AD150" s="21"/>
      <c r="AE150" s="21"/>
      <c r="AF150" s="45"/>
      <c r="AG150" s="20">
        <v>50</v>
      </c>
      <c r="AH150" s="22">
        <f t="shared" si="28"/>
        <v>0.14300376005572374</v>
      </c>
      <c r="AI150" s="22">
        <f t="shared" si="28"/>
        <v>0.16923648205638081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</row>
    <row r="151" spans="1:97" s="23" customFormat="1">
      <c r="A151" s="35"/>
      <c r="B151" s="43"/>
      <c r="C151" s="35"/>
      <c r="D151" s="44"/>
      <c r="E151" s="44"/>
      <c r="F151" s="35"/>
      <c r="G151" s="35"/>
      <c r="H151" s="35"/>
      <c r="I151" s="35"/>
      <c r="J151" s="35"/>
      <c r="K151" s="35"/>
      <c r="L151" s="44"/>
      <c r="M151" s="44"/>
      <c r="O151" s="39"/>
      <c r="P151" s="39"/>
      <c r="Q151" s="22"/>
      <c r="R151" s="45"/>
      <c r="T151" s="22"/>
      <c r="U151" s="22"/>
      <c r="Y151" s="22"/>
      <c r="Z151" s="22"/>
      <c r="AC151" s="21"/>
      <c r="AD151" s="21"/>
      <c r="AE151" s="21"/>
      <c r="AF151" s="45"/>
      <c r="AG151" s="20">
        <v>100</v>
      </c>
      <c r="AH151" s="22">
        <f t="shared" si="28"/>
        <v>7.1501880027861869E-2</v>
      </c>
      <c r="AI151" s="22">
        <f t="shared" si="28"/>
        <v>8.4618241028190405E-2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</row>
    <row r="152" spans="1:97" s="23" customFormat="1">
      <c r="A152" s="35"/>
      <c r="B152" s="43"/>
      <c r="C152" s="35"/>
      <c r="D152" s="44"/>
      <c r="E152" s="44"/>
      <c r="F152" s="35"/>
      <c r="G152" s="35"/>
      <c r="H152" s="35"/>
      <c r="I152" s="35"/>
      <c r="J152" s="35"/>
      <c r="K152" s="35"/>
      <c r="L152" s="44"/>
      <c r="M152" s="44"/>
      <c r="O152" s="39"/>
      <c r="P152" s="39"/>
      <c r="Q152" s="22"/>
      <c r="R152" s="45"/>
      <c r="T152" s="22"/>
      <c r="U152" s="22"/>
      <c r="Y152" s="22"/>
      <c r="Z152" s="22"/>
      <c r="AC152" s="21"/>
      <c r="AD152" s="21"/>
      <c r="AE152" s="21"/>
      <c r="AF152" s="45"/>
      <c r="AG152" s="20">
        <v>300</v>
      </c>
      <c r="AH152" s="22">
        <f t="shared" si="28"/>
        <v>2.3833960009287291E-2</v>
      </c>
      <c r="AI152" s="22">
        <f t="shared" si="28"/>
        <v>2.8206080342730134E-2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</row>
    <row r="153" spans="1:97" s="23" customFormat="1">
      <c r="A153" s="35"/>
      <c r="B153" s="43"/>
      <c r="C153" s="35"/>
      <c r="D153" s="44"/>
      <c r="E153" s="44"/>
      <c r="F153" s="35"/>
      <c r="G153" s="35"/>
      <c r="H153" s="35"/>
      <c r="I153" s="35"/>
      <c r="J153" s="35"/>
      <c r="K153" s="35"/>
      <c r="L153" s="44"/>
      <c r="M153" s="44"/>
      <c r="O153" s="39"/>
      <c r="P153" s="39"/>
      <c r="Q153" s="22"/>
      <c r="R153" s="45"/>
      <c r="T153" s="22"/>
      <c r="U153" s="22"/>
      <c r="Y153" s="22"/>
      <c r="Z153" s="22"/>
      <c r="AC153" s="21"/>
      <c r="AD153" s="21"/>
      <c r="AE153" s="21"/>
      <c r="AF153" s="45"/>
      <c r="AG153" s="20">
        <v>1000</v>
      </c>
      <c r="AH153" s="22">
        <f t="shared" si="28"/>
        <v>7.1501880027861871E-3</v>
      </c>
      <c r="AI153" s="22">
        <f t="shared" si="28"/>
        <v>8.4618241028190412E-3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</row>
    <row r="154" spans="1:97" s="23" customFormat="1">
      <c r="A154">
        <v>8</v>
      </c>
      <c r="B154">
        <v>8</v>
      </c>
      <c r="C154">
        <v>603.45000000000005</v>
      </c>
      <c r="D154" t="s">
        <v>36</v>
      </c>
      <c r="E154" t="s">
        <v>22</v>
      </c>
      <c r="F154">
        <v>767</v>
      </c>
      <c r="G154">
        <v>4361</v>
      </c>
      <c r="H154">
        <v>4.2000000000000003E-2</v>
      </c>
      <c r="I154">
        <v>0.22</v>
      </c>
      <c r="J154">
        <v>0.86409999999999998</v>
      </c>
      <c r="K154">
        <v>1.0182</v>
      </c>
      <c r="L154">
        <v>0</v>
      </c>
      <c r="M154">
        <v>0</v>
      </c>
      <c r="N154">
        <v>5.1844999999999999</v>
      </c>
      <c r="O154"/>
      <c r="P154"/>
      <c r="Q154" s="4">
        <v>44375</v>
      </c>
      <c r="R154" s="1">
        <v>0.71266203703703701</v>
      </c>
      <c r="S154" s="2"/>
      <c r="T154" s="9">
        <v>0.25344900000000004</v>
      </c>
      <c r="U154" s="9">
        <v>1.32759</v>
      </c>
      <c r="V154" s="9" t="s">
        <v>72</v>
      </c>
      <c r="W154" s="9" t="s">
        <v>72</v>
      </c>
      <c r="X154" s="12"/>
      <c r="Y154" s="12"/>
      <c r="Z154" s="12"/>
      <c r="AA154" s="12"/>
      <c r="AB154" s="12"/>
      <c r="AC154" s="3">
        <v>1</v>
      </c>
      <c r="AD154" s="2"/>
      <c r="AE154" s="21"/>
      <c r="AF154" s="45"/>
      <c r="AG154" s="20">
        <v>3000</v>
      </c>
      <c r="AH154" s="22">
        <f t="shared" si="28"/>
        <v>2.3833960009287292E-3</v>
      </c>
      <c r="AI154" s="22">
        <f t="shared" si="28"/>
        <v>2.8206080342730133E-3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</row>
    <row r="155" spans="1:97" ht="15">
      <c r="A155">
        <v>9</v>
      </c>
      <c r="B155">
        <v>9</v>
      </c>
      <c r="C155">
        <v>624.6</v>
      </c>
      <c r="D155" t="s">
        <v>36</v>
      </c>
      <c r="E155" t="s">
        <v>22</v>
      </c>
      <c r="F155">
        <v>495</v>
      </c>
      <c r="G155">
        <v>4478</v>
      </c>
      <c r="H155">
        <v>2.5999999999999999E-2</v>
      </c>
      <c r="I155">
        <v>0.218</v>
      </c>
      <c r="J155">
        <v>0.86409999999999998</v>
      </c>
      <c r="K155">
        <v>1.0182</v>
      </c>
      <c r="L155">
        <v>0</v>
      </c>
      <c r="M155">
        <v>0</v>
      </c>
      <c r="N155">
        <v>8.3135999999999992</v>
      </c>
      <c r="O155"/>
      <c r="P155"/>
      <c r="Q155" s="4">
        <v>44375</v>
      </c>
      <c r="R155" s="1">
        <v>0.7200347222222222</v>
      </c>
      <c r="S155" s="2"/>
      <c r="T155" s="9">
        <v>0.16239599999999998</v>
      </c>
      <c r="U155" s="9">
        <v>1.3616280000000001</v>
      </c>
      <c r="V155" s="9" t="s">
        <v>72</v>
      </c>
      <c r="W155" s="9" t="s">
        <v>72</v>
      </c>
      <c r="X155" s="14"/>
      <c r="Y155" s="14"/>
      <c r="Z155" s="14"/>
      <c r="AA155" s="14"/>
      <c r="AB155" s="14"/>
      <c r="AC155" s="3">
        <v>1</v>
      </c>
      <c r="AD155" s="2"/>
      <c r="AF155" s="45"/>
      <c r="AG155" s="20"/>
      <c r="AH155" s="22"/>
      <c r="AI155" s="22"/>
    </row>
    <row r="156" spans="1:97" ht="15">
      <c r="A156">
        <v>10</v>
      </c>
      <c r="B156">
        <v>10</v>
      </c>
      <c r="C156">
        <v>621.34</v>
      </c>
      <c r="D156" t="s">
        <v>36</v>
      </c>
      <c r="E156" t="s">
        <v>22</v>
      </c>
      <c r="F156">
        <v>591</v>
      </c>
      <c r="G156">
        <v>4547</v>
      </c>
      <c r="H156">
        <v>3.2000000000000001E-2</v>
      </c>
      <c r="I156">
        <v>0.222</v>
      </c>
      <c r="J156">
        <v>0.86409999999999998</v>
      </c>
      <c r="K156">
        <v>1.0182</v>
      </c>
      <c r="L156">
        <v>0</v>
      </c>
      <c r="M156">
        <v>0</v>
      </c>
      <c r="N156">
        <v>7.0293000000000001</v>
      </c>
      <c r="O156"/>
      <c r="P156"/>
      <c r="Q156" s="4">
        <v>44375</v>
      </c>
      <c r="R156" s="1">
        <v>0.72739583333333335</v>
      </c>
      <c r="S156" s="2"/>
      <c r="T156" s="9">
        <v>0.1988288</v>
      </c>
      <c r="U156" s="9">
        <v>1.3793748000000001</v>
      </c>
      <c r="V156" s="9" t="s">
        <v>72</v>
      </c>
      <c r="W156" s="9" t="s">
        <v>72</v>
      </c>
      <c r="X156" s="14"/>
      <c r="Y156" s="14"/>
      <c r="Z156" s="14"/>
      <c r="AA156" s="14"/>
      <c r="AB156" s="14"/>
      <c r="AC156" s="3">
        <v>1</v>
      </c>
      <c r="AD156" s="2"/>
      <c r="AF156" s="45"/>
      <c r="AG156" s="20">
        <v>500</v>
      </c>
      <c r="AH156" s="22">
        <f>100*AH$142/$AG156</f>
        <v>1.4300376005572374E-2</v>
      </c>
      <c r="AI156" s="22">
        <f>100*AI$142/$AG156</f>
        <v>1.6923648205638082E-2</v>
      </c>
    </row>
    <row r="157" spans="1:97" s="2" customFormat="1" ht="15">
      <c r="A157">
        <v>8</v>
      </c>
      <c r="B157">
        <v>8</v>
      </c>
      <c r="C157">
        <v>603.94000000000005</v>
      </c>
      <c r="D157" t="s">
        <v>36</v>
      </c>
      <c r="E157" t="s">
        <v>22</v>
      </c>
      <c r="F157">
        <v>507</v>
      </c>
      <c r="G157">
        <v>4703</v>
      </c>
      <c r="H157">
        <v>0.03</v>
      </c>
      <c r="I157">
        <v>0.23200000000000001</v>
      </c>
      <c r="J157">
        <v>0.93840000000000001</v>
      </c>
      <c r="K157">
        <v>1.0037</v>
      </c>
      <c r="L157">
        <v>0</v>
      </c>
      <c r="M157">
        <v>0</v>
      </c>
      <c r="N157">
        <v>7.6853999999999996</v>
      </c>
      <c r="O157"/>
      <c r="P157"/>
      <c r="Q157" s="4">
        <v>44377</v>
      </c>
      <c r="R157" s="1">
        <v>0.66768518518518516</v>
      </c>
      <c r="T157" s="9">
        <v>0.18118200000000001</v>
      </c>
      <c r="U157" s="9">
        <v>1.4011408000000003</v>
      </c>
      <c r="V157" s="9" t="s">
        <v>72</v>
      </c>
      <c r="W157" s="9" t="s">
        <v>72</v>
      </c>
      <c r="X157" s="12"/>
      <c r="Y157" s="12"/>
      <c r="Z157" s="12"/>
      <c r="AA157" s="12"/>
      <c r="AB157" s="12"/>
      <c r="AC157" s="3">
        <v>1</v>
      </c>
      <c r="AF157" s="1"/>
      <c r="AG157" s="20">
        <v>600</v>
      </c>
      <c r="AH157" s="22">
        <f>100*AH$142/$AG157</f>
        <v>1.1916980004643645E-2</v>
      </c>
      <c r="AI157" s="22">
        <f>100*AI$142/$AG157</f>
        <v>1.4103040171365067E-2</v>
      </c>
    </row>
    <row r="158" spans="1:97" s="2" customFormat="1" ht="15">
      <c r="A158">
        <v>9</v>
      </c>
      <c r="B158">
        <v>9</v>
      </c>
      <c r="C158">
        <v>612.97</v>
      </c>
      <c r="D158" t="s">
        <v>36</v>
      </c>
      <c r="E158" t="s">
        <v>22</v>
      </c>
      <c r="F158">
        <v>360</v>
      </c>
      <c r="G158">
        <v>4787</v>
      </c>
      <c r="H158">
        <v>2.1000000000000001E-2</v>
      </c>
      <c r="I158">
        <v>0.23200000000000001</v>
      </c>
      <c r="J158">
        <v>0.93840000000000001</v>
      </c>
      <c r="K158">
        <v>1.0037</v>
      </c>
      <c r="L158">
        <v>0</v>
      </c>
      <c r="M158">
        <v>0</v>
      </c>
      <c r="N158">
        <v>11.181100000000001</v>
      </c>
      <c r="O158"/>
      <c r="P158"/>
      <c r="Q158" s="4">
        <v>44377</v>
      </c>
      <c r="R158" s="1">
        <v>0.67504629629629631</v>
      </c>
      <c r="T158" s="9">
        <v>0.12872370000000002</v>
      </c>
      <c r="U158" s="9">
        <v>1.4220904000000001</v>
      </c>
      <c r="V158" s="9" t="s">
        <v>72</v>
      </c>
      <c r="W158" s="9" t="s">
        <v>72</v>
      </c>
      <c r="X158" s="14"/>
      <c r="Y158" s="14"/>
      <c r="Z158" s="14"/>
      <c r="AA158" s="14"/>
      <c r="AB158" s="14"/>
      <c r="AC158" s="3">
        <v>1</v>
      </c>
      <c r="AG158" s="9"/>
    </row>
    <row r="159" spans="1:97" s="2" customFormat="1" ht="15">
      <c r="A159">
        <v>10</v>
      </c>
      <c r="B159">
        <v>10</v>
      </c>
      <c r="C159">
        <v>602.45000000000005</v>
      </c>
      <c r="D159" t="s">
        <v>36</v>
      </c>
      <c r="E159" t="s">
        <v>22</v>
      </c>
      <c r="F159">
        <v>450</v>
      </c>
      <c r="G159">
        <v>4682</v>
      </c>
      <c r="H159">
        <v>2.7E-2</v>
      </c>
      <c r="I159">
        <v>0.23100000000000001</v>
      </c>
      <c r="J159">
        <v>0.93840000000000001</v>
      </c>
      <c r="K159">
        <v>1.0037</v>
      </c>
      <c r="L159">
        <v>0</v>
      </c>
      <c r="M159">
        <v>0</v>
      </c>
      <c r="N159">
        <v>8.6777999999999995</v>
      </c>
      <c r="O159"/>
      <c r="P159"/>
      <c r="Q159" s="4">
        <v>44377</v>
      </c>
      <c r="R159" s="1">
        <v>0.6824189814814815</v>
      </c>
      <c r="T159" s="9">
        <v>0.16266149999999999</v>
      </c>
      <c r="U159" s="9">
        <v>1.3916595</v>
      </c>
      <c r="V159" s="9" t="s">
        <v>72</v>
      </c>
      <c r="W159" s="9" t="s">
        <v>72</v>
      </c>
      <c r="X159" s="14"/>
      <c r="Y159" s="14"/>
      <c r="Z159" s="14"/>
      <c r="AA159" s="14"/>
      <c r="AB159" s="14"/>
      <c r="AC159" s="3">
        <v>1</v>
      </c>
      <c r="AG159" s="9"/>
    </row>
    <row r="160" spans="1:97" s="2" customFormat="1" ht="15">
      <c r="A160"/>
      <c r="B160"/>
      <c r="C160"/>
      <c r="D160"/>
      <c r="E160"/>
      <c r="F160"/>
      <c r="G160"/>
      <c r="H160"/>
      <c r="I160"/>
      <c r="J160" s="46"/>
      <c r="K160" s="46"/>
      <c r="L160"/>
      <c r="M160"/>
      <c r="N160"/>
      <c r="O160"/>
      <c r="P160"/>
      <c r="Q160" s="4"/>
      <c r="R160" s="1"/>
      <c r="T160" s="9"/>
      <c r="V160" s="9"/>
      <c r="W160" s="9"/>
      <c r="X160" s="12"/>
      <c r="Y160" s="12"/>
      <c r="Z160" s="12"/>
      <c r="AA160" s="12"/>
      <c r="AB160" s="12"/>
      <c r="AC160" s="3"/>
      <c r="AG160" s="9"/>
    </row>
    <row r="161" spans="1:33" s="2" customFormat="1" ht="15">
      <c r="A161"/>
      <c r="B161"/>
      <c r="C161"/>
      <c r="D161"/>
      <c r="E161"/>
      <c r="F161"/>
      <c r="G161"/>
      <c r="H161"/>
      <c r="I161"/>
      <c r="J161" s="46"/>
      <c r="K161" s="46"/>
      <c r="L161"/>
      <c r="M161"/>
      <c r="N161"/>
      <c r="O161"/>
      <c r="P161"/>
      <c r="Q161" s="4"/>
      <c r="R161" s="1"/>
      <c r="T161" s="9"/>
      <c r="V161" s="9"/>
      <c r="W161" s="9"/>
      <c r="X161" s="12"/>
      <c r="Y161" s="12"/>
      <c r="Z161" s="12"/>
      <c r="AA161" s="12"/>
      <c r="AB161" s="12"/>
      <c r="AC161" s="3"/>
      <c r="AG161" s="9"/>
    </row>
    <row r="162" spans="1:33" s="2" customFormat="1" ht="15">
      <c r="A162"/>
      <c r="B162"/>
      <c r="C162"/>
      <c r="D162"/>
      <c r="E162"/>
      <c r="F162"/>
      <c r="G162"/>
      <c r="H162"/>
      <c r="I162"/>
      <c r="J162" s="46"/>
      <c r="K162" s="46"/>
      <c r="L162"/>
      <c r="M162"/>
      <c r="N162"/>
      <c r="O162"/>
      <c r="P162"/>
      <c r="Q162" s="4"/>
      <c r="R162" s="1"/>
      <c r="T162" s="9"/>
      <c r="V162" s="9"/>
      <c r="W162" s="9"/>
      <c r="X162" s="12"/>
      <c r="Y162" s="12"/>
      <c r="Z162" s="12"/>
      <c r="AA162" s="12"/>
      <c r="AB162" s="12"/>
      <c r="AC162" s="3"/>
      <c r="AG162" s="9"/>
    </row>
    <row r="163" spans="1:33">
      <c r="S163" s="2"/>
      <c r="T163" s="9"/>
      <c r="U163" s="2"/>
    </row>
  </sheetData>
  <conditionalFormatting sqref="U93:U95">
    <cfRule type="cellIs" dxfId="5" priority="5" operator="lessThan">
      <formula>0.175</formula>
    </cfRule>
  </conditionalFormatting>
  <conditionalFormatting sqref="T93:T95">
    <cfRule type="cellIs" dxfId="4" priority="6" operator="lessThan">
      <formula>0.11</formula>
    </cfRule>
  </conditionalFormatting>
  <conditionalFormatting sqref="T154:T156">
    <cfRule type="cellIs" dxfId="3" priority="4" operator="lessThan">
      <formula>0.11</formula>
    </cfRule>
  </conditionalFormatting>
  <conditionalFormatting sqref="U154:U156">
    <cfRule type="cellIs" dxfId="2" priority="3" operator="lessThan">
      <formula>0.175</formula>
    </cfRule>
  </conditionalFormatting>
  <conditionalFormatting sqref="T157:T159">
    <cfRule type="cellIs" dxfId="1" priority="2" operator="lessThan">
      <formula>0.11</formula>
    </cfRule>
  </conditionalFormatting>
  <conditionalFormatting sqref="U157:U159">
    <cfRule type="cellIs" dxfId="0" priority="1" operator="lessThan">
      <formula>0.175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A6FB-C920-4409-B241-0572FC9FD10A}">
  <sheetPr>
    <pageSetUpPr fitToPage="1"/>
  </sheetPr>
  <dimension ref="A1:AF74"/>
  <sheetViews>
    <sheetView zoomScale="90" zoomScaleNormal="90" workbookViewId="0">
      <selection activeCell="U12" sqref="U12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34</v>
      </c>
      <c r="B2">
        <v>37</v>
      </c>
      <c r="C2">
        <v>95.55</v>
      </c>
      <c r="D2" t="s">
        <v>99</v>
      </c>
      <c r="E2" t="s">
        <v>22</v>
      </c>
      <c r="F2">
        <v>1013</v>
      </c>
      <c r="G2">
        <v>10102</v>
      </c>
      <c r="H2">
        <v>0.378</v>
      </c>
      <c r="I2">
        <v>3.2519999999999998</v>
      </c>
      <c r="J2">
        <v>0.92200000000000004</v>
      </c>
      <c r="K2">
        <v>0.99470000000000003</v>
      </c>
      <c r="L2">
        <v>0</v>
      </c>
      <c r="M2">
        <v>0</v>
      </c>
      <c r="N2">
        <v>8.5958000000000006</v>
      </c>
      <c r="O2"/>
      <c r="P2"/>
      <c r="Q2" s="4">
        <v>44508</v>
      </c>
      <c r="R2" s="1">
        <v>0.80690972222222224</v>
      </c>
      <c r="T2" s="9">
        <v>0.36117899999999997</v>
      </c>
      <c r="U2" s="9">
        <v>3.1072859999999998</v>
      </c>
      <c r="V2" s="9" t="s">
        <v>72</v>
      </c>
      <c r="W2" s="9" t="s">
        <v>72</v>
      </c>
      <c r="X2" s="14"/>
      <c r="Y2" s="14"/>
      <c r="Z2" s="14"/>
      <c r="AA2" s="14"/>
      <c r="AB2" s="14"/>
      <c r="AC2" s="3">
        <v>1</v>
      </c>
    </row>
    <row r="3" spans="1:32" ht="15">
      <c r="A3">
        <v>32</v>
      </c>
      <c r="B3">
        <v>35</v>
      </c>
      <c r="C3">
        <v>95.82</v>
      </c>
      <c r="D3" t="s">
        <v>97</v>
      </c>
      <c r="E3" t="s">
        <v>22</v>
      </c>
      <c r="F3">
        <v>1105</v>
      </c>
      <c r="G3">
        <v>10094</v>
      </c>
      <c r="H3">
        <v>0.41199999999999998</v>
      </c>
      <c r="I3">
        <v>3.24</v>
      </c>
      <c r="J3">
        <v>0.92200000000000004</v>
      </c>
      <c r="K3">
        <v>0.99470000000000003</v>
      </c>
      <c r="L3">
        <v>0</v>
      </c>
      <c r="M3">
        <v>0</v>
      </c>
      <c r="N3">
        <v>7.8674999999999997</v>
      </c>
      <c r="O3"/>
      <c r="P3"/>
      <c r="Q3" s="4">
        <v>44508</v>
      </c>
      <c r="R3" s="1">
        <v>0.79188657407407403</v>
      </c>
      <c r="T3" s="9">
        <v>0.39477839999999992</v>
      </c>
      <c r="U3" s="9">
        <v>3.104568</v>
      </c>
      <c r="V3" s="9" t="s">
        <v>72</v>
      </c>
      <c r="W3" s="9" t="s">
        <v>72</v>
      </c>
      <c r="AC3" s="3">
        <v>1</v>
      </c>
    </row>
    <row r="4" spans="1:32" ht="15">
      <c r="A4">
        <v>52</v>
      </c>
      <c r="B4">
        <v>55</v>
      </c>
      <c r="C4">
        <v>75.02</v>
      </c>
      <c r="D4" t="s">
        <v>116</v>
      </c>
      <c r="E4" t="s">
        <v>22</v>
      </c>
      <c r="F4">
        <v>685</v>
      </c>
      <c r="G4">
        <v>5577</v>
      </c>
      <c r="H4">
        <v>0.32400000000000001</v>
      </c>
      <c r="I4">
        <v>2.141</v>
      </c>
      <c r="J4">
        <v>0.92200000000000004</v>
      </c>
      <c r="K4">
        <v>0.99470000000000003</v>
      </c>
      <c r="L4">
        <v>0</v>
      </c>
      <c r="M4">
        <v>0</v>
      </c>
      <c r="N4">
        <v>6.6003999999999996</v>
      </c>
      <c r="O4"/>
      <c r="P4"/>
      <c r="Q4" s="4">
        <v>44508</v>
      </c>
      <c r="R4" s="1">
        <v>0.94162037037037039</v>
      </c>
      <c r="T4" s="9">
        <v>0.2430648</v>
      </c>
      <c r="U4" s="9">
        <v>1.6061782</v>
      </c>
      <c r="V4" s="9" t="s">
        <v>72</v>
      </c>
      <c r="W4" s="9" t="s">
        <v>72</v>
      </c>
      <c r="AC4" s="3">
        <v>1</v>
      </c>
    </row>
    <row r="5" spans="1:32" ht="15">
      <c r="A5">
        <v>45</v>
      </c>
      <c r="B5">
        <v>48</v>
      </c>
      <c r="C5">
        <v>89.9</v>
      </c>
      <c r="D5" t="s">
        <v>109</v>
      </c>
      <c r="E5" t="s">
        <v>22</v>
      </c>
      <c r="F5">
        <v>1012</v>
      </c>
      <c r="G5">
        <v>11545</v>
      </c>
      <c r="H5">
        <v>0.40200000000000002</v>
      </c>
      <c r="I5">
        <v>3.944</v>
      </c>
      <c r="J5">
        <v>0.92200000000000004</v>
      </c>
      <c r="K5">
        <v>0.99470000000000003</v>
      </c>
      <c r="L5">
        <v>0</v>
      </c>
      <c r="M5">
        <v>0</v>
      </c>
      <c r="N5">
        <v>9.8157999999999994</v>
      </c>
      <c r="O5"/>
      <c r="P5"/>
      <c r="Q5" s="4">
        <v>44508</v>
      </c>
      <c r="R5" s="1">
        <v>0.88924768518518515</v>
      </c>
      <c r="T5" s="9">
        <v>0.361398</v>
      </c>
      <c r="U5" s="9">
        <v>3.5456560000000001</v>
      </c>
      <c r="V5" s="9" t="s">
        <v>72</v>
      </c>
      <c r="W5" s="9" t="s">
        <v>72</v>
      </c>
      <c r="AC5" s="3">
        <v>1</v>
      </c>
    </row>
    <row r="6" spans="1:32" ht="15">
      <c r="A6">
        <v>20</v>
      </c>
      <c r="B6">
        <v>23</v>
      </c>
      <c r="C6">
        <v>85.1</v>
      </c>
      <c r="D6" t="s">
        <v>86</v>
      </c>
      <c r="E6" t="s">
        <v>22</v>
      </c>
      <c r="F6">
        <v>793</v>
      </c>
      <c r="G6">
        <v>7830</v>
      </c>
      <c r="H6">
        <v>0.33200000000000002</v>
      </c>
      <c r="I6">
        <v>2.84</v>
      </c>
      <c r="J6">
        <v>0.92200000000000004</v>
      </c>
      <c r="K6">
        <v>0.99470000000000003</v>
      </c>
      <c r="L6">
        <v>0</v>
      </c>
      <c r="M6">
        <v>0</v>
      </c>
      <c r="N6">
        <v>8.5597999999999992</v>
      </c>
      <c r="O6"/>
      <c r="P6"/>
      <c r="Q6" s="4">
        <v>44508</v>
      </c>
      <c r="R6" s="1">
        <v>0.70232638888888888</v>
      </c>
      <c r="T6" s="9">
        <v>0.28253200000000001</v>
      </c>
      <c r="U6" s="9">
        <v>2.4168399999999997</v>
      </c>
      <c r="V6" s="9" t="s">
        <v>72</v>
      </c>
      <c r="W6" s="9" t="s">
        <v>72</v>
      </c>
      <c r="AC6" s="3">
        <v>1</v>
      </c>
    </row>
    <row r="7" spans="1:32" ht="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s="4"/>
      <c r="R7" s="1"/>
      <c r="T7" s="9"/>
      <c r="U7" s="9"/>
      <c r="V7" s="9"/>
      <c r="W7" s="9"/>
      <c r="AC7" s="3"/>
    </row>
    <row r="8" spans="1:32" ht="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s="4"/>
      <c r="R8" s="1"/>
      <c r="T8" s="9"/>
      <c r="U8" s="9"/>
      <c r="V8" s="9"/>
      <c r="W8" s="9"/>
      <c r="AC8" s="3"/>
    </row>
    <row r="9" spans="1:32" ht="15">
      <c r="A9">
        <v>14</v>
      </c>
      <c r="B9">
        <v>17</v>
      </c>
      <c r="C9">
        <v>81.62</v>
      </c>
      <c r="D9" t="s">
        <v>81</v>
      </c>
      <c r="E9" t="s">
        <v>22</v>
      </c>
      <c r="F9">
        <v>793</v>
      </c>
      <c r="G9">
        <v>8054</v>
      </c>
      <c r="H9">
        <v>0.34599999999999997</v>
      </c>
      <c r="I9">
        <v>3.0449999999999999</v>
      </c>
      <c r="J9">
        <v>0.92200000000000004</v>
      </c>
      <c r="K9">
        <v>0.99470000000000003</v>
      </c>
      <c r="L9">
        <v>0</v>
      </c>
      <c r="M9">
        <v>0</v>
      </c>
      <c r="N9">
        <v>8.7955000000000005</v>
      </c>
      <c r="O9"/>
      <c r="P9"/>
      <c r="Q9" s="4">
        <v>44508</v>
      </c>
      <c r="R9" s="1">
        <v>0.6578356481481481</v>
      </c>
      <c r="T9" s="9">
        <v>0.28240520000000002</v>
      </c>
      <c r="U9" s="9">
        <v>2.4853290000000001</v>
      </c>
      <c r="V9" s="9" t="s">
        <v>72</v>
      </c>
      <c r="W9" s="9" t="s">
        <v>72</v>
      </c>
      <c r="AC9" s="3">
        <v>1</v>
      </c>
    </row>
    <row r="10" spans="1:32" ht="15">
      <c r="A10">
        <v>9</v>
      </c>
      <c r="B10">
        <v>12</v>
      </c>
      <c r="C10">
        <v>94.05</v>
      </c>
      <c r="D10" t="s">
        <v>76</v>
      </c>
      <c r="E10" t="s">
        <v>22</v>
      </c>
      <c r="F10">
        <v>795</v>
      </c>
      <c r="G10">
        <v>9647</v>
      </c>
      <c r="H10">
        <v>0.30099999999999999</v>
      </c>
      <c r="I10">
        <v>3.157</v>
      </c>
      <c r="J10">
        <v>0.92200000000000004</v>
      </c>
      <c r="K10">
        <v>0.99470000000000003</v>
      </c>
      <c r="L10">
        <v>0</v>
      </c>
      <c r="M10">
        <v>0</v>
      </c>
      <c r="N10">
        <v>10.4763</v>
      </c>
      <c r="O10"/>
      <c r="P10"/>
      <c r="Q10" s="4">
        <v>44508</v>
      </c>
      <c r="R10" s="1">
        <v>0.62094907407407407</v>
      </c>
      <c r="T10" s="9">
        <v>0.28309049999999997</v>
      </c>
      <c r="U10" s="9">
        <v>2.9691584999999998</v>
      </c>
      <c r="V10" s="9" t="s">
        <v>72</v>
      </c>
      <c r="W10" s="9" t="s">
        <v>72</v>
      </c>
      <c r="X10" s="14"/>
      <c r="Y10" s="14"/>
      <c r="Z10" s="14"/>
      <c r="AA10" s="14"/>
      <c r="AB10" s="14"/>
      <c r="AC10" s="3">
        <v>1</v>
      </c>
    </row>
    <row r="11" spans="1:32" ht="15">
      <c r="A11">
        <v>48</v>
      </c>
      <c r="B11">
        <v>51</v>
      </c>
      <c r="C11">
        <v>83.32</v>
      </c>
      <c r="D11" t="s">
        <v>112</v>
      </c>
      <c r="E11" t="s">
        <v>22</v>
      </c>
      <c r="F11">
        <v>840</v>
      </c>
      <c r="G11">
        <v>7737</v>
      </c>
      <c r="H11">
        <v>0.35899999999999999</v>
      </c>
      <c r="I11">
        <v>2.867</v>
      </c>
      <c r="J11">
        <v>0.92200000000000004</v>
      </c>
      <c r="K11">
        <v>0.99470000000000003</v>
      </c>
      <c r="L11">
        <v>0</v>
      </c>
      <c r="M11">
        <v>0</v>
      </c>
      <c r="N11">
        <v>7.9760999999999997</v>
      </c>
      <c r="O11"/>
      <c r="P11"/>
      <c r="Q11" s="4">
        <v>44508</v>
      </c>
      <c r="R11" s="1">
        <v>0.91164351851851855</v>
      </c>
      <c r="T11" s="9">
        <v>0.29911879999999996</v>
      </c>
      <c r="U11" s="9">
        <v>2.3887844</v>
      </c>
      <c r="V11" s="9" t="s">
        <v>72</v>
      </c>
      <c r="W11" s="9" t="s">
        <v>72</v>
      </c>
      <c r="AC11" s="3">
        <v>1</v>
      </c>
    </row>
    <row r="12" spans="1:32" ht="15">
      <c r="A12">
        <v>53</v>
      </c>
      <c r="B12">
        <v>56</v>
      </c>
      <c r="C12">
        <v>73.180000000000007</v>
      </c>
      <c r="D12" t="s">
        <v>117</v>
      </c>
      <c r="E12" t="s">
        <v>22</v>
      </c>
      <c r="F12">
        <v>617</v>
      </c>
      <c r="G12">
        <v>5479</v>
      </c>
      <c r="H12">
        <v>0.29899999999999999</v>
      </c>
      <c r="I12">
        <v>2.1629999999999998</v>
      </c>
      <c r="J12">
        <v>0.92200000000000004</v>
      </c>
      <c r="K12">
        <v>0.99470000000000003</v>
      </c>
      <c r="L12">
        <v>0</v>
      </c>
      <c r="M12">
        <v>0</v>
      </c>
      <c r="N12">
        <v>7.2317</v>
      </c>
      <c r="O12"/>
      <c r="P12"/>
      <c r="Q12" s="4">
        <v>44508</v>
      </c>
      <c r="R12" s="1">
        <v>0.94899305555555558</v>
      </c>
      <c r="T12" s="9">
        <v>0.21880820000000001</v>
      </c>
      <c r="U12" s="9">
        <v>1.5828834000000001</v>
      </c>
      <c r="V12" s="9" t="s">
        <v>72</v>
      </c>
      <c r="W12" s="9" t="s">
        <v>72</v>
      </c>
      <c r="AC12" s="3">
        <v>1</v>
      </c>
    </row>
    <row r="13" spans="1:32" ht="15">
      <c r="A13">
        <v>35</v>
      </c>
      <c r="B13">
        <v>38</v>
      </c>
      <c r="C13">
        <v>91.71</v>
      </c>
      <c r="D13" t="s">
        <v>100</v>
      </c>
      <c r="E13" t="s">
        <v>22</v>
      </c>
      <c r="F13">
        <v>954</v>
      </c>
      <c r="G13">
        <v>11751</v>
      </c>
      <c r="H13">
        <v>0.371</v>
      </c>
      <c r="I13">
        <v>3.9340000000000002</v>
      </c>
      <c r="J13">
        <v>0.92200000000000004</v>
      </c>
      <c r="K13">
        <v>0.99470000000000003</v>
      </c>
      <c r="L13">
        <v>0</v>
      </c>
      <c r="M13">
        <v>0</v>
      </c>
      <c r="N13">
        <v>10.594900000000001</v>
      </c>
      <c r="O13"/>
      <c r="P13"/>
      <c r="Q13" s="4">
        <v>44508</v>
      </c>
      <c r="R13" s="1">
        <v>0.81444444444444442</v>
      </c>
      <c r="T13" s="9">
        <v>0.34024409999999994</v>
      </c>
      <c r="U13" s="9">
        <v>3.6078713999999996</v>
      </c>
      <c r="V13" s="9" t="s">
        <v>72</v>
      </c>
      <c r="W13" s="9" t="s">
        <v>72</v>
      </c>
      <c r="X13" s="14"/>
      <c r="Y13" s="14"/>
      <c r="Z13" s="14"/>
      <c r="AA13" s="14"/>
      <c r="AB13" s="14"/>
      <c r="AC13" s="3">
        <v>1</v>
      </c>
    </row>
    <row r="14" spans="1:32" ht="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"/>
      <c r="R14" s="1"/>
      <c r="T14" s="9"/>
      <c r="U14" s="9"/>
      <c r="V14" s="9"/>
      <c r="W14" s="9"/>
      <c r="X14" s="14"/>
      <c r="Y14" s="14"/>
      <c r="Z14" s="14"/>
      <c r="AA14" s="14"/>
      <c r="AB14" s="14"/>
      <c r="AC14" s="3"/>
    </row>
    <row r="15" spans="1:32" ht="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s="4"/>
      <c r="R15" s="1"/>
      <c r="T15" s="9"/>
      <c r="U15" s="9"/>
      <c r="V15" s="9"/>
      <c r="W15" s="9"/>
      <c r="X15" s="14"/>
      <c r="Y15" s="14"/>
      <c r="Z15" s="14"/>
      <c r="AA15" s="14"/>
      <c r="AB15" s="14"/>
      <c r="AC15" s="3"/>
    </row>
    <row r="16" spans="1:32" ht="15">
      <c r="A16">
        <v>14</v>
      </c>
      <c r="B16">
        <v>14</v>
      </c>
      <c r="C16">
        <v>89.86</v>
      </c>
      <c r="D16" t="s">
        <v>150</v>
      </c>
      <c r="E16" t="s">
        <v>22</v>
      </c>
      <c r="F16">
        <v>2802</v>
      </c>
      <c r="G16">
        <v>22954</v>
      </c>
      <c r="H16">
        <v>0.97599999999999998</v>
      </c>
      <c r="I16">
        <v>7.73</v>
      </c>
      <c r="J16">
        <v>0.86509999999999998</v>
      </c>
      <c r="K16">
        <v>0.98540000000000005</v>
      </c>
      <c r="L16">
        <v>0</v>
      </c>
      <c r="M16">
        <v>0</v>
      </c>
      <c r="N16">
        <v>7.9240000000000004</v>
      </c>
      <c r="O16"/>
      <c r="P16"/>
      <c r="Q16" s="4">
        <v>44510</v>
      </c>
      <c r="R16" s="1">
        <v>0.6929050925925927</v>
      </c>
      <c r="T16" s="9">
        <v>0.87703360000000008</v>
      </c>
      <c r="U16" s="9">
        <v>6.9461779999999997</v>
      </c>
      <c r="V16" s="9" t="s">
        <v>72</v>
      </c>
      <c r="W16" s="9" t="s">
        <v>72</v>
      </c>
      <c r="AC16" s="3">
        <v>1</v>
      </c>
    </row>
    <row r="17" spans="1:29" ht="15">
      <c r="A17">
        <v>17</v>
      </c>
      <c r="B17">
        <v>17</v>
      </c>
      <c r="C17">
        <v>72.72</v>
      </c>
      <c r="D17" t="s">
        <v>153</v>
      </c>
      <c r="E17" t="s">
        <v>22</v>
      </c>
      <c r="F17">
        <v>1763</v>
      </c>
      <c r="G17">
        <v>15556</v>
      </c>
      <c r="H17">
        <v>0.78900000000000003</v>
      </c>
      <c r="I17">
        <v>6.49</v>
      </c>
      <c r="J17">
        <v>0.86509999999999998</v>
      </c>
      <c r="K17">
        <v>0.98540000000000005</v>
      </c>
      <c r="L17">
        <v>0</v>
      </c>
      <c r="M17">
        <v>0</v>
      </c>
      <c r="N17">
        <v>8.23</v>
      </c>
      <c r="O17"/>
      <c r="P17"/>
      <c r="Q17" s="4">
        <v>44510</v>
      </c>
      <c r="R17" s="1">
        <v>0.71510416666666676</v>
      </c>
      <c r="T17" s="9">
        <v>0.57376080000000007</v>
      </c>
      <c r="U17" s="9">
        <v>4.7195280000000004</v>
      </c>
      <c r="V17" s="9" t="s">
        <v>72</v>
      </c>
      <c r="W17" s="9" t="s">
        <v>72</v>
      </c>
      <c r="AC17" s="3">
        <v>1</v>
      </c>
    </row>
    <row r="18" spans="1:29" ht="15">
      <c r="A18">
        <v>16</v>
      </c>
      <c r="B18">
        <v>16</v>
      </c>
      <c r="C18">
        <v>89.62</v>
      </c>
      <c r="D18" t="s">
        <v>152</v>
      </c>
      <c r="E18" t="s">
        <v>22</v>
      </c>
      <c r="F18">
        <v>3385</v>
      </c>
      <c r="G18">
        <v>27874</v>
      </c>
      <c r="H18">
        <v>1.1679999999999999</v>
      </c>
      <c r="I18">
        <v>9.4049999999999994</v>
      </c>
      <c r="J18">
        <v>0.86509999999999998</v>
      </c>
      <c r="K18">
        <v>0.98540000000000005</v>
      </c>
      <c r="L18">
        <v>0</v>
      </c>
      <c r="M18">
        <v>0</v>
      </c>
      <c r="N18">
        <v>8.0502000000000002</v>
      </c>
      <c r="O18"/>
      <c r="P18"/>
      <c r="Q18" s="4">
        <v>44510</v>
      </c>
      <c r="R18" s="1">
        <v>0.70773148148148157</v>
      </c>
      <c r="T18" s="9">
        <v>1.0467616</v>
      </c>
      <c r="U18" s="9">
        <v>8.4287609999999997</v>
      </c>
      <c r="V18" s="9" t="s">
        <v>72</v>
      </c>
      <c r="W18" s="9" t="s">
        <v>72</v>
      </c>
      <c r="AC18" s="3">
        <v>1</v>
      </c>
    </row>
    <row r="19" spans="1:29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s="4"/>
      <c r="R19" s="1"/>
      <c r="T19" s="9"/>
      <c r="U19" s="9"/>
      <c r="V19" s="9"/>
      <c r="W19" s="9"/>
      <c r="AC19" s="3"/>
    </row>
    <row r="20" spans="1:29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s="4"/>
      <c r="R20" s="1"/>
      <c r="T20" s="9"/>
      <c r="U20" s="9"/>
      <c r="V20" s="9"/>
      <c r="W20" s="9"/>
      <c r="AC20" s="3"/>
    </row>
    <row r="21" spans="1:29" ht="15">
      <c r="A21">
        <v>18</v>
      </c>
      <c r="B21">
        <v>18</v>
      </c>
      <c r="C21">
        <v>91.46</v>
      </c>
      <c r="D21" t="s">
        <v>154</v>
      </c>
      <c r="E21" t="s">
        <v>22</v>
      </c>
      <c r="F21">
        <v>2711</v>
      </c>
      <c r="G21">
        <v>23247</v>
      </c>
      <c r="H21">
        <v>0.93</v>
      </c>
      <c r="I21">
        <v>7.6920000000000002</v>
      </c>
      <c r="J21">
        <v>0.86509999999999998</v>
      </c>
      <c r="K21">
        <v>0.98540000000000005</v>
      </c>
      <c r="L21">
        <v>0</v>
      </c>
      <c r="M21">
        <v>0</v>
      </c>
      <c r="N21">
        <v>8.2746999999999993</v>
      </c>
      <c r="O21"/>
      <c r="P21"/>
      <c r="Q21" s="4">
        <v>44510</v>
      </c>
      <c r="R21" s="1">
        <v>0.72253472222222215</v>
      </c>
      <c r="T21" s="9">
        <v>0.85057800000000006</v>
      </c>
      <c r="U21" s="9">
        <v>7.0351032</v>
      </c>
      <c r="V21" s="9" t="s">
        <v>72</v>
      </c>
      <c r="W21" s="9" t="s">
        <v>72</v>
      </c>
      <c r="AC21" s="3">
        <v>1</v>
      </c>
    </row>
    <row r="22" spans="1:29" ht="15">
      <c r="A22">
        <v>26</v>
      </c>
      <c r="B22">
        <v>29</v>
      </c>
      <c r="C22">
        <v>72.88</v>
      </c>
      <c r="D22" t="s">
        <v>92</v>
      </c>
      <c r="E22" t="s">
        <v>22</v>
      </c>
      <c r="F22">
        <v>1840</v>
      </c>
      <c r="G22">
        <v>15714</v>
      </c>
      <c r="H22">
        <v>0.871</v>
      </c>
      <c r="I22">
        <v>6.6029999999999998</v>
      </c>
      <c r="J22">
        <v>0.92200000000000004</v>
      </c>
      <c r="K22">
        <v>0.99470000000000003</v>
      </c>
      <c r="L22">
        <v>0</v>
      </c>
      <c r="M22">
        <v>0</v>
      </c>
      <c r="N22">
        <v>7.577</v>
      </c>
      <c r="O22"/>
      <c r="P22"/>
      <c r="Q22" s="4">
        <v>44508</v>
      </c>
      <c r="R22" s="1">
        <v>0.74714120370370374</v>
      </c>
      <c r="T22" s="9">
        <v>0.63478479999999993</v>
      </c>
      <c r="U22" s="9">
        <v>4.8122663999999995</v>
      </c>
      <c r="V22" s="9" t="s">
        <v>72</v>
      </c>
      <c r="W22" s="9" t="s">
        <v>72</v>
      </c>
      <c r="AC22" s="3">
        <v>1</v>
      </c>
    </row>
    <row r="23" spans="1:29" ht="15">
      <c r="A23">
        <v>40</v>
      </c>
      <c r="B23">
        <v>43</v>
      </c>
      <c r="C23">
        <v>81.33</v>
      </c>
      <c r="D23" t="s">
        <v>105</v>
      </c>
      <c r="E23" t="s">
        <v>22</v>
      </c>
      <c r="F23">
        <v>2834</v>
      </c>
      <c r="G23">
        <v>25307</v>
      </c>
      <c r="H23">
        <v>1.161</v>
      </c>
      <c r="I23">
        <v>9.5020000000000007</v>
      </c>
      <c r="J23">
        <v>0.92200000000000004</v>
      </c>
      <c r="K23">
        <v>0.99470000000000003</v>
      </c>
      <c r="L23">
        <v>0</v>
      </c>
      <c r="M23">
        <v>0</v>
      </c>
      <c r="N23">
        <v>8.1846999999999994</v>
      </c>
      <c r="O23"/>
      <c r="P23"/>
      <c r="Q23" s="4">
        <v>44508</v>
      </c>
      <c r="R23" s="1">
        <v>0.85194444444444439</v>
      </c>
      <c r="T23" s="9">
        <v>0.94424130000000006</v>
      </c>
      <c r="U23" s="9">
        <v>7.7279766000000008</v>
      </c>
      <c r="V23" s="9" t="s">
        <v>72</v>
      </c>
      <c r="W23" s="9" t="s">
        <v>72</v>
      </c>
      <c r="AC23" s="3">
        <v>1</v>
      </c>
    </row>
    <row r="24" spans="1:29" ht="15">
      <c r="A24">
        <v>18</v>
      </c>
      <c r="B24">
        <v>21</v>
      </c>
      <c r="C24">
        <v>81.75</v>
      </c>
      <c r="D24" t="s">
        <v>85</v>
      </c>
      <c r="E24" t="s">
        <v>22</v>
      </c>
      <c r="F24">
        <v>2240</v>
      </c>
      <c r="G24">
        <v>20666</v>
      </c>
      <c r="H24">
        <v>0.92900000000000005</v>
      </c>
      <c r="I24">
        <v>7.7270000000000003</v>
      </c>
      <c r="J24">
        <v>0.92200000000000004</v>
      </c>
      <c r="K24">
        <v>0.99470000000000003</v>
      </c>
      <c r="L24">
        <v>0</v>
      </c>
      <c r="M24">
        <v>0</v>
      </c>
      <c r="N24">
        <v>8.3177000000000003</v>
      </c>
      <c r="O24"/>
      <c r="P24"/>
      <c r="Q24" s="4">
        <v>44508</v>
      </c>
      <c r="R24" s="1">
        <v>0.68744212962962958</v>
      </c>
      <c r="T24" s="9">
        <v>0.75945750000000001</v>
      </c>
      <c r="U24" s="9">
        <v>6.3168225000000007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21</v>
      </c>
      <c r="B25">
        <v>21</v>
      </c>
      <c r="C25">
        <v>76.150000000000006</v>
      </c>
      <c r="D25" t="s">
        <v>156</v>
      </c>
      <c r="E25" t="s">
        <v>22</v>
      </c>
      <c r="F25">
        <v>1698</v>
      </c>
      <c r="G25">
        <v>15993</v>
      </c>
      <c r="H25">
        <v>0.72799999999999998</v>
      </c>
      <c r="I25">
        <v>6.37</v>
      </c>
      <c r="J25">
        <v>0.86509999999999998</v>
      </c>
      <c r="K25">
        <v>0.98540000000000005</v>
      </c>
      <c r="L25">
        <v>0</v>
      </c>
      <c r="M25">
        <v>0</v>
      </c>
      <c r="N25">
        <v>8.7464999999999993</v>
      </c>
      <c r="O25"/>
      <c r="P25"/>
      <c r="Q25" s="4">
        <v>44510</v>
      </c>
      <c r="R25" s="1">
        <v>0.74474537037037036</v>
      </c>
      <c r="T25" s="9">
        <v>0.55437200000000009</v>
      </c>
      <c r="U25" s="9">
        <v>4.8507550000000004</v>
      </c>
      <c r="V25" s="9" t="s">
        <v>72</v>
      </c>
      <c r="W25" s="9" t="s">
        <v>72</v>
      </c>
      <c r="AC25" s="3">
        <v>1</v>
      </c>
    </row>
    <row r="26" spans="1:29" ht="15">
      <c r="A26">
        <v>15</v>
      </c>
      <c r="B26">
        <v>15</v>
      </c>
      <c r="C26">
        <v>56.53</v>
      </c>
      <c r="D26" t="s">
        <v>151</v>
      </c>
      <c r="E26" t="s">
        <v>22</v>
      </c>
      <c r="F26">
        <v>1858</v>
      </c>
      <c r="G26">
        <v>16988</v>
      </c>
      <c r="H26">
        <v>1.0629999999999999</v>
      </c>
      <c r="I26">
        <v>9.1110000000000007</v>
      </c>
      <c r="J26">
        <v>0.86509999999999998</v>
      </c>
      <c r="K26">
        <v>0.98540000000000005</v>
      </c>
      <c r="L26">
        <v>0</v>
      </c>
      <c r="M26">
        <v>0</v>
      </c>
      <c r="N26">
        <v>8.5673999999999992</v>
      </c>
      <c r="O26"/>
      <c r="P26"/>
      <c r="Q26" s="4">
        <v>44510</v>
      </c>
      <c r="R26" s="1">
        <v>0.70026620370370374</v>
      </c>
      <c r="T26" s="9">
        <v>0.6009139</v>
      </c>
      <c r="U26" s="9">
        <v>5.1504483000000008</v>
      </c>
      <c r="V26" s="9" t="s">
        <v>72</v>
      </c>
      <c r="W26" s="9" t="s">
        <v>72</v>
      </c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AC28" s="3"/>
    </row>
    <row r="29" spans="1:29" ht="15">
      <c r="A29">
        <v>21</v>
      </c>
      <c r="B29">
        <v>24</v>
      </c>
      <c r="C29">
        <v>95.57</v>
      </c>
      <c r="D29" t="s">
        <v>87</v>
      </c>
      <c r="E29" t="s">
        <v>22</v>
      </c>
      <c r="F29">
        <v>862</v>
      </c>
      <c r="G29">
        <v>10126</v>
      </c>
      <c r="H29">
        <v>0.32200000000000001</v>
      </c>
      <c r="I29">
        <v>3.2589999999999999</v>
      </c>
      <c r="J29">
        <v>0.92200000000000004</v>
      </c>
      <c r="K29">
        <v>0.99470000000000003</v>
      </c>
      <c r="L29">
        <v>0</v>
      </c>
      <c r="M29">
        <v>0</v>
      </c>
      <c r="N29">
        <v>10.125500000000001</v>
      </c>
      <c r="O29"/>
      <c r="P29"/>
      <c r="Q29" s="4">
        <v>44508</v>
      </c>
      <c r="R29" s="1">
        <v>0.70979166666666671</v>
      </c>
      <c r="T29" s="9">
        <v>0.30773539999999999</v>
      </c>
      <c r="U29" s="9">
        <v>3.1146262999999998</v>
      </c>
      <c r="V29" s="9" t="s">
        <v>72</v>
      </c>
      <c r="W29" s="9" t="s">
        <v>72</v>
      </c>
      <c r="X29" s="14"/>
      <c r="Y29" s="14"/>
      <c r="Z29" s="14"/>
      <c r="AA29" s="14"/>
      <c r="AB29" s="14"/>
      <c r="AC29" s="3">
        <v>1</v>
      </c>
    </row>
    <row r="30" spans="1:29" ht="15">
      <c r="A30">
        <v>19</v>
      </c>
      <c r="B30">
        <v>19</v>
      </c>
      <c r="C30">
        <v>94.63</v>
      </c>
      <c r="D30" t="s">
        <v>87</v>
      </c>
      <c r="E30" t="s">
        <v>22</v>
      </c>
      <c r="F30">
        <v>863</v>
      </c>
      <c r="G30">
        <v>9529</v>
      </c>
      <c r="H30">
        <v>0.30499999999999999</v>
      </c>
      <c r="I30">
        <v>3.07</v>
      </c>
      <c r="J30">
        <v>0.86509999999999998</v>
      </c>
      <c r="K30">
        <v>0.98540000000000005</v>
      </c>
      <c r="L30">
        <v>0</v>
      </c>
      <c r="M30">
        <v>0</v>
      </c>
      <c r="N30">
        <v>10.0611</v>
      </c>
      <c r="O30"/>
      <c r="P30"/>
      <c r="Q30" s="4">
        <v>44510</v>
      </c>
      <c r="R30" s="1">
        <v>0.72993055555555564</v>
      </c>
      <c r="T30" s="9">
        <v>0.28862149999999998</v>
      </c>
      <c r="U30" s="9">
        <v>2.905141</v>
      </c>
      <c r="V30" s="9" t="s">
        <v>72</v>
      </c>
      <c r="W30" s="9" t="s">
        <v>72</v>
      </c>
      <c r="AC30" s="3">
        <v>1</v>
      </c>
    </row>
    <row r="31" spans="1:29" ht="15">
      <c r="A31">
        <v>41</v>
      </c>
      <c r="B31">
        <v>44</v>
      </c>
      <c r="C31">
        <v>83.36</v>
      </c>
      <c r="D31" t="s">
        <v>106</v>
      </c>
      <c r="E31" t="s">
        <v>22</v>
      </c>
      <c r="F31">
        <v>683</v>
      </c>
      <c r="G31">
        <v>7518</v>
      </c>
      <c r="H31">
        <v>0.29099999999999998</v>
      </c>
      <c r="I31">
        <v>2.786</v>
      </c>
      <c r="J31">
        <v>0.92200000000000004</v>
      </c>
      <c r="K31">
        <v>0.99470000000000003</v>
      </c>
      <c r="L31">
        <v>0</v>
      </c>
      <c r="M31">
        <v>0</v>
      </c>
      <c r="N31">
        <v>9.5715000000000003</v>
      </c>
      <c r="O31"/>
      <c r="P31"/>
      <c r="Q31" s="4">
        <v>44508</v>
      </c>
      <c r="R31" s="1">
        <v>0.85938657407407415</v>
      </c>
      <c r="T31" s="9">
        <v>0.24257759999999998</v>
      </c>
      <c r="U31" s="9">
        <v>2.3224095999999999</v>
      </c>
      <c r="V31" s="9" t="s">
        <v>72</v>
      </c>
      <c r="W31" s="9" t="s">
        <v>72</v>
      </c>
      <c r="X31" s="14"/>
      <c r="Y31" s="14"/>
      <c r="Z31" s="14"/>
      <c r="AA31" s="14"/>
      <c r="AB31" s="14"/>
      <c r="AC31" s="3">
        <v>1</v>
      </c>
    </row>
    <row r="32" spans="1:29" ht="15">
      <c r="A32">
        <v>16</v>
      </c>
      <c r="B32">
        <v>19</v>
      </c>
      <c r="C32">
        <v>79.739999999999995</v>
      </c>
      <c r="D32" t="s">
        <v>83</v>
      </c>
      <c r="E32" t="s">
        <v>22</v>
      </c>
      <c r="F32">
        <v>627</v>
      </c>
      <c r="G32">
        <v>6096</v>
      </c>
      <c r="H32">
        <v>0.27900000000000003</v>
      </c>
      <c r="I32">
        <v>2.37</v>
      </c>
      <c r="J32">
        <v>0.92200000000000004</v>
      </c>
      <c r="K32">
        <v>0.99470000000000003</v>
      </c>
      <c r="L32">
        <v>0</v>
      </c>
      <c r="M32">
        <v>0</v>
      </c>
      <c r="N32">
        <v>8.4908000000000001</v>
      </c>
      <c r="O32"/>
      <c r="P32"/>
      <c r="Q32" s="4">
        <v>44508</v>
      </c>
      <c r="R32" s="1">
        <v>0.67265046296296294</v>
      </c>
      <c r="T32" s="9">
        <v>0.22247459999999999</v>
      </c>
      <c r="U32" s="9">
        <v>1.8898380000000001</v>
      </c>
      <c r="V32" s="9" t="s">
        <v>72</v>
      </c>
      <c r="W32" s="9" t="s">
        <v>72</v>
      </c>
      <c r="AC32" s="3">
        <v>1</v>
      </c>
    </row>
    <row r="33" spans="1:29" ht="15">
      <c r="A33">
        <v>10</v>
      </c>
      <c r="B33">
        <v>13</v>
      </c>
      <c r="C33">
        <v>89.3</v>
      </c>
      <c r="D33" t="s">
        <v>77</v>
      </c>
      <c r="E33" t="s">
        <v>22</v>
      </c>
      <c r="F33">
        <v>1134</v>
      </c>
      <c r="G33">
        <v>11847</v>
      </c>
      <c r="H33">
        <v>0.45300000000000001</v>
      </c>
      <c r="I33">
        <v>4.0730000000000004</v>
      </c>
      <c r="J33">
        <v>0.92200000000000004</v>
      </c>
      <c r="K33">
        <v>0.99470000000000003</v>
      </c>
      <c r="L33">
        <v>0</v>
      </c>
      <c r="M33">
        <v>0</v>
      </c>
      <c r="N33">
        <v>8.9854000000000003</v>
      </c>
      <c r="O33"/>
      <c r="P33"/>
      <c r="Q33" s="4">
        <v>44508</v>
      </c>
      <c r="R33" s="1">
        <v>0.62835648148148149</v>
      </c>
      <c r="T33" s="9">
        <v>0.40452899999999997</v>
      </c>
      <c r="U33" s="9">
        <v>3.6371890000000002</v>
      </c>
      <c r="V33" s="9" t="s">
        <v>72</v>
      </c>
      <c r="W33" s="9" t="s">
        <v>72</v>
      </c>
      <c r="X33" s="14"/>
      <c r="Y33" s="14"/>
      <c r="Z33" s="14"/>
      <c r="AA33" s="14"/>
      <c r="AB33" s="14"/>
      <c r="AC33" s="3">
        <v>1</v>
      </c>
    </row>
    <row r="34" spans="1:29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s="4"/>
      <c r="R34" s="1"/>
      <c r="T34" s="9"/>
      <c r="U34" s="9"/>
      <c r="V34" s="9"/>
      <c r="W34" s="9"/>
      <c r="X34" s="14"/>
      <c r="Y34" s="14"/>
      <c r="Z34" s="14"/>
      <c r="AA34" s="14"/>
      <c r="AB34" s="14"/>
      <c r="AC34" s="3"/>
    </row>
    <row r="35" spans="1:2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4"/>
      <c r="R35" s="1"/>
      <c r="T35" s="9"/>
      <c r="U35" s="9"/>
      <c r="V35" s="9"/>
      <c r="W35" s="9"/>
      <c r="X35" s="14"/>
      <c r="Y35" s="14"/>
      <c r="Z35" s="14"/>
      <c r="AA35" s="14"/>
      <c r="AB35" s="14"/>
      <c r="AC35" s="3"/>
    </row>
    <row r="36" spans="1:29" ht="15">
      <c r="A36">
        <v>49</v>
      </c>
      <c r="B36">
        <v>52</v>
      </c>
      <c r="C36">
        <v>89.11</v>
      </c>
      <c r="D36" t="s">
        <v>113</v>
      </c>
      <c r="E36" t="s">
        <v>22</v>
      </c>
      <c r="F36">
        <v>1846</v>
      </c>
      <c r="G36">
        <v>20590</v>
      </c>
      <c r="H36">
        <v>0.71499999999999997</v>
      </c>
      <c r="I36">
        <v>7.0629999999999997</v>
      </c>
      <c r="J36">
        <v>0.92200000000000004</v>
      </c>
      <c r="K36">
        <v>0.99470000000000003</v>
      </c>
      <c r="L36">
        <v>0</v>
      </c>
      <c r="M36">
        <v>0</v>
      </c>
      <c r="N36">
        <v>9.8789999999999996</v>
      </c>
      <c r="O36"/>
      <c r="P36"/>
      <c r="Q36" s="4">
        <v>44508</v>
      </c>
      <c r="R36" s="1">
        <v>0.91913194444444446</v>
      </c>
      <c r="T36" s="9">
        <v>0.63713649999999999</v>
      </c>
      <c r="U36" s="9">
        <v>6.2938392999999992</v>
      </c>
      <c r="V36" s="9" t="s">
        <v>72</v>
      </c>
      <c r="W36" s="9" t="s">
        <v>72</v>
      </c>
      <c r="AC36" s="3">
        <v>1</v>
      </c>
    </row>
    <row r="37" spans="1:29" ht="15">
      <c r="A37">
        <v>29</v>
      </c>
      <c r="B37">
        <v>32</v>
      </c>
      <c r="C37">
        <v>77.760000000000005</v>
      </c>
      <c r="D37" t="s">
        <v>95</v>
      </c>
      <c r="E37" t="s">
        <v>22</v>
      </c>
      <c r="F37">
        <v>1466</v>
      </c>
      <c r="G37">
        <v>16734</v>
      </c>
      <c r="H37">
        <v>0.67200000000000004</v>
      </c>
      <c r="I37">
        <v>6.5869999999999997</v>
      </c>
      <c r="J37">
        <v>0.92200000000000004</v>
      </c>
      <c r="K37">
        <v>0.99470000000000003</v>
      </c>
      <c r="L37">
        <v>0</v>
      </c>
      <c r="M37">
        <v>0</v>
      </c>
      <c r="N37">
        <v>9.8034999999999997</v>
      </c>
      <c r="O37"/>
      <c r="P37"/>
      <c r="Q37" s="4">
        <v>44508</v>
      </c>
      <c r="R37" s="1">
        <v>0.76953703703703702</v>
      </c>
      <c r="T37" s="9">
        <v>0.5225472000000001</v>
      </c>
      <c r="U37" s="9">
        <v>5.1220511999999996</v>
      </c>
      <c r="V37" s="9" t="s">
        <v>72</v>
      </c>
      <c r="W37" s="9" t="s">
        <v>72</v>
      </c>
      <c r="AC37" s="3">
        <v>1</v>
      </c>
    </row>
    <row r="38" spans="1:29" ht="15">
      <c r="A38">
        <v>15</v>
      </c>
      <c r="B38">
        <v>18</v>
      </c>
      <c r="C38">
        <v>85.11</v>
      </c>
      <c r="D38" t="s">
        <v>82</v>
      </c>
      <c r="E38" t="s">
        <v>22</v>
      </c>
      <c r="F38">
        <v>2082</v>
      </c>
      <c r="G38">
        <v>23741</v>
      </c>
      <c r="H38">
        <v>0.83499999999999996</v>
      </c>
      <c r="I38">
        <v>8.52</v>
      </c>
      <c r="J38">
        <v>0.92200000000000004</v>
      </c>
      <c r="K38">
        <v>0.99470000000000003</v>
      </c>
      <c r="L38">
        <v>0</v>
      </c>
      <c r="M38">
        <v>0</v>
      </c>
      <c r="N38">
        <v>10.206099999999999</v>
      </c>
      <c r="O38"/>
      <c r="P38"/>
      <c r="Q38" s="4">
        <v>44508</v>
      </c>
      <c r="R38" s="1">
        <v>0.66521990740740744</v>
      </c>
      <c r="T38" s="9">
        <v>0.71066850000000004</v>
      </c>
      <c r="U38" s="9">
        <v>7.2513719999999999</v>
      </c>
      <c r="V38" s="9" t="s">
        <v>72</v>
      </c>
      <c r="W38" s="9" t="s">
        <v>72</v>
      </c>
      <c r="AC38" s="3">
        <v>1</v>
      </c>
    </row>
    <row r="39" spans="1:29" ht="15">
      <c r="A39">
        <v>8</v>
      </c>
      <c r="B39">
        <v>11</v>
      </c>
      <c r="C39">
        <v>92.42</v>
      </c>
      <c r="D39" t="s">
        <v>75</v>
      </c>
      <c r="E39" t="s">
        <v>22</v>
      </c>
      <c r="F39">
        <v>1603</v>
      </c>
      <c r="G39">
        <v>20372</v>
      </c>
      <c r="H39">
        <v>0.60799999999999998</v>
      </c>
      <c r="I39">
        <v>6.7380000000000004</v>
      </c>
      <c r="J39">
        <v>0.92200000000000004</v>
      </c>
      <c r="K39">
        <v>0.99470000000000003</v>
      </c>
      <c r="L39">
        <v>0</v>
      </c>
      <c r="M39">
        <v>0</v>
      </c>
      <c r="N39">
        <v>11.09</v>
      </c>
      <c r="O39"/>
      <c r="P39"/>
      <c r="Q39" s="4">
        <v>44508</v>
      </c>
      <c r="R39" s="1">
        <v>0.6135532407407408</v>
      </c>
      <c r="T39" s="9">
        <v>0.56191360000000001</v>
      </c>
      <c r="U39" s="9">
        <v>6.2272596000000009</v>
      </c>
      <c r="V39" s="9" t="s">
        <v>72</v>
      </c>
      <c r="W39" s="9" t="s">
        <v>72</v>
      </c>
      <c r="AC39" s="3">
        <v>1</v>
      </c>
    </row>
    <row r="40" spans="1:29" ht="15">
      <c r="A40">
        <v>50</v>
      </c>
      <c r="B40">
        <v>53</v>
      </c>
      <c r="C40">
        <v>79.42</v>
      </c>
      <c r="D40" t="s">
        <v>114</v>
      </c>
      <c r="E40" t="s">
        <v>22</v>
      </c>
      <c r="F40">
        <v>1388</v>
      </c>
      <c r="G40">
        <v>16711</v>
      </c>
      <c r="H40">
        <v>0.623</v>
      </c>
      <c r="I40">
        <v>6.44</v>
      </c>
      <c r="J40">
        <v>0.92200000000000004</v>
      </c>
      <c r="K40">
        <v>0.99470000000000003</v>
      </c>
      <c r="L40">
        <v>0</v>
      </c>
      <c r="M40">
        <v>0</v>
      </c>
      <c r="N40">
        <v>10.334899999999999</v>
      </c>
      <c r="O40"/>
      <c r="P40"/>
      <c r="Q40" s="4">
        <v>44508</v>
      </c>
      <c r="R40" s="1">
        <v>0.92662037037037026</v>
      </c>
      <c r="T40" s="9">
        <v>0.49478659999999997</v>
      </c>
      <c r="U40" s="9">
        <v>5.1146479999999999</v>
      </c>
      <c r="V40" s="9" t="s">
        <v>72</v>
      </c>
      <c r="W40" s="9" t="s">
        <v>72</v>
      </c>
      <c r="AC40" s="3">
        <v>1</v>
      </c>
    </row>
    <row r="41" spans="1:29" ht="15">
      <c r="A41">
        <v>54</v>
      </c>
      <c r="B41">
        <v>57</v>
      </c>
      <c r="C41">
        <v>80.739999999999995</v>
      </c>
      <c r="D41" t="s">
        <v>118</v>
      </c>
      <c r="E41" t="s">
        <v>22</v>
      </c>
      <c r="F41">
        <v>1764</v>
      </c>
      <c r="G41">
        <v>21249</v>
      </c>
      <c r="H41">
        <v>0.75700000000000001</v>
      </c>
      <c r="I41">
        <v>8.0429999999999993</v>
      </c>
      <c r="J41">
        <v>0.92200000000000004</v>
      </c>
      <c r="K41">
        <v>0.99470000000000003</v>
      </c>
      <c r="L41">
        <v>0</v>
      </c>
      <c r="M41">
        <v>0</v>
      </c>
      <c r="N41">
        <v>10.6205</v>
      </c>
      <c r="O41"/>
      <c r="P41"/>
      <c r="Q41" s="4">
        <v>44508</v>
      </c>
      <c r="R41" s="1">
        <v>0.9564583333333333</v>
      </c>
      <c r="T41" s="9">
        <v>0.61120180000000002</v>
      </c>
      <c r="U41" s="9">
        <v>6.4939181999999995</v>
      </c>
      <c r="V41" s="9" t="s">
        <v>72</v>
      </c>
      <c r="W41" s="9" t="s">
        <v>72</v>
      </c>
      <c r="AC41" s="3">
        <v>1</v>
      </c>
    </row>
    <row r="42" spans="1:29" ht="15">
      <c r="A42">
        <v>25</v>
      </c>
      <c r="B42">
        <v>28</v>
      </c>
      <c r="C42">
        <v>92.15</v>
      </c>
      <c r="D42" t="s">
        <v>91</v>
      </c>
      <c r="E42" t="s">
        <v>22</v>
      </c>
      <c r="F42">
        <v>1702</v>
      </c>
      <c r="G42">
        <v>19344</v>
      </c>
      <c r="H42">
        <v>0.64300000000000002</v>
      </c>
      <c r="I42">
        <v>6.4189999999999996</v>
      </c>
      <c r="J42">
        <v>0.92200000000000004</v>
      </c>
      <c r="K42">
        <v>0.99470000000000003</v>
      </c>
      <c r="L42">
        <v>0</v>
      </c>
      <c r="M42">
        <v>0</v>
      </c>
      <c r="N42">
        <v>9.9860000000000007</v>
      </c>
      <c r="O42"/>
      <c r="P42"/>
      <c r="Q42" s="4">
        <v>44508</v>
      </c>
      <c r="R42" s="1">
        <v>0.73966435185185186</v>
      </c>
      <c r="T42" s="9">
        <v>0.59252450000000001</v>
      </c>
      <c r="U42" s="9">
        <v>5.9151084999999997</v>
      </c>
      <c r="V42" s="9" t="s">
        <v>72</v>
      </c>
      <c r="W42" s="9" t="s">
        <v>72</v>
      </c>
      <c r="AC42" s="3">
        <v>1</v>
      </c>
    </row>
    <row r="43" spans="1:29" ht="15">
      <c r="A43">
        <v>27</v>
      </c>
      <c r="B43">
        <v>30</v>
      </c>
      <c r="C43">
        <v>81.99</v>
      </c>
      <c r="D43" t="s">
        <v>93</v>
      </c>
      <c r="E43" t="s">
        <v>22</v>
      </c>
      <c r="F43">
        <v>1346</v>
      </c>
      <c r="G43">
        <v>15224</v>
      </c>
      <c r="H43">
        <v>0.58599999999999997</v>
      </c>
      <c r="I43">
        <v>5.6879999999999997</v>
      </c>
      <c r="J43">
        <v>0.92200000000000004</v>
      </c>
      <c r="K43">
        <v>0.99470000000000003</v>
      </c>
      <c r="L43">
        <v>0</v>
      </c>
      <c r="M43">
        <v>0</v>
      </c>
      <c r="N43">
        <v>9.7100000000000009</v>
      </c>
      <c r="O43"/>
      <c r="P43"/>
      <c r="Q43" s="4">
        <v>44508</v>
      </c>
      <c r="R43" s="1">
        <v>0.75459490740740742</v>
      </c>
      <c r="T43" s="9">
        <v>0.48046139999999993</v>
      </c>
      <c r="U43" s="9">
        <v>4.6635911999999999</v>
      </c>
      <c r="V43" s="9" t="s">
        <v>72</v>
      </c>
      <c r="W43" s="9" t="s">
        <v>72</v>
      </c>
      <c r="AC43" s="3">
        <v>1</v>
      </c>
    </row>
    <row r="44" spans="1:29" ht="15">
      <c r="A44">
        <v>13</v>
      </c>
      <c r="B44">
        <v>13</v>
      </c>
      <c r="C44">
        <v>73.260000000000005</v>
      </c>
      <c r="D44" t="s">
        <v>149</v>
      </c>
      <c r="E44" t="s">
        <v>22</v>
      </c>
      <c r="F44">
        <v>1720</v>
      </c>
      <c r="G44">
        <v>18354</v>
      </c>
      <c r="H44">
        <v>0.76600000000000001</v>
      </c>
      <c r="I44">
        <v>7.5910000000000002</v>
      </c>
      <c r="J44">
        <v>0.86509999999999998</v>
      </c>
      <c r="K44">
        <v>0.98540000000000005</v>
      </c>
      <c r="L44">
        <v>0</v>
      </c>
      <c r="M44">
        <v>0</v>
      </c>
      <c r="N44">
        <v>9.9146000000000001</v>
      </c>
      <c r="O44"/>
      <c r="P44"/>
      <c r="Q44" s="4">
        <v>44510</v>
      </c>
      <c r="R44" s="1">
        <v>0.68545138888888879</v>
      </c>
      <c r="T44" s="9">
        <v>0.5611716000000001</v>
      </c>
      <c r="U44" s="9">
        <v>5.5611666</v>
      </c>
      <c r="V44" s="9" t="s">
        <v>72</v>
      </c>
      <c r="W44" s="9" t="s">
        <v>72</v>
      </c>
      <c r="AC44" s="3">
        <v>1</v>
      </c>
    </row>
    <row r="45" spans="1:29" ht="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s="4"/>
      <c r="R45" s="1"/>
      <c r="T45" s="9"/>
      <c r="U45" s="9"/>
      <c r="V45" s="9"/>
      <c r="W45" s="9"/>
      <c r="AC45" s="3"/>
    </row>
    <row r="46" spans="1:29" ht="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4"/>
      <c r="R46" s="1"/>
      <c r="T46" s="9"/>
      <c r="U46" s="9"/>
      <c r="V46" s="9"/>
      <c r="W46" s="9"/>
      <c r="AC46" s="3"/>
    </row>
    <row r="47" spans="1:29" ht="15">
      <c r="A47">
        <v>17</v>
      </c>
      <c r="B47">
        <v>20</v>
      </c>
      <c r="C47">
        <v>92.94</v>
      </c>
      <c r="D47" t="s">
        <v>84</v>
      </c>
      <c r="E47" t="s">
        <v>22</v>
      </c>
      <c r="F47">
        <v>1188</v>
      </c>
      <c r="G47">
        <v>14329</v>
      </c>
      <c r="H47">
        <v>0.45600000000000002</v>
      </c>
      <c r="I47">
        <v>4.7249999999999996</v>
      </c>
      <c r="J47">
        <v>0.92200000000000004</v>
      </c>
      <c r="K47">
        <v>0.99470000000000003</v>
      </c>
      <c r="L47">
        <v>0</v>
      </c>
      <c r="M47">
        <v>0</v>
      </c>
      <c r="N47">
        <v>10.3529</v>
      </c>
      <c r="O47"/>
      <c r="P47"/>
      <c r="Q47" s="4">
        <v>44508</v>
      </c>
      <c r="R47" s="1">
        <v>0.68002314814814813</v>
      </c>
      <c r="T47" s="9">
        <v>0.42380639999999997</v>
      </c>
      <c r="U47" s="9">
        <v>4.3914149999999994</v>
      </c>
      <c r="V47" s="9" t="s">
        <v>72</v>
      </c>
      <c r="W47" s="9" t="s">
        <v>72</v>
      </c>
      <c r="AC47" s="3">
        <v>1</v>
      </c>
    </row>
    <row r="48" spans="1:29" ht="15">
      <c r="A48">
        <v>28</v>
      </c>
      <c r="B48">
        <v>31</v>
      </c>
      <c r="C48">
        <v>81.27</v>
      </c>
      <c r="D48" t="s">
        <v>94</v>
      </c>
      <c r="E48" t="s">
        <v>22</v>
      </c>
      <c r="F48">
        <v>1016</v>
      </c>
      <c r="G48">
        <v>10506</v>
      </c>
      <c r="H48">
        <v>0.44600000000000001</v>
      </c>
      <c r="I48">
        <v>3.9740000000000002</v>
      </c>
      <c r="J48">
        <v>0.92200000000000004</v>
      </c>
      <c r="K48">
        <v>0.99470000000000003</v>
      </c>
      <c r="L48">
        <v>0</v>
      </c>
      <c r="M48">
        <v>0</v>
      </c>
      <c r="N48">
        <v>8.9016999999999999</v>
      </c>
      <c r="O48"/>
      <c r="P48"/>
      <c r="Q48" s="4">
        <v>44508</v>
      </c>
      <c r="R48" s="1">
        <v>0.76208333333333333</v>
      </c>
      <c r="T48" s="9">
        <v>0.36246420000000001</v>
      </c>
      <c r="U48" s="9">
        <v>3.2296697999999999</v>
      </c>
      <c r="V48" s="9" t="s">
        <v>72</v>
      </c>
      <c r="W48" s="9" t="s">
        <v>72</v>
      </c>
      <c r="AC48" s="3">
        <v>1</v>
      </c>
    </row>
    <row r="49" spans="1:29" ht="15">
      <c r="A49">
        <v>24</v>
      </c>
      <c r="B49">
        <v>27</v>
      </c>
      <c r="C49">
        <v>88.76</v>
      </c>
      <c r="D49" t="s">
        <v>90</v>
      </c>
      <c r="E49" t="s">
        <v>22</v>
      </c>
      <c r="F49">
        <v>1525</v>
      </c>
      <c r="G49">
        <v>16896</v>
      </c>
      <c r="H49">
        <v>0.60499999999999998</v>
      </c>
      <c r="I49">
        <v>5.8259999999999996</v>
      </c>
      <c r="J49">
        <v>0.92200000000000004</v>
      </c>
      <c r="K49">
        <v>0.99470000000000003</v>
      </c>
      <c r="L49">
        <v>0</v>
      </c>
      <c r="M49">
        <v>0</v>
      </c>
      <c r="N49">
        <v>9.6278000000000006</v>
      </c>
      <c r="O49"/>
      <c r="P49"/>
      <c r="Q49" s="4">
        <v>44508</v>
      </c>
      <c r="R49" s="1">
        <v>0.73222222222222222</v>
      </c>
      <c r="T49" s="9">
        <v>0.53699800000000009</v>
      </c>
      <c r="U49" s="9">
        <v>5.1711575999999999</v>
      </c>
      <c r="V49" s="9" t="s">
        <v>72</v>
      </c>
      <c r="W49" s="9" t="s">
        <v>72</v>
      </c>
      <c r="AC49" s="3">
        <v>1</v>
      </c>
    </row>
    <row r="50" spans="1:29" ht="15">
      <c r="A50">
        <v>51</v>
      </c>
      <c r="B50">
        <v>54</v>
      </c>
      <c r="C50">
        <v>93.02</v>
      </c>
      <c r="D50" t="s">
        <v>115</v>
      </c>
      <c r="E50" t="s">
        <v>22</v>
      </c>
      <c r="F50">
        <v>1127</v>
      </c>
      <c r="G50">
        <v>11604</v>
      </c>
      <c r="H50">
        <v>0.433</v>
      </c>
      <c r="I50">
        <v>3.831</v>
      </c>
      <c r="J50">
        <v>0.92200000000000004</v>
      </c>
      <c r="K50">
        <v>0.99470000000000003</v>
      </c>
      <c r="L50">
        <v>0</v>
      </c>
      <c r="M50">
        <v>0</v>
      </c>
      <c r="N50">
        <v>8.8543000000000003</v>
      </c>
      <c r="O50"/>
      <c r="P50"/>
      <c r="Q50" s="4">
        <v>44508</v>
      </c>
      <c r="R50" s="1">
        <v>0.93410879629629628</v>
      </c>
      <c r="T50" s="9">
        <v>0.40277659999999998</v>
      </c>
      <c r="U50" s="9">
        <v>3.5635962000000001</v>
      </c>
      <c r="V50" s="9" t="s">
        <v>72</v>
      </c>
      <c r="W50" s="9" t="s">
        <v>72</v>
      </c>
      <c r="X50" s="14"/>
      <c r="Y50" s="14"/>
      <c r="Z50" s="14"/>
      <c r="AA50" s="14"/>
      <c r="AB50" s="14"/>
      <c r="AC50" s="3">
        <v>1</v>
      </c>
    </row>
    <row r="51" spans="1:29" ht="15">
      <c r="A51">
        <v>30</v>
      </c>
      <c r="B51">
        <v>33</v>
      </c>
      <c r="C51">
        <v>83.7</v>
      </c>
      <c r="D51" t="s">
        <v>96</v>
      </c>
      <c r="E51" t="s">
        <v>22</v>
      </c>
      <c r="F51">
        <v>967</v>
      </c>
      <c r="G51">
        <v>8919</v>
      </c>
      <c r="H51">
        <v>0.41199999999999998</v>
      </c>
      <c r="I51">
        <v>3.2829999999999999</v>
      </c>
      <c r="J51">
        <v>0.92200000000000004</v>
      </c>
      <c r="K51">
        <v>0.99470000000000003</v>
      </c>
      <c r="L51">
        <v>0</v>
      </c>
      <c r="M51">
        <v>0</v>
      </c>
      <c r="N51">
        <v>7.9598000000000004</v>
      </c>
      <c r="O51"/>
      <c r="P51"/>
      <c r="Q51" s="4">
        <v>44508</v>
      </c>
      <c r="R51" s="1">
        <v>0.77696759259259263</v>
      </c>
      <c r="T51" s="9">
        <v>0.34484399999999998</v>
      </c>
      <c r="U51" s="9">
        <v>2.747871</v>
      </c>
      <c r="V51" s="9" t="s">
        <v>72</v>
      </c>
      <c r="W51" s="9" t="s">
        <v>72</v>
      </c>
      <c r="X51" s="14"/>
      <c r="Y51" s="14"/>
      <c r="Z51" s="14"/>
      <c r="AA51" s="14"/>
      <c r="AB51" s="14"/>
      <c r="AC51" s="3">
        <v>1</v>
      </c>
    </row>
    <row r="52" spans="1:29" ht="15">
      <c r="A52">
        <v>23</v>
      </c>
      <c r="B52">
        <v>26</v>
      </c>
      <c r="C52">
        <v>86.55</v>
      </c>
      <c r="D52" t="s">
        <v>89</v>
      </c>
      <c r="E52" t="s">
        <v>22</v>
      </c>
      <c r="F52">
        <v>1251</v>
      </c>
      <c r="G52">
        <v>13180</v>
      </c>
      <c r="H52">
        <v>0.51600000000000001</v>
      </c>
      <c r="I52">
        <v>4.67</v>
      </c>
      <c r="J52">
        <v>0.92200000000000004</v>
      </c>
      <c r="K52">
        <v>0.99470000000000003</v>
      </c>
      <c r="L52">
        <v>0</v>
      </c>
      <c r="M52">
        <v>0</v>
      </c>
      <c r="N52">
        <v>9.0510999999999999</v>
      </c>
      <c r="O52"/>
      <c r="P52"/>
      <c r="Q52" s="4">
        <v>44508</v>
      </c>
      <c r="R52" s="1">
        <v>0.72472222222222227</v>
      </c>
      <c r="T52" s="9">
        <v>0.44659799999999999</v>
      </c>
      <c r="U52" s="9">
        <v>4.0418849999999997</v>
      </c>
      <c r="V52" s="9" t="s">
        <v>72</v>
      </c>
      <c r="W52" s="9" t="s">
        <v>72</v>
      </c>
      <c r="X52" s="14"/>
      <c r="Y52" s="14"/>
      <c r="Z52" s="14"/>
      <c r="AA52" s="14"/>
      <c r="AB52" s="14"/>
      <c r="AC52" s="3">
        <v>1</v>
      </c>
    </row>
    <row r="53" spans="1:29" ht="15">
      <c r="A53">
        <v>42</v>
      </c>
      <c r="B53">
        <v>45</v>
      </c>
      <c r="C53">
        <v>92.32</v>
      </c>
      <c r="D53" t="s">
        <v>107</v>
      </c>
      <c r="E53" t="s">
        <v>22</v>
      </c>
      <c r="F53">
        <v>1461</v>
      </c>
      <c r="G53">
        <v>14151</v>
      </c>
      <c r="H53">
        <v>0.56399999999999995</v>
      </c>
      <c r="I53">
        <v>4.6980000000000004</v>
      </c>
      <c r="J53">
        <v>0.92200000000000004</v>
      </c>
      <c r="K53">
        <v>0.99470000000000003</v>
      </c>
      <c r="L53">
        <v>0</v>
      </c>
      <c r="M53">
        <v>0</v>
      </c>
      <c r="N53">
        <v>8.3298000000000005</v>
      </c>
      <c r="O53"/>
      <c r="P53"/>
      <c r="Q53" s="4">
        <v>44508</v>
      </c>
      <c r="R53" s="1">
        <v>0.86684027777777783</v>
      </c>
      <c r="T53" s="9">
        <v>0.52068479999999995</v>
      </c>
      <c r="U53" s="9">
        <v>4.3371936</v>
      </c>
      <c r="V53" s="9" t="s">
        <v>72</v>
      </c>
      <c r="W53" s="9" t="s">
        <v>72</v>
      </c>
      <c r="AC53" s="3">
        <v>1</v>
      </c>
    </row>
    <row r="54" spans="1:29" ht="15">
      <c r="A54">
        <v>12</v>
      </c>
      <c r="B54">
        <v>15</v>
      </c>
      <c r="C54">
        <v>76.819999999999993</v>
      </c>
      <c r="D54" t="s">
        <v>79</v>
      </c>
      <c r="E54" t="s">
        <v>22</v>
      </c>
      <c r="F54">
        <v>1030</v>
      </c>
      <c r="G54">
        <v>9849</v>
      </c>
      <c r="H54">
        <v>0.47899999999999998</v>
      </c>
      <c r="I54">
        <v>3.9449999999999998</v>
      </c>
      <c r="J54">
        <v>0.92200000000000004</v>
      </c>
      <c r="K54">
        <v>0.99470000000000003</v>
      </c>
      <c r="L54">
        <v>0</v>
      </c>
      <c r="M54">
        <v>0</v>
      </c>
      <c r="N54">
        <v>8.24</v>
      </c>
      <c r="O54"/>
      <c r="P54"/>
      <c r="Q54" s="4">
        <v>44508</v>
      </c>
      <c r="R54" s="1">
        <v>0.64307870370370368</v>
      </c>
      <c r="T54" s="9">
        <v>0.36796779999999996</v>
      </c>
      <c r="U54" s="9">
        <v>3.0305489999999997</v>
      </c>
      <c r="V54" s="9" t="s">
        <v>72</v>
      </c>
      <c r="W54" s="9" t="s">
        <v>72</v>
      </c>
      <c r="X54" s="14"/>
      <c r="Y54" s="14"/>
      <c r="Z54" s="14"/>
      <c r="AA54" s="14"/>
      <c r="AB54" s="14"/>
      <c r="AC54" s="3">
        <v>1</v>
      </c>
    </row>
    <row r="55" spans="1:29" ht="15">
      <c r="A55">
        <v>44</v>
      </c>
      <c r="B55">
        <v>47</v>
      </c>
      <c r="C55">
        <v>87.52</v>
      </c>
      <c r="D55" t="s">
        <v>108</v>
      </c>
      <c r="E55" t="s">
        <v>22</v>
      </c>
      <c r="F55">
        <v>1577</v>
      </c>
      <c r="G55">
        <v>15395</v>
      </c>
      <c r="H55">
        <v>0.63200000000000001</v>
      </c>
      <c r="I55">
        <v>5.3869999999999996</v>
      </c>
      <c r="J55">
        <v>0.92200000000000004</v>
      </c>
      <c r="K55">
        <v>0.99470000000000003</v>
      </c>
      <c r="L55">
        <v>0</v>
      </c>
      <c r="M55">
        <v>0</v>
      </c>
      <c r="N55">
        <v>8.5215999999999994</v>
      </c>
      <c r="O55"/>
      <c r="P55"/>
      <c r="Q55" s="4">
        <v>44508</v>
      </c>
      <c r="R55" s="1">
        <v>0.88177083333333339</v>
      </c>
      <c r="T55" s="9">
        <v>0.55312639999999991</v>
      </c>
      <c r="U55" s="9">
        <v>4.7147023999999993</v>
      </c>
      <c r="V55" s="9" t="s">
        <v>72</v>
      </c>
      <c r="W55" s="9" t="s">
        <v>72</v>
      </c>
      <c r="AC55" s="3">
        <v>1</v>
      </c>
    </row>
    <row r="56" spans="1:29" ht="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s="4"/>
      <c r="R56" s="1"/>
      <c r="T56" s="9"/>
      <c r="U56" s="9"/>
      <c r="V56" s="9"/>
      <c r="W56" s="9"/>
      <c r="AC56" s="3"/>
    </row>
    <row r="57" spans="1:29" ht="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s="4"/>
      <c r="R57" s="1"/>
      <c r="T57" s="9"/>
      <c r="U57" s="9"/>
      <c r="V57" s="9"/>
      <c r="W57" s="9"/>
      <c r="AC57" s="3"/>
    </row>
    <row r="58" spans="1:29" ht="15">
      <c r="A58">
        <v>13</v>
      </c>
      <c r="B58">
        <v>16</v>
      </c>
      <c r="C58">
        <v>93.72</v>
      </c>
      <c r="D58" t="s">
        <v>80</v>
      </c>
      <c r="E58" t="s">
        <v>22</v>
      </c>
      <c r="F58">
        <v>1197</v>
      </c>
      <c r="G58">
        <v>14096</v>
      </c>
      <c r="H58">
        <v>0.45600000000000002</v>
      </c>
      <c r="I58">
        <v>4.6100000000000003</v>
      </c>
      <c r="J58">
        <v>0.92200000000000004</v>
      </c>
      <c r="K58">
        <v>0.99470000000000003</v>
      </c>
      <c r="L58">
        <v>0</v>
      </c>
      <c r="M58">
        <v>0</v>
      </c>
      <c r="N58">
        <v>10.115500000000001</v>
      </c>
      <c r="O58"/>
      <c r="P58"/>
      <c r="Q58" s="4">
        <v>44508</v>
      </c>
      <c r="R58" s="1">
        <v>0.65046296296296291</v>
      </c>
      <c r="T58" s="9">
        <v>0.4273632</v>
      </c>
      <c r="U58" s="9">
        <v>4.3204920000000007</v>
      </c>
      <c r="V58" s="9" t="s">
        <v>72</v>
      </c>
      <c r="W58" s="9" t="s">
        <v>72</v>
      </c>
      <c r="AC58" s="3">
        <v>1</v>
      </c>
    </row>
    <row r="59" spans="1:29" ht="15">
      <c r="A59">
        <v>46</v>
      </c>
      <c r="B59">
        <v>49</v>
      </c>
      <c r="C59">
        <v>81.69</v>
      </c>
      <c r="D59" t="s">
        <v>110</v>
      </c>
      <c r="E59" t="s">
        <v>22</v>
      </c>
      <c r="F59">
        <v>1151</v>
      </c>
      <c r="G59">
        <v>9880</v>
      </c>
      <c r="H59">
        <v>0.503</v>
      </c>
      <c r="I59">
        <v>3.7210000000000001</v>
      </c>
      <c r="J59">
        <v>0.92200000000000004</v>
      </c>
      <c r="K59">
        <v>0.99470000000000003</v>
      </c>
      <c r="L59">
        <v>0</v>
      </c>
      <c r="M59">
        <v>0</v>
      </c>
      <c r="N59">
        <v>7.4</v>
      </c>
      <c r="O59"/>
      <c r="P59"/>
      <c r="Q59" s="4">
        <v>44508</v>
      </c>
      <c r="R59" s="1">
        <v>0.89675925925925926</v>
      </c>
      <c r="T59" s="9">
        <v>0.41090069999999995</v>
      </c>
      <c r="U59" s="9">
        <v>3.0396848999999997</v>
      </c>
      <c r="V59" s="9" t="s">
        <v>72</v>
      </c>
      <c r="W59" s="9" t="s">
        <v>72</v>
      </c>
      <c r="X59" s="14"/>
      <c r="Y59" s="14"/>
      <c r="Z59" s="14"/>
      <c r="AA59" s="14"/>
      <c r="AB59" s="14"/>
      <c r="AC59" s="3">
        <v>1</v>
      </c>
    </row>
    <row r="60" spans="1:29" ht="15">
      <c r="A60">
        <v>12</v>
      </c>
      <c r="B60">
        <v>12</v>
      </c>
      <c r="C60">
        <v>99.3</v>
      </c>
      <c r="D60" t="s">
        <v>148</v>
      </c>
      <c r="E60" t="s">
        <v>22</v>
      </c>
      <c r="F60">
        <v>1811</v>
      </c>
      <c r="G60">
        <v>17676</v>
      </c>
      <c r="H60">
        <v>0.59199999999999997</v>
      </c>
      <c r="I60">
        <v>5.3949999999999996</v>
      </c>
      <c r="J60">
        <v>0.86509999999999998</v>
      </c>
      <c r="K60">
        <v>0.98540000000000005</v>
      </c>
      <c r="L60">
        <v>0</v>
      </c>
      <c r="M60">
        <v>0</v>
      </c>
      <c r="N60">
        <v>9.1204000000000001</v>
      </c>
      <c r="O60"/>
      <c r="P60"/>
      <c r="Q60" s="4">
        <v>44510</v>
      </c>
      <c r="R60" s="1">
        <v>0.6781018518518519</v>
      </c>
      <c r="T60" s="9">
        <v>0.58785599999999993</v>
      </c>
      <c r="U60" s="9">
        <v>5.3572349999999993</v>
      </c>
      <c r="V60" s="9" t="s">
        <v>72</v>
      </c>
      <c r="W60" s="9" t="s">
        <v>72</v>
      </c>
      <c r="AC60" s="3">
        <v>1</v>
      </c>
    </row>
    <row r="61" spans="1:2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4"/>
      <c r="R61" s="1"/>
      <c r="T61" s="9"/>
      <c r="U61" s="9"/>
      <c r="V61" s="9"/>
      <c r="W61" s="9"/>
      <c r="AC61" s="3"/>
    </row>
    <row r="62" spans="1:2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4"/>
      <c r="R62" s="1"/>
      <c r="T62" s="9"/>
      <c r="U62" s="9"/>
      <c r="V62" s="9"/>
      <c r="W62" s="9"/>
      <c r="AC62" s="3"/>
    </row>
    <row r="63" spans="1:29" ht="15">
      <c r="A63">
        <v>20</v>
      </c>
      <c r="B63">
        <v>20</v>
      </c>
      <c r="C63">
        <v>96.15</v>
      </c>
      <c r="D63" t="s">
        <v>155</v>
      </c>
      <c r="E63" t="s">
        <v>22</v>
      </c>
      <c r="F63">
        <v>1258</v>
      </c>
      <c r="G63">
        <v>10944</v>
      </c>
      <c r="H63">
        <v>0.438</v>
      </c>
      <c r="I63">
        <v>3.4649999999999999</v>
      </c>
      <c r="J63">
        <v>0.86509999999999998</v>
      </c>
      <c r="K63">
        <v>0.98540000000000005</v>
      </c>
      <c r="L63">
        <v>0</v>
      </c>
      <c r="M63">
        <v>0</v>
      </c>
      <c r="N63">
        <v>7.9093999999999998</v>
      </c>
      <c r="O63"/>
      <c r="P63"/>
      <c r="Q63" s="4">
        <v>44510</v>
      </c>
      <c r="R63" s="1">
        <v>0.73730324074074083</v>
      </c>
      <c r="T63" s="9">
        <v>0.42113700000000004</v>
      </c>
      <c r="U63" s="9">
        <v>3.3315975000000004</v>
      </c>
      <c r="V63" s="9" t="s">
        <v>72</v>
      </c>
      <c r="W63" s="9" t="s">
        <v>72</v>
      </c>
      <c r="AC63" s="3">
        <v>1</v>
      </c>
    </row>
    <row r="64" spans="1:29" ht="15">
      <c r="A64">
        <v>22</v>
      </c>
      <c r="B64">
        <v>25</v>
      </c>
      <c r="C64">
        <v>95.79</v>
      </c>
      <c r="D64" t="s">
        <v>88</v>
      </c>
      <c r="E64" t="s">
        <v>22</v>
      </c>
      <c r="F64">
        <v>1131</v>
      </c>
      <c r="G64">
        <v>11067</v>
      </c>
      <c r="H64">
        <v>0.42099999999999999</v>
      </c>
      <c r="I64">
        <v>3.55</v>
      </c>
      <c r="J64">
        <v>0.92200000000000004</v>
      </c>
      <c r="K64">
        <v>0.99470000000000003</v>
      </c>
      <c r="L64">
        <v>0</v>
      </c>
      <c r="M64">
        <v>0</v>
      </c>
      <c r="N64">
        <v>8.4213000000000005</v>
      </c>
      <c r="O64"/>
      <c r="P64"/>
      <c r="Q64" s="4">
        <v>44508</v>
      </c>
      <c r="R64" s="1">
        <v>0.71730324074074081</v>
      </c>
      <c r="T64" s="9">
        <v>0.40327590000000002</v>
      </c>
      <c r="U64" s="9">
        <v>3.4005450000000002</v>
      </c>
      <c r="V64" s="9" t="s">
        <v>72</v>
      </c>
      <c r="W64" s="9" t="s">
        <v>72</v>
      </c>
      <c r="AC64" s="3">
        <v>1</v>
      </c>
    </row>
    <row r="65" spans="1:29" ht="15">
      <c r="A65">
        <v>11</v>
      </c>
      <c r="B65">
        <v>11</v>
      </c>
      <c r="C65">
        <v>87.23</v>
      </c>
      <c r="D65" t="s">
        <v>147</v>
      </c>
      <c r="E65" t="s">
        <v>22</v>
      </c>
      <c r="F65">
        <v>857</v>
      </c>
      <c r="G65">
        <v>8888</v>
      </c>
      <c r="H65">
        <v>0.32900000000000001</v>
      </c>
      <c r="I65">
        <v>3.11</v>
      </c>
      <c r="J65">
        <v>0.86509999999999998</v>
      </c>
      <c r="K65">
        <v>0.98540000000000005</v>
      </c>
      <c r="L65">
        <v>0</v>
      </c>
      <c r="M65">
        <v>0</v>
      </c>
      <c r="N65">
        <v>9.4609000000000005</v>
      </c>
      <c r="O65"/>
      <c r="P65"/>
      <c r="Q65" s="4">
        <v>44510</v>
      </c>
      <c r="R65" s="1">
        <v>0.67070601851851841</v>
      </c>
      <c r="T65" s="9">
        <v>0.28698670000000004</v>
      </c>
      <c r="U65" s="9">
        <v>2.712853</v>
      </c>
      <c r="V65" s="9" t="s">
        <v>72</v>
      </c>
      <c r="W65" s="9" t="s">
        <v>72</v>
      </c>
      <c r="X65" s="14"/>
      <c r="Y65" s="14"/>
      <c r="Z65" s="14"/>
      <c r="AA65" s="14"/>
      <c r="AB65" s="14"/>
      <c r="AC65" s="3">
        <v>1</v>
      </c>
    </row>
    <row r="66" spans="1:29" ht="15">
      <c r="A66">
        <v>39</v>
      </c>
      <c r="B66">
        <v>42</v>
      </c>
      <c r="C66">
        <v>87.64</v>
      </c>
      <c r="D66" t="s">
        <v>104</v>
      </c>
      <c r="E66" t="s">
        <v>22</v>
      </c>
      <c r="F66">
        <v>1112</v>
      </c>
      <c r="G66">
        <v>12330</v>
      </c>
      <c r="H66">
        <v>0.45300000000000001</v>
      </c>
      <c r="I66">
        <v>4.3179999999999996</v>
      </c>
      <c r="J66">
        <v>0.92200000000000004</v>
      </c>
      <c r="K66">
        <v>0.99470000000000003</v>
      </c>
      <c r="L66">
        <v>0</v>
      </c>
      <c r="M66">
        <v>0</v>
      </c>
      <c r="N66">
        <v>9.5282999999999998</v>
      </c>
      <c r="O66"/>
      <c r="P66"/>
      <c r="Q66" s="4">
        <v>44508</v>
      </c>
      <c r="R66" s="1">
        <v>0.84437499999999999</v>
      </c>
      <c r="T66" s="9">
        <v>0.39700920000000006</v>
      </c>
      <c r="U66" s="9">
        <v>3.7842951999999999</v>
      </c>
      <c r="V66" s="9" t="s">
        <v>72</v>
      </c>
      <c r="W66" s="9" t="s">
        <v>72</v>
      </c>
      <c r="AC66" s="3">
        <v>1</v>
      </c>
    </row>
    <row r="67" spans="1:29" ht="15">
      <c r="A67">
        <v>47</v>
      </c>
      <c r="B67">
        <v>50</v>
      </c>
      <c r="C67">
        <v>75.209999999999994</v>
      </c>
      <c r="D67" t="s">
        <v>111</v>
      </c>
      <c r="E67" t="s">
        <v>22</v>
      </c>
      <c r="F67">
        <v>652</v>
      </c>
      <c r="G67">
        <v>6590</v>
      </c>
      <c r="H67">
        <v>0.308</v>
      </c>
      <c r="I67">
        <v>2.7130000000000001</v>
      </c>
      <c r="J67">
        <v>0.92200000000000004</v>
      </c>
      <c r="K67">
        <v>0.99470000000000003</v>
      </c>
      <c r="L67">
        <v>0</v>
      </c>
      <c r="M67">
        <v>0</v>
      </c>
      <c r="N67">
        <v>8.8162000000000003</v>
      </c>
      <c r="O67"/>
      <c r="P67"/>
      <c r="Q67" s="4">
        <v>44508</v>
      </c>
      <c r="R67" s="1">
        <v>0.90421296296296294</v>
      </c>
      <c r="T67" s="9">
        <v>0.23164679999999996</v>
      </c>
      <c r="U67" s="9">
        <v>2.0404472999999999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36</v>
      </c>
      <c r="B70">
        <v>39</v>
      </c>
      <c r="C70">
        <v>95.14</v>
      </c>
      <c r="D70" t="s">
        <v>101</v>
      </c>
      <c r="E70" t="s">
        <v>22</v>
      </c>
      <c r="F70">
        <v>1174</v>
      </c>
      <c r="G70">
        <v>11811</v>
      </c>
      <c r="H70">
        <v>0.44</v>
      </c>
      <c r="I70">
        <v>3.8119999999999998</v>
      </c>
      <c r="J70">
        <v>0.92200000000000004</v>
      </c>
      <c r="K70">
        <v>0.99470000000000003</v>
      </c>
      <c r="L70">
        <v>0</v>
      </c>
      <c r="M70">
        <v>0</v>
      </c>
      <c r="N70">
        <v>8.6549999999999994</v>
      </c>
      <c r="O70"/>
      <c r="P70"/>
      <c r="Q70" s="4">
        <v>44508</v>
      </c>
      <c r="R70" s="1">
        <v>0.82194444444444448</v>
      </c>
      <c r="T70" s="9">
        <v>0.41861600000000004</v>
      </c>
      <c r="U70" s="9">
        <v>3.6267367999999998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33</v>
      </c>
      <c r="B71">
        <v>36</v>
      </c>
      <c r="C71">
        <v>94.14</v>
      </c>
      <c r="D71" t="s">
        <v>98</v>
      </c>
      <c r="E71" t="s">
        <v>22</v>
      </c>
      <c r="F71">
        <v>991</v>
      </c>
      <c r="G71">
        <v>10825</v>
      </c>
      <c r="H71">
        <v>0.376</v>
      </c>
      <c r="I71">
        <v>3.5339999999999998</v>
      </c>
      <c r="J71">
        <v>0.92200000000000004</v>
      </c>
      <c r="K71">
        <v>0.99470000000000003</v>
      </c>
      <c r="L71">
        <v>0</v>
      </c>
      <c r="M71">
        <v>0</v>
      </c>
      <c r="N71">
        <v>9.4001999999999999</v>
      </c>
      <c r="O71"/>
      <c r="P71"/>
      <c r="Q71" s="4">
        <v>44508</v>
      </c>
      <c r="R71" s="1">
        <v>0.7993865740740741</v>
      </c>
      <c r="T71" s="9">
        <v>0.35396639999999996</v>
      </c>
      <c r="U71" s="9">
        <v>3.3269076000000002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37</v>
      </c>
      <c r="B72">
        <v>40</v>
      </c>
      <c r="C72">
        <v>84.92</v>
      </c>
      <c r="D72" t="s">
        <v>102</v>
      </c>
      <c r="E72" t="s">
        <v>22</v>
      </c>
      <c r="F72">
        <v>818</v>
      </c>
      <c r="G72">
        <v>8920</v>
      </c>
      <c r="H72">
        <v>0.34300000000000003</v>
      </c>
      <c r="I72">
        <v>3.2360000000000002</v>
      </c>
      <c r="J72">
        <v>0.92200000000000004</v>
      </c>
      <c r="K72">
        <v>0.99470000000000003</v>
      </c>
      <c r="L72">
        <v>0</v>
      </c>
      <c r="M72">
        <v>0</v>
      </c>
      <c r="N72">
        <v>9.4245000000000001</v>
      </c>
      <c r="O72"/>
      <c r="P72"/>
      <c r="Q72" s="4">
        <v>44508</v>
      </c>
      <c r="R72" s="1">
        <v>0.8294097222222222</v>
      </c>
      <c r="T72" s="9">
        <v>0.29127560000000002</v>
      </c>
      <c r="U72" s="9">
        <v>2.7480112000000001</v>
      </c>
      <c r="V72" s="9" t="s">
        <v>72</v>
      </c>
      <c r="W72" s="9" t="s">
        <v>72</v>
      </c>
      <c r="AC72" s="3">
        <v>1</v>
      </c>
    </row>
    <row r="73" spans="1:29" ht="15">
      <c r="A73">
        <v>11</v>
      </c>
      <c r="B73">
        <v>14</v>
      </c>
      <c r="C73">
        <v>73.489999999999995</v>
      </c>
      <c r="D73" t="s">
        <v>78</v>
      </c>
      <c r="E73" t="s">
        <v>22</v>
      </c>
      <c r="F73">
        <v>555</v>
      </c>
      <c r="G73">
        <v>6638</v>
      </c>
      <c r="H73">
        <v>0.26700000000000002</v>
      </c>
      <c r="I73">
        <v>2.7959999999999998</v>
      </c>
      <c r="J73">
        <v>0.92200000000000004</v>
      </c>
      <c r="K73">
        <v>0.99470000000000003</v>
      </c>
      <c r="L73">
        <v>0</v>
      </c>
      <c r="M73">
        <v>0</v>
      </c>
      <c r="N73">
        <v>10.4689</v>
      </c>
      <c r="O73"/>
      <c r="P73"/>
      <c r="Q73" s="4">
        <v>44508</v>
      </c>
      <c r="R73" s="1">
        <v>0.63570601851851849</v>
      </c>
      <c r="T73" s="9">
        <v>0.19621829999999998</v>
      </c>
      <c r="U73" s="9">
        <v>2.0547803999999998</v>
      </c>
      <c r="V73" s="9" t="s">
        <v>72</v>
      </c>
      <c r="W73" s="9" t="s">
        <v>72</v>
      </c>
      <c r="X73" s="14"/>
      <c r="Y73" s="14"/>
      <c r="Z73" s="14"/>
      <c r="AA73" s="14"/>
      <c r="AB73" s="14"/>
      <c r="AC73" s="3">
        <v>1</v>
      </c>
    </row>
    <row r="74" spans="1:29" ht="15">
      <c r="A74">
        <v>38</v>
      </c>
      <c r="B74">
        <v>41</v>
      </c>
      <c r="C74">
        <v>87.5</v>
      </c>
      <c r="D74" t="s">
        <v>103</v>
      </c>
      <c r="E74" t="s">
        <v>22</v>
      </c>
      <c r="F74">
        <v>1206</v>
      </c>
      <c r="G74">
        <v>12393</v>
      </c>
      <c r="H74">
        <v>0.49199999999999999</v>
      </c>
      <c r="I74">
        <v>4.3460000000000001</v>
      </c>
      <c r="J74">
        <v>0.92200000000000004</v>
      </c>
      <c r="K74">
        <v>0.99470000000000003</v>
      </c>
      <c r="L74">
        <v>0</v>
      </c>
      <c r="M74">
        <v>0</v>
      </c>
      <c r="N74">
        <v>8.8310999999999993</v>
      </c>
      <c r="O74"/>
      <c r="P74"/>
      <c r="Q74" s="4">
        <v>44508</v>
      </c>
      <c r="R74" s="1">
        <v>0.8369212962962963</v>
      </c>
      <c r="T74" s="9">
        <v>0.43049999999999999</v>
      </c>
      <c r="U74" s="9">
        <v>3.8027500000000005</v>
      </c>
      <c r="V74" s="9" t="s">
        <v>72</v>
      </c>
      <c r="W74" s="9" t="s">
        <v>72</v>
      </c>
      <c r="AC74" s="3">
        <v>1</v>
      </c>
    </row>
  </sheetData>
  <sortState xmlns:xlrd2="http://schemas.microsoft.com/office/spreadsheetml/2017/richdata2" ref="A2:AC74">
    <sortCondition ref="D2:D74"/>
  </sortState>
  <printOptions gridLines="1"/>
  <pageMargins left="0.7" right="0.7" top="0.75" bottom="0.75" header="0.3" footer="0.3"/>
  <pageSetup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D731-328F-4BFC-8430-469FF7EFAC3B}">
  <sheetPr>
    <pageSetUpPr fitToPage="1"/>
  </sheetPr>
  <dimension ref="A1:AF102"/>
  <sheetViews>
    <sheetView topLeftCell="A57" zoomScale="90" zoomScaleNormal="90" workbookViewId="0">
      <selection activeCell="C75" sqref="C75:C77"/>
    </sheetView>
  </sheetViews>
  <sheetFormatPr baseColWidth="10" defaultColWidth="8.83203125" defaultRowHeight="13"/>
  <cols>
    <col min="1" max="1" width="3.1640625" style="2" customWidth="1"/>
    <col min="2" max="2" width="9.83203125" style="2" customWidth="1"/>
    <col min="3" max="3" width="7.6640625" style="2" customWidth="1"/>
    <col min="4" max="4" width="31.33203125" style="2" customWidth="1"/>
    <col min="5" max="5" width="10.5" style="2" customWidth="1"/>
    <col min="6" max="6" width="9" style="2" customWidth="1"/>
    <col min="7" max="7" width="8.33203125" style="2" customWidth="1"/>
    <col min="8" max="8" width="7.1640625" style="2" customWidth="1"/>
    <col min="9" max="9" width="8.1640625" style="2" customWidth="1"/>
    <col min="10" max="11" width="5" style="12" customWidth="1"/>
    <col min="12" max="12" width="6.5" style="10" customWidth="1"/>
    <col min="13" max="13" width="5.83203125" style="10" customWidth="1"/>
    <col min="14" max="14" width="7.5" style="2" customWidth="1"/>
    <col min="15" max="16" width="8.6640625" style="11"/>
    <col min="17" max="17" width="12.5" style="2" customWidth="1"/>
    <col min="18" max="23" width="12.1640625" style="2" customWidth="1"/>
    <col min="24" max="28" width="12.1640625" style="12" customWidth="1"/>
    <col min="29" max="237" width="8.6640625" style="2"/>
    <col min="238" max="238" width="24.83203125" style="2" customWidth="1"/>
    <col min="239" max="239" width="13.5" style="2" customWidth="1"/>
    <col min="240" max="240" width="8.6640625" style="2"/>
    <col min="241" max="241" width="6.6640625" style="2" customWidth="1"/>
    <col min="242" max="242" width="6.5" style="2" customWidth="1"/>
    <col min="243" max="243" width="8.33203125" style="2" customWidth="1"/>
    <col min="244" max="244" width="6.6640625" style="2" customWidth="1"/>
    <col min="245" max="245" width="4.83203125" style="2" customWidth="1"/>
    <col min="246" max="247" width="5" style="2" customWidth="1"/>
    <col min="248" max="248" width="8.6640625" style="2"/>
    <col min="249" max="249" width="10.5" style="2" customWidth="1"/>
    <col min="250" max="250" width="3.83203125" style="2" customWidth="1"/>
    <col min="251" max="252" width="8.6640625" style="2"/>
    <col min="253" max="253" width="3.6640625" style="2" customWidth="1"/>
    <col min="254" max="493" width="8.6640625" style="2"/>
    <col min="494" max="494" width="24.83203125" style="2" customWidth="1"/>
    <col min="495" max="495" width="13.5" style="2" customWidth="1"/>
    <col min="496" max="496" width="8.6640625" style="2"/>
    <col min="497" max="497" width="6.6640625" style="2" customWidth="1"/>
    <col min="498" max="498" width="6.5" style="2" customWidth="1"/>
    <col min="499" max="499" width="8.33203125" style="2" customWidth="1"/>
    <col min="500" max="500" width="6.6640625" style="2" customWidth="1"/>
    <col min="501" max="501" width="4.83203125" style="2" customWidth="1"/>
    <col min="502" max="503" width="5" style="2" customWidth="1"/>
    <col min="504" max="504" width="8.6640625" style="2"/>
    <col min="505" max="505" width="10.5" style="2" customWidth="1"/>
    <col min="506" max="506" width="3.83203125" style="2" customWidth="1"/>
    <col min="507" max="508" width="8.6640625" style="2"/>
    <col min="509" max="509" width="3.6640625" style="2" customWidth="1"/>
    <col min="510" max="749" width="8.6640625" style="2"/>
    <col min="750" max="750" width="24.83203125" style="2" customWidth="1"/>
    <col min="751" max="751" width="13.5" style="2" customWidth="1"/>
    <col min="752" max="752" width="8.6640625" style="2"/>
    <col min="753" max="753" width="6.6640625" style="2" customWidth="1"/>
    <col min="754" max="754" width="6.5" style="2" customWidth="1"/>
    <col min="755" max="755" width="8.33203125" style="2" customWidth="1"/>
    <col min="756" max="756" width="6.6640625" style="2" customWidth="1"/>
    <col min="757" max="757" width="4.83203125" style="2" customWidth="1"/>
    <col min="758" max="759" width="5" style="2" customWidth="1"/>
    <col min="760" max="760" width="8.6640625" style="2"/>
    <col min="761" max="761" width="10.5" style="2" customWidth="1"/>
    <col min="762" max="762" width="3.83203125" style="2" customWidth="1"/>
    <col min="763" max="764" width="8.6640625" style="2"/>
    <col min="765" max="765" width="3.6640625" style="2" customWidth="1"/>
    <col min="766" max="1005" width="8.6640625" style="2"/>
    <col min="1006" max="1006" width="24.83203125" style="2" customWidth="1"/>
    <col min="1007" max="1007" width="13.5" style="2" customWidth="1"/>
    <col min="1008" max="1008" width="8.6640625" style="2"/>
    <col min="1009" max="1009" width="6.6640625" style="2" customWidth="1"/>
    <col min="1010" max="1010" width="6.5" style="2" customWidth="1"/>
    <col min="1011" max="1011" width="8.33203125" style="2" customWidth="1"/>
    <col min="1012" max="1012" width="6.6640625" style="2" customWidth="1"/>
    <col min="1013" max="1013" width="4.83203125" style="2" customWidth="1"/>
    <col min="1014" max="1015" width="5" style="2" customWidth="1"/>
    <col min="1016" max="1016" width="8.6640625" style="2"/>
    <col min="1017" max="1017" width="10.5" style="2" customWidth="1"/>
    <col min="1018" max="1018" width="3.83203125" style="2" customWidth="1"/>
    <col min="1019" max="1020" width="8.6640625" style="2"/>
    <col min="1021" max="1021" width="3.6640625" style="2" customWidth="1"/>
    <col min="1022" max="1261" width="8.6640625" style="2"/>
    <col min="1262" max="1262" width="24.83203125" style="2" customWidth="1"/>
    <col min="1263" max="1263" width="13.5" style="2" customWidth="1"/>
    <col min="1264" max="1264" width="8.6640625" style="2"/>
    <col min="1265" max="1265" width="6.6640625" style="2" customWidth="1"/>
    <col min="1266" max="1266" width="6.5" style="2" customWidth="1"/>
    <col min="1267" max="1267" width="8.33203125" style="2" customWidth="1"/>
    <col min="1268" max="1268" width="6.6640625" style="2" customWidth="1"/>
    <col min="1269" max="1269" width="4.83203125" style="2" customWidth="1"/>
    <col min="1270" max="1271" width="5" style="2" customWidth="1"/>
    <col min="1272" max="1272" width="8.6640625" style="2"/>
    <col min="1273" max="1273" width="10.5" style="2" customWidth="1"/>
    <col min="1274" max="1274" width="3.83203125" style="2" customWidth="1"/>
    <col min="1275" max="1276" width="8.6640625" style="2"/>
    <col min="1277" max="1277" width="3.6640625" style="2" customWidth="1"/>
    <col min="1278" max="1517" width="8.6640625" style="2"/>
    <col min="1518" max="1518" width="24.83203125" style="2" customWidth="1"/>
    <col min="1519" max="1519" width="13.5" style="2" customWidth="1"/>
    <col min="1520" max="1520" width="8.6640625" style="2"/>
    <col min="1521" max="1521" width="6.6640625" style="2" customWidth="1"/>
    <col min="1522" max="1522" width="6.5" style="2" customWidth="1"/>
    <col min="1523" max="1523" width="8.33203125" style="2" customWidth="1"/>
    <col min="1524" max="1524" width="6.6640625" style="2" customWidth="1"/>
    <col min="1525" max="1525" width="4.83203125" style="2" customWidth="1"/>
    <col min="1526" max="1527" width="5" style="2" customWidth="1"/>
    <col min="1528" max="1528" width="8.6640625" style="2"/>
    <col min="1529" max="1529" width="10.5" style="2" customWidth="1"/>
    <col min="1530" max="1530" width="3.83203125" style="2" customWidth="1"/>
    <col min="1531" max="1532" width="8.6640625" style="2"/>
    <col min="1533" max="1533" width="3.6640625" style="2" customWidth="1"/>
    <col min="1534" max="1773" width="8.6640625" style="2"/>
    <col min="1774" max="1774" width="24.83203125" style="2" customWidth="1"/>
    <col min="1775" max="1775" width="13.5" style="2" customWidth="1"/>
    <col min="1776" max="1776" width="8.6640625" style="2"/>
    <col min="1777" max="1777" width="6.6640625" style="2" customWidth="1"/>
    <col min="1778" max="1778" width="6.5" style="2" customWidth="1"/>
    <col min="1779" max="1779" width="8.33203125" style="2" customWidth="1"/>
    <col min="1780" max="1780" width="6.6640625" style="2" customWidth="1"/>
    <col min="1781" max="1781" width="4.83203125" style="2" customWidth="1"/>
    <col min="1782" max="1783" width="5" style="2" customWidth="1"/>
    <col min="1784" max="1784" width="8.6640625" style="2"/>
    <col min="1785" max="1785" width="10.5" style="2" customWidth="1"/>
    <col min="1786" max="1786" width="3.83203125" style="2" customWidth="1"/>
    <col min="1787" max="1788" width="8.6640625" style="2"/>
    <col min="1789" max="1789" width="3.6640625" style="2" customWidth="1"/>
    <col min="1790" max="2029" width="8.6640625" style="2"/>
    <col min="2030" max="2030" width="24.83203125" style="2" customWidth="1"/>
    <col min="2031" max="2031" width="13.5" style="2" customWidth="1"/>
    <col min="2032" max="2032" width="8.6640625" style="2"/>
    <col min="2033" max="2033" width="6.6640625" style="2" customWidth="1"/>
    <col min="2034" max="2034" width="6.5" style="2" customWidth="1"/>
    <col min="2035" max="2035" width="8.33203125" style="2" customWidth="1"/>
    <col min="2036" max="2036" width="6.6640625" style="2" customWidth="1"/>
    <col min="2037" max="2037" width="4.83203125" style="2" customWidth="1"/>
    <col min="2038" max="2039" width="5" style="2" customWidth="1"/>
    <col min="2040" max="2040" width="8.6640625" style="2"/>
    <col min="2041" max="2041" width="10.5" style="2" customWidth="1"/>
    <col min="2042" max="2042" width="3.83203125" style="2" customWidth="1"/>
    <col min="2043" max="2044" width="8.6640625" style="2"/>
    <col min="2045" max="2045" width="3.6640625" style="2" customWidth="1"/>
    <col min="2046" max="2285" width="8.6640625" style="2"/>
    <col min="2286" max="2286" width="24.83203125" style="2" customWidth="1"/>
    <col min="2287" max="2287" width="13.5" style="2" customWidth="1"/>
    <col min="2288" max="2288" width="8.6640625" style="2"/>
    <col min="2289" max="2289" width="6.6640625" style="2" customWidth="1"/>
    <col min="2290" max="2290" width="6.5" style="2" customWidth="1"/>
    <col min="2291" max="2291" width="8.33203125" style="2" customWidth="1"/>
    <col min="2292" max="2292" width="6.6640625" style="2" customWidth="1"/>
    <col min="2293" max="2293" width="4.83203125" style="2" customWidth="1"/>
    <col min="2294" max="2295" width="5" style="2" customWidth="1"/>
    <col min="2296" max="2296" width="8.6640625" style="2"/>
    <col min="2297" max="2297" width="10.5" style="2" customWidth="1"/>
    <col min="2298" max="2298" width="3.83203125" style="2" customWidth="1"/>
    <col min="2299" max="2300" width="8.6640625" style="2"/>
    <col min="2301" max="2301" width="3.6640625" style="2" customWidth="1"/>
    <col min="2302" max="2541" width="8.6640625" style="2"/>
    <col min="2542" max="2542" width="24.83203125" style="2" customWidth="1"/>
    <col min="2543" max="2543" width="13.5" style="2" customWidth="1"/>
    <col min="2544" max="2544" width="8.6640625" style="2"/>
    <col min="2545" max="2545" width="6.6640625" style="2" customWidth="1"/>
    <col min="2546" max="2546" width="6.5" style="2" customWidth="1"/>
    <col min="2547" max="2547" width="8.33203125" style="2" customWidth="1"/>
    <col min="2548" max="2548" width="6.6640625" style="2" customWidth="1"/>
    <col min="2549" max="2549" width="4.83203125" style="2" customWidth="1"/>
    <col min="2550" max="2551" width="5" style="2" customWidth="1"/>
    <col min="2552" max="2552" width="8.6640625" style="2"/>
    <col min="2553" max="2553" width="10.5" style="2" customWidth="1"/>
    <col min="2554" max="2554" width="3.83203125" style="2" customWidth="1"/>
    <col min="2555" max="2556" width="8.6640625" style="2"/>
    <col min="2557" max="2557" width="3.6640625" style="2" customWidth="1"/>
    <col min="2558" max="2797" width="8.6640625" style="2"/>
    <col min="2798" max="2798" width="24.83203125" style="2" customWidth="1"/>
    <col min="2799" max="2799" width="13.5" style="2" customWidth="1"/>
    <col min="2800" max="2800" width="8.6640625" style="2"/>
    <col min="2801" max="2801" width="6.6640625" style="2" customWidth="1"/>
    <col min="2802" max="2802" width="6.5" style="2" customWidth="1"/>
    <col min="2803" max="2803" width="8.33203125" style="2" customWidth="1"/>
    <col min="2804" max="2804" width="6.6640625" style="2" customWidth="1"/>
    <col min="2805" max="2805" width="4.83203125" style="2" customWidth="1"/>
    <col min="2806" max="2807" width="5" style="2" customWidth="1"/>
    <col min="2808" max="2808" width="8.6640625" style="2"/>
    <col min="2809" max="2809" width="10.5" style="2" customWidth="1"/>
    <col min="2810" max="2810" width="3.83203125" style="2" customWidth="1"/>
    <col min="2811" max="2812" width="8.6640625" style="2"/>
    <col min="2813" max="2813" width="3.6640625" style="2" customWidth="1"/>
    <col min="2814" max="3053" width="8.6640625" style="2"/>
    <col min="3054" max="3054" width="24.83203125" style="2" customWidth="1"/>
    <col min="3055" max="3055" width="13.5" style="2" customWidth="1"/>
    <col min="3056" max="3056" width="8.6640625" style="2"/>
    <col min="3057" max="3057" width="6.6640625" style="2" customWidth="1"/>
    <col min="3058" max="3058" width="6.5" style="2" customWidth="1"/>
    <col min="3059" max="3059" width="8.33203125" style="2" customWidth="1"/>
    <col min="3060" max="3060" width="6.6640625" style="2" customWidth="1"/>
    <col min="3061" max="3061" width="4.83203125" style="2" customWidth="1"/>
    <col min="3062" max="3063" width="5" style="2" customWidth="1"/>
    <col min="3064" max="3064" width="8.6640625" style="2"/>
    <col min="3065" max="3065" width="10.5" style="2" customWidth="1"/>
    <col min="3066" max="3066" width="3.83203125" style="2" customWidth="1"/>
    <col min="3067" max="3068" width="8.6640625" style="2"/>
    <col min="3069" max="3069" width="3.6640625" style="2" customWidth="1"/>
    <col min="3070" max="3309" width="8.6640625" style="2"/>
    <col min="3310" max="3310" width="24.83203125" style="2" customWidth="1"/>
    <col min="3311" max="3311" width="13.5" style="2" customWidth="1"/>
    <col min="3312" max="3312" width="8.6640625" style="2"/>
    <col min="3313" max="3313" width="6.6640625" style="2" customWidth="1"/>
    <col min="3314" max="3314" width="6.5" style="2" customWidth="1"/>
    <col min="3315" max="3315" width="8.33203125" style="2" customWidth="1"/>
    <col min="3316" max="3316" width="6.6640625" style="2" customWidth="1"/>
    <col min="3317" max="3317" width="4.83203125" style="2" customWidth="1"/>
    <col min="3318" max="3319" width="5" style="2" customWidth="1"/>
    <col min="3320" max="3320" width="8.6640625" style="2"/>
    <col min="3321" max="3321" width="10.5" style="2" customWidth="1"/>
    <col min="3322" max="3322" width="3.83203125" style="2" customWidth="1"/>
    <col min="3323" max="3324" width="8.6640625" style="2"/>
    <col min="3325" max="3325" width="3.6640625" style="2" customWidth="1"/>
    <col min="3326" max="3565" width="8.6640625" style="2"/>
    <col min="3566" max="3566" width="24.83203125" style="2" customWidth="1"/>
    <col min="3567" max="3567" width="13.5" style="2" customWidth="1"/>
    <col min="3568" max="3568" width="8.6640625" style="2"/>
    <col min="3569" max="3569" width="6.6640625" style="2" customWidth="1"/>
    <col min="3570" max="3570" width="6.5" style="2" customWidth="1"/>
    <col min="3571" max="3571" width="8.33203125" style="2" customWidth="1"/>
    <col min="3572" max="3572" width="6.6640625" style="2" customWidth="1"/>
    <col min="3573" max="3573" width="4.83203125" style="2" customWidth="1"/>
    <col min="3574" max="3575" width="5" style="2" customWidth="1"/>
    <col min="3576" max="3576" width="8.6640625" style="2"/>
    <col min="3577" max="3577" width="10.5" style="2" customWidth="1"/>
    <col min="3578" max="3578" width="3.83203125" style="2" customWidth="1"/>
    <col min="3579" max="3580" width="8.6640625" style="2"/>
    <col min="3581" max="3581" width="3.6640625" style="2" customWidth="1"/>
    <col min="3582" max="3821" width="8.6640625" style="2"/>
    <col min="3822" max="3822" width="24.83203125" style="2" customWidth="1"/>
    <col min="3823" max="3823" width="13.5" style="2" customWidth="1"/>
    <col min="3824" max="3824" width="8.6640625" style="2"/>
    <col min="3825" max="3825" width="6.6640625" style="2" customWidth="1"/>
    <col min="3826" max="3826" width="6.5" style="2" customWidth="1"/>
    <col min="3827" max="3827" width="8.33203125" style="2" customWidth="1"/>
    <col min="3828" max="3828" width="6.6640625" style="2" customWidth="1"/>
    <col min="3829" max="3829" width="4.83203125" style="2" customWidth="1"/>
    <col min="3830" max="3831" width="5" style="2" customWidth="1"/>
    <col min="3832" max="3832" width="8.6640625" style="2"/>
    <col min="3833" max="3833" width="10.5" style="2" customWidth="1"/>
    <col min="3834" max="3834" width="3.83203125" style="2" customWidth="1"/>
    <col min="3835" max="3836" width="8.6640625" style="2"/>
    <col min="3837" max="3837" width="3.6640625" style="2" customWidth="1"/>
    <col min="3838" max="4077" width="8.6640625" style="2"/>
    <col min="4078" max="4078" width="24.83203125" style="2" customWidth="1"/>
    <col min="4079" max="4079" width="13.5" style="2" customWidth="1"/>
    <col min="4080" max="4080" width="8.6640625" style="2"/>
    <col min="4081" max="4081" width="6.6640625" style="2" customWidth="1"/>
    <col min="4082" max="4082" width="6.5" style="2" customWidth="1"/>
    <col min="4083" max="4083" width="8.33203125" style="2" customWidth="1"/>
    <col min="4084" max="4084" width="6.6640625" style="2" customWidth="1"/>
    <col min="4085" max="4085" width="4.83203125" style="2" customWidth="1"/>
    <col min="4086" max="4087" width="5" style="2" customWidth="1"/>
    <col min="4088" max="4088" width="8.6640625" style="2"/>
    <col min="4089" max="4089" width="10.5" style="2" customWidth="1"/>
    <col min="4090" max="4090" width="3.83203125" style="2" customWidth="1"/>
    <col min="4091" max="4092" width="8.6640625" style="2"/>
    <col min="4093" max="4093" width="3.6640625" style="2" customWidth="1"/>
    <col min="4094" max="4333" width="8.6640625" style="2"/>
    <col min="4334" max="4334" width="24.83203125" style="2" customWidth="1"/>
    <col min="4335" max="4335" width="13.5" style="2" customWidth="1"/>
    <col min="4336" max="4336" width="8.6640625" style="2"/>
    <col min="4337" max="4337" width="6.6640625" style="2" customWidth="1"/>
    <col min="4338" max="4338" width="6.5" style="2" customWidth="1"/>
    <col min="4339" max="4339" width="8.33203125" style="2" customWidth="1"/>
    <col min="4340" max="4340" width="6.6640625" style="2" customWidth="1"/>
    <col min="4341" max="4341" width="4.83203125" style="2" customWidth="1"/>
    <col min="4342" max="4343" width="5" style="2" customWidth="1"/>
    <col min="4344" max="4344" width="8.6640625" style="2"/>
    <col min="4345" max="4345" width="10.5" style="2" customWidth="1"/>
    <col min="4346" max="4346" width="3.83203125" style="2" customWidth="1"/>
    <col min="4347" max="4348" width="8.6640625" style="2"/>
    <col min="4349" max="4349" width="3.6640625" style="2" customWidth="1"/>
    <col min="4350" max="4589" width="8.6640625" style="2"/>
    <col min="4590" max="4590" width="24.83203125" style="2" customWidth="1"/>
    <col min="4591" max="4591" width="13.5" style="2" customWidth="1"/>
    <col min="4592" max="4592" width="8.6640625" style="2"/>
    <col min="4593" max="4593" width="6.6640625" style="2" customWidth="1"/>
    <col min="4594" max="4594" width="6.5" style="2" customWidth="1"/>
    <col min="4595" max="4595" width="8.33203125" style="2" customWidth="1"/>
    <col min="4596" max="4596" width="6.6640625" style="2" customWidth="1"/>
    <col min="4597" max="4597" width="4.83203125" style="2" customWidth="1"/>
    <col min="4598" max="4599" width="5" style="2" customWidth="1"/>
    <col min="4600" max="4600" width="8.6640625" style="2"/>
    <col min="4601" max="4601" width="10.5" style="2" customWidth="1"/>
    <col min="4602" max="4602" width="3.83203125" style="2" customWidth="1"/>
    <col min="4603" max="4604" width="8.6640625" style="2"/>
    <col min="4605" max="4605" width="3.6640625" style="2" customWidth="1"/>
    <col min="4606" max="4845" width="8.6640625" style="2"/>
    <col min="4846" max="4846" width="24.83203125" style="2" customWidth="1"/>
    <col min="4847" max="4847" width="13.5" style="2" customWidth="1"/>
    <col min="4848" max="4848" width="8.6640625" style="2"/>
    <col min="4849" max="4849" width="6.6640625" style="2" customWidth="1"/>
    <col min="4850" max="4850" width="6.5" style="2" customWidth="1"/>
    <col min="4851" max="4851" width="8.33203125" style="2" customWidth="1"/>
    <col min="4852" max="4852" width="6.6640625" style="2" customWidth="1"/>
    <col min="4853" max="4853" width="4.83203125" style="2" customWidth="1"/>
    <col min="4854" max="4855" width="5" style="2" customWidth="1"/>
    <col min="4856" max="4856" width="8.6640625" style="2"/>
    <col min="4857" max="4857" width="10.5" style="2" customWidth="1"/>
    <col min="4858" max="4858" width="3.83203125" style="2" customWidth="1"/>
    <col min="4859" max="4860" width="8.6640625" style="2"/>
    <col min="4861" max="4861" width="3.6640625" style="2" customWidth="1"/>
    <col min="4862" max="5101" width="8.6640625" style="2"/>
    <col min="5102" max="5102" width="24.83203125" style="2" customWidth="1"/>
    <col min="5103" max="5103" width="13.5" style="2" customWidth="1"/>
    <col min="5104" max="5104" width="8.6640625" style="2"/>
    <col min="5105" max="5105" width="6.6640625" style="2" customWidth="1"/>
    <col min="5106" max="5106" width="6.5" style="2" customWidth="1"/>
    <col min="5107" max="5107" width="8.33203125" style="2" customWidth="1"/>
    <col min="5108" max="5108" width="6.6640625" style="2" customWidth="1"/>
    <col min="5109" max="5109" width="4.83203125" style="2" customWidth="1"/>
    <col min="5110" max="5111" width="5" style="2" customWidth="1"/>
    <col min="5112" max="5112" width="8.6640625" style="2"/>
    <col min="5113" max="5113" width="10.5" style="2" customWidth="1"/>
    <col min="5114" max="5114" width="3.83203125" style="2" customWidth="1"/>
    <col min="5115" max="5116" width="8.6640625" style="2"/>
    <col min="5117" max="5117" width="3.6640625" style="2" customWidth="1"/>
    <col min="5118" max="5357" width="8.6640625" style="2"/>
    <col min="5358" max="5358" width="24.83203125" style="2" customWidth="1"/>
    <col min="5359" max="5359" width="13.5" style="2" customWidth="1"/>
    <col min="5360" max="5360" width="8.6640625" style="2"/>
    <col min="5361" max="5361" width="6.6640625" style="2" customWidth="1"/>
    <col min="5362" max="5362" width="6.5" style="2" customWidth="1"/>
    <col min="5363" max="5363" width="8.33203125" style="2" customWidth="1"/>
    <col min="5364" max="5364" width="6.6640625" style="2" customWidth="1"/>
    <col min="5365" max="5365" width="4.83203125" style="2" customWidth="1"/>
    <col min="5366" max="5367" width="5" style="2" customWidth="1"/>
    <col min="5368" max="5368" width="8.6640625" style="2"/>
    <col min="5369" max="5369" width="10.5" style="2" customWidth="1"/>
    <col min="5370" max="5370" width="3.83203125" style="2" customWidth="1"/>
    <col min="5371" max="5372" width="8.6640625" style="2"/>
    <col min="5373" max="5373" width="3.6640625" style="2" customWidth="1"/>
    <col min="5374" max="5613" width="8.6640625" style="2"/>
    <col min="5614" max="5614" width="24.83203125" style="2" customWidth="1"/>
    <col min="5615" max="5615" width="13.5" style="2" customWidth="1"/>
    <col min="5616" max="5616" width="8.6640625" style="2"/>
    <col min="5617" max="5617" width="6.6640625" style="2" customWidth="1"/>
    <col min="5618" max="5618" width="6.5" style="2" customWidth="1"/>
    <col min="5619" max="5619" width="8.33203125" style="2" customWidth="1"/>
    <col min="5620" max="5620" width="6.6640625" style="2" customWidth="1"/>
    <col min="5621" max="5621" width="4.83203125" style="2" customWidth="1"/>
    <col min="5622" max="5623" width="5" style="2" customWidth="1"/>
    <col min="5624" max="5624" width="8.6640625" style="2"/>
    <col min="5625" max="5625" width="10.5" style="2" customWidth="1"/>
    <col min="5626" max="5626" width="3.83203125" style="2" customWidth="1"/>
    <col min="5627" max="5628" width="8.6640625" style="2"/>
    <col min="5629" max="5629" width="3.6640625" style="2" customWidth="1"/>
    <col min="5630" max="5869" width="8.6640625" style="2"/>
    <col min="5870" max="5870" width="24.83203125" style="2" customWidth="1"/>
    <col min="5871" max="5871" width="13.5" style="2" customWidth="1"/>
    <col min="5872" max="5872" width="8.6640625" style="2"/>
    <col min="5873" max="5873" width="6.6640625" style="2" customWidth="1"/>
    <col min="5874" max="5874" width="6.5" style="2" customWidth="1"/>
    <col min="5875" max="5875" width="8.33203125" style="2" customWidth="1"/>
    <col min="5876" max="5876" width="6.6640625" style="2" customWidth="1"/>
    <col min="5877" max="5877" width="4.83203125" style="2" customWidth="1"/>
    <col min="5878" max="5879" width="5" style="2" customWidth="1"/>
    <col min="5880" max="5880" width="8.6640625" style="2"/>
    <col min="5881" max="5881" width="10.5" style="2" customWidth="1"/>
    <col min="5882" max="5882" width="3.83203125" style="2" customWidth="1"/>
    <col min="5883" max="5884" width="8.6640625" style="2"/>
    <col min="5885" max="5885" width="3.6640625" style="2" customWidth="1"/>
    <col min="5886" max="6125" width="8.6640625" style="2"/>
    <col min="6126" max="6126" width="24.83203125" style="2" customWidth="1"/>
    <col min="6127" max="6127" width="13.5" style="2" customWidth="1"/>
    <col min="6128" max="6128" width="8.6640625" style="2"/>
    <col min="6129" max="6129" width="6.6640625" style="2" customWidth="1"/>
    <col min="6130" max="6130" width="6.5" style="2" customWidth="1"/>
    <col min="6131" max="6131" width="8.33203125" style="2" customWidth="1"/>
    <col min="6132" max="6132" width="6.6640625" style="2" customWidth="1"/>
    <col min="6133" max="6133" width="4.83203125" style="2" customWidth="1"/>
    <col min="6134" max="6135" width="5" style="2" customWidth="1"/>
    <col min="6136" max="6136" width="8.6640625" style="2"/>
    <col min="6137" max="6137" width="10.5" style="2" customWidth="1"/>
    <col min="6138" max="6138" width="3.83203125" style="2" customWidth="1"/>
    <col min="6139" max="6140" width="8.6640625" style="2"/>
    <col min="6141" max="6141" width="3.6640625" style="2" customWidth="1"/>
    <col min="6142" max="6381" width="8.6640625" style="2"/>
    <col min="6382" max="6382" width="24.83203125" style="2" customWidth="1"/>
    <col min="6383" max="6383" width="13.5" style="2" customWidth="1"/>
    <col min="6384" max="6384" width="8.6640625" style="2"/>
    <col min="6385" max="6385" width="6.6640625" style="2" customWidth="1"/>
    <col min="6386" max="6386" width="6.5" style="2" customWidth="1"/>
    <col min="6387" max="6387" width="8.33203125" style="2" customWidth="1"/>
    <col min="6388" max="6388" width="6.6640625" style="2" customWidth="1"/>
    <col min="6389" max="6389" width="4.83203125" style="2" customWidth="1"/>
    <col min="6390" max="6391" width="5" style="2" customWidth="1"/>
    <col min="6392" max="6392" width="8.6640625" style="2"/>
    <col min="6393" max="6393" width="10.5" style="2" customWidth="1"/>
    <col min="6394" max="6394" width="3.83203125" style="2" customWidth="1"/>
    <col min="6395" max="6396" width="8.6640625" style="2"/>
    <col min="6397" max="6397" width="3.6640625" style="2" customWidth="1"/>
    <col min="6398" max="6637" width="8.6640625" style="2"/>
    <col min="6638" max="6638" width="24.83203125" style="2" customWidth="1"/>
    <col min="6639" max="6639" width="13.5" style="2" customWidth="1"/>
    <col min="6640" max="6640" width="8.6640625" style="2"/>
    <col min="6641" max="6641" width="6.6640625" style="2" customWidth="1"/>
    <col min="6642" max="6642" width="6.5" style="2" customWidth="1"/>
    <col min="6643" max="6643" width="8.33203125" style="2" customWidth="1"/>
    <col min="6644" max="6644" width="6.6640625" style="2" customWidth="1"/>
    <col min="6645" max="6645" width="4.83203125" style="2" customWidth="1"/>
    <col min="6646" max="6647" width="5" style="2" customWidth="1"/>
    <col min="6648" max="6648" width="8.6640625" style="2"/>
    <col min="6649" max="6649" width="10.5" style="2" customWidth="1"/>
    <col min="6650" max="6650" width="3.83203125" style="2" customWidth="1"/>
    <col min="6651" max="6652" width="8.6640625" style="2"/>
    <col min="6653" max="6653" width="3.6640625" style="2" customWidth="1"/>
    <col min="6654" max="6893" width="8.6640625" style="2"/>
    <col min="6894" max="6894" width="24.83203125" style="2" customWidth="1"/>
    <col min="6895" max="6895" width="13.5" style="2" customWidth="1"/>
    <col min="6896" max="6896" width="8.6640625" style="2"/>
    <col min="6897" max="6897" width="6.6640625" style="2" customWidth="1"/>
    <col min="6898" max="6898" width="6.5" style="2" customWidth="1"/>
    <col min="6899" max="6899" width="8.33203125" style="2" customWidth="1"/>
    <col min="6900" max="6900" width="6.6640625" style="2" customWidth="1"/>
    <col min="6901" max="6901" width="4.83203125" style="2" customWidth="1"/>
    <col min="6902" max="6903" width="5" style="2" customWidth="1"/>
    <col min="6904" max="6904" width="8.6640625" style="2"/>
    <col min="6905" max="6905" width="10.5" style="2" customWidth="1"/>
    <col min="6906" max="6906" width="3.83203125" style="2" customWidth="1"/>
    <col min="6907" max="6908" width="8.6640625" style="2"/>
    <col min="6909" max="6909" width="3.6640625" style="2" customWidth="1"/>
    <col min="6910" max="7149" width="8.6640625" style="2"/>
    <col min="7150" max="7150" width="24.83203125" style="2" customWidth="1"/>
    <col min="7151" max="7151" width="13.5" style="2" customWidth="1"/>
    <col min="7152" max="7152" width="8.6640625" style="2"/>
    <col min="7153" max="7153" width="6.6640625" style="2" customWidth="1"/>
    <col min="7154" max="7154" width="6.5" style="2" customWidth="1"/>
    <col min="7155" max="7155" width="8.33203125" style="2" customWidth="1"/>
    <col min="7156" max="7156" width="6.6640625" style="2" customWidth="1"/>
    <col min="7157" max="7157" width="4.83203125" style="2" customWidth="1"/>
    <col min="7158" max="7159" width="5" style="2" customWidth="1"/>
    <col min="7160" max="7160" width="8.6640625" style="2"/>
    <col min="7161" max="7161" width="10.5" style="2" customWidth="1"/>
    <col min="7162" max="7162" width="3.83203125" style="2" customWidth="1"/>
    <col min="7163" max="7164" width="8.6640625" style="2"/>
    <col min="7165" max="7165" width="3.6640625" style="2" customWidth="1"/>
    <col min="7166" max="7405" width="8.6640625" style="2"/>
    <col min="7406" max="7406" width="24.83203125" style="2" customWidth="1"/>
    <col min="7407" max="7407" width="13.5" style="2" customWidth="1"/>
    <col min="7408" max="7408" width="8.6640625" style="2"/>
    <col min="7409" max="7409" width="6.6640625" style="2" customWidth="1"/>
    <col min="7410" max="7410" width="6.5" style="2" customWidth="1"/>
    <col min="7411" max="7411" width="8.33203125" style="2" customWidth="1"/>
    <col min="7412" max="7412" width="6.6640625" style="2" customWidth="1"/>
    <col min="7413" max="7413" width="4.83203125" style="2" customWidth="1"/>
    <col min="7414" max="7415" width="5" style="2" customWidth="1"/>
    <col min="7416" max="7416" width="8.6640625" style="2"/>
    <col min="7417" max="7417" width="10.5" style="2" customWidth="1"/>
    <col min="7418" max="7418" width="3.83203125" style="2" customWidth="1"/>
    <col min="7419" max="7420" width="8.6640625" style="2"/>
    <col min="7421" max="7421" width="3.6640625" style="2" customWidth="1"/>
    <col min="7422" max="7661" width="8.6640625" style="2"/>
    <col min="7662" max="7662" width="24.83203125" style="2" customWidth="1"/>
    <col min="7663" max="7663" width="13.5" style="2" customWidth="1"/>
    <col min="7664" max="7664" width="8.6640625" style="2"/>
    <col min="7665" max="7665" width="6.6640625" style="2" customWidth="1"/>
    <col min="7666" max="7666" width="6.5" style="2" customWidth="1"/>
    <col min="7667" max="7667" width="8.33203125" style="2" customWidth="1"/>
    <col min="7668" max="7668" width="6.6640625" style="2" customWidth="1"/>
    <col min="7669" max="7669" width="4.83203125" style="2" customWidth="1"/>
    <col min="7670" max="7671" width="5" style="2" customWidth="1"/>
    <col min="7672" max="7672" width="8.6640625" style="2"/>
    <col min="7673" max="7673" width="10.5" style="2" customWidth="1"/>
    <col min="7674" max="7674" width="3.83203125" style="2" customWidth="1"/>
    <col min="7675" max="7676" width="8.6640625" style="2"/>
    <col min="7677" max="7677" width="3.6640625" style="2" customWidth="1"/>
    <col min="7678" max="7917" width="8.6640625" style="2"/>
    <col min="7918" max="7918" width="24.83203125" style="2" customWidth="1"/>
    <col min="7919" max="7919" width="13.5" style="2" customWidth="1"/>
    <col min="7920" max="7920" width="8.6640625" style="2"/>
    <col min="7921" max="7921" width="6.6640625" style="2" customWidth="1"/>
    <col min="7922" max="7922" width="6.5" style="2" customWidth="1"/>
    <col min="7923" max="7923" width="8.33203125" style="2" customWidth="1"/>
    <col min="7924" max="7924" width="6.6640625" style="2" customWidth="1"/>
    <col min="7925" max="7925" width="4.83203125" style="2" customWidth="1"/>
    <col min="7926" max="7927" width="5" style="2" customWidth="1"/>
    <col min="7928" max="7928" width="8.6640625" style="2"/>
    <col min="7929" max="7929" width="10.5" style="2" customWidth="1"/>
    <col min="7930" max="7930" width="3.83203125" style="2" customWidth="1"/>
    <col min="7931" max="7932" width="8.6640625" style="2"/>
    <col min="7933" max="7933" width="3.6640625" style="2" customWidth="1"/>
    <col min="7934" max="8173" width="8.6640625" style="2"/>
    <col min="8174" max="8174" width="24.83203125" style="2" customWidth="1"/>
    <col min="8175" max="8175" width="13.5" style="2" customWidth="1"/>
    <col min="8176" max="8176" width="8.6640625" style="2"/>
    <col min="8177" max="8177" width="6.6640625" style="2" customWidth="1"/>
    <col min="8178" max="8178" width="6.5" style="2" customWidth="1"/>
    <col min="8179" max="8179" width="8.33203125" style="2" customWidth="1"/>
    <col min="8180" max="8180" width="6.6640625" style="2" customWidth="1"/>
    <col min="8181" max="8181" width="4.83203125" style="2" customWidth="1"/>
    <col min="8182" max="8183" width="5" style="2" customWidth="1"/>
    <col min="8184" max="8184" width="8.6640625" style="2"/>
    <col min="8185" max="8185" width="10.5" style="2" customWidth="1"/>
    <col min="8186" max="8186" width="3.83203125" style="2" customWidth="1"/>
    <col min="8187" max="8188" width="8.6640625" style="2"/>
    <col min="8189" max="8189" width="3.6640625" style="2" customWidth="1"/>
    <col min="8190" max="8429" width="8.6640625" style="2"/>
    <col min="8430" max="8430" width="24.83203125" style="2" customWidth="1"/>
    <col min="8431" max="8431" width="13.5" style="2" customWidth="1"/>
    <col min="8432" max="8432" width="8.6640625" style="2"/>
    <col min="8433" max="8433" width="6.6640625" style="2" customWidth="1"/>
    <col min="8434" max="8434" width="6.5" style="2" customWidth="1"/>
    <col min="8435" max="8435" width="8.33203125" style="2" customWidth="1"/>
    <col min="8436" max="8436" width="6.6640625" style="2" customWidth="1"/>
    <col min="8437" max="8437" width="4.83203125" style="2" customWidth="1"/>
    <col min="8438" max="8439" width="5" style="2" customWidth="1"/>
    <col min="8440" max="8440" width="8.6640625" style="2"/>
    <col min="8441" max="8441" width="10.5" style="2" customWidth="1"/>
    <col min="8442" max="8442" width="3.83203125" style="2" customWidth="1"/>
    <col min="8443" max="8444" width="8.6640625" style="2"/>
    <col min="8445" max="8445" width="3.6640625" style="2" customWidth="1"/>
    <col min="8446" max="8685" width="8.6640625" style="2"/>
    <col min="8686" max="8686" width="24.83203125" style="2" customWidth="1"/>
    <col min="8687" max="8687" width="13.5" style="2" customWidth="1"/>
    <col min="8688" max="8688" width="8.6640625" style="2"/>
    <col min="8689" max="8689" width="6.6640625" style="2" customWidth="1"/>
    <col min="8690" max="8690" width="6.5" style="2" customWidth="1"/>
    <col min="8691" max="8691" width="8.33203125" style="2" customWidth="1"/>
    <col min="8692" max="8692" width="6.6640625" style="2" customWidth="1"/>
    <col min="8693" max="8693" width="4.83203125" style="2" customWidth="1"/>
    <col min="8694" max="8695" width="5" style="2" customWidth="1"/>
    <col min="8696" max="8696" width="8.6640625" style="2"/>
    <col min="8697" max="8697" width="10.5" style="2" customWidth="1"/>
    <col min="8698" max="8698" width="3.83203125" style="2" customWidth="1"/>
    <col min="8699" max="8700" width="8.6640625" style="2"/>
    <col min="8701" max="8701" width="3.6640625" style="2" customWidth="1"/>
    <col min="8702" max="8941" width="8.6640625" style="2"/>
    <col min="8942" max="8942" width="24.83203125" style="2" customWidth="1"/>
    <col min="8943" max="8943" width="13.5" style="2" customWidth="1"/>
    <col min="8944" max="8944" width="8.6640625" style="2"/>
    <col min="8945" max="8945" width="6.6640625" style="2" customWidth="1"/>
    <col min="8946" max="8946" width="6.5" style="2" customWidth="1"/>
    <col min="8947" max="8947" width="8.33203125" style="2" customWidth="1"/>
    <col min="8948" max="8948" width="6.6640625" style="2" customWidth="1"/>
    <col min="8949" max="8949" width="4.83203125" style="2" customWidth="1"/>
    <col min="8950" max="8951" width="5" style="2" customWidth="1"/>
    <col min="8952" max="8952" width="8.6640625" style="2"/>
    <col min="8953" max="8953" width="10.5" style="2" customWidth="1"/>
    <col min="8954" max="8954" width="3.83203125" style="2" customWidth="1"/>
    <col min="8955" max="8956" width="8.6640625" style="2"/>
    <col min="8957" max="8957" width="3.6640625" style="2" customWidth="1"/>
    <col min="8958" max="9197" width="8.6640625" style="2"/>
    <col min="9198" max="9198" width="24.83203125" style="2" customWidth="1"/>
    <col min="9199" max="9199" width="13.5" style="2" customWidth="1"/>
    <col min="9200" max="9200" width="8.6640625" style="2"/>
    <col min="9201" max="9201" width="6.6640625" style="2" customWidth="1"/>
    <col min="9202" max="9202" width="6.5" style="2" customWidth="1"/>
    <col min="9203" max="9203" width="8.33203125" style="2" customWidth="1"/>
    <col min="9204" max="9204" width="6.6640625" style="2" customWidth="1"/>
    <col min="9205" max="9205" width="4.83203125" style="2" customWidth="1"/>
    <col min="9206" max="9207" width="5" style="2" customWidth="1"/>
    <col min="9208" max="9208" width="8.6640625" style="2"/>
    <col min="9209" max="9209" width="10.5" style="2" customWidth="1"/>
    <col min="9210" max="9210" width="3.83203125" style="2" customWidth="1"/>
    <col min="9211" max="9212" width="8.6640625" style="2"/>
    <col min="9213" max="9213" width="3.6640625" style="2" customWidth="1"/>
    <col min="9214" max="9453" width="8.6640625" style="2"/>
    <col min="9454" max="9454" width="24.83203125" style="2" customWidth="1"/>
    <col min="9455" max="9455" width="13.5" style="2" customWidth="1"/>
    <col min="9456" max="9456" width="8.6640625" style="2"/>
    <col min="9457" max="9457" width="6.6640625" style="2" customWidth="1"/>
    <col min="9458" max="9458" width="6.5" style="2" customWidth="1"/>
    <col min="9459" max="9459" width="8.33203125" style="2" customWidth="1"/>
    <col min="9460" max="9460" width="6.6640625" style="2" customWidth="1"/>
    <col min="9461" max="9461" width="4.83203125" style="2" customWidth="1"/>
    <col min="9462" max="9463" width="5" style="2" customWidth="1"/>
    <col min="9464" max="9464" width="8.6640625" style="2"/>
    <col min="9465" max="9465" width="10.5" style="2" customWidth="1"/>
    <col min="9466" max="9466" width="3.83203125" style="2" customWidth="1"/>
    <col min="9467" max="9468" width="8.6640625" style="2"/>
    <col min="9469" max="9469" width="3.6640625" style="2" customWidth="1"/>
    <col min="9470" max="9709" width="8.6640625" style="2"/>
    <col min="9710" max="9710" width="24.83203125" style="2" customWidth="1"/>
    <col min="9711" max="9711" width="13.5" style="2" customWidth="1"/>
    <col min="9712" max="9712" width="8.6640625" style="2"/>
    <col min="9713" max="9713" width="6.6640625" style="2" customWidth="1"/>
    <col min="9714" max="9714" width="6.5" style="2" customWidth="1"/>
    <col min="9715" max="9715" width="8.33203125" style="2" customWidth="1"/>
    <col min="9716" max="9716" width="6.6640625" style="2" customWidth="1"/>
    <col min="9717" max="9717" width="4.83203125" style="2" customWidth="1"/>
    <col min="9718" max="9719" width="5" style="2" customWidth="1"/>
    <col min="9720" max="9720" width="8.6640625" style="2"/>
    <col min="9721" max="9721" width="10.5" style="2" customWidth="1"/>
    <col min="9722" max="9722" width="3.83203125" style="2" customWidth="1"/>
    <col min="9723" max="9724" width="8.6640625" style="2"/>
    <col min="9725" max="9725" width="3.6640625" style="2" customWidth="1"/>
    <col min="9726" max="9965" width="8.6640625" style="2"/>
    <col min="9966" max="9966" width="24.83203125" style="2" customWidth="1"/>
    <col min="9967" max="9967" width="13.5" style="2" customWidth="1"/>
    <col min="9968" max="9968" width="8.6640625" style="2"/>
    <col min="9969" max="9969" width="6.6640625" style="2" customWidth="1"/>
    <col min="9970" max="9970" width="6.5" style="2" customWidth="1"/>
    <col min="9971" max="9971" width="8.33203125" style="2" customWidth="1"/>
    <col min="9972" max="9972" width="6.6640625" style="2" customWidth="1"/>
    <col min="9973" max="9973" width="4.83203125" style="2" customWidth="1"/>
    <col min="9974" max="9975" width="5" style="2" customWidth="1"/>
    <col min="9976" max="9976" width="8.6640625" style="2"/>
    <col min="9977" max="9977" width="10.5" style="2" customWidth="1"/>
    <col min="9978" max="9978" width="3.83203125" style="2" customWidth="1"/>
    <col min="9979" max="9980" width="8.6640625" style="2"/>
    <col min="9981" max="9981" width="3.6640625" style="2" customWidth="1"/>
    <col min="9982" max="10221" width="8.6640625" style="2"/>
    <col min="10222" max="10222" width="24.83203125" style="2" customWidth="1"/>
    <col min="10223" max="10223" width="13.5" style="2" customWidth="1"/>
    <col min="10224" max="10224" width="8.6640625" style="2"/>
    <col min="10225" max="10225" width="6.6640625" style="2" customWidth="1"/>
    <col min="10226" max="10226" width="6.5" style="2" customWidth="1"/>
    <col min="10227" max="10227" width="8.33203125" style="2" customWidth="1"/>
    <col min="10228" max="10228" width="6.6640625" style="2" customWidth="1"/>
    <col min="10229" max="10229" width="4.83203125" style="2" customWidth="1"/>
    <col min="10230" max="10231" width="5" style="2" customWidth="1"/>
    <col min="10232" max="10232" width="8.6640625" style="2"/>
    <col min="10233" max="10233" width="10.5" style="2" customWidth="1"/>
    <col min="10234" max="10234" width="3.83203125" style="2" customWidth="1"/>
    <col min="10235" max="10236" width="8.6640625" style="2"/>
    <col min="10237" max="10237" width="3.6640625" style="2" customWidth="1"/>
    <col min="10238" max="10477" width="8.6640625" style="2"/>
    <col min="10478" max="10478" width="24.83203125" style="2" customWidth="1"/>
    <col min="10479" max="10479" width="13.5" style="2" customWidth="1"/>
    <col min="10480" max="10480" width="8.6640625" style="2"/>
    <col min="10481" max="10481" width="6.6640625" style="2" customWidth="1"/>
    <col min="10482" max="10482" width="6.5" style="2" customWidth="1"/>
    <col min="10483" max="10483" width="8.33203125" style="2" customWidth="1"/>
    <col min="10484" max="10484" width="6.6640625" style="2" customWidth="1"/>
    <col min="10485" max="10485" width="4.83203125" style="2" customWidth="1"/>
    <col min="10486" max="10487" width="5" style="2" customWidth="1"/>
    <col min="10488" max="10488" width="8.6640625" style="2"/>
    <col min="10489" max="10489" width="10.5" style="2" customWidth="1"/>
    <col min="10490" max="10490" width="3.83203125" style="2" customWidth="1"/>
    <col min="10491" max="10492" width="8.6640625" style="2"/>
    <col min="10493" max="10493" width="3.6640625" style="2" customWidth="1"/>
    <col min="10494" max="10733" width="8.6640625" style="2"/>
    <col min="10734" max="10734" width="24.83203125" style="2" customWidth="1"/>
    <col min="10735" max="10735" width="13.5" style="2" customWidth="1"/>
    <col min="10736" max="10736" width="8.6640625" style="2"/>
    <col min="10737" max="10737" width="6.6640625" style="2" customWidth="1"/>
    <col min="10738" max="10738" width="6.5" style="2" customWidth="1"/>
    <col min="10739" max="10739" width="8.33203125" style="2" customWidth="1"/>
    <col min="10740" max="10740" width="6.6640625" style="2" customWidth="1"/>
    <col min="10741" max="10741" width="4.83203125" style="2" customWidth="1"/>
    <col min="10742" max="10743" width="5" style="2" customWidth="1"/>
    <col min="10744" max="10744" width="8.6640625" style="2"/>
    <col min="10745" max="10745" width="10.5" style="2" customWidth="1"/>
    <col min="10746" max="10746" width="3.83203125" style="2" customWidth="1"/>
    <col min="10747" max="10748" width="8.6640625" style="2"/>
    <col min="10749" max="10749" width="3.6640625" style="2" customWidth="1"/>
    <col min="10750" max="10989" width="8.6640625" style="2"/>
    <col min="10990" max="10990" width="24.83203125" style="2" customWidth="1"/>
    <col min="10991" max="10991" width="13.5" style="2" customWidth="1"/>
    <col min="10992" max="10992" width="8.6640625" style="2"/>
    <col min="10993" max="10993" width="6.6640625" style="2" customWidth="1"/>
    <col min="10994" max="10994" width="6.5" style="2" customWidth="1"/>
    <col min="10995" max="10995" width="8.33203125" style="2" customWidth="1"/>
    <col min="10996" max="10996" width="6.6640625" style="2" customWidth="1"/>
    <col min="10997" max="10997" width="4.83203125" style="2" customWidth="1"/>
    <col min="10998" max="10999" width="5" style="2" customWidth="1"/>
    <col min="11000" max="11000" width="8.6640625" style="2"/>
    <col min="11001" max="11001" width="10.5" style="2" customWidth="1"/>
    <col min="11002" max="11002" width="3.83203125" style="2" customWidth="1"/>
    <col min="11003" max="11004" width="8.6640625" style="2"/>
    <col min="11005" max="11005" width="3.6640625" style="2" customWidth="1"/>
    <col min="11006" max="11245" width="8.6640625" style="2"/>
    <col min="11246" max="11246" width="24.83203125" style="2" customWidth="1"/>
    <col min="11247" max="11247" width="13.5" style="2" customWidth="1"/>
    <col min="11248" max="11248" width="8.6640625" style="2"/>
    <col min="11249" max="11249" width="6.6640625" style="2" customWidth="1"/>
    <col min="11250" max="11250" width="6.5" style="2" customWidth="1"/>
    <col min="11251" max="11251" width="8.33203125" style="2" customWidth="1"/>
    <col min="11252" max="11252" width="6.6640625" style="2" customWidth="1"/>
    <col min="11253" max="11253" width="4.83203125" style="2" customWidth="1"/>
    <col min="11254" max="11255" width="5" style="2" customWidth="1"/>
    <col min="11256" max="11256" width="8.6640625" style="2"/>
    <col min="11257" max="11257" width="10.5" style="2" customWidth="1"/>
    <col min="11258" max="11258" width="3.83203125" style="2" customWidth="1"/>
    <col min="11259" max="11260" width="8.6640625" style="2"/>
    <col min="11261" max="11261" width="3.6640625" style="2" customWidth="1"/>
    <col min="11262" max="11501" width="8.6640625" style="2"/>
    <col min="11502" max="11502" width="24.83203125" style="2" customWidth="1"/>
    <col min="11503" max="11503" width="13.5" style="2" customWidth="1"/>
    <col min="11504" max="11504" width="8.6640625" style="2"/>
    <col min="11505" max="11505" width="6.6640625" style="2" customWidth="1"/>
    <col min="11506" max="11506" width="6.5" style="2" customWidth="1"/>
    <col min="11507" max="11507" width="8.33203125" style="2" customWidth="1"/>
    <col min="11508" max="11508" width="6.6640625" style="2" customWidth="1"/>
    <col min="11509" max="11509" width="4.83203125" style="2" customWidth="1"/>
    <col min="11510" max="11511" width="5" style="2" customWidth="1"/>
    <col min="11512" max="11512" width="8.6640625" style="2"/>
    <col min="11513" max="11513" width="10.5" style="2" customWidth="1"/>
    <col min="11514" max="11514" width="3.83203125" style="2" customWidth="1"/>
    <col min="11515" max="11516" width="8.6640625" style="2"/>
    <col min="11517" max="11517" width="3.6640625" style="2" customWidth="1"/>
    <col min="11518" max="11757" width="8.6640625" style="2"/>
    <col min="11758" max="11758" width="24.83203125" style="2" customWidth="1"/>
    <col min="11759" max="11759" width="13.5" style="2" customWidth="1"/>
    <col min="11760" max="11760" width="8.6640625" style="2"/>
    <col min="11761" max="11761" width="6.6640625" style="2" customWidth="1"/>
    <col min="11762" max="11762" width="6.5" style="2" customWidth="1"/>
    <col min="11763" max="11763" width="8.33203125" style="2" customWidth="1"/>
    <col min="11764" max="11764" width="6.6640625" style="2" customWidth="1"/>
    <col min="11765" max="11765" width="4.83203125" style="2" customWidth="1"/>
    <col min="11766" max="11767" width="5" style="2" customWidth="1"/>
    <col min="11768" max="11768" width="8.6640625" style="2"/>
    <col min="11769" max="11769" width="10.5" style="2" customWidth="1"/>
    <col min="11770" max="11770" width="3.83203125" style="2" customWidth="1"/>
    <col min="11771" max="11772" width="8.6640625" style="2"/>
    <col min="11773" max="11773" width="3.6640625" style="2" customWidth="1"/>
    <col min="11774" max="12013" width="8.6640625" style="2"/>
    <col min="12014" max="12014" width="24.83203125" style="2" customWidth="1"/>
    <col min="12015" max="12015" width="13.5" style="2" customWidth="1"/>
    <col min="12016" max="12016" width="8.6640625" style="2"/>
    <col min="12017" max="12017" width="6.6640625" style="2" customWidth="1"/>
    <col min="12018" max="12018" width="6.5" style="2" customWidth="1"/>
    <col min="12019" max="12019" width="8.33203125" style="2" customWidth="1"/>
    <col min="12020" max="12020" width="6.6640625" style="2" customWidth="1"/>
    <col min="12021" max="12021" width="4.83203125" style="2" customWidth="1"/>
    <col min="12022" max="12023" width="5" style="2" customWidth="1"/>
    <col min="12024" max="12024" width="8.6640625" style="2"/>
    <col min="12025" max="12025" width="10.5" style="2" customWidth="1"/>
    <col min="12026" max="12026" width="3.83203125" style="2" customWidth="1"/>
    <col min="12027" max="12028" width="8.6640625" style="2"/>
    <col min="12029" max="12029" width="3.6640625" style="2" customWidth="1"/>
    <col min="12030" max="12269" width="8.6640625" style="2"/>
    <col min="12270" max="12270" width="24.83203125" style="2" customWidth="1"/>
    <col min="12271" max="12271" width="13.5" style="2" customWidth="1"/>
    <col min="12272" max="12272" width="8.6640625" style="2"/>
    <col min="12273" max="12273" width="6.6640625" style="2" customWidth="1"/>
    <col min="12274" max="12274" width="6.5" style="2" customWidth="1"/>
    <col min="12275" max="12275" width="8.33203125" style="2" customWidth="1"/>
    <col min="12276" max="12276" width="6.6640625" style="2" customWidth="1"/>
    <col min="12277" max="12277" width="4.83203125" style="2" customWidth="1"/>
    <col min="12278" max="12279" width="5" style="2" customWidth="1"/>
    <col min="12280" max="12280" width="8.6640625" style="2"/>
    <col min="12281" max="12281" width="10.5" style="2" customWidth="1"/>
    <col min="12282" max="12282" width="3.83203125" style="2" customWidth="1"/>
    <col min="12283" max="12284" width="8.6640625" style="2"/>
    <col min="12285" max="12285" width="3.6640625" style="2" customWidth="1"/>
    <col min="12286" max="12525" width="8.6640625" style="2"/>
    <col min="12526" max="12526" width="24.83203125" style="2" customWidth="1"/>
    <col min="12527" max="12527" width="13.5" style="2" customWidth="1"/>
    <col min="12528" max="12528" width="8.6640625" style="2"/>
    <col min="12529" max="12529" width="6.6640625" style="2" customWidth="1"/>
    <col min="12530" max="12530" width="6.5" style="2" customWidth="1"/>
    <col min="12531" max="12531" width="8.33203125" style="2" customWidth="1"/>
    <col min="12532" max="12532" width="6.6640625" style="2" customWidth="1"/>
    <col min="12533" max="12533" width="4.83203125" style="2" customWidth="1"/>
    <col min="12534" max="12535" width="5" style="2" customWidth="1"/>
    <col min="12536" max="12536" width="8.6640625" style="2"/>
    <col min="12537" max="12537" width="10.5" style="2" customWidth="1"/>
    <col min="12538" max="12538" width="3.83203125" style="2" customWidth="1"/>
    <col min="12539" max="12540" width="8.6640625" style="2"/>
    <col min="12541" max="12541" width="3.6640625" style="2" customWidth="1"/>
    <col min="12542" max="12781" width="8.6640625" style="2"/>
    <col min="12782" max="12782" width="24.83203125" style="2" customWidth="1"/>
    <col min="12783" max="12783" width="13.5" style="2" customWidth="1"/>
    <col min="12784" max="12784" width="8.6640625" style="2"/>
    <col min="12785" max="12785" width="6.6640625" style="2" customWidth="1"/>
    <col min="12786" max="12786" width="6.5" style="2" customWidth="1"/>
    <col min="12787" max="12787" width="8.33203125" style="2" customWidth="1"/>
    <col min="12788" max="12788" width="6.6640625" style="2" customWidth="1"/>
    <col min="12789" max="12789" width="4.83203125" style="2" customWidth="1"/>
    <col min="12790" max="12791" width="5" style="2" customWidth="1"/>
    <col min="12792" max="12792" width="8.6640625" style="2"/>
    <col min="12793" max="12793" width="10.5" style="2" customWidth="1"/>
    <col min="12794" max="12794" width="3.83203125" style="2" customWidth="1"/>
    <col min="12795" max="12796" width="8.6640625" style="2"/>
    <col min="12797" max="12797" width="3.6640625" style="2" customWidth="1"/>
    <col min="12798" max="13037" width="8.6640625" style="2"/>
    <col min="13038" max="13038" width="24.83203125" style="2" customWidth="1"/>
    <col min="13039" max="13039" width="13.5" style="2" customWidth="1"/>
    <col min="13040" max="13040" width="8.6640625" style="2"/>
    <col min="13041" max="13041" width="6.6640625" style="2" customWidth="1"/>
    <col min="13042" max="13042" width="6.5" style="2" customWidth="1"/>
    <col min="13043" max="13043" width="8.33203125" style="2" customWidth="1"/>
    <col min="13044" max="13044" width="6.6640625" style="2" customWidth="1"/>
    <col min="13045" max="13045" width="4.83203125" style="2" customWidth="1"/>
    <col min="13046" max="13047" width="5" style="2" customWidth="1"/>
    <col min="13048" max="13048" width="8.6640625" style="2"/>
    <col min="13049" max="13049" width="10.5" style="2" customWidth="1"/>
    <col min="13050" max="13050" width="3.83203125" style="2" customWidth="1"/>
    <col min="13051" max="13052" width="8.6640625" style="2"/>
    <col min="13053" max="13053" width="3.6640625" style="2" customWidth="1"/>
    <col min="13054" max="13293" width="8.6640625" style="2"/>
    <col min="13294" max="13294" width="24.83203125" style="2" customWidth="1"/>
    <col min="13295" max="13295" width="13.5" style="2" customWidth="1"/>
    <col min="13296" max="13296" width="8.6640625" style="2"/>
    <col min="13297" max="13297" width="6.6640625" style="2" customWidth="1"/>
    <col min="13298" max="13298" width="6.5" style="2" customWidth="1"/>
    <col min="13299" max="13299" width="8.33203125" style="2" customWidth="1"/>
    <col min="13300" max="13300" width="6.6640625" style="2" customWidth="1"/>
    <col min="13301" max="13301" width="4.83203125" style="2" customWidth="1"/>
    <col min="13302" max="13303" width="5" style="2" customWidth="1"/>
    <col min="13304" max="13304" width="8.6640625" style="2"/>
    <col min="13305" max="13305" width="10.5" style="2" customWidth="1"/>
    <col min="13306" max="13306" width="3.83203125" style="2" customWidth="1"/>
    <col min="13307" max="13308" width="8.6640625" style="2"/>
    <col min="13309" max="13309" width="3.6640625" style="2" customWidth="1"/>
    <col min="13310" max="13549" width="8.6640625" style="2"/>
    <col min="13550" max="13550" width="24.83203125" style="2" customWidth="1"/>
    <col min="13551" max="13551" width="13.5" style="2" customWidth="1"/>
    <col min="13552" max="13552" width="8.6640625" style="2"/>
    <col min="13553" max="13553" width="6.6640625" style="2" customWidth="1"/>
    <col min="13554" max="13554" width="6.5" style="2" customWidth="1"/>
    <col min="13555" max="13555" width="8.33203125" style="2" customWidth="1"/>
    <col min="13556" max="13556" width="6.6640625" style="2" customWidth="1"/>
    <col min="13557" max="13557" width="4.83203125" style="2" customWidth="1"/>
    <col min="13558" max="13559" width="5" style="2" customWidth="1"/>
    <col min="13560" max="13560" width="8.6640625" style="2"/>
    <col min="13561" max="13561" width="10.5" style="2" customWidth="1"/>
    <col min="13562" max="13562" width="3.83203125" style="2" customWidth="1"/>
    <col min="13563" max="13564" width="8.6640625" style="2"/>
    <col min="13565" max="13565" width="3.6640625" style="2" customWidth="1"/>
    <col min="13566" max="13805" width="8.6640625" style="2"/>
    <col min="13806" max="13806" width="24.83203125" style="2" customWidth="1"/>
    <col min="13807" max="13807" width="13.5" style="2" customWidth="1"/>
    <col min="13808" max="13808" width="8.6640625" style="2"/>
    <col min="13809" max="13809" width="6.6640625" style="2" customWidth="1"/>
    <col min="13810" max="13810" width="6.5" style="2" customWidth="1"/>
    <col min="13811" max="13811" width="8.33203125" style="2" customWidth="1"/>
    <col min="13812" max="13812" width="6.6640625" style="2" customWidth="1"/>
    <col min="13813" max="13813" width="4.83203125" style="2" customWidth="1"/>
    <col min="13814" max="13815" width="5" style="2" customWidth="1"/>
    <col min="13816" max="13816" width="8.6640625" style="2"/>
    <col min="13817" max="13817" width="10.5" style="2" customWidth="1"/>
    <col min="13818" max="13818" width="3.83203125" style="2" customWidth="1"/>
    <col min="13819" max="13820" width="8.6640625" style="2"/>
    <col min="13821" max="13821" width="3.6640625" style="2" customWidth="1"/>
    <col min="13822" max="14061" width="8.6640625" style="2"/>
    <col min="14062" max="14062" width="24.83203125" style="2" customWidth="1"/>
    <col min="14063" max="14063" width="13.5" style="2" customWidth="1"/>
    <col min="14064" max="14064" width="8.6640625" style="2"/>
    <col min="14065" max="14065" width="6.6640625" style="2" customWidth="1"/>
    <col min="14066" max="14066" width="6.5" style="2" customWidth="1"/>
    <col min="14067" max="14067" width="8.33203125" style="2" customWidth="1"/>
    <col min="14068" max="14068" width="6.6640625" style="2" customWidth="1"/>
    <col min="14069" max="14069" width="4.83203125" style="2" customWidth="1"/>
    <col min="14070" max="14071" width="5" style="2" customWidth="1"/>
    <col min="14072" max="14072" width="8.6640625" style="2"/>
    <col min="14073" max="14073" width="10.5" style="2" customWidth="1"/>
    <col min="14074" max="14074" width="3.83203125" style="2" customWidth="1"/>
    <col min="14075" max="14076" width="8.6640625" style="2"/>
    <col min="14077" max="14077" width="3.6640625" style="2" customWidth="1"/>
    <col min="14078" max="14317" width="8.6640625" style="2"/>
    <col min="14318" max="14318" width="24.83203125" style="2" customWidth="1"/>
    <col min="14319" max="14319" width="13.5" style="2" customWidth="1"/>
    <col min="14320" max="14320" width="8.6640625" style="2"/>
    <col min="14321" max="14321" width="6.6640625" style="2" customWidth="1"/>
    <col min="14322" max="14322" width="6.5" style="2" customWidth="1"/>
    <col min="14323" max="14323" width="8.33203125" style="2" customWidth="1"/>
    <col min="14324" max="14324" width="6.6640625" style="2" customWidth="1"/>
    <col min="14325" max="14325" width="4.83203125" style="2" customWidth="1"/>
    <col min="14326" max="14327" width="5" style="2" customWidth="1"/>
    <col min="14328" max="14328" width="8.6640625" style="2"/>
    <col min="14329" max="14329" width="10.5" style="2" customWidth="1"/>
    <col min="14330" max="14330" width="3.83203125" style="2" customWidth="1"/>
    <col min="14331" max="14332" width="8.6640625" style="2"/>
    <col min="14333" max="14333" width="3.6640625" style="2" customWidth="1"/>
    <col min="14334" max="14573" width="8.6640625" style="2"/>
    <col min="14574" max="14574" width="24.83203125" style="2" customWidth="1"/>
    <col min="14575" max="14575" width="13.5" style="2" customWidth="1"/>
    <col min="14576" max="14576" width="8.6640625" style="2"/>
    <col min="14577" max="14577" width="6.6640625" style="2" customWidth="1"/>
    <col min="14578" max="14578" width="6.5" style="2" customWidth="1"/>
    <col min="14579" max="14579" width="8.33203125" style="2" customWidth="1"/>
    <col min="14580" max="14580" width="6.6640625" style="2" customWidth="1"/>
    <col min="14581" max="14581" width="4.83203125" style="2" customWidth="1"/>
    <col min="14582" max="14583" width="5" style="2" customWidth="1"/>
    <col min="14584" max="14584" width="8.6640625" style="2"/>
    <col min="14585" max="14585" width="10.5" style="2" customWidth="1"/>
    <col min="14586" max="14586" width="3.83203125" style="2" customWidth="1"/>
    <col min="14587" max="14588" width="8.6640625" style="2"/>
    <col min="14589" max="14589" width="3.6640625" style="2" customWidth="1"/>
    <col min="14590" max="14829" width="8.6640625" style="2"/>
    <col min="14830" max="14830" width="24.83203125" style="2" customWidth="1"/>
    <col min="14831" max="14831" width="13.5" style="2" customWidth="1"/>
    <col min="14832" max="14832" width="8.6640625" style="2"/>
    <col min="14833" max="14833" width="6.6640625" style="2" customWidth="1"/>
    <col min="14834" max="14834" width="6.5" style="2" customWidth="1"/>
    <col min="14835" max="14835" width="8.33203125" style="2" customWidth="1"/>
    <col min="14836" max="14836" width="6.6640625" style="2" customWidth="1"/>
    <col min="14837" max="14837" width="4.83203125" style="2" customWidth="1"/>
    <col min="14838" max="14839" width="5" style="2" customWidth="1"/>
    <col min="14840" max="14840" width="8.6640625" style="2"/>
    <col min="14841" max="14841" width="10.5" style="2" customWidth="1"/>
    <col min="14842" max="14842" width="3.83203125" style="2" customWidth="1"/>
    <col min="14843" max="14844" width="8.6640625" style="2"/>
    <col min="14845" max="14845" width="3.6640625" style="2" customWidth="1"/>
    <col min="14846" max="15085" width="8.6640625" style="2"/>
    <col min="15086" max="15086" width="24.83203125" style="2" customWidth="1"/>
    <col min="15087" max="15087" width="13.5" style="2" customWidth="1"/>
    <col min="15088" max="15088" width="8.6640625" style="2"/>
    <col min="15089" max="15089" width="6.6640625" style="2" customWidth="1"/>
    <col min="15090" max="15090" width="6.5" style="2" customWidth="1"/>
    <col min="15091" max="15091" width="8.33203125" style="2" customWidth="1"/>
    <col min="15092" max="15092" width="6.6640625" style="2" customWidth="1"/>
    <col min="15093" max="15093" width="4.83203125" style="2" customWidth="1"/>
    <col min="15094" max="15095" width="5" style="2" customWidth="1"/>
    <col min="15096" max="15096" width="8.6640625" style="2"/>
    <col min="15097" max="15097" width="10.5" style="2" customWidth="1"/>
    <col min="15098" max="15098" width="3.83203125" style="2" customWidth="1"/>
    <col min="15099" max="15100" width="8.6640625" style="2"/>
    <col min="15101" max="15101" width="3.6640625" style="2" customWidth="1"/>
    <col min="15102" max="15341" width="8.6640625" style="2"/>
    <col min="15342" max="15342" width="24.83203125" style="2" customWidth="1"/>
    <col min="15343" max="15343" width="13.5" style="2" customWidth="1"/>
    <col min="15344" max="15344" width="8.6640625" style="2"/>
    <col min="15345" max="15345" width="6.6640625" style="2" customWidth="1"/>
    <col min="15346" max="15346" width="6.5" style="2" customWidth="1"/>
    <col min="15347" max="15347" width="8.33203125" style="2" customWidth="1"/>
    <col min="15348" max="15348" width="6.6640625" style="2" customWidth="1"/>
    <col min="15349" max="15349" width="4.83203125" style="2" customWidth="1"/>
    <col min="15350" max="15351" width="5" style="2" customWidth="1"/>
    <col min="15352" max="15352" width="8.6640625" style="2"/>
    <col min="15353" max="15353" width="10.5" style="2" customWidth="1"/>
    <col min="15354" max="15354" width="3.83203125" style="2" customWidth="1"/>
    <col min="15355" max="15356" width="8.6640625" style="2"/>
    <col min="15357" max="15357" width="3.6640625" style="2" customWidth="1"/>
    <col min="15358" max="15597" width="8.6640625" style="2"/>
    <col min="15598" max="15598" width="24.83203125" style="2" customWidth="1"/>
    <col min="15599" max="15599" width="13.5" style="2" customWidth="1"/>
    <col min="15600" max="15600" width="8.6640625" style="2"/>
    <col min="15601" max="15601" width="6.6640625" style="2" customWidth="1"/>
    <col min="15602" max="15602" width="6.5" style="2" customWidth="1"/>
    <col min="15603" max="15603" width="8.33203125" style="2" customWidth="1"/>
    <col min="15604" max="15604" width="6.6640625" style="2" customWidth="1"/>
    <col min="15605" max="15605" width="4.83203125" style="2" customWidth="1"/>
    <col min="15606" max="15607" width="5" style="2" customWidth="1"/>
    <col min="15608" max="15608" width="8.6640625" style="2"/>
    <col min="15609" max="15609" width="10.5" style="2" customWidth="1"/>
    <col min="15610" max="15610" width="3.83203125" style="2" customWidth="1"/>
    <col min="15611" max="15612" width="8.6640625" style="2"/>
    <col min="15613" max="15613" width="3.6640625" style="2" customWidth="1"/>
    <col min="15614" max="15853" width="8.6640625" style="2"/>
    <col min="15854" max="15854" width="24.83203125" style="2" customWidth="1"/>
    <col min="15855" max="15855" width="13.5" style="2" customWidth="1"/>
    <col min="15856" max="15856" width="8.6640625" style="2"/>
    <col min="15857" max="15857" width="6.6640625" style="2" customWidth="1"/>
    <col min="15858" max="15858" width="6.5" style="2" customWidth="1"/>
    <col min="15859" max="15859" width="8.33203125" style="2" customWidth="1"/>
    <col min="15860" max="15860" width="6.6640625" style="2" customWidth="1"/>
    <col min="15861" max="15861" width="4.83203125" style="2" customWidth="1"/>
    <col min="15862" max="15863" width="5" style="2" customWidth="1"/>
    <col min="15864" max="15864" width="8.6640625" style="2"/>
    <col min="15865" max="15865" width="10.5" style="2" customWidth="1"/>
    <col min="15866" max="15866" width="3.83203125" style="2" customWidth="1"/>
    <col min="15867" max="15868" width="8.6640625" style="2"/>
    <col min="15869" max="15869" width="3.6640625" style="2" customWidth="1"/>
    <col min="15870" max="16109" width="8.6640625" style="2"/>
    <col min="16110" max="16110" width="24.83203125" style="2" customWidth="1"/>
    <col min="16111" max="16111" width="13.5" style="2" customWidth="1"/>
    <col min="16112" max="16112" width="8.6640625" style="2"/>
    <col min="16113" max="16113" width="6.6640625" style="2" customWidth="1"/>
    <col min="16114" max="16114" width="6.5" style="2" customWidth="1"/>
    <col min="16115" max="16115" width="8.33203125" style="2" customWidth="1"/>
    <col min="16116" max="16116" width="6.6640625" style="2" customWidth="1"/>
    <col min="16117" max="16117" width="4.83203125" style="2" customWidth="1"/>
    <col min="16118" max="16119" width="5" style="2" customWidth="1"/>
    <col min="16120" max="16120" width="8.6640625" style="2"/>
    <col min="16121" max="16121" width="10.5" style="2" customWidth="1"/>
    <col min="16122" max="16122" width="3.83203125" style="2" customWidth="1"/>
    <col min="16123" max="16124" width="8.6640625" style="2"/>
    <col min="16125" max="16125" width="3.6640625" style="2" customWidth="1"/>
    <col min="16126" max="16384" width="8.6640625" style="2"/>
  </cols>
  <sheetData>
    <row r="1" spans="1:32" ht="1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/>
      <c r="T1" s="6" t="s">
        <v>34</v>
      </c>
      <c r="U1" s="6" t="s">
        <v>35</v>
      </c>
      <c r="V1" s="5" t="s">
        <v>25</v>
      </c>
      <c r="W1" s="5" t="s">
        <v>26</v>
      </c>
      <c r="X1" s="13" t="s">
        <v>27</v>
      </c>
      <c r="Y1" s="13" t="s">
        <v>28</v>
      </c>
      <c r="Z1" s="13" t="s">
        <v>29</v>
      </c>
      <c r="AA1" s="13" t="s">
        <v>30</v>
      </c>
      <c r="AB1" s="13" t="s">
        <v>31</v>
      </c>
      <c r="AC1" s="6" t="s">
        <v>32</v>
      </c>
      <c r="AD1" s="6" t="s">
        <v>33</v>
      </c>
      <c r="AE1" s="7"/>
      <c r="AF1" s="8"/>
    </row>
    <row r="2" spans="1:32" ht="15">
      <c r="A2">
        <v>45</v>
      </c>
      <c r="B2">
        <v>48</v>
      </c>
      <c r="C2">
        <v>89.9</v>
      </c>
      <c r="D2" t="s">
        <v>109</v>
      </c>
      <c r="E2" t="s">
        <v>22</v>
      </c>
      <c r="F2">
        <v>1012</v>
      </c>
      <c r="G2">
        <v>11545</v>
      </c>
      <c r="H2">
        <v>0.40200000000000002</v>
      </c>
      <c r="I2">
        <v>3.944</v>
      </c>
      <c r="J2">
        <v>0.92200000000000004</v>
      </c>
      <c r="K2">
        <v>0.99470000000000003</v>
      </c>
      <c r="L2">
        <v>0</v>
      </c>
      <c r="M2">
        <v>0</v>
      </c>
      <c r="N2">
        <v>9.8157999999999994</v>
      </c>
      <c r="O2"/>
      <c r="P2"/>
      <c r="Q2" s="4">
        <v>44508</v>
      </c>
      <c r="R2" s="1">
        <v>0.88924768518518515</v>
      </c>
      <c r="T2" s="9">
        <v>0.361398</v>
      </c>
      <c r="U2" s="9">
        <v>3.5456560000000001</v>
      </c>
      <c r="V2" s="9" t="s">
        <v>72</v>
      </c>
      <c r="W2" s="9" t="s">
        <v>72</v>
      </c>
      <c r="AC2" s="3">
        <v>1</v>
      </c>
    </row>
    <row r="3" spans="1:32" ht="15">
      <c r="A3">
        <v>20</v>
      </c>
      <c r="B3">
        <v>23</v>
      </c>
      <c r="C3">
        <v>85.1</v>
      </c>
      <c r="D3" t="s">
        <v>86</v>
      </c>
      <c r="E3" t="s">
        <v>22</v>
      </c>
      <c r="F3">
        <v>793</v>
      </c>
      <c r="G3">
        <v>7830</v>
      </c>
      <c r="H3">
        <v>0.33200000000000002</v>
      </c>
      <c r="I3">
        <v>2.84</v>
      </c>
      <c r="J3">
        <v>0.92200000000000004</v>
      </c>
      <c r="K3">
        <v>0.99470000000000003</v>
      </c>
      <c r="L3">
        <v>0</v>
      </c>
      <c r="M3">
        <v>0</v>
      </c>
      <c r="N3">
        <v>8.5597999999999992</v>
      </c>
      <c r="O3"/>
      <c r="P3"/>
      <c r="Q3" s="4">
        <v>44508</v>
      </c>
      <c r="R3" s="1">
        <v>0.70232638888888888</v>
      </c>
      <c r="T3" s="9">
        <v>0.28253200000000001</v>
      </c>
      <c r="U3" s="9">
        <v>2.4168399999999997</v>
      </c>
      <c r="V3" s="9" t="s">
        <v>72</v>
      </c>
      <c r="W3" s="9" t="s">
        <v>72</v>
      </c>
      <c r="AC3" s="3">
        <v>1</v>
      </c>
    </row>
    <row r="4" spans="1:32" ht="15">
      <c r="A4">
        <v>34</v>
      </c>
      <c r="B4">
        <v>37</v>
      </c>
      <c r="C4">
        <v>95.55</v>
      </c>
      <c r="D4" t="s">
        <v>99</v>
      </c>
      <c r="E4" t="s">
        <v>22</v>
      </c>
      <c r="F4">
        <v>1013</v>
      </c>
      <c r="G4">
        <v>10102</v>
      </c>
      <c r="H4">
        <v>0.378</v>
      </c>
      <c r="I4">
        <v>3.2519999999999998</v>
      </c>
      <c r="J4">
        <v>0.92200000000000004</v>
      </c>
      <c r="K4">
        <v>0.99470000000000003</v>
      </c>
      <c r="L4">
        <v>0</v>
      </c>
      <c r="M4">
        <v>0</v>
      </c>
      <c r="N4">
        <v>8.5958000000000006</v>
      </c>
      <c r="O4"/>
      <c r="P4"/>
      <c r="Q4" s="4">
        <v>44508</v>
      </c>
      <c r="R4" s="1">
        <v>0.80690972222222224</v>
      </c>
      <c r="T4" s="9">
        <v>0.36117899999999997</v>
      </c>
      <c r="U4" s="9">
        <v>3.1072859999999998</v>
      </c>
      <c r="V4" s="9" t="s">
        <v>72</v>
      </c>
      <c r="W4" s="9" t="s">
        <v>72</v>
      </c>
      <c r="X4" s="14"/>
      <c r="Y4" s="14"/>
      <c r="Z4" s="14"/>
      <c r="AA4" s="14"/>
      <c r="AB4" s="14"/>
      <c r="AC4" s="3">
        <v>1</v>
      </c>
    </row>
    <row r="5" spans="1:32" ht="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4"/>
      <c r="R5" s="1"/>
      <c r="T5" s="9"/>
      <c r="U5" s="9"/>
      <c r="V5" s="9"/>
      <c r="W5" s="9"/>
      <c r="X5" s="14"/>
      <c r="Y5" s="14"/>
      <c r="Z5" s="14"/>
      <c r="AA5" s="14"/>
      <c r="AB5" s="14"/>
      <c r="AC5" s="3"/>
    </row>
    <row r="6" spans="1:32" ht="15">
      <c r="A6">
        <v>45</v>
      </c>
      <c r="B6">
        <v>48</v>
      </c>
      <c r="C6">
        <v>89.9</v>
      </c>
      <c r="D6" t="s">
        <v>109</v>
      </c>
      <c r="E6" t="s">
        <v>22</v>
      </c>
      <c r="F6">
        <v>1012</v>
      </c>
      <c r="G6">
        <v>11545</v>
      </c>
      <c r="H6">
        <v>0.40200000000000002</v>
      </c>
      <c r="I6">
        <v>3.944</v>
      </c>
      <c r="J6">
        <v>0.92200000000000004</v>
      </c>
      <c r="K6">
        <v>0.99470000000000003</v>
      </c>
      <c r="L6">
        <v>0</v>
      </c>
      <c r="M6">
        <v>0</v>
      </c>
      <c r="N6">
        <v>9.8157999999999994</v>
      </c>
      <c r="O6"/>
      <c r="P6"/>
      <c r="Q6" s="4">
        <v>44508</v>
      </c>
      <c r="R6" s="1">
        <v>0.88924768518518515</v>
      </c>
      <c r="T6" s="9">
        <v>0.361398</v>
      </c>
      <c r="U6" s="9">
        <v>3.5456560000000001</v>
      </c>
      <c r="V6" s="9" t="s">
        <v>72</v>
      </c>
      <c r="W6" s="9" t="s">
        <v>72</v>
      </c>
      <c r="AC6" s="3">
        <v>1</v>
      </c>
    </row>
    <row r="7" spans="1:32" ht="15">
      <c r="A7">
        <v>52</v>
      </c>
      <c r="B7">
        <v>55</v>
      </c>
      <c r="C7">
        <v>75.02</v>
      </c>
      <c r="D7" t="s">
        <v>116</v>
      </c>
      <c r="E7" t="s">
        <v>22</v>
      </c>
      <c r="F7">
        <v>685</v>
      </c>
      <c r="G7">
        <v>5577</v>
      </c>
      <c r="H7">
        <v>0.32400000000000001</v>
      </c>
      <c r="I7">
        <v>2.141</v>
      </c>
      <c r="J7">
        <v>0.92200000000000004</v>
      </c>
      <c r="K7">
        <v>0.99470000000000003</v>
      </c>
      <c r="L7">
        <v>0</v>
      </c>
      <c r="M7">
        <v>0</v>
      </c>
      <c r="N7">
        <v>6.6003999999999996</v>
      </c>
      <c r="O7"/>
      <c r="P7"/>
      <c r="Q7" s="4">
        <v>44508</v>
      </c>
      <c r="R7" s="1">
        <v>0.94162037037037039</v>
      </c>
      <c r="T7" s="9">
        <v>0.2430648</v>
      </c>
      <c r="U7" s="9">
        <v>1.6061782</v>
      </c>
      <c r="V7" s="9" t="s">
        <v>72</v>
      </c>
      <c r="W7" s="9" t="s">
        <v>72</v>
      </c>
      <c r="AC7" s="3">
        <v>1</v>
      </c>
    </row>
    <row r="8" spans="1:32" ht="15">
      <c r="A8">
        <v>32</v>
      </c>
      <c r="B8">
        <v>35</v>
      </c>
      <c r="C8">
        <v>95.82</v>
      </c>
      <c r="D8" t="s">
        <v>97</v>
      </c>
      <c r="E8" t="s">
        <v>22</v>
      </c>
      <c r="F8">
        <v>1105</v>
      </c>
      <c r="G8">
        <v>10094</v>
      </c>
      <c r="H8">
        <v>0.41199999999999998</v>
      </c>
      <c r="I8">
        <v>3.24</v>
      </c>
      <c r="J8">
        <v>0.92200000000000004</v>
      </c>
      <c r="K8">
        <v>0.99470000000000003</v>
      </c>
      <c r="L8">
        <v>0</v>
      </c>
      <c r="M8">
        <v>0</v>
      </c>
      <c r="N8">
        <v>7.8674999999999997</v>
      </c>
      <c r="O8"/>
      <c r="P8"/>
      <c r="Q8" s="4">
        <v>44508</v>
      </c>
      <c r="R8" s="1">
        <v>0.79188657407407403</v>
      </c>
      <c r="T8" s="9">
        <v>0.39477839999999992</v>
      </c>
      <c r="U8" s="9">
        <v>3.104568</v>
      </c>
      <c r="V8" s="9" t="s">
        <v>72</v>
      </c>
      <c r="W8" s="9" t="s">
        <v>72</v>
      </c>
      <c r="AC8" s="3">
        <v>1</v>
      </c>
    </row>
    <row r="11" spans="1:32" ht="15">
      <c r="A11">
        <v>35</v>
      </c>
      <c r="B11">
        <v>38</v>
      </c>
      <c r="C11">
        <v>91.71</v>
      </c>
      <c r="D11" t="s">
        <v>100</v>
      </c>
      <c r="E11" t="s">
        <v>22</v>
      </c>
      <c r="F11">
        <v>954</v>
      </c>
      <c r="G11">
        <v>11751</v>
      </c>
      <c r="H11">
        <v>0.371</v>
      </c>
      <c r="I11">
        <v>3.9340000000000002</v>
      </c>
      <c r="J11">
        <v>0.92200000000000004</v>
      </c>
      <c r="K11">
        <v>0.99470000000000003</v>
      </c>
      <c r="L11">
        <v>0</v>
      </c>
      <c r="M11">
        <v>0</v>
      </c>
      <c r="N11">
        <v>10.594900000000001</v>
      </c>
      <c r="O11"/>
      <c r="P11"/>
      <c r="Q11" s="4">
        <v>44508</v>
      </c>
      <c r="R11" s="1">
        <v>0.81444444444444442</v>
      </c>
      <c r="T11" s="9">
        <v>0.34024409999999994</v>
      </c>
      <c r="U11" s="9">
        <v>3.6078713999999996</v>
      </c>
      <c r="V11" s="9" t="s">
        <v>72</v>
      </c>
      <c r="W11" s="9" t="s">
        <v>72</v>
      </c>
      <c r="X11" s="14"/>
      <c r="Y11" s="14"/>
      <c r="Z11" s="14"/>
      <c r="AA11" s="14"/>
      <c r="AB11" s="14"/>
      <c r="AC11" s="3">
        <v>1</v>
      </c>
    </row>
    <row r="12" spans="1:32" ht="15">
      <c r="A12">
        <v>48</v>
      </c>
      <c r="B12">
        <v>51</v>
      </c>
      <c r="C12">
        <v>83.32</v>
      </c>
      <c r="D12" t="s">
        <v>112</v>
      </c>
      <c r="E12" t="s">
        <v>22</v>
      </c>
      <c r="F12">
        <v>840</v>
      </c>
      <c r="G12">
        <v>7737</v>
      </c>
      <c r="H12">
        <v>0.35899999999999999</v>
      </c>
      <c r="I12">
        <v>2.867</v>
      </c>
      <c r="J12">
        <v>0.92200000000000004</v>
      </c>
      <c r="K12">
        <v>0.99470000000000003</v>
      </c>
      <c r="L12">
        <v>0</v>
      </c>
      <c r="M12">
        <v>0</v>
      </c>
      <c r="N12">
        <v>7.9760999999999997</v>
      </c>
      <c r="O12"/>
      <c r="P12"/>
      <c r="Q12" s="4">
        <v>44508</v>
      </c>
      <c r="R12" s="1">
        <v>0.91164351851851855</v>
      </c>
      <c r="T12" s="9">
        <v>0.29911879999999996</v>
      </c>
      <c r="U12" s="9">
        <v>2.3887844</v>
      </c>
      <c r="V12" s="9" t="s">
        <v>72</v>
      </c>
      <c r="W12" s="9" t="s">
        <v>72</v>
      </c>
      <c r="AC12" s="3">
        <v>1</v>
      </c>
    </row>
    <row r="13" spans="1:32" ht="15">
      <c r="A13">
        <v>14</v>
      </c>
      <c r="B13">
        <v>17</v>
      </c>
      <c r="C13">
        <v>81.62</v>
      </c>
      <c r="D13" t="s">
        <v>81</v>
      </c>
      <c r="E13" t="s">
        <v>22</v>
      </c>
      <c r="F13">
        <v>793</v>
      </c>
      <c r="G13">
        <v>8054</v>
      </c>
      <c r="H13">
        <v>0.34599999999999997</v>
      </c>
      <c r="I13">
        <v>3.0449999999999999</v>
      </c>
      <c r="J13">
        <v>0.92200000000000004</v>
      </c>
      <c r="K13">
        <v>0.99470000000000003</v>
      </c>
      <c r="L13">
        <v>0</v>
      </c>
      <c r="M13">
        <v>0</v>
      </c>
      <c r="N13">
        <v>8.7955000000000005</v>
      </c>
      <c r="O13"/>
      <c r="P13"/>
      <c r="Q13" s="4">
        <v>44508</v>
      </c>
      <c r="R13" s="1">
        <v>0.6578356481481481</v>
      </c>
      <c r="T13" s="9">
        <v>0.28240520000000002</v>
      </c>
      <c r="U13" s="9">
        <v>2.4853290000000001</v>
      </c>
      <c r="V13" s="9" t="s">
        <v>72</v>
      </c>
      <c r="W13" s="9" t="s">
        <v>72</v>
      </c>
      <c r="AC13" s="3">
        <v>1</v>
      </c>
    </row>
    <row r="15" spans="1:32" ht="15">
      <c r="A15">
        <v>35</v>
      </c>
      <c r="B15">
        <v>38</v>
      </c>
      <c r="C15">
        <v>91.71</v>
      </c>
      <c r="D15" t="s">
        <v>100</v>
      </c>
      <c r="E15" t="s">
        <v>22</v>
      </c>
      <c r="F15">
        <v>954</v>
      </c>
      <c r="G15">
        <v>11751</v>
      </c>
      <c r="H15">
        <v>0.371</v>
      </c>
      <c r="I15">
        <v>3.9340000000000002</v>
      </c>
      <c r="J15">
        <v>0.92200000000000004</v>
      </c>
      <c r="K15">
        <v>0.99470000000000003</v>
      </c>
      <c r="L15">
        <v>0</v>
      </c>
      <c r="M15">
        <v>0</v>
      </c>
      <c r="N15">
        <v>10.594900000000001</v>
      </c>
      <c r="O15"/>
      <c r="P15"/>
      <c r="Q15" s="4">
        <v>44508</v>
      </c>
      <c r="R15" s="1">
        <v>0.81444444444444442</v>
      </c>
      <c r="T15" s="9">
        <v>0.34024409999999994</v>
      </c>
      <c r="U15" s="9">
        <v>3.6078713999999996</v>
      </c>
      <c r="V15" s="9" t="s">
        <v>72</v>
      </c>
      <c r="W15" s="9" t="s">
        <v>72</v>
      </c>
      <c r="X15" s="14"/>
      <c r="Y15" s="14"/>
      <c r="Z15" s="14"/>
      <c r="AA15" s="14"/>
      <c r="AB15" s="14"/>
      <c r="AC15" s="3">
        <v>1</v>
      </c>
    </row>
    <row r="16" spans="1:32" ht="15">
      <c r="A16">
        <v>53</v>
      </c>
      <c r="B16">
        <v>56</v>
      </c>
      <c r="C16">
        <v>73.180000000000007</v>
      </c>
      <c r="D16" t="s">
        <v>117</v>
      </c>
      <c r="E16" t="s">
        <v>22</v>
      </c>
      <c r="F16">
        <v>617</v>
      </c>
      <c r="G16">
        <v>5479</v>
      </c>
      <c r="H16">
        <v>0.29899999999999999</v>
      </c>
      <c r="I16">
        <v>2.1629999999999998</v>
      </c>
      <c r="J16">
        <v>0.92200000000000004</v>
      </c>
      <c r="K16">
        <v>0.99470000000000003</v>
      </c>
      <c r="L16">
        <v>0</v>
      </c>
      <c r="M16">
        <v>0</v>
      </c>
      <c r="N16">
        <v>7.2317</v>
      </c>
      <c r="O16"/>
      <c r="P16"/>
      <c r="Q16" s="4">
        <v>44508</v>
      </c>
      <c r="R16" s="1">
        <v>0.94899305555555558</v>
      </c>
      <c r="T16" s="9">
        <v>0.21880820000000001</v>
      </c>
      <c r="U16" s="9">
        <v>1.5828834000000001</v>
      </c>
      <c r="V16" s="9" t="s">
        <v>72</v>
      </c>
      <c r="W16" s="9" t="s">
        <v>72</v>
      </c>
      <c r="AC16" s="3">
        <v>1</v>
      </c>
    </row>
    <row r="17" spans="1:29" ht="15">
      <c r="A17">
        <v>9</v>
      </c>
      <c r="B17">
        <v>12</v>
      </c>
      <c r="C17">
        <v>94.05</v>
      </c>
      <c r="D17" t="s">
        <v>76</v>
      </c>
      <c r="E17" t="s">
        <v>22</v>
      </c>
      <c r="F17">
        <v>795</v>
      </c>
      <c r="G17">
        <v>9647</v>
      </c>
      <c r="H17">
        <v>0.30099999999999999</v>
      </c>
      <c r="I17">
        <v>3.157</v>
      </c>
      <c r="J17">
        <v>0.92200000000000004</v>
      </c>
      <c r="K17">
        <v>0.99470000000000003</v>
      </c>
      <c r="L17">
        <v>0</v>
      </c>
      <c r="M17">
        <v>0</v>
      </c>
      <c r="N17">
        <v>10.4763</v>
      </c>
      <c r="O17"/>
      <c r="P17"/>
      <c r="Q17" s="4">
        <v>44508</v>
      </c>
      <c r="R17" s="1">
        <v>0.62094907407407407</v>
      </c>
      <c r="T17" s="9">
        <v>0.28309049999999997</v>
      </c>
      <c r="U17" s="9">
        <v>2.9691584999999998</v>
      </c>
      <c r="V17" s="9" t="s">
        <v>72</v>
      </c>
      <c r="W17" s="9" t="s">
        <v>72</v>
      </c>
      <c r="X17" s="14"/>
      <c r="Y17" s="14"/>
      <c r="Z17" s="14"/>
      <c r="AA17" s="14"/>
      <c r="AB17" s="14"/>
      <c r="AC17" s="3">
        <v>1</v>
      </c>
    </row>
    <row r="20" spans="1:29" ht="15">
      <c r="A20">
        <v>10</v>
      </c>
      <c r="B20">
        <v>13</v>
      </c>
      <c r="C20">
        <v>89.3</v>
      </c>
      <c r="D20" t="s">
        <v>77</v>
      </c>
      <c r="E20" t="s">
        <v>22</v>
      </c>
      <c r="F20">
        <v>1134</v>
      </c>
      <c r="G20">
        <v>11847</v>
      </c>
      <c r="H20">
        <v>0.45300000000000001</v>
      </c>
      <c r="I20">
        <v>4.0730000000000004</v>
      </c>
      <c r="J20">
        <v>0.92200000000000004</v>
      </c>
      <c r="K20">
        <v>0.99470000000000003</v>
      </c>
      <c r="L20">
        <v>0</v>
      </c>
      <c r="M20">
        <v>0</v>
      </c>
      <c r="N20">
        <v>8.9854000000000003</v>
      </c>
      <c r="O20"/>
      <c r="P20"/>
      <c r="Q20" s="4">
        <v>44508</v>
      </c>
      <c r="R20" s="1">
        <v>0.62835648148148149</v>
      </c>
      <c r="T20" s="9">
        <v>0.40452899999999997</v>
      </c>
      <c r="U20" s="9">
        <v>3.6371890000000002</v>
      </c>
      <c r="V20" s="9" t="s">
        <v>72</v>
      </c>
      <c r="W20" s="9" t="s">
        <v>72</v>
      </c>
      <c r="X20" s="14"/>
      <c r="Y20" s="14"/>
      <c r="Z20" s="14"/>
      <c r="AA20" s="14"/>
      <c r="AB20" s="14"/>
      <c r="AC20" s="3">
        <v>1</v>
      </c>
    </row>
    <row r="21" spans="1:29" ht="15">
      <c r="A21">
        <v>41</v>
      </c>
      <c r="B21">
        <v>44</v>
      </c>
      <c r="C21">
        <v>83.36</v>
      </c>
      <c r="D21" t="s">
        <v>106</v>
      </c>
      <c r="E21" t="s">
        <v>22</v>
      </c>
      <c r="F21">
        <v>683</v>
      </c>
      <c r="G21">
        <v>7518</v>
      </c>
      <c r="H21">
        <v>0.29099999999999998</v>
      </c>
      <c r="I21">
        <v>2.786</v>
      </c>
      <c r="J21">
        <v>0.92200000000000004</v>
      </c>
      <c r="K21">
        <v>0.99470000000000003</v>
      </c>
      <c r="L21">
        <v>0</v>
      </c>
      <c r="M21">
        <v>0</v>
      </c>
      <c r="N21">
        <v>9.5715000000000003</v>
      </c>
      <c r="O21"/>
      <c r="P21"/>
      <c r="Q21" s="4">
        <v>44508</v>
      </c>
      <c r="R21" s="1">
        <v>0.85938657407407415</v>
      </c>
      <c r="T21" s="9">
        <v>0.24257759999999998</v>
      </c>
      <c r="U21" s="9">
        <v>2.3224095999999999</v>
      </c>
      <c r="V21" s="9" t="s">
        <v>72</v>
      </c>
      <c r="W21" s="9" t="s">
        <v>72</v>
      </c>
      <c r="X21" s="14"/>
      <c r="Y21" s="14"/>
      <c r="Z21" s="14"/>
      <c r="AA21" s="14"/>
      <c r="AB21" s="14"/>
      <c r="AC21" s="3">
        <v>1</v>
      </c>
    </row>
    <row r="22" spans="1:29" ht="15">
      <c r="A22">
        <v>19</v>
      </c>
      <c r="B22">
        <v>19</v>
      </c>
      <c r="C22">
        <v>94.63</v>
      </c>
      <c r="D22" t="s">
        <v>87</v>
      </c>
      <c r="E22" t="s">
        <v>22</v>
      </c>
      <c r="F22">
        <v>863</v>
      </c>
      <c r="G22">
        <v>9529</v>
      </c>
      <c r="H22">
        <v>0.30499999999999999</v>
      </c>
      <c r="I22">
        <v>3.07</v>
      </c>
      <c r="J22">
        <v>0.86509999999999998</v>
      </c>
      <c r="K22">
        <v>0.98540000000000005</v>
      </c>
      <c r="L22">
        <v>0</v>
      </c>
      <c r="M22">
        <v>0</v>
      </c>
      <c r="N22">
        <v>10.0611</v>
      </c>
      <c r="O22"/>
      <c r="P22"/>
      <c r="Q22" s="4">
        <v>44510</v>
      </c>
      <c r="R22" s="1">
        <v>0.72993055555555564</v>
      </c>
      <c r="T22" s="9">
        <v>0.28862149999999998</v>
      </c>
      <c r="U22" s="9">
        <v>2.905141</v>
      </c>
      <c r="V22" s="9" t="s">
        <v>72</v>
      </c>
      <c r="W22" s="9" t="s">
        <v>72</v>
      </c>
      <c r="AC22" s="3">
        <v>1</v>
      </c>
    </row>
    <row r="23" spans="1:29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s="4"/>
      <c r="R23" s="1"/>
      <c r="T23" s="9"/>
      <c r="U23" s="9"/>
      <c r="V23" s="9"/>
      <c r="W23" s="9"/>
      <c r="AC23" s="3"/>
    </row>
    <row r="24" spans="1:29" ht="15">
      <c r="A24">
        <v>10</v>
      </c>
      <c r="B24">
        <v>13</v>
      </c>
      <c r="C24">
        <v>89.3</v>
      </c>
      <c r="D24" t="s">
        <v>77</v>
      </c>
      <c r="E24" t="s">
        <v>22</v>
      </c>
      <c r="F24">
        <v>1134</v>
      </c>
      <c r="G24">
        <v>11847</v>
      </c>
      <c r="H24">
        <v>0.45300000000000001</v>
      </c>
      <c r="I24">
        <v>4.0730000000000004</v>
      </c>
      <c r="J24">
        <v>0.92200000000000004</v>
      </c>
      <c r="K24">
        <v>0.99470000000000003</v>
      </c>
      <c r="L24">
        <v>0</v>
      </c>
      <c r="M24">
        <v>0</v>
      </c>
      <c r="N24">
        <v>8.9854000000000003</v>
      </c>
      <c r="O24"/>
      <c r="P24"/>
      <c r="Q24" s="4">
        <v>44508</v>
      </c>
      <c r="R24" s="1">
        <v>0.62835648148148149</v>
      </c>
      <c r="T24" s="9">
        <v>0.40452899999999997</v>
      </c>
      <c r="U24" s="9">
        <v>3.6371890000000002</v>
      </c>
      <c r="V24" s="9" t="s">
        <v>72</v>
      </c>
      <c r="W24" s="9" t="s">
        <v>72</v>
      </c>
      <c r="X24" s="14"/>
      <c r="Y24" s="14"/>
      <c r="Z24" s="14"/>
      <c r="AA24" s="14"/>
      <c r="AB24" s="14"/>
      <c r="AC24" s="3">
        <v>1</v>
      </c>
    </row>
    <row r="25" spans="1:29" ht="15">
      <c r="A25">
        <v>16</v>
      </c>
      <c r="B25">
        <v>19</v>
      </c>
      <c r="C25">
        <v>79.739999999999995</v>
      </c>
      <c r="D25" t="s">
        <v>83</v>
      </c>
      <c r="E25" t="s">
        <v>22</v>
      </c>
      <c r="F25">
        <v>627</v>
      </c>
      <c r="G25">
        <v>6096</v>
      </c>
      <c r="H25">
        <v>0.27900000000000003</v>
      </c>
      <c r="I25">
        <v>2.37</v>
      </c>
      <c r="J25">
        <v>0.92200000000000004</v>
      </c>
      <c r="K25">
        <v>0.99470000000000003</v>
      </c>
      <c r="L25">
        <v>0</v>
      </c>
      <c r="M25">
        <v>0</v>
      </c>
      <c r="N25">
        <v>8.4908000000000001</v>
      </c>
      <c r="O25"/>
      <c r="P25"/>
      <c r="Q25" s="4">
        <v>44508</v>
      </c>
      <c r="R25" s="1">
        <v>0.67265046296296294</v>
      </c>
      <c r="T25" s="9">
        <v>0.22247459999999999</v>
      </c>
      <c r="U25" s="9">
        <v>1.8898380000000001</v>
      </c>
      <c r="V25" s="9" t="s">
        <v>72</v>
      </c>
      <c r="W25" s="9" t="s">
        <v>72</v>
      </c>
      <c r="AC25" s="3">
        <v>1</v>
      </c>
    </row>
    <row r="26" spans="1:29" ht="15">
      <c r="A26">
        <v>21</v>
      </c>
      <c r="B26">
        <v>24</v>
      </c>
      <c r="C26">
        <v>95.57</v>
      </c>
      <c r="D26" t="s">
        <v>87</v>
      </c>
      <c r="E26" t="s">
        <v>22</v>
      </c>
      <c r="F26">
        <v>862</v>
      </c>
      <c r="G26">
        <v>10126</v>
      </c>
      <c r="H26">
        <v>0.32200000000000001</v>
      </c>
      <c r="I26">
        <v>3.2589999999999999</v>
      </c>
      <c r="J26">
        <v>0.92200000000000004</v>
      </c>
      <c r="K26">
        <v>0.99470000000000003</v>
      </c>
      <c r="L26">
        <v>0</v>
      </c>
      <c r="M26">
        <v>0</v>
      </c>
      <c r="N26">
        <v>10.125500000000001</v>
      </c>
      <c r="O26"/>
      <c r="P26"/>
      <c r="Q26" s="4">
        <v>44508</v>
      </c>
      <c r="R26" s="1">
        <v>0.70979166666666671</v>
      </c>
      <c r="T26" s="9">
        <v>0.30773539999999999</v>
      </c>
      <c r="U26" s="9">
        <v>3.1146262999999998</v>
      </c>
      <c r="V26" s="9" t="s">
        <v>72</v>
      </c>
      <c r="W26" s="9" t="s">
        <v>72</v>
      </c>
      <c r="X26" s="14"/>
      <c r="Y26" s="14"/>
      <c r="Z26" s="14"/>
      <c r="AA26" s="14"/>
      <c r="AB26" s="14"/>
      <c r="AC26" s="3">
        <v>1</v>
      </c>
    </row>
    <row r="27" spans="1:29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4"/>
      <c r="R27" s="1"/>
      <c r="T27" s="9"/>
      <c r="U27" s="9"/>
      <c r="V27" s="9"/>
      <c r="W27" s="9"/>
      <c r="X27" s="14"/>
      <c r="Y27" s="14"/>
      <c r="Z27" s="14"/>
      <c r="AA27" s="14"/>
      <c r="AB27" s="14"/>
      <c r="AC27" s="3"/>
    </row>
    <row r="28" spans="1:29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s="4"/>
      <c r="R28" s="1"/>
      <c r="T28" s="9"/>
      <c r="U28" s="9"/>
      <c r="V28" s="9"/>
      <c r="W28" s="9"/>
      <c r="X28" s="14"/>
      <c r="Y28" s="14"/>
      <c r="Z28" s="14"/>
      <c r="AA28" s="14"/>
      <c r="AB28" s="14"/>
      <c r="AC28" s="3"/>
    </row>
    <row r="29" spans="1:29" ht="15">
      <c r="A29">
        <v>39</v>
      </c>
      <c r="B29">
        <v>42</v>
      </c>
      <c r="C29">
        <v>87.64</v>
      </c>
      <c r="D29" t="s">
        <v>104</v>
      </c>
      <c r="E29" t="s">
        <v>22</v>
      </c>
      <c r="F29">
        <v>1112</v>
      </c>
      <c r="G29">
        <v>12330</v>
      </c>
      <c r="H29">
        <v>0.45300000000000001</v>
      </c>
      <c r="I29">
        <v>4.3179999999999996</v>
      </c>
      <c r="J29">
        <v>0.92200000000000004</v>
      </c>
      <c r="K29">
        <v>0.99470000000000003</v>
      </c>
      <c r="L29">
        <v>0</v>
      </c>
      <c r="M29">
        <v>0</v>
      </c>
      <c r="N29">
        <v>9.5282999999999998</v>
      </c>
      <c r="O29"/>
      <c r="P29"/>
      <c r="Q29" s="4">
        <v>44508</v>
      </c>
      <c r="R29" s="1">
        <v>0.84437499999999999</v>
      </c>
      <c r="T29" s="9">
        <v>0.39700920000000006</v>
      </c>
      <c r="U29" s="9">
        <v>3.7842951999999999</v>
      </c>
      <c r="V29" s="9" t="s">
        <v>72</v>
      </c>
      <c r="W29" s="9" t="s">
        <v>72</v>
      </c>
      <c r="AC29" s="3">
        <v>1</v>
      </c>
    </row>
    <row r="30" spans="1:29" ht="15">
      <c r="A30">
        <v>11</v>
      </c>
      <c r="B30">
        <v>11</v>
      </c>
      <c r="C30">
        <v>87.23</v>
      </c>
      <c r="D30" t="s">
        <v>147</v>
      </c>
      <c r="E30" t="s">
        <v>22</v>
      </c>
      <c r="F30">
        <v>857</v>
      </c>
      <c r="G30">
        <v>8888</v>
      </c>
      <c r="H30">
        <v>0.32900000000000001</v>
      </c>
      <c r="I30">
        <v>3.11</v>
      </c>
      <c r="J30">
        <v>0.86509999999999998</v>
      </c>
      <c r="K30">
        <v>0.98540000000000005</v>
      </c>
      <c r="L30">
        <v>0</v>
      </c>
      <c r="M30">
        <v>0</v>
      </c>
      <c r="N30">
        <v>9.4609000000000005</v>
      </c>
      <c r="O30"/>
      <c r="P30"/>
      <c r="Q30" s="4">
        <v>44510</v>
      </c>
      <c r="R30" s="1">
        <v>0.67070601851851841</v>
      </c>
      <c r="T30" s="9">
        <v>0.28698670000000004</v>
      </c>
      <c r="U30" s="9">
        <v>2.712853</v>
      </c>
      <c r="V30" s="9" t="s">
        <v>72</v>
      </c>
      <c r="W30" s="9" t="s">
        <v>72</v>
      </c>
      <c r="X30" s="14"/>
      <c r="Y30" s="14"/>
      <c r="Z30" s="14"/>
      <c r="AA30" s="14"/>
      <c r="AB30" s="14"/>
      <c r="AC30" s="3">
        <v>1</v>
      </c>
    </row>
    <row r="31" spans="1:29" ht="15">
      <c r="A31">
        <v>20</v>
      </c>
      <c r="B31">
        <v>20</v>
      </c>
      <c r="C31">
        <v>96.15</v>
      </c>
      <c r="D31" t="s">
        <v>155</v>
      </c>
      <c r="E31" t="s">
        <v>22</v>
      </c>
      <c r="F31">
        <v>1258</v>
      </c>
      <c r="G31">
        <v>10944</v>
      </c>
      <c r="H31">
        <v>0.438</v>
      </c>
      <c r="I31">
        <v>3.4649999999999999</v>
      </c>
      <c r="J31">
        <v>0.86509999999999998</v>
      </c>
      <c r="K31">
        <v>0.98540000000000005</v>
      </c>
      <c r="L31">
        <v>0</v>
      </c>
      <c r="M31">
        <v>0</v>
      </c>
      <c r="N31">
        <v>7.9093999999999998</v>
      </c>
      <c r="O31"/>
      <c r="P31"/>
      <c r="Q31" s="4">
        <v>44510</v>
      </c>
      <c r="R31" s="1">
        <v>0.73730324074074083</v>
      </c>
      <c r="T31" s="9">
        <v>0.42113700000000004</v>
      </c>
      <c r="U31" s="9">
        <v>3.3315975000000004</v>
      </c>
      <c r="V31" s="9" t="s">
        <v>72</v>
      </c>
      <c r="W31" s="9" t="s">
        <v>72</v>
      </c>
      <c r="AC31" s="3">
        <v>1</v>
      </c>
    </row>
    <row r="32" spans="1:29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s="4"/>
      <c r="R32" s="1"/>
      <c r="T32" s="9"/>
      <c r="U32" s="9"/>
      <c r="V32" s="9"/>
      <c r="W32" s="9"/>
      <c r="X32" s="14"/>
      <c r="Y32" s="14"/>
      <c r="Z32" s="14"/>
      <c r="AA32" s="14"/>
      <c r="AB32" s="14"/>
      <c r="AC32" s="3"/>
    </row>
    <row r="33" spans="1:29" ht="15">
      <c r="A33">
        <v>39</v>
      </c>
      <c r="B33">
        <v>42</v>
      </c>
      <c r="C33">
        <v>87.64</v>
      </c>
      <c r="D33" t="s">
        <v>104</v>
      </c>
      <c r="E33" t="s">
        <v>22</v>
      </c>
      <c r="F33">
        <v>1112</v>
      </c>
      <c r="G33">
        <v>12330</v>
      </c>
      <c r="H33">
        <v>0.45300000000000001</v>
      </c>
      <c r="I33">
        <v>4.3179999999999996</v>
      </c>
      <c r="J33">
        <v>0.92200000000000004</v>
      </c>
      <c r="K33">
        <v>0.99470000000000003</v>
      </c>
      <c r="L33">
        <v>0</v>
      </c>
      <c r="M33">
        <v>0</v>
      </c>
      <c r="N33">
        <v>9.5282999999999998</v>
      </c>
      <c r="O33"/>
      <c r="P33"/>
      <c r="Q33" s="4">
        <v>44508</v>
      </c>
      <c r="R33" s="1">
        <v>0.84437499999999999</v>
      </c>
      <c r="T33" s="9">
        <v>0.39700920000000006</v>
      </c>
      <c r="U33" s="9">
        <v>3.7842951999999999</v>
      </c>
      <c r="V33" s="9" t="s">
        <v>72</v>
      </c>
      <c r="W33" s="9" t="s">
        <v>72</v>
      </c>
      <c r="AC33" s="3">
        <v>1</v>
      </c>
    </row>
    <row r="34" spans="1:29" ht="15">
      <c r="A34">
        <v>47</v>
      </c>
      <c r="B34">
        <v>50</v>
      </c>
      <c r="C34">
        <v>75.209999999999994</v>
      </c>
      <c r="D34" t="s">
        <v>111</v>
      </c>
      <c r="E34" t="s">
        <v>22</v>
      </c>
      <c r="F34">
        <v>652</v>
      </c>
      <c r="G34">
        <v>6590</v>
      </c>
      <c r="H34">
        <v>0.308</v>
      </c>
      <c r="I34">
        <v>2.7130000000000001</v>
      </c>
      <c r="J34">
        <v>0.92200000000000004</v>
      </c>
      <c r="K34">
        <v>0.99470000000000003</v>
      </c>
      <c r="L34">
        <v>0</v>
      </c>
      <c r="M34">
        <v>0</v>
      </c>
      <c r="N34">
        <v>8.8162000000000003</v>
      </c>
      <c r="O34"/>
      <c r="P34"/>
      <c r="Q34" s="4">
        <v>44508</v>
      </c>
      <c r="R34" s="1">
        <v>0.90421296296296294</v>
      </c>
      <c r="T34" s="9">
        <v>0.23164679999999996</v>
      </c>
      <c r="U34" s="9">
        <v>2.0404472999999999</v>
      </c>
      <c r="V34" s="9" t="s">
        <v>72</v>
      </c>
      <c r="W34" s="9" t="s">
        <v>72</v>
      </c>
      <c r="AC34" s="3">
        <v>1</v>
      </c>
    </row>
    <row r="35" spans="1:29" ht="15">
      <c r="A35">
        <v>22</v>
      </c>
      <c r="B35">
        <v>25</v>
      </c>
      <c r="C35">
        <v>95.79</v>
      </c>
      <c r="D35" t="s">
        <v>88</v>
      </c>
      <c r="E35" t="s">
        <v>22</v>
      </c>
      <c r="F35">
        <v>1131</v>
      </c>
      <c r="G35">
        <v>11067</v>
      </c>
      <c r="H35">
        <v>0.42099999999999999</v>
      </c>
      <c r="I35">
        <v>3.55</v>
      </c>
      <c r="J35">
        <v>0.92200000000000004</v>
      </c>
      <c r="K35">
        <v>0.99470000000000003</v>
      </c>
      <c r="L35">
        <v>0</v>
      </c>
      <c r="M35">
        <v>0</v>
      </c>
      <c r="N35">
        <v>8.4213000000000005</v>
      </c>
      <c r="O35"/>
      <c r="P35"/>
      <c r="Q35" s="4">
        <v>44508</v>
      </c>
      <c r="R35" s="1">
        <v>0.71730324074074081</v>
      </c>
      <c r="T35" s="9">
        <v>0.40327590000000002</v>
      </c>
      <c r="U35" s="9">
        <v>3.4005450000000002</v>
      </c>
      <c r="V35" s="9" t="s">
        <v>72</v>
      </c>
      <c r="W35" s="9" t="s">
        <v>72</v>
      </c>
      <c r="AC35" s="3">
        <v>1</v>
      </c>
    </row>
    <row r="36" spans="1:29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4"/>
      <c r="R36" s="1"/>
      <c r="T36" s="9"/>
      <c r="U36" s="9"/>
      <c r="V36" s="9"/>
      <c r="W36" s="9"/>
      <c r="AC36" s="3"/>
    </row>
    <row r="37" spans="1:29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4"/>
      <c r="R37" s="1"/>
      <c r="T37" s="9"/>
      <c r="U37" s="9"/>
      <c r="V37" s="9"/>
      <c r="W37" s="9"/>
      <c r="AC37" s="3"/>
    </row>
    <row r="38" spans="1:29" ht="15">
      <c r="A38">
        <v>38</v>
      </c>
      <c r="B38">
        <v>41</v>
      </c>
      <c r="C38">
        <v>87.5</v>
      </c>
      <c r="D38" t="s">
        <v>103</v>
      </c>
      <c r="E38" t="s">
        <v>22</v>
      </c>
      <c r="F38">
        <v>1206</v>
      </c>
      <c r="G38">
        <v>12393</v>
      </c>
      <c r="H38">
        <v>0.49199999999999999</v>
      </c>
      <c r="I38">
        <v>4.3460000000000001</v>
      </c>
      <c r="J38">
        <v>0.92200000000000004</v>
      </c>
      <c r="K38">
        <v>0.99470000000000003</v>
      </c>
      <c r="L38">
        <v>0</v>
      </c>
      <c r="M38">
        <v>0</v>
      </c>
      <c r="N38">
        <v>8.8310999999999993</v>
      </c>
      <c r="O38"/>
      <c r="P38"/>
      <c r="Q38" s="4">
        <v>44508</v>
      </c>
      <c r="R38" s="1">
        <v>0.8369212962962963</v>
      </c>
      <c r="T38" s="9">
        <v>0.43049999999999999</v>
      </c>
      <c r="U38" s="9">
        <v>3.8027500000000005</v>
      </c>
      <c r="V38" s="9" t="s">
        <v>72</v>
      </c>
      <c r="W38" s="9" t="s">
        <v>72</v>
      </c>
      <c r="AC38" s="3">
        <v>1</v>
      </c>
    </row>
    <row r="39" spans="1:29" ht="15">
      <c r="A39">
        <v>37</v>
      </c>
      <c r="B39">
        <v>40</v>
      </c>
      <c r="C39">
        <v>84.92</v>
      </c>
      <c r="D39" t="s">
        <v>102</v>
      </c>
      <c r="E39" t="s">
        <v>22</v>
      </c>
      <c r="F39">
        <v>818</v>
      </c>
      <c r="G39">
        <v>8920</v>
      </c>
      <c r="H39">
        <v>0.34300000000000003</v>
      </c>
      <c r="I39">
        <v>3.2360000000000002</v>
      </c>
      <c r="J39">
        <v>0.92200000000000004</v>
      </c>
      <c r="K39">
        <v>0.99470000000000003</v>
      </c>
      <c r="L39">
        <v>0</v>
      </c>
      <c r="M39">
        <v>0</v>
      </c>
      <c r="N39">
        <v>9.4245000000000001</v>
      </c>
      <c r="O39"/>
      <c r="P39"/>
      <c r="Q39" s="4">
        <v>44508</v>
      </c>
      <c r="R39" s="1">
        <v>0.8294097222222222</v>
      </c>
      <c r="T39" s="9">
        <v>0.29127560000000002</v>
      </c>
      <c r="U39" s="9">
        <v>2.7480112000000001</v>
      </c>
      <c r="V39" s="9" t="s">
        <v>72</v>
      </c>
      <c r="W39" s="9" t="s">
        <v>72</v>
      </c>
      <c r="AC39" s="3">
        <v>1</v>
      </c>
    </row>
    <row r="40" spans="1:29" ht="15">
      <c r="A40">
        <v>36</v>
      </c>
      <c r="B40">
        <v>39</v>
      </c>
      <c r="C40">
        <v>95.14</v>
      </c>
      <c r="D40" t="s">
        <v>101</v>
      </c>
      <c r="E40" t="s">
        <v>22</v>
      </c>
      <c r="F40">
        <v>1174</v>
      </c>
      <c r="G40">
        <v>11811</v>
      </c>
      <c r="H40">
        <v>0.44</v>
      </c>
      <c r="I40">
        <v>3.8119999999999998</v>
      </c>
      <c r="J40">
        <v>0.92200000000000004</v>
      </c>
      <c r="K40">
        <v>0.99470000000000003</v>
      </c>
      <c r="L40">
        <v>0</v>
      </c>
      <c r="M40">
        <v>0</v>
      </c>
      <c r="N40">
        <v>8.6549999999999994</v>
      </c>
      <c r="O40"/>
      <c r="P40"/>
      <c r="Q40" s="4">
        <v>44508</v>
      </c>
      <c r="R40" s="1">
        <v>0.82194444444444448</v>
      </c>
      <c r="T40" s="9">
        <v>0.41861600000000004</v>
      </c>
      <c r="U40" s="9">
        <v>3.6267367999999998</v>
      </c>
      <c r="V40" s="9" t="s">
        <v>72</v>
      </c>
      <c r="W40" s="9" t="s">
        <v>72</v>
      </c>
      <c r="X40" s="14"/>
      <c r="Y40" s="14"/>
      <c r="Z40" s="14"/>
      <c r="AA40" s="14"/>
      <c r="AB40" s="14"/>
      <c r="AC40" s="3">
        <v>1</v>
      </c>
    </row>
    <row r="42" spans="1:29" ht="15">
      <c r="A42">
        <v>38</v>
      </c>
      <c r="B42">
        <v>41</v>
      </c>
      <c r="C42">
        <v>87.5</v>
      </c>
      <c r="D42" t="s">
        <v>103</v>
      </c>
      <c r="E42" t="s">
        <v>22</v>
      </c>
      <c r="F42">
        <v>1206</v>
      </c>
      <c r="G42">
        <v>12393</v>
      </c>
      <c r="H42">
        <v>0.49199999999999999</v>
      </c>
      <c r="I42">
        <v>4.3460000000000001</v>
      </c>
      <c r="J42">
        <v>0.92200000000000004</v>
      </c>
      <c r="K42">
        <v>0.99470000000000003</v>
      </c>
      <c r="L42">
        <v>0</v>
      </c>
      <c r="M42">
        <v>0</v>
      </c>
      <c r="N42">
        <v>8.8310999999999993</v>
      </c>
      <c r="O42"/>
      <c r="P42"/>
      <c r="Q42" s="4">
        <v>44508</v>
      </c>
      <c r="R42" s="1">
        <v>0.8369212962962963</v>
      </c>
      <c r="T42" s="9">
        <v>0.43049999999999999</v>
      </c>
      <c r="U42" s="9">
        <v>3.8027500000000005</v>
      </c>
      <c r="V42" s="9" t="s">
        <v>72</v>
      </c>
      <c r="W42" s="9" t="s">
        <v>72</v>
      </c>
      <c r="AC42" s="3">
        <v>1</v>
      </c>
    </row>
    <row r="43" spans="1:29" ht="15">
      <c r="A43">
        <v>11</v>
      </c>
      <c r="B43">
        <v>14</v>
      </c>
      <c r="C43">
        <v>73.489999999999995</v>
      </c>
      <c r="D43" t="s">
        <v>78</v>
      </c>
      <c r="E43" t="s">
        <v>22</v>
      </c>
      <c r="F43">
        <v>555</v>
      </c>
      <c r="G43">
        <v>6638</v>
      </c>
      <c r="H43">
        <v>0.26700000000000002</v>
      </c>
      <c r="I43">
        <v>2.7959999999999998</v>
      </c>
      <c r="J43">
        <v>0.92200000000000004</v>
      </c>
      <c r="K43">
        <v>0.99470000000000003</v>
      </c>
      <c r="L43">
        <v>0</v>
      </c>
      <c r="M43">
        <v>0</v>
      </c>
      <c r="N43">
        <v>10.4689</v>
      </c>
      <c r="O43"/>
      <c r="P43"/>
      <c r="Q43" s="4">
        <v>44508</v>
      </c>
      <c r="R43" s="1">
        <v>0.63570601851851849</v>
      </c>
      <c r="T43" s="9">
        <v>0.19621829999999998</v>
      </c>
      <c r="U43" s="9">
        <v>2.0547803999999998</v>
      </c>
      <c r="V43" s="9" t="s">
        <v>72</v>
      </c>
      <c r="W43" s="9" t="s">
        <v>72</v>
      </c>
      <c r="X43" s="14"/>
      <c r="Y43" s="14"/>
      <c r="Z43" s="14"/>
      <c r="AA43" s="14"/>
      <c r="AB43" s="14"/>
      <c r="AC43" s="3">
        <v>1</v>
      </c>
    </row>
    <row r="44" spans="1:29" ht="15">
      <c r="A44">
        <v>33</v>
      </c>
      <c r="B44">
        <v>36</v>
      </c>
      <c r="C44">
        <v>94.14</v>
      </c>
      <c r="D44" t="s">
        <v>98</v>
      </c>
      <c r="E44" t="s">
        <v>22</v>
      </c>
      <c r="F44">
        <v>991</v>
      </c>
      <c r="G44">
        <v>10825</v>
      </c>
      <c r="H44">
        <v>0.376</v>
      </c>
      <c r="I44">
        <v>3.5339999999999998</v>
      </c>
      <c r="J44">
        <v>0.92200000000000004</v>
      </c>
      <c r="K44">
        <v>0.99470000000000003</v>
      </c>
      <c r="L44">
        <v>0</v>
      </c>
      <c r="M44">
        <v>0</v>
      </c>
      <c r="N44">
        <v>9.4001999999999999</v>
      </c>
      <c r="O44"/>
      <c r="P44"/>
      <c r="Q44" s="4">
        <v>44508</v>
      </c>
      <c r="R44" s="1">
        <v>0.7993865740740741</v>
      </c>
      <c r="T44" s="9">
        <v>0.35396639999999996</v>
      </c>
      <c r="U44" s="9">
        <v>3.3269076000000002</v>
      </c>
      <c r="V44" s="9" t="s">
        <v>72</v>
      </c>
      <c r="W44" s="9" t="s">
        <v>72</v>
      </c>
      <c r="X44" s="14"/>
      <c r="Y44" s="14"/>
      <c r="Z44" s="14"/>
      <c r="AA44" s="14"/>
      <c r="AB44" s="14"/>
      <c r="AC44" s="3">
        <v>1</v>
      </c>
    </row>
    <row r="53" spans="1:29">
      <c r="A53" s="2" t="s">
        <v>190</v>
      </c>
    </row>
    <row r="55" spans="1:29" ht="15">
      <c r="A55">
        <v>12</v>
      </c>
      <c r="B55">
        <v>12</v>
      </c>
      <c r="C55">
        <v>99.3</v>
      </c>
      <c r="D55" t="s">
        <v>148</v>
      </c>
      <c r="E55" t="s">
        <v>22</v>
      </c>
      <c r="F55">
        <v>1811</v>
      </c>
      <c r="G55">
        <v>17676</v>
      </c>
      <c r="H55">
        <v>0.59199999999999997</v>
      </c>
      <c r="I55">
        <v>5.3949999999999996</v>
      </c>
      <c r="J55">
        <v>0.86509999999999998</v>
      </c>
      <c r="K55">
        <v>0.98540000000000005</v>
      </c>
      <c r="L55">
        <v>0</v>
      </c>
      <c r="M55">
        <v>0</v>
      </c>
      <c r="N55">
        <v>9.1204000000000001</v>
      </c>
      <c r="O55"/>
      <c r="P55"/>
      <c r="Q55" s="4">
        <v>44510</v>
      </c>
      <c r="R55" s="1">
        <v>0.6781018518518519</v>
      </c>
      <c r="T55" s="9">
        <v>0.58785599999999993</v>
      </c>
      <c r="U55" s="9">
        <v>5.3572349999999993</v>
      </c>
      <c r="V55" s="9" t="s">
        <v>72</v>
      </c>
      <c r="W55" s="9" t="s">
        <v>72</v>
      </c>
      <c r="AC55" s="3">
        <v>1</v>
      </c>
    </row>
    <row r="56" spans="1:29" ht="15">
      <c r="A56">
        <v>46</v>
      </c>
      <c r="B56">
        <v>49</v>
      </c>
      <c r="C56">
        <v>81.69</v>
      </c>
      <c r="D56" t="s">
        <v>110</v>
      </c>
      <c r="E56" t="s">
        <v>22</v>
      </c>
      <c r="F56">
        <v>1151</v>
      </c>
      <c r="G56">
        <v>9880</v>
      </c>
      <c r="H56">
        <v>0.503</v>
      </c>
      <c r="I56">
        <v>3.7210000000000001</v>
      </c>
      <c r="J56">
        <v>0.92200000000000004</v>
      </c>
      <c r="K56">
        <v>0.99470000000000003</v>
      </c>
      <c r="L56">
        <v>0</v>
      </c>
      <c r="M56">
        <v>0</v>
      </c>
      <c r="N56">
        <v>7.4</v>
      </c>
      <c r="O56"/>
      <c r="P56"/>
      <c r="Q56" s="4">
        <v>44508</v>
      </c>
      <c r="R56" s="1">
        <v>0.89675925925925926</v>
      </c>
      <c r="T56" s="9">
        <v>0.41090069999999995</v>
      </c>
      <c r="U56" s="9">
        <v>3.0396848999999997</v>
      </c>
      <c r="V56" s="9" t="s">
        <v>72</v>
      </c>
      <c r="W56" s="9" t="s">
        <v>72</v>
      </c>
      <c r="X56" s="14"/>
      <c r="Y56" s="14"/>
      <c r="Z56" s="14"/>
      <c r="AA56" s="14"/>
      <c r="AB56" s="14"/>
      <c r="AC56" s="3">
        <v>1</v>
      </c>
    </row>
    <row r="57" spans="1:29" ht="15">
      <c r="A57">
        <v>13</v>
      </c>
      <c r="B57">
        <v>16</v>
      </c>
      <c r="C57">
        <v>93.72</v>
      </c>
      <c r="D57" t="s">
        <v>80</v>
      </c>
      <c r="E57" t="s">
        <v>22</v>
      </c>
      <c r="F57">
        <v>1197</v>
      </c>
      <c r="G57">
        <v>14096</v>
      </c>
      <c r="H57">
        <v>0.45600000000000002</v>
      </c>
      <c r="I57">
        <v>4.6100000000000003</v>
      </c>
      <c r="J57">
        <v>0.92200000000000004</v>
      </c>
      <c r="K57">
        <v>0.99470000000000003</v>
      </c>
      <c r="L57">
        <v>0</v>
      </c>
      <c r="M57">
        <v>0</v>
      </c>
      <c r="N57">
        <v>10.115500000000001</v>
      </c>
      <c r="O57"/>
      <c r="P57"/>
      <c r="Q57" s="4">
        <v>44508</v>
      </c>
      <c r="R57" s="1">
        <v>0.65046296296296291</v>
      </c>
      <c r="T57" s="9">
        <v>0.4273632</v>
      </c>
      <c r="U57" s="9">
        <v>4.3204920000000007</v>
      </c>
      <c r="V57" s="9" t="s">
        <v>72</v>
      </c>
      <c r="W57" s="9" t="s">
        <v>72</v>
      </c>
      <c r="AC57" s="3">
        <v>1</v>
      </c>
    </row>
    <row r="60" spans="1:29" ht="15">
      <c r="A60">
        <v>13</v>
      </c>
      <c r="B60">
        <v>13</v>
      </c>
      <c r="C60">
        <v>73.260000000000005</v>
      </c>
      <c r="D60" t="s">
        <v>149</v>
      </c>
      <c r="E60" t="s">
        <v>22</v>
      </c>
      <c r="F60">
        <v>1720</v>
      </c>
      <c r="G60">
        <v>18354</v>
      </c>
      <c r="H60">
        <v>0.76600000000000001</v>
      </c>
      <c r="I60">
        <v>7.5910000000000002</v>
      </c>
      <c r="J60">
        <v>0.86509999999999998</v>
      </c>
      <c r="K60">
        <v>0.98540000000000005</v>
      </c>
      <c r="L60">
        <v>0</v>
      </c>
      <c r="M60">
        <v>0</v>
      </c>
      <c r="N60">
        <v>9.9146000000000001</v>
      </c>
      <c r="O60"/>
      <c r="P60"/>
      <c r="Q60" s="4">
        <v>44510</v>
      </c>
      <c r="R60" s="1">
        <v>0.68545138888888879</v>
      </c>
      <c r="T60" s="9">
        <v>0.5611716000000001</v>
      </c>
      <c r="U60" s="9">
        <v>5.5611666</v>
      </c>
      <c r="V60" s="9" t="s">
        <v>72</v>
      </c>
      <c r="W60" s="9" t="s">
        <v>72</v>
      </c>
      <c r="AC60" s="3">
        <v>1</v>
      </c>
    </row>
    <row r="61" spans="1:29" ht="15">
      <c r="A61">
        <v>27</v>
      </c>
      <c r="B61">
        <v>30</v>
      </c>
      <c r="C61">
        <v>81.99</v>
      </c>
      <c r="D61" t="s">
        <v>93</v>
      </c>
      <c r="E61" t="s">
        <v>22</v>
      </c>
      <c r="F61">
        <v>1346</v>
      </c>
      <c r="G61">
        <v>15224</v>
      </c>
      <c r="H61">
        <v>0.58599999999999997</v>
      </c>
      <c r="I61">
        <v>5.6879999999999997</v>
      </c>
      <c r="J61">
        <v>0.92200000000000004</v>
      </c>
      <c r="K61">
        <v>0.99470000000000003</v>
      </c>
      <c r="L61">
        <v>0</v>
      </c>
      <c r="M61">
        <v>0</v>
      </c>
      <c r="N61">
        <v>9.7100000000000009</v>
      </c>
      <c r="O61"/>
      <c r="P61"/>
      <c r="Q61" s="4">
        <v>44508</v>
      </c>
      <c r="R61" s="1">
        <v>0.75459490740740742</v>
      </c>
      <c r="T61" s="9">
        <v>0.48046139999999993</v>
      </c>
      <c r="U61" s="9">
        <v>4.6635911999999999</v>
      </c>
      <c r="V61" s="9" t="s">
        <v>72</v>
      </c>
      <c r="W61" s="9" t="s">
        <v>72</v>
      </c>
      <c r="AC61" s="3">
        <v>1</v>
      </c>
    </row>
    <row r="62" spans="1:29" ht="15">
      <c r="A62">
        <v>25</v>
      </c>
      <c r="B62">
        <v>28</v>
      </c>
      <c r="C62">
        <v>92.15</v>
      </c>
      <c r="D62" t="s">
        <v>91</v>
      </c>
      <c r="E62" t="s">
        <v>22</v>
      </c>
      <c r="F62">
        <v>1702</v>
      </c>
      <c r="G62">
        <v>19344</v>
      </c>
      <c r="H62">
        <v>0.64300000000000002</v>
      </c>
      <c r="I62">
        <v>6.4189999999999996</v>
      </c>
      <c r="J62">
        <v>0.92200000000000004</v>
      </c>
      <c r="K62">
        <v>0.99470000000000003</v>
      </c>
      <c r="L62">
        <v>0</v>
      </c>
      <c r="M62">
        <v>0</v>
      </c>
      <c r="N62">
        <v>9.9860000000000007</v>
      </c>
      <c r="O62"/>
      <c r="P62"/>
      <c r="Q62" s="4">
        <v>44508</v>
      </c>
      <c r="R62" s="1">
        <v>0.73966435185185186</v>
      </c>
      <c r="T62" s="9">
        <v>0.59252450000000001</v>
      </c>
      <c r="U62" s="9">
        <v>5.9151084999999997</v>
      </c>
      <c r="V62" s="9" t="s">
        <v>72</v>
      </c>
      <c r="W62" s="9" t="s">
        <v>72</v>
      </c>
      <c r="AC62" s="3">
        <v>1</v>
      </c>
    </row>
    <row r="63" spans="1:2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4"/>
      <c r="R63" s="1"/>
      <c r="T63" s="9"/>
      <c r="U63" s="9"/>
      <c r="V63" s="9"/>
      <c r="W63" s="9"/>
      <c r="AC63" s="3"/>
    </row>
    <row r="65" spans="1:29" ht="15">
      <c r="A65">
        <v>24</v>
      </c>
      <c r="B65">
        <v>27</v>
      </c>
      <c r="C65">
        <v>88.76</v>
      </c>
      <c r="D65" t="s">
        <v>90</v>
      </c>
      <c r="E65" t="s">
        <v>22</v>
      </c>
      <c r="F65">
        <v>1525</v>
      </c>
      <c r="G65">
        <v>16896</v>
      </c>
      <c r="H65">
        <v>0.60499999999999998</v>
      </c>
      <c r="I65">
        <v>5.8259999999999996</v>
      </c>
      <c r="J65">
        <v>0.92200000000000004</v>
      </c>
      <c r="K65">
        <v>0.99470000000000003</v>
      </c>
      <c r="L65">
        <v>0</v>
      </c>
      <c r="M65">
        <v>0</v>
      </c>
      <c r="N65">
        <v>9.6278000000000006</v>
      </c>
      <c r="O65"/>
      <c r="P65"/>
      <c r="Q65" s="4">
        <v>44508</v>
      </c>
      <c r="R65" s="1">
        <v>0.73222222222222222</v>
      </c>
      <c r="T65" s="9">
        <v>0.53699800000000009</v>
      </c>
      <c r="U65" s="9">
        <v>5.1711575999999999</v>
      </c>
      <c r="V65" s="9" t="s">
        <v>72</v>
      </c>
      <c r="W65" s="9" t="s">
        <v>72</v>
      </c>
      <c r="AC65" s="3">
        <v>1</v>
      </c>
    </row>
    <row r="66" spans="1:29" ht="15">
      <c r="A66">
        <v>28</v>
      </c>
      <c r="B66">
        <v>31</v>
      </c>
      <c r="C66">
        <v>81.27</v>
      </c>
      <c r="D66" t="s">
        <v>94</v>
      </c>
      <c r="E66" t="s">
        <v>22</v>
      </c>
      <c r="F66">
        <v>1016</v>
      </c>
      <c r="G66">
        <v>10506</v>
      </c>
      <c r="H66">
        <v>0.44600000000000001</v>
      </c>
      <c r="I66">
        <v>3.9740000000000002</v>
      </c>
      <c r="J66">
        <v>0.92200000000000004</v>
      </c>
      <c r="K66">
        <v>0.99470000000000003</v>
      </c>
      <c r="L66">
        <v>0</v>
      </c>
      <c r="M66">
        <v>0</v>
      </c>
      <c r="N66">
        <v>8.9016999999999999</v>
      </c>
      <c r="O66"/>
      <c r="P66"/>
      <c r="Q66" s="4">
        <v>44508</v>
      </c>
      <c r="R66" s="1">
        <v>0.76208333333333333</v>
      </c>
      <c r="T66" s="9">
        <v>0.36246420000000001</v>
      </c>
      <c r="U66" s="9">
        <v>3.2296697999999999</v>
      </c>
      <c r="V66" s="9" t="s">
        <v>72</v>
      </c>
      <c r="W66" s="9" t="s">
        <v>72</v>
      </c>
      <c r="AC66" s="3">
        <v>1</v>
      </c>
    </row>
    <row r="67" spans="1:29" ht="15">
      <c r="A67">
        <v>17</v>
      </c>
      <c r="B67">
        <v>20</v>
      </c>
      <c r="C67">
        <v>92.94</v>
      </c>
      <c r="D67" t="s">
        <v>84</v>
      </c>
      <c r="E67" t="s">
        <v>22</v>
      </c>
      <c r="F67">
        <v>1188</v>
      </c>
      <c r="G67">
        <v>14329</v>
      </c>
      <c r="H67">
        <v>0.45600000000000002</v>
      </c>
      <c r="I67">
        <v>4.7249999999999996</v>
      </c>
      <c r="J67">
        <v>0.92200000000000004</v>
      </c>
      <c r="K67">
        <v>0.99470000000000003</v>
      </c>
      <c r="L67">
        <v>0</v>
      </c>
      <c r="M67">
        <v>0</v>
      </c>
      <c r="N67">
        <v>10.3529</v>
      </c>
      <c r="O67"/>
      <c r="P67"/>
      <c r="Q67" s="4">
        <v>44508</v>
      </c>
      <c r="R67" s="1">
        <v>0.68002314814814813</v>
      </c>
      <c r="T67" s="9">
        <v>0.42380639999999997</v>
      </c>
      <c r="U67" s="9">
        <v>4.3914149999999994</v>
      </c>
      <c r="V67" s="9" t="s">
        <v>72</v>
      </c>
      <c r="W67" s="9" t="s">
        <v>72</v>
      </c>
      <c r="AC67" s="3">
        <v>1</v>
      </c>
    </row>
    <row r="68" spans="1:2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"/>
      <c r="R68" s="1"/>
      <c r="T68" s="9"/>
      <c r="U68" s="9"/>
      <c r="V68" s="9"/>
      <c r="W68" s="9"/>
      <c r="AC68" s="3"/>
    </row>
    <row r="69" spans="1:2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"/>
      <c r="R69" s="1"/>
      <c r="T69" s="9"/>
      <c r="U69" s="9"/>
      <c r="V69" s="9"/>
      <c r="W69" s="9"/>
      <c r="AC69" s="3"/>
    </row>
    <row r="70" spans="1:29" ht="15">
      <c r="A70">
        <v>23</v>
      </c>
      <c r="B70">
        <v>26</v>
      </c>
      <c r="C70">
        <v>86.55</v>
      </c>
      <c r="D70" t="s">
        <v>89</v>
      </c>
      <c r="E70" t="s">
        <v>22</v>
      </c>
      <c r="F70">
        <v>1251</v>
      </c>
      <c r="G70">
        <v>13180</v>
      </c>
      <c r="H70">
        <v>0.51600000000000001</v>
      </c>
      <c r="I70">
        <v>4.67</v>
      </c>
      <c r="J70">
        <v>0.92200000000000004</v>
      </c>
      <c r="K70">
        <v>0.99470000000000003</v>
      </c>
      <c r="L70">
        <v>0</v>
      </c>
      <c r="M70">
        <v>0</v>
      </c>
      <c r="N70">
        <v>9.0510999999999999</v>
      </c>
      <c r="O70"/>
      <c r="P70"/>
      <c r="Q70" s="4">
        <v>44508</v>
      </c>
      <c r="R70" s="1">
        <v>0.72472222222222227</v>
      </c>
      <c r="T70" s="9">
        <v>0.44659799999999999</v>
      </c>
      <c r="U70" s="9">
        <v>4.0418849999999997</v>
      </c>
      <c r="V70" s="9" t="s">
        <v>72</v>
      </c>
      <c r="W70" s="9" t="s">
        <v>72</v>
      </c>
      <c r="X70" s="14"/>
      <c r="Y70" s="14"/>
      <c r="Z70" s="14"/>
      <c r="AA70" s="14"/>
      <c r="AB70" s="14"/>
      <c r="AC70" s="3">
        <v>1</v>
      </c>
    </row>
    <row r="71" spans="1:29" ht="15">
      <c r="A71">
        <v>30</v>
      </c>
      <c r="B71">
        <v>33</v>
      </c>
      <c r="C71">
        <v>83.7</v>
      </c>
      <c r="D71" t="s">
        <v>96</v>
      </c>
      <c r="E71" t="s">
        <v>22</v>
      </c>
      <c r="F71">
        <v>967</v>
      </c>
      <c r="G71">
        <v>8919</v>
      </c>
      <c r="H71">
        <v>0.41199999999999998</v>
      </c>
      <c r="I71">
        <v>3.2829999999999999</v>
      </c>
      <c r="J71">
        <v>0.92200000000000004</v>
      </c>
      <c r="K71">
        <v>0.99470000000000003</v>
      </c>
      <c r="L71">
        <v>0</v>
      </c>
      <c r="M71">
        <v>0</v>
      </c>
      <c r="N71">
        <v>7.9598000000000004</v>
      </c>
      <c r="O71"/>
      <c r="P71"/>
      <c r="Q71" s="4">
        <v>44508</v>
      </c>
      <c r="R71" s="1">
        <v>0.77696759259259263</v>
      </c>
      <c r="T71" s="9">
        <v>0.34484399999999998</v>
      </c>
      <c r="U71" s="9">
        <v>2.747871</v>
      </c>
      <c r="V71" s="9" t="s">
        <v>72</v>
      </c>
      <c r="W71" s="9" t="s">
        <v>72</v>
      </c>
      <c r="X71" s="14"/>
      <c r="Y71" s="14"/>
      <c r="Z71" s="14"/>
      <c r="AA71" s="14"/>
      <c r="AB71" s="14"/>
      <c r="AC71" s="3">
        <v>1</v>
      </c>
    </row>
    <row r="72" spans="1:29" ht="15">
      <c r="A72">
        <v>51</v>
      </c>
      <c r="B72">
        <v>54</v>
      </c>
      <c r="C72">
        <v>93.02</v>
      </c>
      <c r="D72" t="s">
        <v>115</v>
      </c>
      <c r="E72" t="s">
        <v>22</v>
      </c>
      <c r="F72">
        <v>1127</v>
      </c>
      <c r="G72">
        <v>11604</v>
      </c>
      <c r="H72">
        <v>0.433</v>
      </c>
      <c r="I72">
        <v>3.831</v>
      </c>
      <c r="J72">
        <v>0.92200000000000004</v>
      </c>
      <c r="K72">
        <v>0.99470000000000003</v>
      </c>
      <c r="L72">
        <v>0</v>
      </c>
      <c r="M72">
        <v>0</v>
      </c>
      <c r="N72">
        <v>8.8543000000000003</v>
      </c>
      <c r="O72"/>
      <c r="P72"/>
      <c r="Q72" s="4">
        <v>44508</v>
      </c>
      <c r="R72" s="1">
        <v>0.93410879629629628</v>
      </c>
      <c r="T72" s="9">
        <v>0.40277659999999998</v>
      </c>
      <c r="U72" s="9">
        <v>3.5635962000000001</v>
      </c>
      <c r="V72" s="9" t="s">
        <v>72</v>
      </c>
      <c r="W72" s="9" t="s">
        <v>72</v>
      </c>
      <c r="X72" s="14"/>
      <c r="Y72" s="14"/>
      <c r="Z72" s="14"/>
      <c r="AA72" s="14"/>
      <c r="AB72" s="14"/>
      <c r="AC72" s="3">
        <v>1</v>
      </c>
    </row>
    <row r="73" spans="1:2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"/>
      <c r="R73" s="1"/>
      <c r="T73" s="9"/>
      <c r="U73" s="9"/>
      <c r="V73" s="9"/>
      <c r="W73" s="9"/>
      <c r="X73" s="14"/>
      <c r="Y73" s="14"/>
      <c r="Z73" s="14"/>
      <c r="AA73" s="14"/>
      <c r="AB73" s="14"/>
      <c r="AC73" s="3"/>
    </row>
    <row r="74" spans="1:2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"/>
      <c r="R74" s="1"/>
      <c r="T74" s="9"/>
      <c r="U74" s="9"/>
      <c r="V74" s="9"/>
      <c r="W74" s="9"/>
      <c r="X74" s="14"/>
      <c r="Y74" s="14"/>
      <c r="Z74" s="14"/>
      <c r="AA74" s="14"/>
      <c r="AB74" s="14"/>
      <c r="AC74" s="3"/>
    </row>
    <row r="75" spans="1:29" ht="15">
      <c r="A75">
        <v>44</v>
      </c>
      <c r="B75">
        <v>47</v>
      </c>
      <c r="C75">
        <v>87.52</v>
      </c>
      <c r="D75" t="s">
        <v>108</v>
      </c>
      <c r="E75" t="s">
        <v>22</v>
      </c>
      <c r="F75">
        <v>1577</v>
      </c>
      <c r="G75">
        <v>15395</v>
      </c>
      <c r="H75">
        <v>0.63200000000000001</v>
      </c>
      <c r="I75">
        <v>5.3869999999999996</v>
      </c>
      <c r="J75">
        <v>0.92200000000000004</v>
      </c>
      <c r="K75">
        <v>0.99470000000000003</v>
      </c>
      <c r="L75">
        <v>0</v>
      </c>
      <c r="M75">
        <v>0</v>
      </c>
      <c r="N75">
        <v>8.5215999999999994</v>
      </c>
      <c r="O75"/>
      <c r="P75"/>
      <c r="Q75" s="4">
        <v>44508</v>
      </c>
      <c r="R75" s="1">
        <v>0.88177083333333339</v>
      </c>
      <c r="T75" s="9">
        <v>0.55312639999999991</v>
      </c>
      <c r="U75" s="9">
        <v>4.7147023999999993</v>
      </c>
      <c r="V75" s="9" t="s">
        <v>72</v>
      </c>
      <c r="W75" s="9" t="s">
        <v>72</v>
      </c>
      <c r="AC75" s="3">
        <v>1</v>
      </c>
    </row>
    <row r="76" spans="1:29" ht="15">
      <c r="A76">
        <v>12</v>
      </c>
      <c r="B76">
        <v>15</v>
      </c>
      <c r="C76">
        <v>76.819999999999993</v>
      </c>
      <c r="D76" t="s">
        <v>79</v>
      </c>
      <c r="E76" t="s">
        <v>22</v>
      </c>
      <c r="F76">
        <v>1030</v>
      </c>
      <c r="G76">
        <v>9849</v>
      </c>
      <c r="H76">
        <v>0.47899999999999998</v>
      </c>
      <c r="I76">
        <v>3.9449999999999998</v>
      </c>
      <c r="J76">
        <v>0.92200000000000004</v>
      </c>
      <c r="K76">
        <v>0.99470000000000003</v>
      </c>
      <c r="L76">
        <v>0</v>
      </c>
      <c r="M76">
        <v>0</v>
      </c>
      <c r="N76">
        <v>8.24</v>
      </c>
      <c r="O76"/>
      <c r="P76"/>
      <c r="Q76" s="4">
        <v>44508</v>
      </c>
      <c r="R76" s="1">
        <v>0.64307870370370368</v>
      </c>
      <c r="T76" s="9">
        <v>0.36796779999999996</v>
      </c>
      <c r="U76" s="9">
        <v>3.0305489999999997</v>
      </c>
      <c r="V76" s="9" t="s">
        <v>72</v>
      </c>
      <c r="W76" s="9" t="s">
        <v>72</v>
      </c>
      <c r="X76" s="14"/>
      <c r="Y76" s="14"/>
      <c r="Z76" s="14"/>
      <c r="AA76" s="14"/>
      <c r="AB76" s="14"/>
      <c r="AC76" s="3">
        <v>1</v>
      </c>
    </row>
    <row r="77" spans="1:29" ht="15">
      <c r="A77">
        <v>42</v>
      </c>
      <c r="B77">
        <v>45</v>
      </c>
      <c r="C77">
        <v>92.32</v>
      </c>
      <c r="D77" t="s">
        <v>107</v>
      </c>
      <c r="E77" t="s">
        <v>22</v>
      </c>
      <c r="F77">
        <v>1461</v>
      </c>
      <c r="G77">
        <v>14151</v>
      </c>
      <c r="H77">
        <v>0.56399999999999995</v>
      </c>
      <c r="I77">
        <v>4.6980000000000004</v>
      </c>
      <c r="J77">
        <v>0.92200000000000004</v>
      </c>
      <c r="K77">
        <v>0.99470000000000003</v>
      </c>
      <c r="L77">
        <v>0</v>
      </c>
      <c r="M77">
        <v>0</v>
      </c>
      <c r="N77">
        <v>8.3298000000000005</v>
      </c>
      <c r="O77"/>
      <c r="P77"/>
      <c r="Q77" s="4">
        <v>44508</v>
      </c>
      <c r="R77" s="1">
        <v>0.86684027777777783</v>
      </c>
      <c r="T77" s="9">
        <v>0.52068479999999995</v>
      </c>
      <c r="U77" s="9">
        <v>4.3371936</v>
      </c>
      <c r="V77" s="9" t="s">
        <v>72</v>
      </c>
      <c r="W77" s="9" t="s">
        <v>72</v>
      </c>
      <c r="AC77" s="3">
        <v>1</v>
      </c>
    </row>
    <row r="80" spans="1:29" ht="15">
      <c r="A80">
        <v>15</v>
      </c>
      <c r="B80">
        <v>18</v>
      </c>
      <c r="C80">
        <v>85.11</v>
      </c>
      <c r="D80" t="s">
        <v>82</v>
      </c>
      <c r="E80" t="s">
        <v>22</v>
      </c>
      <c r="F80">
        <v>2082</v>
      </c>
      <c r="G80">
        <v>23741</v>
      </c>
      <c r="H80">
        <v>0.83499999999999996</v>
      </c>
      <c r="I80">
        <v>8.52</v>
      </c>
      <c r="J80">
        <v>0.92200000000000004</v>
      </c>
      <c r="K80">
        <v>0.99470000000000003</v>
      </c>
      <c r="L80">
        <v>0</v>
      </c>
      <c r="M80">
        <v>0</v>
      </c>
      <c r="N80">
        <v>10.206099999999999</v>
      </c>
      <c r="O80"/>
      <c r="P80"/>
      <c r="Q80" s="4">
        <v>44508</v>
      </c>
      <c r="R80" s="1">
        <v>0.66521990740740744</v>
      </c>
      <c r="T80" s="9">
        <v>0.71066850000000004</v>
      </c>
      <c r="U80" s="9">
        <v>7.2513719999999999</v>
      </c>
      <c r="V80" s="9" t="s">
        <v>72</v>
      </c>
      <c r="W80" s="9" t="s">
        <v>72</v>
      </c>
      <c r="AC80" s="3">
        <v>1</v>
      </c>
    </row>
    <row r="81" spans="1:29" ht="15">
      <c r="A81">
        <v>29</v>
      </c>
      <c r="B81">
        <v>32</v>
      </c>
      <c r="C81">
        <v>77.760000000000005</v>
      </c>
      <c r="D81" t="s">
        <v>95</v>
      </c>
      <c r="E81" t="s">
        <v>22</v>
      </c>
      <c r="F81">
        <v>1466</v>
      </c>
      <c r="G81">
        <v>16734</v>
      </c>
      <c r="H81">
        <v>0.67200000000000004</v>
      </c>
      <c r="I81">
        <v>6.5869999999999997</v>
      </c>
      <c r="J81">
        <v>0.92200000000000004</v>
      </c>
      <c r="K81">
        <v>0.99470000000000003</v>
      </c>
      <c r="L81">
        <v>0</v>
      </c>
      <c r="M81">
        <v>0</v>
      </c>
      <c r="N81">
        <v>9.8034999999999997</v>
      </c>
      <c r="O81"/>
      <c r="P81"/>
      <c r="Q81" s="4">
        <v>44508</v>
      </c>
      <c r="R81" s="1">
        <v>0.76953703703703702</v>
      </c>
      <c r="T81" s="9">
        <v>0.5225472000000001</v>
      </c>
      <c r="U81" s="9">
        <v>5.1220511999999996</v>
      </c>
      <c r="V81" s="9" t="s">
        <v>72</v>
      </c>
      <c r="W81" s="9" t="s">
        <v>72</v>
      </c>
      <c r="AC81" s="3">
        <v>1</v>
      </c>
    </row>
    <row r="82" spans="1:29" ht="15">
      <c r="A82">
        <v>49</v>
      </c>
      <c r="B82">
        <v>52</v>
      </c>
      <c r="C82">
        <v>89.11</v>
      </c>
      <c r="D82" t="s">
        <v>113</v>
      </c>
      <c r="E82" t="s">
        <v>22</v>
      </c>
      <c r="F82">
        <v>1846</v>
      </c>
      <c r="G82">
        <v>20590</v>
      </c>
      <c r="H82">
        <v>0.71499999999999997</v>
      </c>
      <c r="I82">
        <v>7.0629999999999997</v>
      </c>
      <c r="J82">
        <v>0.92200000000000004</v>
      </c>
      <c r="K82">
        <v>0.99470000000000003</v>
      </c>
      <c r="L82">
        <v>0</v>
      </c>
      <c r="M82">
        <v>0</v>
      </c>
      <c r="N82">
        <v>9.8789999999999996</v>
      </c>
      <c r="O82"/>
      <c r="P82"/>
      <c r="Q82" s="4">
        <v>44508</v>
      </c>
      <c r="R82" s="1">
        <v>0.91913194444444446</v>
      </c>
      <c r="T82" s="9">
        <v>0.63713649999999999</v>
      </c>
      <c r="U82" s="9">
        <v>6.2938392999999992</v>
      </c>
      <c r="V82" s="9" t="s">
        <v>72</v>
      </c>
      <c r="W82" s="9" t="s">
        <v>72</v>
      </c>
      <c r="AC82" s="3">
        <v>1</v>
      </c>
    </row>
    <row r="83" spans="1:2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"/>
      <c r="R83" s="1"/>
      <c r="T83" s="9"/>
      <c r="U83" s="9"/>
      <c r="V83" s="9"/>
      <c r="W83" s="9"/>
      <c r="AC83" s="3"/>
    </row>
    <row r="84" spans="1:2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4"/>
      <c r="R84" s="1"/>
      <c r="T84" s="9"/>
      <c r="U84" s="9"/>
      <c r="V84" s="9"/>
      <c r="W84" s="9"/>
      <c r="AC84" s="3"/>
    </row>
    <row r="85" spans="1:29" ht="15">
      <c r="A85">
        <v>54</v>
      </c>
      <c r="B85">
        <v>57</v>
      </c>
      <c r="C85">
        <v>80.739999999999995</v>
      </c>
      <c r="D85" t="s">
        <v>118</v>
      </c>
      <c r="E85" t="s">
        <v>22</v>
      </c>
      <c r="F85">
        <v>1764</v>
      </c>
      <c r="G85">
        <v>21249</v>
      </c>
      <c r="H85">
        <v>0.75700000000000001</v>
      </c>
      <c r="I85">
        <v>8.0429999999999993</v>
      </c>
      <c r="J85">
        <v>0.92200000000000004</v>
      </c>
      <c r="K85">
        <v>0.99470000000000003</v>
      </c>
      <c r="L85">
        <v>0</v>
      </c>
      <c r="M85">
        <v>0</v>
      </c>
      <c r="N85">
        <v>10.6205</v>
      </c>
      <c r="O85"/>
      <c r="P85"/>
      <c r="Q85" s="4">
        <v>44508</v>
      </c>
      <c r="R85" s="1">
        <v>0.9564583333333333</v>
      </c>
      <c r="T85" s="9">
        <v>0.61120180000000002</v>
      </c>
      <c r="U85" s="9">
        <v>6.4939181999999995</v>
      </c>
      <c r="V85" s="9" t="s">
        <v>72</v>
      </c>
      <c r="W85" s="9" t="s">
        <v>72</v>
      </c>
      <c r="AC85" s="3">
        <v>1</v>
      </c>
    </row>
    <row r="86" spans="1:29" ht="15">
      <c r="A86">
        <v>50</v>
      </c>
      <c r="B86">
        <v>53</v>
      </c>
      <c r="C86">
        <v>79.42</v>
      </c>
      <c r="D86" t="s">
        <v>114</v>
      </c>
      <c r="E86" t="s">
        <v>22</v>
      </c>
      <c r="F86">
        <v>1388</v>
      </c>
      <c r="G86">
        <v>16711</v>
      </c>
      <c r="H86">
        <v>0.623</v>
      </c>
      <c r="I86">
        <v>6.44</v>
      </c>
      <c r="J86">
        <v>0.92200000000000004</v>
      </c>
      <c r="K86">
        <v>0.99470000000000003</v>
      </c>
      <c r="L86">
        <v>0</v>
      </c>
      <c r="M86">
        <v>0</v>
      </c>
      <c r="N86">
        <v>10.334899999999999</v>
      </c>
      <c r="O86"/>
      <c r="P86"/>
      <c r="Q86" s="4">
        <v>44508</v>
      </c>
      <c r="R86" s="1">
        <v>0.92662037037037026</v>
      </c>
      <c r="T86" s="9">
        <v>0.49478659999999997</v>
      </c>
      <c r="U86" s="9">
        <v>5.1146479999999999</v>
      </c>
      <c r="V86" s="9" t="s">
        <v>72</v>
      </c>
      <c r="W86" s="9" t="s">
        <v>72</v>
      </c>
      <c r="AC86" s="3">
        <v>1</v>
      </c>
    </row>
    <row r="87" spans="1:29" ht="15">
      <c r="A87">
        <v>8</v>
      </c>
      <c r="B87">
        <v>11</v>
      </c>
      <c r="C87">
        <v>92.42</v>
      </c>
      <c r="D87" t="s">
        <v>75</v>
      </c>
      <c r="E87" t="s">
        <v>22</v>
      </c>
      <c r="F87">
        <v>1603</v>
      </c>
      <c r="G87">
        <v>20372</v>
      </c>
      <c r="H87">
        <v>0.60799999999999998</v>
      </c>
      <c r="I87">
        <v>6.7380000000000004</v>
      </c>
      <c r="J87">
        <v>0.92200000000000004</v>
      </c>
      <c r="K87">
        <v>0.99470000000000003</v>
      </c>
      <c r="L87">
        <v>0</v>
      </c>
      <c r="M87">
        <v>0</v>
      </c>
      <c r="N87">
        <v>11.09</v>
      </c>
      <c r="O87"/>
      <c r="P87"/>
      <c r="Q87" s="4">
        <v>44508</v>
      </c>
      <c r="R87" s="1">
        <v>0.6135532407407408</v>
      </c>
      <c r="T87" s="9">
        <v>0.56191360000000001</v>
      </c>
      <c r="U87" s="9">
        <v>6.2272596000000009</v>
      </c>
      <c r="V87" s="9" t="s">
        <v>72</v>
      </c>
      <c r="W87" s="9" t="s">
        <v>72</v>
      </c>
      <c r="AC87" s="3">
        <v>1</v>
      </c>
    </row>
    <row r="88" spans="1:2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4"/>
      <c r="R88" s="1"/>
      <c r="T88" s="9"/>
      <c r="U88" s="9"/>
      <c r="V88" s="9"/>
      <c r="W88" s="9"/>
      <c r="AC88" s="3"/>
    </row>
    <row r="90" spans="1:29" ht="15">
      <c r="A90">
        <v>16</v>
      </c>
      <c r="B90">
        <v>16</v>
      </c>
      <c r="C90">
        <v>89.62</v>
      </c>
      <c r="D90" t="s">
        <v>152</v>
      </c>
      <c r="E90" t="s">
        <v>22</v>
      </c>
      <c r="F90">
        <v>3385</v>
      </c>
      <c r="G90">
        <v>27874</v>
      </c>
      <c r="H90">
        <v>1.1679999999999999</v>
      </c>
      <c r="I90">
        <v>9.4049999999999994</v>
      </c>
      <c r="J90">
        <v>0.86509999999999998</v>
      </c>
      <c r="K90">
        <v>0.98540000000000005</v>
      </c>
      <c r="L90">
        <v>0</v>
      </c>
      <c r="M90">
        <v>0</v>
      </c>
      <c r="N90">
        <v>8.0502000000000002</v>
      </c>
      <c r="O90"/>
      <c r="P90"/>
      <c r="Q90" s="4">
        <v>44510</v>
      </c>
      <c r="R90" s="1">
        <v>0.70773148148148157</v>
      </c>
      <c r="T90" s="9">
        <v>1.0467616</v>
      </c>
      <c r="U90" s="9">
        <v>8.4287609999999997</v>
      </c>
      <c r="V90" s="9" t="s">
        <v>72</v>
      </c>
      <c r="W90" s="9" t="s">
        <v>72</v>
      </c>
      <c r="AC90" s="3">
        <v>1</v>
      </c>
    </row>
    <row r="91" spans="1:29" ht="15">
      <c r="A91">
        <v>17</v>
      </c>
      <c r="B91">
        <v>17</v>
      </c>
      <c r="C91">
        <v>72.72</v>
      </c>
      <c r="D91" t="s">
        <v>153</v>
      </c>
      <c r="E91" t="s">
        <v>22</v>
      </c>
      <c r="F91">
        <v>1763</v>
      </c>
      <c r="G91">
        <v>15556</v>
      </c>
      <c r="H91">
        <v>0.78900000000000003</v>
      </c>
      <c r="I91">
        <v>6.49</v>
      </c>
      <c r="J91">
        <v>0.86509999999999998</v>
      </c>
      <c r="K91">
        <v>0.98540000000000005</v>
      </c>
      <c r="L91">
        <v>0</v>
      </c>
      <c r="M91">
        <v>0</v>
      </c>
      <c r="N91">
        <v>8.23</v>
      </c>
      <c r="O91"/>
      <c r="P91"/>
      <c r="Q91" s="4">
        <v>44510</v>
      </c>
      <c r="R91" s="1">
        <v>0.71510416666666676</v>
      </c>
      <c r="T91" s="9">
        <v>0.57376080000000007</v>
      </c>
      <c r="U91" s="9">
        <v>4.7195280000000004</v>
      </c>
      <c r="V91" s="9" t="s">
        <v>72</v>
      </c>
      <c r="W91" s="9" t="s">
        <v>72</v>
      </c>
      <c r="AC91" s="3">
        <v>1</v>
      </c>
    </row>
    <row r="92" spans="1:29" ht="15">
      <c r="A92">
        <v>14</v>
      </c>
      <c r="B92">
        <v>14</v>
      </c>
      <c r="C92">
        <v>89.86</v>
      </c>
      <c r="D92" t="s">
        <v>150</v>
      </c>
      <c r="E92" t="s">
        <v>22</v>
      </c>
      <c r="F92">
        <v>2802</v>
      </c>
      <c r="G92">
        <v>22954</v>
      </c>
      <c r="H92">
        <v>0.97599999999999998</v>
      </c>
      <c r="I92">
        <v>7.73</v>
      </c>
      <c r="J92">
        <v>0.86509999999999998</v>
      </c>
      <c r="K92">
        <v>0.98540000000000005</v>
      </c>
      <c r="L92">
        <v>0</v>
      </c>
      <c r="M92">
        <v>0</v>
      </c>
      <c r="N92">
        <v>7.9240000000000004</v>
      </c>
      <c r="O92"/>
      <c r="P92"/>
      <c r="Q92" s="4">
        <v>44510</v>
      </c>
      <c r="R92" s="1">
        <v>0.6929050925925927</v>
      </c>
      <c r="T92" s="9">
        <v>0.87703360000000008</v>
      </c>
      <c r="U92" s="9">
        <v>6.9461779999999997</v>
      </c>
      <c r="V92" s="9" t="s">
        <v>72</v>
      </c>
      <c r="W92" s="9" t="s">
        <v>72</v>
      </c>
      <c r="AC92" s="3">
        <v>1</v>
      </c>
    </row>
    <row r="93" spans="1:2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4"/>
      <c r="R93" s="1"/>
      <c r="T93" s="9"/>
      <c r="U93" s="9"/>
      <c r="V93" s="9"/>
      <c r="W93" s="9"/>
      <c r="AC93" s="3"/>
    </row>
    <row r="94" spans="1:2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4"/>
      <c r="R94" s="1"/>
      <c r="T94" s="9"/>
      <c r="U94" s="9"/>
      <c r="V94" s="9"/>
      <c r="W94" s="9"/>
      <c r="AC94" s="3"/>
    </row>
    <row r="95" spans="1:29" ht="15">
      <c r="A95">
        <v>40</v>
      </c>
      <c r="B95">
        <v>43</v>
      </c>
      <c r="C95">
        <v>81.33</v>
      </c>
      <c r="D95" t="s">
        <v>105</v>
      </c>
      <c r="E95" t="s">
        <v>22</v>
      </c>
      <c r="F95">
        <v>2834</v>
      </c>
      <c r="G95">
        <v>25307</v>
      </c>
      <c r="H95">
        <v>1.161</v>
      </c>
      <c r="I95">
        <v>9.5020000000000007</v>
      </c>
      <c r="J95">
        <v>0.92200000000000004</v>
      </c>
      <c r="K95">
        <v>0.99470000000000003</v>
      </c>
      <c r="L95">
        <v>0</v>
      </c>
      <c r="M95">
        <v>0</v>
      </c>
      <c r="N95">
        <v>8.1846999999999994</v>
      </c>
      <c r="O95"/>
      <c r="P95"/>
      <c r="Q95" s="4">
        <v>44508</v>
      </c>
      <c r="R95" s="1">
        <v>0.85194444444444439</v>
      </c>
      <c r="T95" s="9">
        <v>0.94424130000000006</v>
      </c>
      <c r="U95" s="9">
        <v>7.7279766000000008</v>
      </c>
      <c r="V95" s="9" t="s">
        <v>72</v>
      </c>
      <c r="W95" s="9" t="s">
        <v>72</v>
      </c>
      <c r="AC95" s="3">
        <v>1</v>
      </c>
    </row>
    <row r="96" spans="1:29" ht="15">
      <c r="A96">
        <v>26</v>
      </c>
      <c r="B96">
        <v>29</v>
      </c>
      <c r="C96">
        <v>72.88</v>
      </c>
      <c r="D96" t="s">
        <v>92</v>
      </c>
      <c r="E96" t="s">
        <v>22</v>
      </c>
      <c r="F96">
        <v>1840</v>
      </c>
      <c r="G96">
        <v>15714</v>
      </c>
      <c r="H96">
        <v>0.871</v>
      </c>
      <c r="I96">
        <v>6.6029999999999998</v>
      </c>
      <c r="J96">
        <v>0.92200000000000004</v>
      </c>
      <c r="K96">
        <v>0.99470000000000003</v>
      </c>
      <c r="L96">
        <v>0</v>
      </c>
      <c r="M96">
        <v>0</v>
      </c>
      <c r="N96">
        <v>7.577</v>
      </c>
      <c r="O96"/>
      <c r="P96"/>
      <c r="Q96" s="4">
        <v>44508</v>
      </c>
      <c r="R96" s="1">
        <v>0.74714120370370374</v>
      </c>
      <c r="T96" s="9">
        <v>0.63478479999999993</v>
      </c>
      <c r="U96" s="9">
        <v>4.8122663999999995</v>
      </c>
      <c r="V96" s="9" t="s">
        <v>72</v>
      </c>
      <c r="W96" s="9" t="s">
        <v>72</v>
      </c>
      <c r="AC96" s="3">
        <v>1</v>
      </c>
    </row>
    <row r="97" spans="1:29" ht="15">
      <c r="A97">
        <v>18</v>
      </c>
      <c r="B97">
        <v>18</v>
      </c>
      <c r="C97">
        <v>91.46</v>
      </c>
      <c r="D97" t="s">
        <v>154</v>
      </c>
      <c r="E97" t="s">
        <v>22</v>
      </c>
      <c r="F97">
        <v>2711</v>
      </c>
      <c r="G97">
        <v>23247</v>
      </c>
      <c r="H97">
        <v>0.93</v>
      </c>
      <c r="I97">
        <v>7.6920000000000002</v>
      </c>
      <c r="J97">
        <v>0.86509999999999998</v>
      </c>
      <c r="K97">
        <v>0.98540000000000005</v>
      </c>
      <c r="L97">
        <v>0</v>
      </c>
      <c r="M97">
        <v>0</v>
      </c>
      <c r="N97">
        <v>8.2746999999999993</v>
      </c>
      <c r="O97"/>
      <c r="P97"/>
      <c r="Q97" s="4">
        <v>44510</v>
      </c>
      <c r="R97" s="1">
        <v>0.72253472222222215</v>
      </c>
      <c r="T97" s="9">
        <v>0.85057800000000006</v>
      </c>
      <c r="U97" s="9">
        <v>7.0351032</v>
      </c>
      <c r="V97" s="9" t="s">
        <v>72</v>
      </c>
      <c r="W97" s="9" t="s">
        <v>72</v>
      </c>
      <c r="AC97" s="3">
        <v>1</v>
      </c>
    </row>
    <row r="99" spans="1:2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4"/>
      <c r="R99" s="1"/>
      <c r="T99" s="9"/>
      <c r="U99" s="9"/>
      <c r="V99" s="9"/>
      <c r="W99" s="9"/>
      <c r="AC99" s="3"/>
    </row>
    <row r="100" spans="1:29" ht="15">
      <c r="A100">
        <v>15</v>
      </c>
      <c r="B100">
        <v>15</v>
      </c>
      <c r="C100">
        <v>56.53</v>
      </c>
      <c r="D100" t="s">
        <v>151</v>
      </c>
      <c r="E100" t="s">
        <v>22</v>
      </c>
      <c r="F100">
        <v>1858</v>
      </c>
      <c r="G100">
        <v>16988</v>
      </c>
      <c r="H100">
        <v>1.0629999999999999</v>
      </c>
      <c r="I100">
        <v>9.1110000000000007</v>
      </c>
      <c r="J100">
        <v>0.86509999999999998</v>
      </c>
      <c r="K100">
        <v>0.98540000000000005</v>
      </c>
      <c r="L100">
        <v>0</v>
      </c>
      <c r="M100">
        <v>0</v>
      </c>
      <c r="N100">
        <v>8.5673999999999992</v>
      </c>
      <c r="O100"/>
      <c r="P100"/>
      <c r="Q100" s="4">
        <v>44510</v>
      </c>
      <c r="R100" s="1">
        <v>0.70026620370370374</v>
      </c>
      <c r="T100" s="9">
        <v>0.6009139</v>
      </c>
      <c r="U100" s="9">
        <v>5.1504483000000008</v>
      </c>
      <c r="V100" s="9" t="s">
        <v>72</v>
      </c>
      <c r="W100" s="9" t="s">
        <v>72</v>
      </c>
      <c r="AC100" s="3">
        <v>1</v>
      </c>
    </row>
    <row r="101" spans="1:29" ht="15">
      <c r="A101">
        <v>21</v>
      </c>
      <c r="B101">
        <v>21</v>
      </c>
      <c r="C101">
        <v>76.150000000000006</v>
      </c>
      <c r="D101" t="s">
        <v>156</v>
      </c>
      <c r="E101" t="s">
        <v>22</v>
      </c>
      <c r="F101">
        <v>1698</v>
      </c>
      <c r="G101">
        <v>15993</v>
      </c>
      <c r="H101">
        <v>0.72799999999999998</v>
      </c>
      <c r="I101">
        <v>6.37</v>
      </c>
      <c r="J101">
        <v>0.86509999999999998</v>
      </c>
      <c r="K101">
        <v>0.98540000000000005</v>
      </c>
      <c r="L101">
        <v>0</v>
      </c>
      <c r="M101">
        <v>0</v>
      </c>
      <c r="N101">
        <v>8.7464999999999993</v>
      </c>
      <c r="O101"/>
      <c r="P101"/>
      <c r="Q101" s="4">
        <v>44510</v>
      </c>
      <c r="R101" s="1">
        <v>0.74474537037037036</v>
      </c>
      <c r="T101" s="9">
        <v>0.55437200000000009</v>
      </c>
      <c r="U101" s="9">
        <v>4.8507550000000004</v>
      </c>
      <c r="V101" s="9" t="s">
        <v>72</v>
      </c>
      <c r="W101" s="9" t="s">
        <v>72</v>
      </c>
      <c r="AC101" s="3">
        <v>1</v>
      </c>
    </row>
    <row r="102" spans="1:29" ht="15">
      <c r="A102">
        <v>18</v>
      </c>
      <c r="B102">
        <v>21</v>
      </c>
      <c r="C102">
        <v>81.75</v>
      </c>
      <c r="D102" t="s">
        <v>85</v>
      </c>
      <c r="E102" t="s">
        <v>22</v>
      </c>
      <c r="F102">
        <v>2240</v>
      </c>
      <c r="G102">
        <v>20666</v>
      </c>
      <c r="H102">
        <v>0.92900000000000005</v>
      </c>
      <c r="I102">
        <v>7.7270000000000003</v>
      </c>
      <c r="J102">
        <v>0.92200000000000004</v>
      </c>
      <c r="K102">
        <v>0.99470000000000003</v>
      </c>
      <c r="L102">
        <v>0</v>
      </c>
      <c r="M102">
        <v>0</v>
      </c>
      <c r="N102">
        <v>8.3177000000000003</v>
      </c>
      <c r="O102"/>
      <c r="P102"/>
      <c r="Q102" s="4">
        <v>44508</v>
      </c>
      <c r="R102" s="1">
        <v>0.68744212962962958</v>
      </c>
      <c r="T102" s="9">
        <v>0.75945750000000001</v>
      </c>
      <c r="U102" s="9">
        <v>6.3168225000000007</v>
      </c>
      <c r="V102" s="9" t="s">
        <v>72</v>
      </c>
      <c r="W102" s="9" t="s">
        <v>72</v>
      </c>
      <c r="X102" s="14"/>
      <c r="Y102" s="14"/>
      <c r="Z102" s="14"/>
      <c r="AA102" s="14"/>
      <c r="AB102" s="14"/>
      <c r="AC102" s="3">
        <v>1</v>
      </c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594-213A-46CB-9AEC-BACB2527F3CD}">
  <dimension ref="A1:AI377"/>
  <sheetViews>
    <sheetView tabSelected="1" workbookViewId="0">
      <pane ySplit="1" topLeftCell="A322" activePane="bottomLeft" state="frozen"/>
      <selection activeCell="P1" sqref="P1"/>
      <selection pane="bottomLeft" activeCell="D283" sqref="D283"/>
    </sheetView>
  </sheetViews>
  <sheetFormatPr baseColWidth="10" defaultColWidth="8.83203125" defaultRowHeight="15"/>
  <cols>
    <col min="1" max="1" width="33.1640625" customWidth="1"/>
    <col min="2" max="2" width="19.6640625" customWidth="1"/>
    <col min="6" max="6" width="17.5" customWidth="1"/>
    <col min="7" max="7" width="8.6640625" style="48"/>
    <col min="8" max="8" width="8.83203125" style="48"/>
    <col min="9" max="9" width="10.5" style="48" customWidth="1"/>
    <col min="20" max="20" width="13.1640625" customWidth="1"/>
    <col min="28" max="28" width="10.33203125" bestFit="1" customWidth="1"/>
    <col min="29" max="39" width="10.33203125" customWidth="1"/>
    <col min="40" max="40" width="8.83203125" bestFit="1" customWidth="1"/>
  </cols>
  <sheetData>
    <row r="1" spans="1:35" s="15" customFormat="1" ht="144">
      <c r="A1" s="15" t="s">
        <v>157</v>
      </c>
      <c r="B1" s="15" t="s">
        <v>298</v>
      </c>
      <c r="C1" s="15" t="s">
        <v>158</v>
      </c>
      <c r="D1" s="15" t="s">
        <v>159</v>
      </c>
      <c r="E1" s="15" t="s">
        <v>160</v>
      </c>
      <c r="F1" s="15" t="s">
        <v>161</v>
      </c>
      <c r="G1" s="49" t="s">
        <v>162</v>
      </c>
      <c r="H1" s="49" t="s">
        <v>251</v>
      </c>
      <c r="I1" s="49" t="s">
        <v>219</v>
      </c>
      <c r="K1" s="15" t="s">
        <v>164</v>
      </c>
      <c r="L1" s="15" t="s">
        <v>165</v>
      </c>
      <c r="M1" s="15" t="s">
        <v>166</v>
      </c>
      <c r="N1" s="15" t="s">
        <v>167</v>
      </c>
      <c r="O1" s="15" t="s">
        <v>163</v>
      </c>
      <c r="P1" s="15" t="s">
        <v>168</v>
      </c>
      <c r="Q1" s="50"/>
      <c r="R1" s="50"/>
      <c r="S1" s="15" t="s">
        <v>169</v>
      </c>
      <c r="T1" s="15" t="s">
        <v>170</v>
      </c>
      <c r="U1" s="15" t="s">
        <v>171</v>
      </c>
      <c r="V1" s="15" t="s">
        <v>172</v>
      </c>
      <c r="W1" s="15" t="s">
        <v>173</v>
      </c>
      <c r="X1" s="15" t="s">
        <v>174</v>
      </c>
      <c r="Y1" s="50"/>
      <c r="Z1" s="50"/>
      <c r="AA1" s="50" t="s">
        <v>175</v>
      </c>
      <c r="AB1" s="15" t="s">
        <v>176</v>
      </c>
      <c r="AC1" s="15" t="s">
        <v>177</v>
      </c>
      <c r="AD1" s="15" t="s">
        <v>178</v>
      </c>
      <c r="AE1" s="15" t="s">
        <v>179</v>
      </c>
      <c r="AF1" s="15" t="s">
        <v>180</v>
      </c>
      <c r="AH1" s="15" t="s">
        <v>251</v>
      </c>
      <c r="AI1" s="15" t="s">
        <v>181</v>
      </c>
    </row>
    <row r="2" spans="1:35">
      <c r="A2" s="48" t="s">
        <v>185</v>
      </c>
      <c r="B2" s="48" t="s">
        <v>182</v>
      </c>
      <c r="C2" s="48">
        <v>99.26</v>
      </c>
      <c r="D2" s="48"/>
      <c r="E2" s="55"/>
      <c r="F2" s="48">
        <v>14172.3</v>
      </c>
      <c r="G2" s="48">
        <f t="shared" ref="G2:G13" si="0">E2</f>
        <v>0</v>
      </c>
      <c r="I2" s="48">
        <v>0</v>
      </c>
      <c r="J2" s="51"/>
      <c r="K2" s="53"/>
      <c r="M2">
        <f t="shared" ref="M2:M16" si="1">C2</f>
        <v>99.26</v>
      </c>
      <c r="N2">
        <f t="shared" ref="N2:N16" si="2">F2-D2</f>
        <v>14172.3</v>
      </c>
      <c r="O2" s="51">
        <f t="shared" ref="O2:O18" si="3">100*N2/C2</f>
        <v>14277.956880918799</v>
      </c>
      <c r="P2">
        <v>0</v>
      </c>
      <c r="S2" s="48">
        <v>89.9</v>
      </c>
      <c r="T2" s="48">
        <v>0.361398</v>
      </c>
      <c r="U2" s="48">
        <v>3.5456560000000001</v>
      </c>
      <c r="V2">
        <f t="shared" ref="V2:V13" si="4">(S2-(S2*P2))</f>
        <v>89.9</v>
      </c>
      <c r="W2" s="52">
        <f t="shared" ref="W2:W13" si="5">100*T2/V2</f>
        <v>0.40199999999999997</v>
      </c>
      <c r="X2">
        <f t="shared" ref="X2:X13" si="6">100*U2/V2</f>
        <v>3.944</v>
      </c>
      <c r="AB2" s="46">
        <f>100*(X4-X3)/X2</f>
        <v>36.341827357279989</v>
      </c>
      <c r="AC2" s="46">
        <f>100*(((K3-K4)*0.027)/C3)</f>
        <v>0</v>
      </c>
      <c r="AD2" s="46">
        <f>(1000*(((K3-K4)*0.027)/55.85))/(C3/1000)</f>
        <v>0</v>
      </c>
      <c r="AE2" s="46">
        <f>1000000*(X4-X3)/55.85/100</f>
        <v>256.63772085427445</v>
      </c>
      <c r="AF2" s="46"/>
      <c r="AG2" s="46"/>
      <c r="AH2" s="46"/>
      <c r="AI2" s="46"/>
    </row>
    <row r="3" spans="1:35">
      <c r="A3" s="48"/>
      <c r="B3" s="48" t="s">
        <v>183</v>
      </c>
      <c r="C3" s="48">
        <v>99.73</v>
      </c>
      <c r="D3" s="48">
        <v>14080.6</v>
      </c>
      <c r="E3" s="55"/>
      <c r="F3" s="48">
        <v>14160.2</v>
      </c>
      <c r="G3" s="48">
        <f t="shared" si="0"/>
        <v>0</v>
      </c>
      <c r="I3" s="48">
        <v>0</v>
      </c>
      <c r="J3" s="51"/>
      <c r="K3" s="53"/>
      <c r="L3">
        <f>(1000*((K3-K4)/55.85)*0.027)/(C3/1000)</f>
        <v>0</v>
      </c>
      <c r="M3">
        <f t="shared" si="1"/>
        <v>99.73</v>
      </c>
      <c r="N3">
        <f t="shared" si="2"/>
        <v>79.600000000000364</v>
      </c>
      <c r="O3" s="51">
        <f t="shared" si="3"/>
        <v>79.81550185500889</v>
      </c>
      <c r="P3">
        <f>(N3-M3)/N3</f>
        <v>-0.25288944723617524</v>
      </c>
      <c r="S3" s="48">
        <v>75.02</v>
      </c>
      <c r="T3" s="48">
        <v>0.2430648</v>
      </c>
      <c r="U3" s="54">
        <v>1.6061782</v>
      </c>
      <c r="V3">
        <f t="shared" si="4"/>
        <v>93.991766331657857</v>
      </c>
      <c r="W3" s="52">
        <f t="shared" si="5"/>
        <v>0.25860222601022881</v>
      </c>
      <c r="X3">
        <f t="shared" si="6"/>
        <v>1.7088498947157402</v>
      </c>
      <c r="AB3" s="46"/>
      <c r="AC3" s="46"/>
      <c r="AD3" s="46"/>
      <c r="AE3" s="46"/>
      <c r="AF3" s="46"/>
      <c r="AG3" s="46"/>
      <c r="AH3" s="46"/>
      <c r="AI3" s="46"/>
    </row>
    <row r="4" spans="1:35">
      <c r="A4" s="48"/>
      <c r="B4" s="48" t="s">
        <v>184</v>
      </c>
      <c r="C4" s="48">
        <v>100.02</v>
      </c>
      <c r="D4" s="48">
        <v>14091.8</v>
      </c>
      <c r="E4" s="55"/>
      <c r="F4" s="48">
        <v>14188.8</v>
      </c>
      <c r="G4" s="48">
        <f t="shared" si="0"/>
        <v>0</v>
      </c>
      <c r="I4" s="48">
        <v>0</v>
      </c>
      <c r="J4" s="51"/>
      <c r="K4" s="53"/>
      <c r="M4">
        <f t="shared" si="1"/>
        <v>100.02</v>
      </c>
      <c r="N4">
        <f t="shared" si="2"/>
        <v>97</v>
      </c>
      <c r="O4" s="51">
        <f t="shared" si="3"/>
        <v>96.980603879224162</v>
      </c>
      <c r="P4">
        <f>(N4-M4)/N4</f>
        <v>-3.1134020618556659E-2</v>
      </c>
      <c r="S4" s="48">
        <v>95.82</v>
      </c>
      <c r="T4" s="48">
        <v>0.39477839999999992</v>
      </c>
      <c r="U4" s="48">
        <v>3.104568</v>
      </c>
      <c r="V4">
        <f t="shared" si="4"/>
        <v>98.803261855670087</v>
      </c>
      <c r="W4" s="52">
        <f t="shared" si="5"/>
        <v>0.3995600879824035</v>
      </c>
      <c r="X4">
        <f t="shared" si="6"/>
        <v>3.142171565686863</v>
      </c>
      <c r="AB4" s="46"/>
      <c r="AC4" s="46"/>
      <c r="AD4" s="46"/>
      <c r="AE4" s="46"/>
      <c r="AF4" s="46"/>
      <c r="AG4" s="46"/>
      <c r="AH4" s="46"/>
      <c r="AI4" s="46"/>
    </row>
    <row r="5" spans="1:35">
      <c r="A5" s="48" t="s">
        <v>186</v>
      </c>
      <c r="B5" s="48" t="s">
        <v>182</v>
      </c>
      <c r="C5" s="48">
        <v>99.52</v>
      </c>
      <c r="D5" s="48"/>
      <c r="E5" s="55"/>
      <c r="F5" s="48">
        <v>14143.5</v>
      </c>
      <c r="G5" s="48">
        <f t="shared" si="0"/>
        <v>0</v>
      </c>
      <c r="I5" s="48">
        <v>0</v>
      </c>
      <c r="J5" s="51"/>
      <c r="K5" s="53"/>
      <c r="M5">
        <f t="shared" si="1"/>
        <v>99.52</v>
      </c>
      <c r="N5">
        <f t="shared" si="2"/>
        <v>14143.5</v>
      </c>
      <c r="O5" s="51">
        <f t="shared" si="3"/>
        <v>14211.716237942122</v>
      </c>
      <c r="P5">
        <v>0</v>
      </c>
      <c r="S5" s="48">
        <v>91.71</v>
      </c>
      <c r="T5" s="48">
        <v>0.34024409999999994</v>
      </c>
      <c r="U5" s="48">
        <v>3.6078713999999996</v>
      </c>
      <c r="V5">
        <f t="shared" si="4"/>
        <v>91.71</v>
      </c>
      <c r="W5" s="52">
        <f t="shared" si="5"/>
        <v>0.371</v>
      </c>
      <c r="X5">
        <f t="shared" si="6"/>
        <v>3.9339999999999997</v>
      </c>
      <c r="AB5" s="46">
        <f>100*(X7-X6)/X5</f>
        <v>32.709896161898982</v>
      </c>
      <c r="AC5" s="46">
        <f>100*(((K6-K7)*0.027)/C6)</f>
        <v>0</v>
      </c>
      <c r="AD5" s="46">
        <f>(1000*(((K6-K7)*0.027)/55.85))/(C6/1000)</f>
        <v>0</v>
      </c>
      <c r="AE5" s="46">
        <f>1000000*(X7-X6)/55.85/100</f>
        <v>230.40417457638418</v>
      </c>
      <c r="AF5" s="46"/>
      <c r="AG5" s="46"/>
      <c r="AH5" s="46"/>
      <c r="AI5" s="46"/>
    </row>
    <row r="6" spans="1:35">
      <c r="A6" s="48"/>
      <c r="B6" s="48" t="s">
        <v>183</v>
      </c>
      <c r="C6" s="48">
        <v>99.59</v>
      </c>
      <c r="D6" s="48">
        <v>14104.9</v>
      </c>
      <c r="E6" s="55"/>
      <c r="F6" s="48">
        <v>14181.6</v>
      </c>
      <c r="G6" s="48">
        <f t="shared" si="0"/>
        <v>0</v>
      </c>
      <c r="I6" s="48">
        <v>0</v>
      </c>
      <c r="J6" s="51"/>
      <c r="K6" s="53"/>
      <c r="L6">
        <f>(1000*((K6-K7)/55.85)*0.027)/(C6/1000)</f>
        <v>0</v>
      </c>
      <c r="M6">
        <f t="shared" si="1"/>
        <v>99.59</v>
      </c>
      <c r="N6">
        <f t="shared" si="2"/>
        <v>76.700000000000728</v>
      </c>
      <c r="O6" s="51">
        <f t="shared" si="3"/>
        <v>77.015764635004246</v>
      </c>
      <c r="P6">
        <f>(N6-M6)/N6</f>
        <v>-0.29843546284223021</v>
      </c>
      <c r="S6" s="48">
        <v>73.180000000000007</v>
      </c>
      <c r="T6" s="48">
        <v>0.21880820000000001</v>
      </c>
      <c r="U6" s="48">
        <v>1.5828834000000001</v>
      </c>
      <c r="V6">
        <f t="shared" si="4"/>
        <v>95.019507170794412</v>
      </c>
      <c r="W6" s="52">
        <f t="shared" si="5"/>
        <v>0.23027713625866267</v>
      </c>
      <c r="X6">
        <f t="shared" si="6"/>
        <v>1.6658509890551418</v>
      </c>
      <c r="AB6" s="46"/>
      <c r="AC6" s="46"/>
      <c r="AD6" s="46"/>
      <c r="AE6" s="46"/>
      <c r="AF6" s="46"/>
      <c r="AG6" s="46"/>
      <c r="AH6" s="46"/>
      <c r="AI6" s="46"/>
    </row>
    <row r="7" spans="1:35">
      <c r="A7" s="48"/>
      <c r="B7" s="48" t="s">
        <v>184</v>
      </c>
      <c r="C7" s="48">
        <v>99.65</v>
      </c>
      <c r="D7" s="48">
        <v>13460.4</v>
      </c>
      <c r="E7" s="55"/>
      <c r="F7" s="48">
        <v>13553.6</v>
      </c>
      <c r="G7" s="48">
        <f t="shared" si="0"/>
        <v>0</v>
      </c>
      <c r="I7" s="48">
        <v>0</v>
      </c>
      <c r="J7" s="51"/>
      <c r="K7" s="53"/>
      <c r="M7">
        <f t="shared" si="1"/>
        <v>99.65</v>
      </c>
      <c r="N7">
        <f t="shared" si="2"/>
        <v>93.200000000000728</v>
      </c>
      <c r="O7" s="51">
        <f t="shared" si="3"/>
        <v>93.527345709985667</v>
      </c>
      <c r="P7">
        <f>(N7-M7)/N7</f>
        <v>-6.9206008583682699E-2</v>
      </c>
      <c r="S7" s="48">
        <v>94.05</v>
      </c>
      <c r="T7" s="48">
        <v>0.28309049999999997</v>
      </c>
      <c r="U7" s="48">
        <v>2.9691584999999998</v>
      </c>
      <c r="V7">
        <f t="shared" si="4"/>
        <v>100.55882510729535</v>
      </c>
      <c r="W7" s="52">
        <f t="shared" si="5"/>
        <v>0.28151731058705687</v>
      </c>
      <c r="X7">
        <f t="shared" si="6"/>
        <v>2.9526583040642476</v>
      </c>
      <c r="AB7" s="46"/>
      <c r="AC7" s="46"/>
      <c r="AD7" s="46"/>
      <c r="AE7" s="46"/>
      <c r="AF7" s="46"/>
      <c r="AG7" s="46"/>
      <c r="AH7" s="46"/>
      <c r="AI7" s="46"/>
    </row>
    <row r="8" spans="1:35">
      <c r="A8" s="48" t="s">
        <v>187</v>
      </c>
      <c r="B8" s="48" t="s">
        <v>182</v>
      </c>
      <c r="C8" s="48">
        <v>100</v>
      </c>
      <c r="D8" s="48"/>
      <c r="E8" s="55"/>
      <c r="F8" s="48">
        <v>14168.8</v>
      </c>
      <c r="G8" s="48">
        <f t="shared" si="0"/>
        <v>0</v>
      </c>
      <c r="I8" s="48">
        <v>0</v>
      </c>
      <c r="J8" s="51"/>
      <c r="K8" s="53"/>
      <c r="M8">
        <f t="shared" si="1"/>
        <v>100</v>
      </c>
      <c r="N8">
        <f t="shared" si="2"/>
        <v>14168.8</v>
      </c>
      <c r="O8" s="51">
        <f t="shared" si="3"/>
        <v>14168.8</v>
      </c>
      <c r="P8">
        <v>0</v>
      </c>
      <c r="S8" s="48">
        <v>89.3</v>
      </c>
      <c r="T8" s="48">
        <v>0.40452899999999997</v>
      </c>
      <c r="U8" s="48">
        <v>3.6371890000000002</v>
      </c>
      <c r="V8">
        <f t="shared" si="4"/>
        <v>89.3</v>
      </c>
      <c r="W8" s="52">
        <f t="shared" si="5"/>
        <v>0.45300000000000001</v>
      </c>
      <c r="X8">
        <f t="shared" si="6"/>
        <v>4.0730000000000004</v>
      </c>
      <c r="AB8" s="46">
        <f>100*(X10-X9)/X8</f>
        <v>28.948601001698222</v>
      </c>
      <c r="AC8" s="46">
        <f>100*(((K9-K10)*0.027)/C9)</f>
        <v>0</v>
      </c>
      <c r="AD8" s="46">
        <f>(1000*(((K9-K10)*0.027)/55.85))/(C9/1000)</f>
        <v>0</v>
      </c>
      <c r="AE8" s="46">
        <f>1000000*(X10-X9)/55.85/100</f>
        <v>211.11486460146261</v>
      </c>
      <c r="AF8" s="46"/>
      <c r="AG8" s="46"/>
      <c r="AH8" s="46"/>
      <c r="AI8" s="46"/>
    </row>
    <row r="9" spans="1:35">
      <c r="A9" s="48"/>
      <c r="B9" s="48" t="s">
        <v>183</v>
      </c>
      <c r="C9" s="48">
        <v>99.56</v>
      </c>
      <c r="D9" s="48">
        <v>14053.7</v>
      </c>
      <c r="E9" s="55"/>
      <c r="F9" s="48">
        <v>14138.5</v>
      </c>
      <c r="G9" s="48">
        <f t="shared" si="0"/>
        <v>0</v>
      </c>
      <c r="I9" s="48">
        <v>0</v>
      </c>
      <c r="J9" s="51"/>
      <c r="K9" s="53"/>
      <c r="L9">
        <f>(1000*((K9-K10)/55.85)*0.027)/(C9/1000)</f>
        <v>0</v>
      </c>
      <c r="M9">
        <f t="shared" si="1"/>
        <v>99.56</v>
      </c>
      <c r="N9">
        <f t="shared" si="2"/>
        <v>84.799999999999272</v>
      </c>
      <c r="O9" s="51">
        <f t="shared" si="3"/>
        <v>85.174768983526789</v>
      </c>
      <c r="P9">
        <f>(N9-M9)/N9</f>
        <v>-0.174056603773595</v>
      </c>
      <c r="S9" s="48">
        <v>79.739999999999995</v>
      </c>
      <c r="T9" s="48">
        <v>0.22247459999999999</v>
      </c>
      <c r="U9" s="48">
        <v>1.8898380000000001</v>
      </c>
      <c r="V9">
        <f t="shared" si="4"/>
        <v>93.619273584906466</v>
      </c>
      <c r="W9" s="52">
        <f t="shared" si="5"/>
        <v>0.23763760546403975</v>
      </c>
      <c r="X9">
        <f t="shared" si="6"/>
        <v>2.0186420249095849</v>
      </c>
      <c r="AB9" s="46"/>
      <c r="AC9" s="46"/>
      <c r="AD9" s="46"/>
      <c r="AE9" s="46"/>
      <c r="AF9" s="46"/>
      <c r="AG9" s="46"/>
      <c r="AH9" s="46"/>
      <c r="AI9" s="46"/>
    </row>
    <row r="10" spans="1:35">
      <c r="A10" s="48"/>
      <c r="B10" s="48" t="s">
        <v>184</v>
      </c>
      <c r="C10" s="48">
        <v>99.98</v>
      </c>
      <c r="D10" s="48">
        <v>14024.5</v>
      </c>
      <c r="E10" s="55"/>
      <c r="F10" s="48">
        <v>14122.6</v>
      </c>
      <c r="G10" s="48">
        <f t="shared" si="0"/>
        <v>0</v>
      </c>
      <c r="I10" s="48">
        <v>0</v>
      </c>
      <c r="J10" s="51"/>
      <c r="K10" s="53"/>
      <c r="M10">
        <f t="shared" si="1"/>
        <v>99.98</v>
      </c>
      <c r="N10">
        <f t="shared" si="2"/>
        <v>98.100000000000364</v>
      </c>
      <c r="O10" s="51">
        <f t="shared" si="3"/>
        <v>98.119623924785316</v>
      </c>
      <c r="P10">
        <f>(N10-M10)/N10</f>
        <v>-1.9164118246683313E-2</v>
      </c>
      <c r="S10" s="48">
        <v>95.57</v>
      </c>
      <c r="T10" s="48">
        <v>0.30773539999999999</v>
      </c>
      <c r="U10" s="48">
        <v>3.1146262999999998</v>
      </c>
      <c r="V10">
        <f t="shared" si="4"/>
        <v>97.401514780835512</v>
      </c>
      <c r="W10" s="52">
        <f t="shared" si="5"/>
        <v>0.31594518903780877</v>
      </c>
      <c r="X10">
        <f t="shared" si="6"/>
        <v>3.1977185437087536</v>
      </c>
      <c r="AB10" s="46"/>
      <c r="AC10" s="46"/>
      <c r="AD10" s="46"/>
      <c r="AE10" s="46"/>
      <c r="AF10" s="46"/>
      <c r="AG10" s="46"/>
      <c r="AH10" s="46"/>
      <c r="AI10" s="46"/>
    </row>
    <row r="11" spans="1:35">
      <c r="A11" s="48" t="s">
        <v>188</v>
      </c>
      <c r="B11" s="48" t="s">
        <v>182</v>
      </c>
      <c r="C11" s="48">
        <v>99.85</v>
      </c>
      <c r="D11" s="48"/>
      <c r="E11" s="55"/>
      <c r="F11" s="48">
        <v>14156.9</v>
      </c>
      <c r="G11" s="48">
        <f t="shared" si="0"/>
        <v>0</v>
      </c>
      <c r="I11" s="48">
        <v>0</v>
      </c>
      <c r="J11" s="51"/>
      <c r="K11" s="53"/>
      <c r="M11">
        <f t="shared" si="1"/>
        <v>99.85</v>
      </c>
      <c r="N11">
        <f t="shared" si="2"/>
        <v>14156.9</v>
      </c>
      <c r="O11" s="51">
        <f t="shared" si="3"/>
        <v>14178.167250876315</v>
      </c>
      <c r="P11">
        <v>0</v>
      </c>
      <c r="S11" s="48">
        <v>87.64</v>
      </c>
      <c r="T11" s="48">
        <v>0.39700920000000006</v>
      </c>
      <c r="U11" s="48">
        <v>3.7842951999999999</v>
      </c>
      <c r="V11">
        <f t="shared" si="4"/>
        <v>87.64</v>
      </c>
      <c r="W11" s="52">
        <f t="shared" si="5"/>
        <v>0.45300000000000001</v>
      </c>
      <c r="X11">
        <f t="shared" si="6"/>
        <v>4.3179999999999996</v>
      </c>
      <c r="AB11" s="46">
        <f>100*(X13-X12)/X11</f>
        <v>30.598601589878907</v>
      </c>
      <c r="AC11" s="46">
        <f>100*(((K12-K13)*0.027)/C12)</f>
        <v>0</v>
      </c>
      <c r="AD11" s="46">
        <f>(1000*(((K12-K13)*0.027)/55.85))/(C12/1000)</f>
        <v>0</v>
      </c>
      <c r="AE11" s="46">
        <f>1000000*(X13-X12)/55.85/100</f>
        <v>236.57074604314619</v>
      </c>
      <c r="AF11" s="46"/>
      <c r="AG11" s="46"/>
      <c r="AH11" s="46"/>
      <c r="AI11" s="46"/>
    </row>
    <row r="12" spans="1:35">
      <c r="A12" s="48"/>
      <c r="B12" s="48" t="s">
        <v>183</v>
      </c>
      <c r="C12" s="48">
        <v>100.09</v>
      </c>
      <c r="D12" s="48">
        <v>14119.4</v>
      </c>
      <c r="E12" s="55"/>
      <c r="F12" s="48">
        <v>14198.1</v>
      </c>
      <c r="G12" s="48">
        <f t="shared" si="0"/>
        <v>0</v>
      </c>
      <c r="I12" s="48">
        <v>0</v>
      </c>
      <c r="J12" s="51"/>
      <c r="K12" s="53"/>
      <c r="L12">
        <f>(1000*((K12-K13)/55.85)*0.027)/(C12/1000)</f>
        <v>0</v>
      </c>
      <c r="M12">
        <f t="shared" si="1"/>
        <v>100.09</v>
      </c>
      <c r="N12">
        <f t="shared" si="2"/>
        <v>78.700000000000728</v>
      </c>
      <c r="O12" s="51">
        <f t="shared" si="3"/>
        <v>78.629233689680007</v>
      </c>
      <c r="P12">
        <f>(N12-M12)/N12</f>
        <v>-0.27179161372298699</v>
      </c>
      <c r="S12" s="48">
        <v>75.209999999999994</v>
      </c>
      <c r="T12" s="48">
        <v>0.23164679999999996</v>
      </c>
      <c r="U12" s="48">
        <v>2.0404472999999999</v>
      </c>
      <c r="V12">
        <f t="shared" si="4"/>
        <v>95.651447268105841</v>
      </c>
      <c r="W12" s="52">
        <f t="shared" si="5"/>
        <v>0.24217803976421445</v>
      </c>
      <c r="X12">
        <f t="shared" si="6"/>
        <v>2.1332111100010187</v>
      </c>
      <c r="AB12" s="46"/>
      <c r="AC12" s="46"/>
      <c r="AD12" s="46"/>
      <c r="AE12" s="46"/>
      <c r="AF12" s="46"/>
      <c r="AG12" s="46"/>
      <c r="AH12" s="46"/>
      <c r="AI12" s="46"/>
    </row>
    <row r="13" spans="1:35">
      <c r="A13" s="48"/>
      <c r="B13" s="48" t="s">
        <v>184</v>
      </c>
      <c r="C13" s="48">
        <v>99.58</v>
      </c>
      <c r="D13" s="48">
        <v>13545.3</v>
      </c>
      <c r="E13" s="55"/>
      <c r="F13" s="48">
        <v>13642.2</v>
      </c>
      <c r="G13" s="48">
        <f t="shared" si="0"/>
        <v>0</v>
      </c>
      <c r="I13" s="48">
        <v>0</v>
      </c>
      <c r="J13" s="51"/>
      <c r="K13" s="53"/>
      <c r="M13">
        <f t="shared" si="1"/>
        <v>99.58</v>
      </c>
      <c r="N13">
        <f t="shared" si="2"/>
        <v>96.900000000001455</v>
      </c>
      <c r="O13" s="51">
        <f t="shared" si="3"/>
        <v>97.308696525408166</v>
      </c>
      <c r="P13">
        <f>(N13-M13)/N13</f>
        <v>-2.765737874095462E-2</v>
      </c>
      <c r="S13" s="48">
        <v>95.79</v>
      </c>
      <c r="T13" s="48">
        <v>0.40327590000000002</v>
      </c>
      <c r="U13" s="48">
        <v>3.4005450000000002</v>
      </c>
      <c r="V13">
        <f t="shared" si="4"/>
        <v>98.439300309596049</v>
      </c>
      <c r="W13" s="52">
        <f t="shared" si="5"/>
        <v>0.40966961237196836</v>
      </c>
      <c r="X13">
        <f t="shared" si="6"/>
        <v>3.4544587266519899</v>
      </c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8" t="s">
        <v>189</v>
      </c>
      <c r="B14" s="48" t="s">
        <v>182</v>
      </c>
      <c r="C14" s="48">
        <v>99.38</v>
      </c>
      <c r="D14" s="48"/>
      <c r="E14" s="55"/>
      <c r="F14" s="48">
        <v>14149</v>
      </c>
      <c r="G14" s="48">
        <f t="shared" ref="G14:G16" si="7">E14</f>
        <v>0</v>
      </c>
      <c r="I14" s="48">
        <v>0</v>
      </c>
      <c r="J14" s="51"/>
      <c r="K14" s="53"/>
      <c r="M14">
        <f t="shared" si="1"/>
        <v>99.38</v>
      </c>
      <c r="N14">
        <f t="shared" si="2"/>
        <v>14149</v>
      </c>
      <c r="O14" s="51">
        <f t="shared" si="3"/>
        <v>14237.271080700342</v>
      </c>
      <c r="P14">
        <v>0</v>
      </c>
      <c r="S14" s="48">
        <v>87.5</v>
      </c>
      <c r="T14" s="48">
        <v>0.43049999999999999</v>
      </c>
      <c r="U14" s="48">
        <v>3.8027500000000005</v>
      </c>
      <c r="V14">
        <f t="shared" ref="V14:V16" si="8">(S14-(S14*P14))</f>
        <v>87.5</v>
      </c>
      <c r="W14" s="52">
        <f t="shared" ref="W14:W16" si="9">100*T14/V14</f>
        <v>0.49199999999999999</v>
      </c>
      <c r="X14">
        <f t="shared" ref="X14:X16" si="10">100*U14/V14</f>
        <v>4.3460000000000001</v>
      </c>
      <c r="AB14" s="46">
        <f>100*(X16-X15)/X14</f>
        <v>27.090866605205921</v>
      </c>
      <c r="AC14" s="46">
        <f>100*(((K15-K16)*0.027)/C15)</f>
        <v>0</v>
      </c>
      <c r="AD14" s="46">
        <f>(1000*(((K15-K16)*0.027)/55.85))/(C15/1000)</f>
        <v>0</v>
      </c>
      <c r="AE14" s="46">
        <f>1000000*(X16-X15)/55.85/100</f>
        <v>210.80914282224694</v>
      </c>
      <c r="AF14" s="46"/>
      <c r="AG14" s="46"/>
      <c r="AH14" s="46"/>
      <c r="AI14" s="46"/>
    </row>
    <row r="15" spans="1:35">
      <c r="A15" s="48"/>
      <c r="B15" s="48" t="s">
        <v>183</v>
      </c>
      <c r="C15" s="48">
        <v>99.57</v>
      </c>
      <c r="D15" s="48">
        <v>14080.8</v>
      </c>
      <c r="E15" s="55"/>
      <c r="F15" s="48">
        <v>14160.5</v>
      </c>
      <c r="G15" s="48">
        <f t="shared" si="7"/>
        <v>0</v>
      </c>
      <c r="I15" s="48">
        <v>0</v>
      </c>
      <c r="J15" s="51"/>
      <c r="K15" s="53"/>
      <c r="L15">
        <f>(1000*((K15-K16)/55.85)*0.027)/(C15/1000)</f>
        <v>0</v>
      </c>
      <c r="M15">
        <f t="shared" si="1"/>
        <v>99.57</v>
      </c>
      <c r="N15">
        <f t="shared" si="2"/>
        <v>79.700000000000728</v>
      </c>
      <c r="O15" s="51">
        <f t="shared" si="3"/>
        <v>80.044190017074158</v>
      </c>
      <c r="P15">
        <f>(N15-M15)/N15</f>
        <v>-0.24930991217062842</v>
      </c>
      <c r="S15" s="48">
        <v>73.489999999999995</v>
      </c>
      <c r="T15" s="48">
        <v>0.19621829999999998</v>
      </c>
      <c r="U15" s="48">
        <v>2.0547803999999998</v>
      </c>
      <c r="V15">
        <f t="shared" si="8"/>
        <v>91.811785445419474</v>
      </c>
      <c r="W15" s="52">
        <f t="shared" si="9"/>
        <v>0.213717987345588</v>
      </c>
      <c r="X15">
        <f t="shared" si="10"/>
        <v>2.2380355528773932</v>
      </c>
      <c r="AB15" s="46"/>
      <c r="AC15" s="46"/>
      <c r="AD15" s="46"/>
      <c r="AE15" s="46"/>
      <c r="AF15" s="46"/>
      <c r="AG15" s="46"/>
      <c r="AH15" s="46"/>
      <c r="AI15" s="46"/>
    </row>
    <row r="16" spans="1:35">
      <c r="A16" s="48"/>
      <c r="B16" s="48" t="s">
        <v>184</v>
      </c>
      <c r="C16" s="48">
        <v>99.23</v>
      </c>
      <c r="D16" s="48">
        <v>14046</v>
      </c>
      <c r="E16" s="55"/>
      <c r="F16" s="48">
        <v>14141.9</v>
      </c>
      <c r="G16" s="48">
        <f t="shared" si="7"/>
        <v>0</v>
      </c>
      <c r="I16" s="48">
        <v>0</v>
      </c>
      <c r="J16" s="51"/>
      <c r="K16" s="53"/>
      <c r="M16">
        <f t="shared" si="1"/>
        <v>99.23</v>
      </c>
      <c r="N16">
        <f t="shared" si="2"/>
        <v>95.899999999999636</v>
      </c>
      <c r="O16" s="51">
        <f t="shared" si="3"/>
        <v>96.644160032247939</v>
      </c>
      <c r="P16">
        <f>(N16-M16)/N16</f>
        <v>-3.4723670490097815E-2</v>
      </c>
      <c r="S16" s="48">
        <v>94.14</v>
      </c>
      <c r="T16" s="48">
        <v>0.35396639999999996</v>
      </c>
      <c r="U16" s="48">
        <v>3.3269076000000002</v>
      </c>
      <c r="V16">
        <f t="shared" si="8"/>
        <v>97.408886339937808</v>
      </c>
      <c r="W16" s="52">
        <f t="shared" si="9"/>
        <v>0.36338204172125221</v>
      </c>
      <c r="X16">
        <f t="shared" si="10"/>
        <v>3.4154046155396425</v>
      </c>
      <c r="AB16" s="46"/>
      <c r="AC16" s="46"/>
      <c r="AD16" s="46"/>
      <c r="AE16" s="46"/>
      <c r="AF16" s="46"/>
      <c r="AG16" s="46"/>
      <c r="AH16" s="46"/>
      <c r="AI16" s="46"/>
    </row>
    <row r="17" spans="1:31">
      <c r="A17" s="48" t="s">
        <v>191</v>
      </c>
      <c r="B17" s="48" t="s">
        <v>182</v>
      </c>
      <c r="C17" s="48">
        <v>99.27</v>
      </c>
      <c r="D17" s="48"/>
      <c r="E17" s="48">
        <v>13978.9</v>
      </c>
      <c r="F17" s="48">
        <v>13979.37</v>
      </c>
      <c r="G17" s="48">
        <f t="shared" ref="G17:G46" si="11">E17</f>
        <v>13978.9</v>
      </c>
      <c r="I17" s="48">
        <v>0</v>
      </c>
      <c r="J17" s="51"/>
      <c r="K17" s="53"/>
      <c r="M17">
        <f t="shared" ref="M17:M20" si="12">C17</f>
        <v>99.27</v>
      </c>
      <c r="N17">
        <f t="shared" ref="N17:N56" si="13">F17-D17</f>
        <v>13979.37</v>
      </c>
      <c r="O17" s="51">
        <f t="shared" si="3"/>
        <v>14082.169839830765</v>
      </c>
      <c r="P17">
        <v>0</v>
      </c>
      <c r="S17">
        <v>90.18</v>
      </c>
      <c r="T17">
        <v>0.93850619999999996</v>
      </c>
      <c r="U17">
        <v>8.4609647999999993</v>
      </c>
      <c r="V17">
        <f t="shared" ref="V17:V46" si="14">(S17-(S17*P17))</f>
        <v>90.18</v>
      </c>
      <c r="W17" s="52">
        <f t="shared" ref="W17:W45" si="15">100*T17/V17</f>
        <v>1.0407032601463737</v>
      </c>
      <c r="X17">
        <f t="shared" ref="X17:X46" si="16">100*U17/V17</f>
        <v>9.3823073852295398</v>
      </c>
      <c r="AB17" s="46">
        <f>100*(X19-X18)/X17</f>
        <v>35.874751482332002</v>
      </c>
      <c r="AC17" s="46">
        <f>100*(((K18-K19)*0.027)/C18)</f>
        <v>0</v>
      </c>
      <c r="AD17" s="46">
        <f>(1000*(((K18-K19)*0.027)/55.85))/(C18/1000)</f>
        <v>0</v>
      </c>
      <c r="AE17" s="46">
        <f>1000000*(X19-X18)/55.85/100</f>
        <v>602.66418223090045</v>
      </c>
    </row>
    <row r="18" spans="1:31">
      <c r="A18" s="48"/>
      <c r="B18" s="48" t="s">
        <v>183</v>
      </c>
      <c r="C18" s="48">
        <v>99.14</v>
      </c>
      <c r="D18" s="48">
        <v>16446.73</v>
      </c>
      <c r="E18" s="48">
        <v>16508.63</v>
      </c>
      <c r="F18" s="48">
        <v>16508.2</v>
      </c>
      <c r="G18" s="48">
        <f t="shared" si="11"/>
        <v>16508.63</v>
      </c>
      <c r="I18" s="48">
        <v>0</v>
      </c>
      <c r="J18" s="51"/>
      <c r="K18" s="53"/>
      <c r="L18">
        <f>(1000*((K18-K19)/55.85)*0.027)/(C18/1000)</f>
        <v>0</v>
      </c>
      <c r="M18">
        <f t="shared" si="12"/>
        <v>99.14</v>
      </c>
      <c r="N18">
        <f t="shared" si="13"/>
        <v>61.470000000001164</v>
      </c>
      <c r="O18" s="51">
        <f t="shared" si="3"/>
        <v>62.003227758726212</v>
      </c>
      <c r="P18">
        <f>(N18-M18)/N18</f>
        <v>-0.61281926142830845</v>
      </c>
      <c r="S18">
        <v>54.7</v>
      </c>
      <c r="T18">
        <v>0.4700375</v>
      </c>
      <c r="U18">
        <v>4.0435354999999999</v>
      </c>
      <c r="V18">
        <f t="shared" si="14"/>
        <v>88.221213600128479</v>
      </c>
      <c r="W18" s="52">
        <f t="shared" si="15"/>
        <v>0.53279418953642166</v>
      </c>
      <c r="X18">
        <f t="shared" si="16"/>
        <v>4.5834049827604177</v>
      </c>
      <c r="AB18" s="46"/>
      <c r="AC18" s="46"/>
      <c r="AD18" s="46"/>
      <c r="AE18" s="46"/>
    </row>
    <row r="19" spans="1:31">
      <c r="A19" s="48"/>
      <c r="B19" s="48" t="s">
        <v>184</v>
      </c>
      <c r="C19" s="48">
        <v>88.86</v>
      </c>
      <c r="D19" s="48">
        <v>16145.2</v>
      </c>
      <c r="E19" s="48">
        <v>16236.09</v>
      </c>
      <c r="F19" s="48">
        <v>16236.65</v>
      </c>
      <c r="G19" s="48">
        <f t="shared" si="11"/>
        <v>16236.09</v>
      </c>
      <c r="I19" s="48">
        <v>0</v>
      </c>
      <c r="J19" s="51"/>
      <c r="K19" s="53"/>
      <c r="M19">
        <f t="shared" si="12"/>
        <v>88.86</v>
      </c>
      <c r="N19">
        <f t="shared" si="13"/>
        <v>91.449999999998909</v>
      </c>
      <c r="O19" s="51">
        <f t="shared" ref="O19:O46" si="17">100*N19/C19</f>
        <v>102.91469727661367</v>
      </c>
      <c r="P19">
        <f>(N19-M19)/N19</f>
        <v>2.8321487151437289E-2</v>
      </c>
      <c r="S19">
        <v>92.69</v>
      </c>
      <c r="T19">
        <v>0.76414400000000005</v>
      </c>
      <c r="U19">
        <v>7.1595136000000004</v>
      </c>
      <c r="V19">
        <f t="shared" si="14"/>
        <v>90.064881355933281</v>
      </c>
      <c r="W19" s="52">
        <f t="shared" si="15"/>
        <v>0.84843724712202695</v>
      </c>
      <c r="X19">
        <f t="shared" si="16"/>
        <v>7.9492844405199969</v>
      </c>
      <c r="AB19" s="46"/>
      <c r="AC19" s="46"/>
      <c r="AD19" s="46"/>
      <c r="AE19" s="46"/>
    </row>
    <row r="20" spans="1:31">
      <c r="A20" s="48" t="s">
        <v>192</v>
      </c>
      <c r="B20" s="48" t="s">
        <v>182</v>
      </c>
      <c r="C20" s="48">
        <v>99.12</v>
      </c>
      <c r="D20" s="48"/>
      <c r="E20" s="48">
        <v>14059.01</v>
      </c>
      <c r="F20" s="48">
        <v>14060.46</v>
      </c>
      <c r="G20" s="48">
        <f t="shared" si="11"/>
        <v>14059.01</v>
      </c>
      <c r="I20" s="48">
        <v>0</v>
      </c>
      <c r="J20" s="51"/>
      <c r="K20" s="53"/>
      <c r="M20">
        <f t="shared" si="12"/>
        <v>99.12</v>
      </c>
      <c r="N20">
        <f t="shared" si="13"/>
        <v>14060.46</v>
      </c>
      <c r="O20" s="51">
        <f t="shared" si="17"/>
        <v>14185.290556900725</v>
      </c>
      <c r="P20">
        <v>0</v>
      </c>
      <c r="S20">
        <v>90.23</v>
      </c>
      <c r="T20">
        <v>1.1166655999999999</v>
      </c>
      <c r="U20">
        <v>9.4663871999999998</v>
      </c>
      <c r="V20">
        <f t="shared" si="14"/>
        <v>90.23</v>
      </c>
      <c r="W20" s="52">
        <f t="shared" si="15"/>
        <v>1.2375768591377589</v>
      </c>
      <c r="X20">
        <f t="shared" si="16"/>
        <v>10.491396652997892</v>
      </c>
      <c r="AB20" s="46">
        <f>100*(X22-X21)/X20</f>
        <v>22.602789549021278</v>
      </c>
      <c r="AC20" s="46">
        <f>100*(((K21-K22)*0.027)/C21)</f>
        <v>0</v>
      </c>
      <c r="AD20" s="46">
        <f>(1000*(((K21-K22)*0.027)/55.85))/(C21/1000)</f>
        <v>0</v>
      </c>
      <c r="AE20" s="46">
        <f>1000000*(X22-X21)/55.85/100</f>
        <v>424.59235563655784</v>
      </c>
    </row>
    <row r="21" spans="1:31">
      <c r="A21" s="48"/>
      <c r="B21" s="48" t="s">
        <v>183</v>
      </c>
      <c r="C21" s="48">
        <v>100.6</v>
      </c>
      <c r="D21" s="48">
        <v>13754.03</v>
      </c>
      <c r="E21" s="48">
        <v>13823.77</v>
      </c>
      <c r="F21" s="48">
        <v>13824.73</v>
      </c>
      <c r="G21" s="48">
        <f t="shared" si="11"/>
        <v>13823.77</v>
      </c>
      <c r="I21" s="48">
        <v>0</v>
      </c>
      <c r="J21" s="51"/>
      <c r="K21" s="53"/>
      <c r="L21">
        <f>(1000*((K21-K22)/55.85)*0.027)/(C21/1000)</f>
        <v>0</v>
      </c>
      <c r="M21">
        <f t="shared" ref="M21:M52" si="18">C21</f>
        <v>100.6</v>
      </c>
      <c r="N21">
        <f t="shared" si="13"/>
        <v>70.699999999998909</v>
      </c>
      <c r="O21" s="51">
        <f t="shared" si="17"/>
        <v>70.278330019879633</v>
      </c>
      <c r="P21">
        <f>(N21-M21)/N21</f>
        <v>-0.42291371994344479</v>
      </c>
      <c r="S21">
        <v>63.25</v>
      </c>
      <c r="T21">
        <v>0.62139900000000003</v>
      </c>
      <c r="U21">
        <v>4.8203670000000001</v>
      </c>
      <c r="V21">
        <f t="shared" si="14"/>
        <v>89.999292786422885</v>
      </c>
      <c r="W21" s="52">
        <f t="shared" si="15"/>
        <v>0.69044875883040613</v>
      </c>
      <c r="X21">
        <f t="shared" si="16"/>
        <v>5.3560054204416936</v>
      </c>
      <c r="AB21" s="46"/>
      <c r="AC21" s="46"/>
      <c r="AD21" s="46"/>
      <c r="AE21" s="46"/>
    </row>
    <row r="22" spans="1:31">
      <c r="A22" s="48"/>
      <c r="B22" s="48" t="s">
        <v>184</v>
      </c>
      <c r="C22" s="48">
        <v>99.55</v>
      </c>
      <c r="D22" s="48">
        <v>16241.59</v>
      </c>
      <c r="E22" s="48">
        <v>16334.38</v>
      </c>
      <c r="F22" s="48">
        <v>16334.8</v>
      </c>
      <c r="G22" s="48">
        <f t="shared" si="11"/>
        <v>16334.38</v>
      </c>
      <c r="I22" s="48">
        <v>0</v>
      </c>
      <c r="J22" s="51"/>
      <c r="K22" s="53"/>
      <c r="M22">
        <f t="shared" si="18"/>
        <v>99.55</v>
      </c>
      <c r="N22">
        <f t="shared" si="13"/>
        <v>93.209999999999127</v>
      </c>
      <c r="O22" s="51">
        <f t="shared" si="17"/>
        <v>93.63134103465508</v>
      </c>
      <c r="P22">
        <f>(N22-M22)/N22</f>
        <v>-6.8018452955701428E-2</v>
      </c>
      <c r="S22">
        <v>93.29</v>
      </c>
      <c r="T22">
        <v>0.94979100000000005</v>
      </c>
      <c r="U22">
        <v>7.6991829999999997</v>
      </c>
      <c r="V22">
        <f t="shared" si="14"/>
        <v>99.635441476237389</v>
      </c>
      <c r="W22" s="52">
        <f t="shared" si="15"/>
        <v>0.95326621323449545</v>
      </c>
      <c r="X22">
        <f t="shared" si="16"/>
        <v>7.7273537266718693</v>
      </c>
      <c r="AB22" s="46"/>
      <c r="AC22" s="46"/>
      <c r="AD22" s="46"/>
      <c r="AE22" s="46"/>
    </row>
    <row r="23" spans="1:31">
      <c r="A23" s="48" t="s">
        <v>193</v>
      </c>
      <c r="B23" s="48" t="s">
        <v>182</v>
      </c>
      <c r="C23" s="48">
        <v>99.28</v>
      </c>
      <c r="D23" s="48"/>
      <c r="E23" s="48">
        <v>16064.73</v>
      </c>
      <c r="F23" s="48">
        <v>16065.95</v>
      </c>
      <c r="G23" s="48">
        <f t="shared" si="11"/>
        <v>16064.73</v>
      </c>
      <c r="I23" s="48">
        <v>0</v>
      </c>
      <c r="J23" s="51"/>
      <c r="K23" s="53"/>
      <c r="M23">
        <f t="shared" si="18"/>
        <v>99.28</v>
      </c>
      <c r="N23">
        <f t="shared" si="13"/>
        <v>16065.95</v>
      </c>
      <c r="O23" s="51">
        <f t="shared" si="17"/>
        <v>16182.463738920225</v>
      </c>
      <c r="P23">
        <v>0</v>
      </c>
      <c r="S23">
        <v>93.85</v>
      </c>
      <c r="T23">
        <v>0.92405879999999996</v>
      </c>
      <c r="U23">
        <v>8.3493156000000006</v>
      </c>
      <c r="V23">
        <f t="shared" si="14"/>
        <v>93.85</v>
      </c>
      <c r="W23" s="52">
        <f t="shared" si="15"/>
        <v>0.98461246670218439</v>
      </c>
      <c r="X23">
        <f t="shared" si="16"/>
        <v>8.8964470964304763</v>
      </c>
      <c r="AB23" s="46">
        <f>100*(X25-X24)/X23</f>
        <v>22.361962489148599</v>
      </c>
      <c r="AC23" s="46">
        <f>100*(((K24-K25)*0.027)/C24)</f>
        <v>0</v>
      </c>
      <c r="AD23" s="46">
        <f>(1000*(((K24-K25)*0.027)/55.85))/(C24/1000)</f>
        <v>0</v>
      </c>
      <c r="AE23" s="46">
        <f>1000000*(X25-X24)/55.85/100</f>
        <v>356.2077283027275</v>
      </c>
    </row>
    <row r="24" spans="1:31">
      <c r="A24" s="48"/>
      <c r="B24" s="48" t="s">
        <v>183</v>
      </c>
      <c r="C24" s="48">
        <v>100.78</v>
      </c>
      <c r="D24" s="48">
        <v>16209.73</v>
      </c>
      <c r="E24" s="48">
        <v>16283.16</v>
      </c>
      <c r="F24" s="48">
        <v>16282.98</v>
      </c>
      <c r="G24" s="48">
        <f t="shared" si="11"/>
        <v>16283.16</v>
      </c>
      <c r="I24" s="48">
        <v>0</v>
      </c>
      <c r="J24" s="51"/>
      <c r="K24" s="53"/>
      <c r="L24">
        <f>(1000*((K24-K25)/55.85)*0.027)/(C24/1000)</f>
        <v>0</v>
      </c>
      <c r="M24">
        <f t="shared" si="18"/>
        <v>100.78</v>
      </c>
      <c r="N24">
        <f t="shared" si="13"/>
        <v>73.25</v>
      </c>
      <c r="O24" s="51">
        <f t="shared" si="17"/>
        <v>72.683072038102793</v>
      </c>
      <c r="P24">
        <f>(N24-M24)/N24</f>
        <v>-0.37583617747440273</v>
      </c>
      <c r="S24">
        <v>62.72</v>
      </c>
      <c r="T24">
        <v>0.49133250000000001</v>
      </c>
      <c r="U24">
        <v>4.2607249999999999</v>
      </c>
      <c r="V24">
        <f t="shared" si="14"/>
        <v>86.292445051194534</v>
      </c>
      <c r="W24" s="52">
        <f t="shared" si="15"/>
        <v>0.56938066792348774</v>
      </c>
      <c r="X24">
        <f t="shared" si="16"/>
        <v>4.9375411688384174</v>
      </c>
      <c r="AB24" s="46"/>
      <c r="AC24" s="46"/>
      <c r="AD24" s="46"/>
      <c r="AE24" s="46"/>
    </row>
    <row r="25" spans="1:31">
      <c r="A25" s="48"/>
      <c r="B25" s="48" t="s">
        <v>184</v>
      </c>
      <c r="C25" s="48">
        <v>100.66</v>
      </c>
      <c r="D25" s="48">
        <v>16115.9</v>
      </c>
      <c r="E25" s="48">
        <v>16209.1</v>
      </c>
      <c r="F25" s="48">
        <v>16209.41</v>
      </c>
      <c r="G25" s="48">
        <f t="shared" si="11"/>
        <v>16209.1</v>
      </c>
      <c r="I25" s="48">
        <v>0</v>
      </c>
      <c r="J25" s="51"/>
      <c r="K25" s="53"/>
      <c r="M25">
        <f t="shared" si="18"/>
        <v>100.66</v>
      </c>
      <c r="N25">
        <f t="shared" si="13"/>
        <v>93.510000000000218</v>
      </c>
      <c r="O25" s="51">
        <f t="shared" si="17"/>
        <v>92.896880588118634</v>
      </c>
      <c r="P25">
        <f>(N25-M25)/N25</f>
        <v>-7.6462410437383832E-2</v>
      </c>
      <c r="S25">
        <v>95.91</v>
      </c>
      <c r="T25">
        <v>0.82659000000000005</v>
      </c>
      <c r="U25">
        <v>7.1516380000000002</v>
      </c>
      <c r="V25">
        <f t="shared" si="14"/>
        <v>103.24350978504948</v>
      </c>
      <c r="W25" s="52">
        <f t="shared" si="15"/>
        <v>0.80062175503422994</v>
      </c>
      <c r="X25">
        <f t="shared" si="16"/>
        <v>6.9269613314091503</v>
      </c>
      <c r="AB25" s="46"/>
      <c r="AC25" s="46"/>
      <c r="AD25" s="46"/>
      <c r="AE25" s="46"/>
    </row>
    <row r="26" spans="1:31">
      <c r="A26" s="48" t="s">
        <v>194</v>
      </c>
      <c r="B26" s="48" t="s">
        <v>182</v>
      </c>
      <c r="C26" s="48">
        <v>99.11</v>
      </c>
      <c r="D26" s="48"/>
      <c r="E26" s="48">
        <v>13992.5</v>
      </c>
      <c r="F26" s="48">
        <v>13988.83</v>
      </c>
      <c r="G26" s="48">
        <f t="shared" si="11"/>
        <v>13992.5</v>
      </c>
      <c r="I26" s="48">
        <v>0</v>
      </c>
      <c r="J26" s="51"/>
      <c r="K26" s="53"/>
      <c r="M26">
        <f t="shared" si="18"/>
        <v>99.11</v>
      </c>
      <c r="N26">
        <f t="shared" si="13"/>
        <v>13988.83</v>
      </c>
      <c r="O26" s="51">
        <f t="shared" si="17"/>
        <v>14114.448592473011</v>
      </c>
      <c r="P26">
        <v>0</v>
      </c>
      <c r="S26">
        <v>94.04</v>
      </c>
      <c r="T26">
        <v>0.47490199999999999</v>
      </c>
      <c r="U26">
        <v>5.2295644000000001</v>
      </c>
      <c r="V26">
        <f t="shared" si="14"/>
        <v>94.04</v>
      </c>
      <c r="W26" s="52">
        <f t="shared" si="15"/>
        <v>0.505</v>
      </c>
      <c r="X26">
        <f t="shared" si="16"/>
        <v>5.5609999999999999</v>
      </c>
      <c r="AB26" s="46">
        <f>100*(X28-X27)/X26</f>
        <v>34.845791468029105</v>
      </c>
      <c r="AC26" s="46">
        <f>100*(((K27-K28)*0.027)/C27)</f>
        <v>0</v>
      </c>
      <c r="AD26" s="46">
        <f>(1000*(((K27-K28)*0.027)/55.85))/(C27/1000)</f>
        <v>0</v>
      </c>
      <c r="AE26" s="46">
        <f>1000000*(X28-X27)/55.85/100</f>
        <v>346.96051271926558</v>
      </c>
    </row>
    <row r="27" spans="1:31">
      <c r="A27" s="48"/>
      <c r="B27" s="48" t="s">
        <v>183</v>
      </c>
      <c r="C27" s="48">
        <v>100.79</v>
      </c>
      <c r="D27" s="48">
        <v>15970.86</v>
      </c>
      <c r="E27" s="48">
        <v>16036.42</v>
      </c>
      <c r="F27" s="48">
        <v>16035.73</v>
      </c>
      <c r="G27" s="48">
        <f t="shared" si="11"/>
        <v>16036.42</v>
      </c>
      <c r="I27" s="48">
        <v>0</v>
      </c>
      <c r="J27" s="51"/>
      <c r="K27" s="53"/>
      <c r="L27">
        <f>(1000*((K27-K28)/55.85)*0.027)/(C27/1000)</f>
        <v>0</v>
      </c>
      <c r="M27">
        <f t="shared" si="18"/>
        <v>100.79</v>
      </c>
      <c r="N27">
        <f t="shared" si="13"/>
        <v>64.869999999998981</v>
      </c>
      <c r="O27" s="51">
        <f t="shared" si="17"/>
        <v>64.361543803947797</v>
      </c>
      <c r="P27">
        <f>(N27-M27)/N27</f>
        <v>-0.55372283027596103</v>
      </c>
      <c r="S27">
        <v>63.7</v>
      </c>
      <c r="T27">
        <v>0.268177</v>
      </c>
      <c r="U27">
        <v>2.2944740000000001</v>
      </c>
      <c r="V27">
        <f t="shared" si="14"/>
        <v>98.972144288578733</v>
      </c>
      <c r="W27" s="52">
        <f t="shared" si="15"/>
        <v>0.27096209941462013</v>
      </c>
      <c r="X27">
        <f t="shared" si="16"/>
        <v>2.3183028078181991</v>
      </c>
      <c r="AB27" s="46"/>
      <c r="AC27" s="46"/>
      <c r="AD27" s="46"/>
      <c r="AE27" s="46"/>
    </row>
    <row r="28" spans="1:31">
      <c r="A28" s="48"/>
      <c r="B28" s="48" t="s">
        <v>184</v>
      </c>
      <c r="C28" s="48">
        <v>99.39</v>
      </c>
      <c r="D28" s="48">
        <v>16263.41</v>
      </c>
      <c r="E28" s="48">
        <v>16356.4</v>
      </c>
      <c r="F28" s="48">
        <v>16355.69</v>
      </c>
      <c r="G28" s="48">
        <f t="shared" si="11"/>
        <v>16356.4</v>
      </c>
      <c r="I28" s="48">
        <v>0</v>
      </c>
      <c r="J28" s="51"/>
      <c r="K28" s="53"/>
      <c r="M28">
        <f t="shared" si="18"/>
        <v>99.39</v>
      </c>
      <c r="N28">
        <f t="shared" si="13"/>
        <v>92.280000000000655</v>
      </c>
      <c r="O28" s="51">
        <f t="shared" si="17"/>
        <v>92.846362813160937</v>
      </c>
      <c r="P28">
        <f>(N28-M28)/N28</f>
        <v>-7.7048114434322662E-2</v>
      </c>
      <c r="S28">
        <v>92.19</v>
      </c>
      <c r="T28">
        <v>0.3844323</v>
      </c>
      <c r="U28">
        <v>4.2259896000000001</v>
      </c>
      <c r="V28">
        <f t="shared" si="14"/>
        <v>99.293065669700198</v>
      </c>
      <c r="W28" s="52">
        <f t="shared" si="15"/>
        <v>0.38716933293088113</v>
      </c>
      <c r="X28">
        <f t="shared" si="16"/>
        <v>4.2560772713552977</v>
      </c>
      <c r="AB28" s="46"/>
      <c r="AC28" s="46"/>
      <c r="AD28" s="46"/>
      <c r="AE28" s="46"/>
    </row>
    <row r="29" spans="1:31">
      <c r="A29" s="48" t="s">
        <v>264</v>
      </c>
      <c r="B29" s="48" t="s">
        <v>182</v>
      </c>
      <c r="C29" s="48">
        <v>99.55</v>
      </c>
      <c r="D29" s="48"/>
      <c r="E29" s="48">
        <v>13562.42</v>
      </c>
      <c r="F29" s="48">
        <v>13558.4</v>
      </c>
      <c r="G29" s="48">
        <f t="shared" si="11"/>
        <v>13562.42</v>
      </c>
      <c r="I29" s="48">
        <v>0</v>
      </c>
      <c r="J29" s="51"/>
      <c r="K29" s="53"/>
      <c r="M29">
        <f t="shared" si="18"/>
        <v>99.55</v>
      </c>
      <c r="N29">
        <f t="shared" si="13"/>
        <v>13558.4</v>
      </c>
      <c r="O29" s="51">
        <f t="shared" si="17"/>
        <v>13619.688598694123</v>
      </c>
      <c r="P29">
        <v>0</v>
      </c>
      <c r="S29">
        <v>89.56</v>
      </c>
      <c r="T29">
        <v>0.67349119999999996</v>
      </c>
      <c r="U29">
        <v>7.6027484000000003</v>
      </c>
      <c r="V29">
        <f t="shared" si="14"/>
        <v>89.56</v>
      </c>
      <c r="W29" s="52">
        <f t="shared" si="15"/>
        <v>0.752</v>
      </c>
      <c r="X29">
        <f t="shared" si="16"/>
        <v>8.4890000000000008</v>
      </c>
      <c r="AB29" s="46">
        <f>100*(X31-X30)/X29</f>
        <v>37.70056883528563</v>
      </c>
      <c r="AC29" s="46">
        <f>100*(((K30-K31)*0.027)/C30)</f>
        <v>0</v>
      </c>
      <c r="AD29" s="46">
        <f>(1000*(((K30-K31)*0.027)/55.85))/(C30/1000)</f>
        <v>0</v>
      </c>
      <c r="AE29" s="46">
        <f>1000000*(X31-X30)/55.85/100</f>
        <v>573.0351456450129</v>
      </c>
    </row>
    <row r="30" spans="1:31">
      <c r="A30" s="48"/>
      <c r="B30" s="48" t="s">
        <v>183</v>
      </c>
      <c r="C30" s="48">
        <v>100.29</v>
      </c>
      <c r="D30" s="48">
        <v>13927.9</v>
      </c>
      <c r="E30" s="48">
        <v>13982.74</v>
      </c>
      <c r="F30" s="48">
        <v>13981.37</v>
      </c>
      <c r="G30" s="48">
        <f t="shared" si="11"/>
        <v>13982.74</v>
      </c>
      <c r="I30" s="48">
        <v>0</v>
      </c>
      <c r="J30" s="51"/>
      <c r="K30" s="53"/>
      <c r="L30">
        <f>(1000*((K30-K31)/55.85)*0.027)/(C30/1000)</f>
        <v>0</v>
      </c>
      <c r="M30">
        <f t="shared" si="18"/>
        <v>100.29</v>
      </c>
      <c r="N30">
        <f t="shared" si="13"/>
        <v>53.470000000001164</v>
      </c>
      <c r="O30" s="51">
        <f t="shared" si="17"/>
        <v>53.315385382392222</v>
      </c>
      <c r="P30">
        <f>(N30-M30)/N30</f>
        <v>-0.87563119506261122</v>
      </c>
      <c r="S30">
        <v>49.4</v>
      </c>
      <c r="T30">
        <v>0.28997800000000001</v>
      </c>
      <c r="U30">
        <v>2.7881360000000002</v>
      </c>
      <c r="V30">
        <f t="shared" si="14"/>
        <v>92.656181036092988</v>
      </c>
      <c r="W30" s="52">
        <f t="shared" si="15"/>
        <v>0.3129613121946424</v>
      </c>
      <c r="X30">
        <f t="shared" si="16"/>
        <v>3.0091203509822173</v>
      </c>
      <c r="AB30" s="46"/>
      <c r="AC30" s="46"/>
      <c r="AD30" s="46"/>
      <c r="AE30" s="46"/>
    </row>
    <row r="31" spans="1:31">
      <c r="A31" s="48"/>
      <c r="B31" s="48" t="s">
        <v>184</v>
      </c>
      <c r="C31" s="48">
        <v>100.28</v>
      </c>
      <c r="D31" s="48">
        <v>13991</v>
      </c>
      <c r="E31" s="48">
        <v>14084.36</v>
      </c>
      <c r="F31" s="48">
        <v>14085.39</v>
      </c>
      <c r="G31" s="48">
        <f t="shared" si="11"/>
        <v>14084.36</v>
      </c>
      <c r="I31" s="48">
        <v>0</v>
      </c>
      <c r="J31" s="51"/>
      <c r="K31" s="53"/>
      <c r="M31">
        <f t="shared" si="18"/>
        <v>100.28</v>
      </c>
      <c r="N31">
        <f t="shared" si="13"/>
        <v>94.389999999999418</v>
      </c>
      <c r="O31" s="51">
        <f t="shared" si="17"/>
        <v>94.126445951335683</v>
      </c>
      <c r="P31">
        <f>(N31-M31)/N31</f>
        <v>-6.240067803793431E-2</v>
      </c>
      <c r="S31">
        <v>95.66</v>
      </c>
      <c r="T31">
        <v>0.57874300000000001</v>
      </c>
      <c r="U31">
        <v>6.3106901999999998</v>
      </c>
      <c r="V31">
        <f t="shared" si="14"/>
        <v>101.62924886110879</v>
      </c>
      <c r="W31" s="52">
        <f t="shared" si="15"/>
        <v>0.56946499800558081</v>
      </c>
      <c r="X31">
        <f t="shared" si="16"/>
        <v>6.2095216394096147</v>
      </c>
      <c r="AB31" s="46"/>
      <c r="AC31" s="46"/>
      <c r="AD31" s="46"/>
      <c r="AE31" s="46"/>
    </row>
    <row r="32" spans="1:31">
      <c r="A32" s="48" t="s">
        <v>195</v>
      </c>
      <c r="B32" s="48" t="s">
        <v>182</v>
      </c>
      <c r="C32" s="48">
        <v>99.72</v>
      </c>
      <c r="D32" s="48"/>
      <c r="E32" s="48">
        <v>16732.509999999998</v>
      </c>
      <c r="F32" s="48">
        <v>16729.689999999999</v>
      </c>
      <c r="G32" s="48">
        <f t="shared" si="11"/>
        <v>16732.509999999998</v>
      </c>
      <c r="I32" s="48">
        <v>0</v>
      </c>
      <c r="J32" s="51"/>
      <c r="K32" s="53"/>
      <c r="M32">
        <f t="shared" si="18"/>
        <v>99.72</v>
      </c>
      <c r="N32">
        <f t="shared" si="13"/>
        <v>16729.689999999999</v>
      </c>
      <c r="O32" s="51">
        <f t="shared" si="17"/>
        <v>16776.664661050942</v>
      </c>
      <c r="P32">
        <v>0</v>
      </c>
      <c r="S32">
        <v>85.43</v>
      </c>
      <c r="T32">
        <v>0.59801000000000004</v>
      </c>
      <c r="U32">
        <v>7.3837149000000002</v>
      </c>
      <c r="V32">
        <f t="shared" si="14"/>
        <v>85.43</v>
      </c>
      <c r="W32" s="52">
        <f t="shared" si="15"/>
        <v>0.7</v>
      </c>
      <c r="X32">
        <f t="shared" si="16"/>
        <v>8.6429999999999989</v>
      </c>
      <c r="AB32" s="46">
        <f>100*(X34-X33)/X32</f>
        <v>24.810412284164101</v>
      </c>
      <c r="AC32" s="46">
        <f>100*(((K33-K34)*0.027)/C33)</f>
        <v>0</v>
      </c>
      <c r="AD32" s="46">
        <f>(1000*(((K33-K34)*0.027)/55.85))/(C33/1000)</f>
        <v>0</v>
      </c>
      <c r="AE32" s="46">
        <f>1000000*(X34-X33)/55.85/100</f>
        <v>383.95057004839805</v>
      </c>
    </row>
    <row r="33" spans="1:31">
      <c r="A33" s="48"/>
      <c r="B33" s="48" t="s">
        <v>183</v>
      </c>
      <c r="C33" s="48">
        <v>100.04</v>
      </c>
      <c r="D33" s="48">
        <v>13785</v>
      </c>
      <c r="E33" s="48">
        <v>13846.24</v>
      </c>
      <c r="F33" s="48">
        <v>13843.46</v>
      </c>
      <c r="G33" s="48">
        <f t="shared" si="11"/>
        <v>13846.24</v>
      </c>
      <c r="I33" s="48">
        <v>0</v>
      </c>
      <c r="J33" s="51"/>
      <c r="K33" s="53"/>
      <c r="L33">
        <f>(1000*((K33-K34)/55.85)*0.027)/(C33/1000)</f>
        <v>0</v>
      </c>
      <c r="M33">
        <f t="shared" si="18"/>
        <v>100.04</v>
      </c>
      <c r="N33">
        <f t="shared" si="13"/>
        <v>58.459999999999127</v>
      </c>
      <c r="O33" s="51">
        <f t="shared" si="17"/>
        <v>58.436625349859177</v>
      </c>
      <c r="P33">
        <f>(N33-M33)/N33</f>
        <v>-0.71125555935685081</v>
      </c>
      <c r="S33">
        <v>57.75</v>
      </c>
      <c r="T33">
        <v>0.33033000000000001</v>
      </c>
      <c r="U33">
        <v>3.7069725</v>
      </c>
      <c r="V33">
        <f t="shared" si="14"/>
        <v>98.825008552858137</v>
      </c>
      <c r="W33" s="52">
        <f t="shared" si="15"/>
        <v>0.3342574970011945</v>
      </c>
      <c r="X33">
        <f t="shared" si="16"/>
        <v>3.7510469812074607</v>
      </c>
      <c r="AB33" s="46"/>
      <c r="AC33" s="46"/>
      <c r="AD33" s="46"/>
      <c r="AE33" s="46"/>
    </row>
    <row r="34" spans="1:31">
      <c r="A34" s="48"/>
      <c r="B34" s="48" t="s">
        <v>184</v>
      </c>
      <c r="C34" s="48">
        <v>99.68</v>
      </c>
      <c r="D34" s="48">
        <v>16133.85</v>
      </c>
      <c r="E34" s="48">
        <v>16225.73</v>
      </c>
      <c r="F34" s="48">
        <v>16225.93</v>
      </c>
      <c r="G34" s="48">
        <f t="shared" si="11"/>
        <v>16225.73</v>
      </c>
      <c r="I34" s="48">
        <v>0</v>
      </c>
      <c r="J34" s="51"/>
      <c r="K34" s="53"/>
      <c r="M34">
        <f t="shared" si="18"/>
        <v>99.68</v>
      </c>
      <c r="N34">
        <f t="shared" si="13"/>
        <v>92.079999999999927</v>
      </c>
      <c r="O34" s="51">
        <f t="shared" si="17"/>
        <v>92.37560192616364</v>
      </c>
      <c r="P34">
        <f>(N34-M34)/N34</f>
        <v>-8.2536924413554355E-2</v>
      </c>
      <c r="S34">
        <v>98.09</v>
      </c>
      <c r="T34">
        <v>0.53655229999999998</v>
      </c>
      <c r="U34">
        <v>6.2601038000000004</v>
      </c>
      <c r="V34">
        <f t="shared" si="14"/>
        <v>106.18604691572556</v>
      </c>
      <c r="W34" s="52">
        <f t="shared" si="15"/>
        <v>0.50529454253611505</v>
      </c>
      <c r="X34">
        <f t="shared" si="16"/>
        <v>5.8954109149277638</v>
      </c>
      <c r="AB34" s="46"/>
      <c r="AC34" s="46"/>
      <c r="AD34" s="46"/>
      <c r="AE34" s="46"/>
    </row>
    <row r="35" spans="1:31">
      <c r="A35" s="48" t="s">
        <v>196</v>
      </c>
      <c r="B35" s="48" t="s">
        <v>182</v>
      </c>
      <c r="C35" s="48">
        <v>99.55</v>
      </c>
      <c r="D35" s="48"/>
      <c r="E35" s="48">
        <v>14025.68</v>
      </c>
      <c r="F35" s="48">
        <v>14022.57</v>
      </c>
      <c r="G35" s="48">
        <f t="shared" si="11"/>
        <v>14025.68</v>
      </c>
      <c r="I35" s="48">
        <v>0</v>
      </c>
      <c r="J35" s="51"/>
      <c r="K35" s="53"/>
      <c r="M35">
        <f t="shared" si="18"/>
        <v>99.55</v>
      </c>
      <c r="N35">
        <f t="shared" si="13"/>
        <v>14022.57</v>
      </c>
      <c r="O35" s="51">
        <f t="shared" si="17"/>
        <v>14085.956805625314</v>
      </c>
      <c r="P35">
        <v>0</v>
      </c>
      <c r="S35">
        <v>99.1</v>
      </c>
      <c r="T35">
        <v>0.75514199999999998</v>
      </c>
      <c r="U35">
        <v>7.728809</v>
      </c>
      <c r="V35">
        <f t="shared" si="14"/>
        <v>99.1</v>
      </c>
      <c r="W35" s="52">
        <f t="shared" si="15"/>
        <v>0.76200000000000012</v>
      </c>
      <c r="X35">
        <f t="shared" si="16"/>
        <v>7.7990000000000004</v>
      </c>
      <c r="AB35" s="46">
        <f>100*(X37-X36)/X35</f>
        <v>38.214871746467381</v>
      </c>
      <c r="AC35" s="46">
        <f>100*(((K36-K37)*0.027)/C36)</f>
        <v>0</v>
      </c>
      <c r="AD35" s="46">
        <f>(1000*(((K36-K37)*0.027)/55.85))/(C36/1000)</f>
        <v>0</v>
      </c>
      <c r="AE35" s="46">
        <f>1000000*(X37-X36)/55.85/100</f>
        <v>533.63972202452851</v>
      </c>
    </row>
    <row r="36" spans="1:31">
      <c r="A36" s="48"/>
      <c r="B36" s="48" t="s">
        <v>183</v>
      </c>
      <c r="C36" s="48">
        <v>100.63</v>
      </c>
      <c r="D36" s="48">
        <v>15633.2</v>
      </c>
      <c r="E36" s="48">
        <v>15676.37</v>
      </c>
      <c r="F36" s="48">
        <v>15675.15</v>
      </c>
      <c r="G36" s="48">
        <f t="shared" si="11"/>
        <v>15676.37</v>
      </c>
      <c r="I36" s="48">
        <v>0</v>
      </c>
      <c r="J36" s="51"/>
      <c r="K36" s="53"/>
      <c r="L36">
        <f>(1000*((K36-K37)/55.85)*0.027)/(C36/1000)</f>
        <v>0</v>
      </c>
      <c r="M36">
        <f t="shared" si="18"/>
        <v>100.63</v>
      </c>
      <c r="N36">
        <f t="shared" si="13"/>
        <v>41.949999999998909</v>
      </c>
      <c r="O36" s="51">
        <f t="shared" si="17"/>
        <v>41.687369571697218</v>
      </c>
      <c r="P36">
        <f>(N36-M36)/N36</f>
        <v>-1.3988081048868322</v>
      </c>
      <c r="S36">
        <v>51.9</v>
      </c>
      <c r="T36">
        <v>0.336312</v>
      </c>
      <c r="U36">
        <v>2.9006910000000001</v>
      </c>
      <c r="V36">
        <f t="shared" si="14"/>
        <v>124.49814064362658</v>
      </c>
      <c r="W36" s="52">
        <f t="shared" si="15"/>
        <v>0.27013415482459802</v>
      </c>
      <c r="X36">
        <f t="shared" si="16"/>
        <v>2.3299070853621577</v>
      </c>
      <c r="AB36" s="46"/>
      <c r="AC36" s="46"/>
      <c r="AD36" s="46"/>
      <c r="AE36" s="46"/>
    </row>
    <row r="37" spans="1:31">
      <c r="A37" s="48"/>
      <c r="B37" s="48" t="s">
        <v>184</v>
      </c>
      <c r="C37" s="48">
        <v>100.55</v>
      </c>
      <c r="D37" s="48">
        <v>15939.52</v>
      </c>
      <c r="E37" s="48">
        <v>16023.46</v>
      </c>
      <c r="F37" s="48">
        <v>16022.47</v>
      </c>
      <c r="G37" s="48">
        <f t="shared" si="11"/>
        <v>16023.46</v>
      </c>
      <c r="I37" s="48">
        <v>0</v>
      </c>
      <c r="J37" s="51"/>
      <c r="K37" s="53"/>
      <c r="M37">
        <f t="shared" si="18"/>
        <v>100.55</v>
      </c>
      <c r="N37">
        <f t="shared" si="13"/>
        <v>82.949999999998909</v>
      </c>
      <c r="O37" s="51">
        <f t="shared" si="17"/>
        <v>82.496270512181908</v>
      </c>
      <c r="P37">
        <f>(N37-M37)/N37</f>
        <v>-0.21217600964437999</v>
      </c>
      <c r="S37">
        <v>96.59</v>
      </c>
      <c r="T37">
        <v>0.59692619999999996</v>
      </c>
      <c r="U37">
        <v>6.2174982999999999</v>
      </c>
      <c r="V37">
        <f t="shared" si="14"/>
        <v>117.08408077155067</v>
      </c>
      <c r="W37" s="52">
        <f t="shared" si="15"/>
        <v>0.50982695176528414</v>
      </c>
      <c r="X37">
        <f t="shared" si="16"/>
        <v>5.3102849328691493</v>
      </c>
      <c r="AB37" s="46"/>
      <c r="AC37" s="46"/>
      <c r="AD37" s="46"/>
      <c r="AE37" s="46"/>
    </row>
    <row r="38" spans="1:31">
      <c r="A38" s="48" t="s">
        <v>197</v>
      </c>
      <c r="B38" s="48" t="s">
        <v>182</v>
      </c>
      <c r="C38" s="48">
        <v>100.6</v>
      </c>
      <c r="D38" s="48"/>
      <c r="E38" s="48">
        <v>16286.29</v>
      </c>
      <c r="F38" s="48">
        <v>16283.32</v>
      </c>
      <c r="G38" s="48">
        <f t="shared" si="11"/>
        <v>16286.29</v>
      </c>
      <c r="I38" s="48">
        <v>0</v>
      </c>
      <c r="J38" s="51"/>
      <c r="K38" s="53"/>
      <c r="M38">
        <f t="shared" si="18"/>
        <v>100.6</v>
      </c>
      <c r="N38">
        <f t="shared" si="13"/>
        <v>16283.32</v>
      </c>
      <c r="O38" s="51">
        <f t="shared" si="17"/>
        <v>16186.202783300199</v>
      </c>
      <c r="P38">
        <v>0</v>
      </c>
      <c r="S38">
        <v>97.87</v>
      </c>
      <c r="T38">
        <v>0.96891300000000002</v>
      </c>
      <c r="U38">
        <v>8.9130208999999994</v>
      </c>
      <c r="V38">
        <f t="shared" si="14"/>
        <v>97.87</v>
      </c>
      <c r="W38" s="52">
        <f t="shared" si="15"/>
        <v>0.99</v>
      </c>
      <c r="X38">
        <f t="shared" si="16"/>
        <v>9.1069999999999993</v>
      </c>
      <c r="AB38" s="46">
        <f>100*(X40-X39)/X38</f>
        <v>26.118575820796426</v>
      </c>
      <c r="AC38" s="46">
        <f>100*(((K39-K40)*0.027)/C39)</f>
        <v>0</v>
      </c>
      <c r="AD38" s="46">
        <f>(1000*(((K39-K40)*0.027)/55.85))/(C39/1000)</f>
        <v>0</v>
      </c>
      <c r="AE38" s="46">
        <f>1000000*(X40-X39)/55.85/100</f>
        <v>425.89412712621851</v>
      </c>
    </row>
    <row r="39" spans="1:31">
      <c r="A39" s="48"/>
      <c r="B39" s="48" t="s">
        <v>183</v>
      </c>
      <c r="C39" s="48">
        <v>99</v>
      </c>
      <c r="D39" s="48">
        <v>16219.8</v>
      </c>
      <c r="E39" s="48">
        <v>16285.3</v>
      </c>
      <c r="F39" s="48">
        <v>16285.59</v>
      </c>
      <c r="G39" s="48">
        <f t="shared" si="11"/>
        <v>16285.3</v>
      </c>
      <c r="I39" s="48">
        <v>0</v>
      </c>
      <c r="J39" s="51"/>
      <c r="K39" s="53"/>
      <c r="L39">
        <f>(1000*((K39-K40)/55.85)*0.027)/(C39/1000)</f>
        <v>0</v>
      </c>
      <c r="M39">
        <f t="shared" si="18"/>
        <v>99</v>
      </c>
      <c r="N39">
        <f t="shared" si="13"/>
        <v>65.790000000000873</v>
      </c>
      <c r="O39" s="51">
        <f t="shared" si="17"/>
        <v>66.454545454546334</v>
      </c>
      <c r="P39">
        <f>(N39-M39)/N39</f>
        <v>-0.50478796169628648</v>
      </c>
      <c r="S39">
        <v>61.14</v>
      </c>
      <c r="T39">
        <v>0.56126520000000002</v>
      </c>
      <c r="U39">
        <v>4.3984116000000002</v>
      </c>
      <c r="V39">
        <f t="shared" si="14"/>
        <v>92.002735978110962</v>
      </c>
      <c r="W39" s="52">
        <f t="shared" si="15"/>
        <v>0.6100527272727353</v>
      </c>
      <c r="X39">
        <f t="shared" si="16"/>
        <v>4.7807400000000628</v>
      </c>
      <c r="AB39" s="46"/>
      <c r="AC39" s="46"/>
      <c r="AD39" s="46"/>
      <c r="AE39" s="46"/>
    </row>
    <row r="40" spans="1:31">
      <c r="A40" s="48"/>
      <c r="B40" s="48" t="s">
        <v>184</v>
      </c>
      <c r="C40" s="56">
        <v>100</v>
      </c>
      <c r="D40" s="48">
        <v>13739.6</v>
      </c>
      <c r="E40" s="48">
        <v>13832.43</v>
      </c>
      <c r="F40" s="48">
        <v>13830.93</v>
      </c>
      <c r="G40" s="48">
        <f t="shared" si="11"/>
        <v>13832.43</v>
      </c>
      <c r="I40" s="48">
        <v>0</v>
      </c>
      <c r="J40" s="51"/>
      <c r="K40" s="53"/>
      <c r="M40">
        <f t="shared" si="18"/>
        <v>100</v>
      </c>
      <c r="N40">
        <f t="shared" si="13"/>
        <v>91.329999999999927</v>
      </c>
      <c r="O40" s="51">
        <f t="shared" si="17"/>
        <v>91.329999999999927</v>
      </c>
      <c r="P40">
        <f>(N40-M40)/N40</f>
        <v>-9.4930471915034273E-2</v>
      </c>
      <c r="S40">
        <v>91.68</v>
      </c>
      <c r="T40">
        <v>0.82328639999999997</v>
      </c>
      <c r="U40">
        <v>7.1867951999999997</v>
      </c>
      <c r="V40">
        <f t="shared" si="14"/>
        <v>100.38322566517036</v>
      </c>
      <c r="W40" s="52">
        <f t="shared" si="15"/>
        <v>0.82014339999999919</v>
      </c>
      <c r="X40">
        <f t="shared" si="16"/>
        <v>7.1593586999999932</v>
      </c>
      <c r="AB40" s="46"/>
      <c r="AC40" s="46"/>
      <c r="AD40" s="46"/>
      <c r="AE40" s="46"/>
    </row>
    <row r="41" spans="1:31">
      <c r="A41" s="48" t="s">
        <v>198</v>
      </c>
      <c r="B41" s="48" t="s">
        <v>182</v>
      </c>
      <c r="C41" s="48">
        <v>100.9</v>
      </c>
      <c r="D41" s="48"/>
      <c r="E41" s="48">
        <v>16338.22</v>
      </c>
      <c r="F41" s="48">
        <v>16334.84</v>
      </c>
      <c r="G41" s="48">
        <f t="shared" si="11"/>
        <v>16338.22</v>
      </c>
      <c r="I41" s="48">
        <v>0</v>
      </c>
      <c r="J41" s="51"/>
      <c r="K41" s="53"/>
      <c r="M41">
        <f t="shared" si="18"/>
        <v>100.9</v>
      </c>
      <c r="N41">
        <f t="shared" si="13"/>
        <v>16334.84</v>
      </c>
      <c r="O41" s="51">
        <f t="shared" si="17"/>
        <v>16189.137760158572</v>
      </c>
      <c r="P41">
        <v>0</v>
      </c>
      <c r="S41">
        <v>96.06</v>
      </c>
      <c r="T41">
        <v>0.93850619999999996</v>
      </c>
      <c r="U41">
        <v>8.4609647999999993</v>
      </c>
      <c r="V41">
        <f t="shared" si="14"/>
        <v>96.06</v>
      </c>
      <c r="W41" s="52">
        <f t="shared" si="15"/>
        <v>0.97699999999999987</v>
      </c>
      <c r="X41">
        <f t="shared" si="16"/>
        <v>8.8079999999999998</v>
      </c>
      <c r="AB41" s="46">
        <f>100*(X43-X42)/X41</f>
        <v>36.587026575130473</v>
      </c>
      <c r="AC41" s="46">
        <f>100*(((K42-K43)*0.027)/C42)</f>
        <v>0</v>
      </c>
      <c r="AD41" s="46">
        <f>(1000*(((K42-K43)*0.027)/55.85))/(C42/1000)</f>
        <v>0</v>
      </c>
      <c r="AE41" s="46">
        <f>1000000*(X43-X42)/55.85/100</f>
        <v>577.00721588853935</v>
      </c>
    </row>
    <row r="42" spans="1:31">
      <c r="A42" s="48"/>
      <c r="B42" s="48" t="s">
        <v>183</v>
      </c>
      <c r="C42" s="48">
        <v>99.4</v>
      </c>
      <c r="D42" s="48">
        <v>16380.5</v>
      </c>
      <c r="E42" s="48">
        <v>16402.22</v>
      </c>
      <c r="F42" s="48">
        <v>16400.830000000002</v>
      </c>
      <c r="G42" s="48">
        <f t="shared" si="11"/>
        <v>16402.22</v>
      </c>
      <c r="I42" s="48">
        <v>0</v>
      </c>
      <c r="J42" s="51"/>
      <c r="K42" s="53"/>
      <c r="L42">
        <f>(1000*((K42-K43)/55.85)*0.027)/(C42/1000)</f>
        <v>0</v>
      </c>
      <c r="M42">
        <f t="shared" si="18"/>
        <v>99.4</v>
      </c>
      <c r="N42" s="58">
        <f t="shared" si="13"/>
        <v>20.330000000001746</v>
      </c>
      <c r="O42" s="51">
        <f t="shared" si="17"/>
        <v>20.452716297788477</v>
      </c>
      <c r="P42">
        <f>(N42-M42)/N42</f>
        <v>-3.8893261190354877</v>
      </c>
      <c r="S42" s="58">
        <v>60.65</v>
      </c>
      <c r="T42">
        <v>0.4700375</v>
      </c>
      <c r="U42">
        <v>4.0435354999999999</v>
      </c>
      <c r="V42">
        <f t="shared" si="14"/>
        <v>296.5376291195023</v>
      </c>
      <c r="W42" s="52">
        <f t="shared" si="15"/>
        <v>0.15850855130786071</v>
      </c>
      <c r="X42">
        <f t="shared" si="16"/>
        <v>1.3635825955735579</v>
      </c>
      <c r="AB42" s="46"/>
      <c r="AC42" s="46"/>
      <c r="AD42" s="46"/>
      <c r="AE42" s="46"/>
    </row>
    <row r="43" spans="1:31">
      <c r="A43" s="48"/>
      <c r="B43" s="48" t="s">
        <v>184</v>
      </c>
      <c r="C43" s="48">
        <v>100.3</v>
      </c>
      <c r="D43" s="48">
        <v>13763.7</v>
      </c>
      <c r="E43" s="48">
        <v>13826.04</v>
      </c>
      <c r="F43" s="48">
        <v>13823.94</v>
      </c>
      <c r="G43" s="48">
        <f t="shared" si="11"/>
        <v>13826.04</v>
      </c>
      <c r="I43" s="48">
        <v>0</v>
      </c>
      <c r="J43" s="51"/>
      <c r="K43" s="53"/>
      <c r="M43">
        <f t="shared" si="18"/>
        <v>100.3</v>
      </c>
      <c r="N43" s="58">
        <f t="shared" si="13"/>
        <v>60.239999999999782</v>
      </c>
      <c r="O43" s="51">
        <f t="shared" si="17"/>
        <v>60.059820538384628</v>
      </c>
      <c r="P43">
        <f>(N43-M43)/N43</f>
        <v>-0.66500664010624766</v>
      </c>
      <c r="S43" s="58">
        <v>93.76</v>
      </c>
      <c r="T43">
        <v>0.76414400000000005</v>
      </c>
      <c r="U43">
        <v>7.1595136000000004</v>
      </c>
      <c r="V43">
        <f t="shared" si="14"/>
        <v>156.11102257636179</v>
      </c>
      <c r="W43" s="52">
        <f t="shared" si="15"/>
        <v>0.48948753738783474</v>
      </c>
      <c r="X43">
        <f t="shared" si="16"/>
        <v>4.5861678963110499</v>
      </c>
      <c r="AB43" s="46"/>
      <c r="AC43" s="46"/>
      <c r="AD43" s="46"/>
      <c r="AE43" s="46"/>
    </row>
    <row r="44" spans="1:31">
      <c r="A44" s="48" t="s">
        <v>199</v>
      </c>
      <c r="B44" s="48" t="s">
        <v>182</v>
      </c>
      <c r="C44" s="48">
        <v>99.1</v>
      </c>
      <c r="D44" s="48"/>
      <c r="E44" s="48">
        <v>13881.45</v>
      </c>
      <c r="F44" s="48">
        <v>13884.52</v>
      </c>
      <c r="G44" s="48">
        <f t="shared" si="11"/>
        <v>13881.45</v>
      </c>
      <c r="I44" s="48">
        <v>0</v>
      </c>
      <c r="J44" s="51"/>
      <c r="K44" s="53"/>
      <c r="M44">
        <f t="shared" si="18"/>
        <v>99.1</v>
      </c>
      <c r="N44">
        <f t="shared" si="13"/>
        <v>13884.52</v>
      </c>
      <c r="O44" s="51">
        <f t="shared" si="17"/>
        <v>14010.615539858729</v>
      </c>
      <c r="P44">
        <v>0</v>
      </c>
      <c r="S44">
        <v>84.41</v>
      </c>
      <c r="T44">
        <v>0.99941440000000004</v>
      </c>
      <c r="U44">
        <v>8.2747122999999991</v>
      </c>
      <c r="V44">
        <f t="shared" si="14"/>
        <v>84.41</v>
      </c>
      <c r="W44" s="52">
        <f t="shared" si="15"/>
        <v>1.1839999999999999</v>
      </c>
      <c r="X44">
        <f t="shared" si="16"/>
        <v>9.802999999999999</v>
      </c>
      <c r="AB44" s="46">
        <f>100*(X46-X45)/X44</f>
        <v>28.160692812586017</v>
      </c>
      <c r="AC44" s="46">
        <f>100*(((K45-K46)*0.027)/C45)</f>
        <v>0</v>
      </c>
      <c r="AD44" s="46">
        <f>(1000*(((K45-K46)*0.027)/55.85))/(C45/1000)</f>
        <v>0</v>
      </c>
      <c r="AE44" s="46">
        <f>1000000*(X46-X45)/55.85/100</f>
        <v>494.28696802467442</v>
      </c>
    </row>
    <row r="45" spans="1:31">
      <c r="A45" s="48"/>
      <c r="B45" s="48" t="s">
        <v>183</v>
      </c>
      <c r="C45" s="56">
        <v>100</v>
      </c>
      <c r="D45" s="48">
        <v>16471.32</v>
      </c>
      <c r="E45" s="48">
        <v>16541.830000000002</v>
      </c>
      <c r="F45" s="48">
        <v>16541.45</v>
      </c>
      <c r="G45" s="48">
        <f t="shared" si="11"/>
        <v>16541.830000000002</v>
      </c>
      <c r="I45" s="48">
        <v>0</v>
      </c>
      <c r="J45" s="51"/>
      <c r="K45" s="53"/>
      <c r="L45">
        <f>(1000*((K45-K46)/55.85)*0.027)/(C45/1000)</f>
        <v>0</v>
      </c>
      <c r="M45">
        <f t="shared" si="18"/>
        <v>100</v>
      </c>
      <c r="N45">
        <f t="shared" si="13"/>
        <v>70.130000000001019</v>
      </c>
      <c r="O45" s="51">
        <f t="shared" si="17"/>
        <v>70.130000000001019</v>
      </c>
      <c r="P45">
        <f>(N45-M45)/N45</f>
        <v>-0.42592328532722867</v>
      </c>
      <c r="S45">
        <v>61.74</v>
      </c>
      <c r="T45">
        <v>0.54207720000000004</v>
      </c>
      <c r="U45">
        <v>4.1242320000000001</v>
      </c>
      <c r="V45">
        <f t="shared" si="14"/>
        <v>88.036503636103106</v>
      </c>
      <c r="W45" s="52">
        <f t="shared" si="15"/>
        <v>0.61574140000000888</v>
      </c>
      <c r="X45">
        <f t="shared" si="16"/>
        <v>4.6846840000000673</v>
      </c>
      <c r="AB45" s="46"/>
      <c r="AC45" s="46"/>
      <c r="AD45" s="46"/>
      <c r="AE45" s="46"/>
    </row>
    <row r="46" spans="1:31">
      <c r="A46" s="48"/>
      <c r="B46" s="48" t="s">
        <v>184</v>
      </c>
      <c r="C46" s="48">
        <v>100.5</v>
      </c>
      <c r="D46" s="48">
        <v>16254.09</v>
      </c>
      <c r="E46" s="48">
        <v>16344.99</v>
      </c>
      <c r="F46" s="48">
        <v>16344.82</v>
      </c>
      <c r="G46" s="48">
        <f t="shared" si="11"/>
        <v>16344.99</v>
      </c>
      <c r="I46" s="48">
        <v>0</v>
      </c>
      <c r="J46" s="51"/>
      <c r="K46" s="53"/>
      <c r="M46">
        <f t="shared" si="18"/>
        <v>100.5</v>
      </c>
      <c r="N46">
        <f t="shared" si="13"/>
        <v>90.729999999999563</v>
      </c>
      <c r="O46" s="51">
        <f t="shared" si="17"/>
        <v>90.278606965173694</v>
      </c>
      <c r="P46">
        <f>(N46-M46)/N46</f>
        <v>-0.10768213380359841</v>
      </c>
      <c r="S46">
        <v>91.1</v>
      </c>
      <c r="T46">
        <v>0.896424</v>
      </c>
      <c r="U46">
        <v>7.5130169999999996</v>
      </c>
      <c r="V46">
        <f t="shared" si="14"/>
        <v>100.90984238950782</v>
      </c>
      <c r="W46" s="52">
        <f>100*T46/V46</f>
        <v>0.8883414925373091</v>
      </c>
      <c r="X46">
        <f t="shared" si="16"/>
        <v>7.4452767164178741</v>
      </c>
      <c r="AB46" s="46"/>
      <c r="AC46" s="46"/>
      <c r="AD46" s="46"/>
      <c r="AE46" s="46"/>
    </row>
    <row r="47" spans="1:31">
      <c r="A47" t="s">
        <v>200</v>
      </c>
      <c r="B47" t="s">
        <v>216</v>
      </c>
      <c r="C47">
        <v>100.03</v>
      </c>
      <c r="D47">
        <v>16038.69</v>
      </c>
      <c r="E47" s="55"/>
      <c r="F47">
        <v>14194.2</v>
      </c>
      <c r="I47" s="48">
        <v>2</v>
      </c>
      <c r="M47">
        <f t="shared" si="18"/>
        <v>100.03</v>
      </c>
      <c r="N47">
        <f t="shared" si="13"/>
        <v>-1844.4899999999998</v>
      </c>
      <c r="O47" s="51">
        <f>100*N47/C47</f>
        <v>-1843.9368189543134</v>
      </c>
      <c r="P47">
        <v>0</v>
      </c>
      <c r="S47">
        <v>95.58</v>
      </c>
      <c r="T47">
        <v>0.38040839999999998</v>
      </c>
      <c r="U47">
        <v>3.804084</v>
      </c>
      <c r="V47">
        <f t="shared" ref="V47:V94" si="19">(S47-(S47*P47))</f>
        <v>95.58</v>
      </c>
      <c r="W47" s="52">
        <f t="shared" ref="W47:W94" si="20">100*T47/V47</f>
        <v>0.39799999999999996</v>
      </c>
      <c r="X47">
        <f t="shared" ref="X47:X94" si="21">100*U47/V47</f>
        <v>3.9800000000000004</v>
      </c>
      <c r="AB47" s="46">
        <f>100*(X49-X48)/X47</f>
        <v>31.756663520553335</v>
      </c>
      <c r="AC47" s="46">
        <f>100*(((K48-K49)*0.027)/C48)</f>
        <v>0</v>
      </c>
      <c r="AD47" s="46">
        <f>(1000*(((K48-K49)*0.027)/55.85))/(C48/1000)</f>
        <v>0</v>
      </c>
      <c r="AE47" s="46">
        <f>1000000*(X49-X48)/55.85/100</f>
        <v>226.3053192691178</v>
      </c>
    </row>
    <row r="48" spans="1:31">
      <c r="B48" t="s">
        <v>217</v>
      </c>
      <c r="C48">
        <v>99.66</v>
      </c>
      <c r="D48">
        <v>14106</v>
      </c>
      <c r="E48" s="55"/>
      <c r="F48">
        <v>14184.6</v>
      </c>
      <c r="I48" s="48">
        <v>2</v>
      </c>
      <c r="M48">
        <f t="shared" si="18"/>
        <v>99.66</v>
      </c>
      <c r="N48">
        <f t="shared" si="13"/>
        <v>78.600000000000364</v>
      </c>
      <c r="O48" s="51">
        <f t="shared" ref="O48:O56" si="22">100*N48/C48</f>
        <v>78.868151715834202</v>
      </c>
      <c r="P48">
        <f>(N48-M48)/N48</f>
        <v>-0.26793893129770402</v>
      </c>
      <c r="S48">
        <v>77.08</v>
      </c>
      <c r="T48">
        <v>0.1610972</v>
      </c>
      <c r="U48">
        <v>1.6811148</v>
      </c>
      <c r="V48">
        <f t="shared" si="19"/>
        <v>97.732732824427018</v>
      </c>
      <c r="W48" s="52">
        <f t="shared" si="20"/>
        <v>0.16483443708609349</v>
      </c>
      <c r="X48">
        <f t="shared" si="21"/>
        <v>1.720114388922344</v>
      </c>
    </row>
    <row r="49" spans="1:31">
      <c r="B49" t="s">
        <v>218</v>
      </c>
      <c r="C49">
        <v>100.01</v>
      </c>
      <c r="D49">
        <v>13478.199999999999</v>
      </c>
      <c r="E49" s="55"/>
      <c r="F49">
        <v>13569.800000000001</v>
      </c>
      <c r="I49" s="48">
        <v>2</v>
      </c>
      <c r="M49">
        <f t="shared" si="18"/>
        <v>100.01</v>
      </c>
      <c r="N49">
        <f t="shared" si="13"/>
        <v>91.600000000002183</v>
      </c>
      <c r="O49" s="51">
        <f t="shared" si="22"/>
        <v>91.59084091591059</v>
      </c>
      <c r="P49">
        <f>(N49-M49)/N49</f>
        <v>-9.1812227074209843E-2</v>
      </c>
      <c r="S49">
        <v>96.54</v>
      </c>
      <c r="T49">
        <v>0.34175159999999999</v>
      </c>
      <c r="U49">
        <v>3.1452732000000001</v>
      </c>
      <c r="V49">
        <f t="shared" si="19"/>
        <v>105.40355240174422</v>
      </c>
      <c r="W49" s="52">
        <f t="shared" si="20"/>
        <v>0.32423157684232345</v>
      </c>
      <c r="X49">
        <f t="shared" si="21"/>
        <v>2.984029597040367</v>
      </c>
    </row>
    <row r="50" spans="1:31">
      <c r="A50" t="s">
        <v>201</v>
      </c>
      <c r="B50" t="s">
        <v>216</v>
      </c>
      <c r="C50">
        <v>99.4</v>
      </c>
      <c r="D50">
        <v>16004.76</v>
      </c>
      <c r="E50" s="55"/>
      <c r="F50">
        <v>14157.9</v>
      </c>
      <c r="I50" s="48">
        <v>2</v>
      </c>
      <c r="M50">
        <f t="shared" si="18"/>
        <v>99.4</v>
      </c>
      <c r="N50">
        <f t="shared" si="13"/>
        <v>-1846.8600000000006</v>
      </c>
      <c r="O50" s="51">
        <f t="shared" si="22"/>
        <v>-1858.008048289739</v>
      </c>
      <c r="P50">
        <v>0</v>
      </c>
      <c r="S50">
        <v>96.13</v>
      </c>
      <c r="T50">
        <v>0.38740390000000002</v>
      </c>
      <c r="U50">
        <v>3.8826906999999999</v>
      </c>
      <c r="V50">
        <f t="shared" si="19"/>
        <v>96.13</v>
      </c>
      <c r="W50" s="52">
        <f t="shared" si="20"/>
        <v>0.40300000000000008</v>
      </c>
      <c r="X50">
        <f t="shared" si="21"/>
        <v>4.0390000000000006</v>
      </c>
      <c r="AB50" s="46">
        <f>100*(X52-X51)/X50</f>
        <v>29.177567140348593</v>
      </c>
      <c r="AC50" s="46">
        <f>100*(((K51-K52)*0.027)/C51)</f>
        <v>0</v>
      </c>
      <c r="AD50" s="46">
        <f>(1000*(((K51-K52)*0.027)/55.85))/(C51/1000)</f>
        <v>0</v>
      </c>
      <c r="AE50" s="46">
        <f>1000000*(X52-X51)/55.85/100</f>
        <v>211.0084040821271</v>
      </c>
    </row>
    <row r="51" spans="1:31">
      <c r="B51" t="s">
        <v>217</v>
      </c>
      <c r="C51">
        <v>100.02</v>
      </c>
      <c r="D51">
        <v>13478.8</v>
      </c>
      <c r="E51" s="55"/>
      <c r="F51">
        <v>13558.1</v>
      </c>
      <c r="I51" s="48">
        <v>2</v>
      </c>
      <c r="M51">
        <f t="shared" si="18"/>
        <v>100.02</v>
      </c>
      <c r="N51">
        <f t="shared" si="13"/>
        <v>79.300000000001091</v>
      </c>
      <c r="O51" s="51">
        <f t="shared" si="22"/>
        <v>79.284143171366821</v>
      </c>
      <c r="P51">
        <f>(N51-M51)/N51</f>
        <v>-0.26128625472886025</v>
      </c>
      <c r="S51">
        <v>77.099999999999994</v>
      </c>
      <c r="T51">
        <v>0.210483</v>
      </c>
      <c r="U51">
        <v>1.8380639999999999</v>
      </c>
      <c r="V51">
        <f t="shared" si="19"/>
        <v>97.245170239595126</v>
      </c>
      <c r="W51" s="52">
        <f t="shared" si="20"/>
        <v>0.21644571085783143</v>
      </c>
      <c r="X51">
        <f t="shared" si="21"/>
        <v>1.890133973205385</v>
      </c>
    </row>
    <row r="52" spans="1:31">
      <c r="B52" t="s">
        <v>218</v>
      </c>
      <c r="C52">
        <v>99.56</v>
      </c>
      <c r="D52">
        <v>13488.8</v>
      </c>
      <c r="E52" s="55"/>
      <c r="F52">
        <v>13582.2</v>
      </c>
      <c r="I52" s="48">
        <v>2</v>
      </c>
      <c r="M52">
        <f t="shared" si="18"/>
        <v>99.56</v>
      </c>
      <c r="N52">
        <f t="shared" si="13"/>
        <v>93.400000000001455</v>
      </c>
      <c r="O52" s="51">
        <f t="shared" si="22"/>
        <v>93.81277621534899</v>
      </c>
      <c r="P52">
        <f>(N52-M52)/N52</f>
        <v>-6.5952890792274635E-2</v>
      </c>
      <c r="S52">
        <v>97.39</v>
      </c>
      <c r="T52">
        <v>0.29314390000000001</v>
      </c>
      <c r="U52">
        <v>3.1856268999999999</v>
      </c>
      <c r="V52">
        <f t="shared" si="19"/>
        <v>103.81315203425963</v>
      </c>
      <c r="W52" s="52">
        <f t="shared" si="20"/>
        <v>0.28237645640820047</v>
      </c>
      <c r="X52">
        <f t="shared" si="21"/>
        <v>3.0686159100040649</v>
      </c>
    </row>
    <row r="53" spans="1:31">
      <c r="A53" t="s">
        <v>202</v>
      </c>
      <c r="B53" t="s">
        <v>216</v>
      </c>
      <c r="C53">
        <v>99.72</v>
      </c>
      <c r="D53">
        <v>16064.44</v>
      </c>
      <c r="E53" s="55"/>
      <c r="F53">
        <v>14213.2</v>
      </c>
      <c r="I53" s="48">
        <v>1</v>
      </c>
      <c r="M53">
        <f t="shared" ref="M53:M83" si="23">C53</f>
        <v>99.72</v>
      </c>
      <c r="N53">
        <f t="shared" si="13"/>
        <v>-1851.2399999999998</v>
      </c>
      <c r="O53" s="51">
        <f t="shared" si="22"/>
        <v>-1856.4380264741274</v>
      </c>
      <c r="P53">
        <v>0</v>
      </c>
      <c r="S53">
        <v>95.84</v>
      </c>
      <c r="T53">
        <v>0.32777279999999998</v>
      </c>
      <c r="U53">
        <v>3.8307248</v>
      </c>
      <c r="V53">
        <f t="shared" si="19"/>
        <v>95.84</v>
      </c>
      <c r="W53" s="52">
        <f t="shared" si="20"/>
        <v>0.34199999999999997</v>
      </c>
      <c r="X53">
        <f t="shared" si="21"/>
        <v>3.9969999999999999</v>
      </c>
      <c r="AB53" s="46">
        <f>100*(X55-X54)/X53</f>
        <v>35.765163058281573</v>
      </c>
      <c r="AC53" s="46">
        <f>100*(((K54-K55)*0.027)/C54)</f>
        <v>0</v>
      </c>
      <c r="AD53" s="46">
        <f>(1000*(((K54-K55)*0.027)/55.85))/(C54/1000)</f>
        <v>0</v>
      </c>
      <c r="AE53" s="46">
        <f>1000000*(X55-X54)/55.85/100</f>
        <v>255.9594570169229</v>
      </c>
    </row>
    <row r="54" spans="1:31">
      <c r="B54" t="s">
        <v>217</v>
      </c>
      <c r="C54">
        <v>99.75</v>
      </c>
      <c r="D54">
        <v>14052.2</v>
      </c>
      <c r="E54">
        <v>14127.8</v>
      </c>
      <c r="F54">
        <v>14127.800000000001</v>
      </c>
      <c r="I54" s="48">
        <v>1</v>
      </c>
      <c r="M54">
        <f t="shared" si="23"/>
        <v>99.75</v>
      </c>
      <c r="N54">
        <f t="shared" si="13"/>
        <v>75.600000000000364</v>
      </c>
      <c r="O54" s="51">
        <f t="shared" si="22"/>
        <v>75.78947368421089</v>
      </c>
      <c r="P54">
        <f>(N54-M54)/N54</f>
        <v>-0.31944444444443809</v>
      </c>
      <c r="S54">
        <v>75.650000000000006</v>
      </c>
      <c r="T54">
        <v>0.15129999999999999</v>
      </c>
      <c r="U54">
        <v>1.5969715</v>
      </c>
      <c r="V54">
        <f t="shared" si="19"/>
        <v>99.815972222221745</v>
      </c>
      <c r="W54" s="52">
        <f t="shared" si="20"/>
        <v>0.15157894736842176</v>
      </c>
      <c r="X54">
        <f t="shared" si="21"/>
        <v>1.5999157894736917</v>
      </c>
    </row>
    <row r="55" spans="1:31">
      <c r="B55" t="s">
        <v>218</v>
      </c>
      <c r="C55">
        <v>99.52</v>
      </c>
      <c r="D55">
        <v>14049.4</v>
      </c>
      <c r="E55">
        <v>14145.6</v>
      </c>
      <c r="F55">
        <v>14145.6</v>
      </c>
      <c r="I55" s="48">
        <v>1</v>
      </c>
      <c r="M55">
        <f t="shared" si="23"/>
        <v>99.52</v>
      </c>
      <c r="N55">
        <f t="shared" si="13"/>
        <v>96.200000000000728</v>
      </c>
      <c r="O55" s="51">
        <f t="shared" si="22"/>
        <v>96.663987138264403</v>
      </c>
      <c r="P55">
        <f>(N55-M55)/N55</f>
        <v>-3.4511434511426645E-2</v>
      </c>
      <c r="S55">
        <v>96.4</v>
      </c>
      <c r="T55">
        <v>0.32679599999999998</v>
      </c>
      <c r="U55">
        <v>3.0211760000000001</v>
      </c>
      <c r="V55">
        <f t="shared" si="19"/>
        <v>99.726902286901534</v>
      </c>
      <c r="W55" s="52">
        <f t="shared" si="20"/>
        <v>0.32769091639871628</v>
      </c>
      <c r="X55">
        <f t="shared" si="21"/>
        <v>3.0294493569132062</v>
      </c>
    </row>
    <row r="56" spans="1:31">
      <c r="A56" t="s">
        <v>203</v>
      </c>
      <c r="B56" t="s">
        <v>216</v>
      </c>
      <c r="C56">
        <v>99.3</v>
      </c>
      <c r="D56">
        <v>16001.32</v>
      </c>
      <c r="E56" s="55"/>
      <c r="F56" s="48">
        <v>14151.6</v>
      </c>
      <c r="I56" s="48">
        <v>1</v>
      </c>
      <c r="M56">
        <f t="shared" si="23"/>
        <v>99.3</v>
      </c>
      <c r="N56">
        <f t="shared" si="13"/>
        <v>-1849.7199999999993</v>
      </c>
      <c r="O56" s="51">
        <f t="shared" si="22"/>
        <v>-1862.7593152064446</v>
      </c>
      <c r="P56">
        <v>0</v>
      </c>
      <c r="S56">
        <v>95.35</v>
      </c>
      <c r="T56">
        <v>0.32323649999999998</v>
      </c>
      <c r="U56">
        <v>3.7815810000000001</v>
      </c>
      <c r="V56">
        <f t="shared" si="19"/>
        <v>95.35</v>
      </c>
      <c r="W56" s="52">
        <f t="shared" si="20"/>
        <v>0.33900000000000002</v>
      </c>
      <c r="X56">
        <f t="shared" si="21"/>
        <v>3.9660000000000002</v>
      </c>
      <c r="AB56" s="46">
        <f>100*(X58-X57)/X56</f>
        <v>34.780084319303448</v>
      </c>
      <c r="AC56" s="46">
        <f>100*(((K57-K58)*0.027)/C57)</f>
        <v>0</v>
      </c>
      <c r="AD56" s="46">
        <f>(1000*(((K57-K58)*0.027)/55.85))/(C57/1000)</f>
        <v>0</v>
      </c>
      <c r="AE56" s="46">
        <f>1000000*(X58-X57)/55.85/100</f>
        <v>246.9790768314368</v>
      </c>
    </row>
    <row r="57" spans="1:31">
      <c r="B57" t="s">
        <v>217</v>
      </c>
      <c r="C57">
        <v>99.94</v>
      </c>
      <c r="D57">
        <v>14101.9</v>
      </c>
      <c r="E57">
        <v>14177.4</v>
      </c>
      <c r="F57" s="48">
        <v>14179.7</v>
      </c>
      <c r="I57" s="48">
        <v>1</v>
      </c>
      <c r="M57">
        <f t="shared" si="23"/>
        <v>99.94</v>
      </c>
      <c r="N57">
        <f t="shared" ref="N57:N74" si="24">F57-D57</f>
        <v>77.800000000001091</v>
      </c>
      <c r="O57" s="51">
        <f t="shared" ref="O57:O74" si="25">100*N57/C57</f>
        <v>77.846708024815982</v>
      </c>
      <c r="P57">
        <f>(N57-M57)/N57</f>
        <v>-0.28457583547556037</v>
      </c>
      <c r="S57">
        <v>75.099999999999994</v>
      </c>
      <c r="T57">
        <v>0.15996299999999999</v>
      </c>
      <c r="U57">
        <v>1.5966260000000001</v>
      </c>
      <c r="V57">
        <f t="shared" si="19"/>
        <v>96.471645244214585</v>
      </c>
      <c r="W57" s="52">
        <f t="shared" si="20"/>
        <v>0.16581348809285804</v>
      </c>
      <c r="X57">
        <f t="shared" si="21"/>
        <v>1.6550210126075877</v>
      </c>
    </row>
    <row r="58" spans="1:31">
      <c r="B58" t="s">
        <v>218</v>
      </c>
      <c r="C58">
        <v>99.61</v>
      </c>
      <c r="D58">
        <v>14118.5</v>
      </c>
      <c r="E58">
        <v>14210.6</v>
      </c>
      <c r="F58">
        <v>14213.4</v>
      </c>
      <c r="I58" s="48">
        <v>1</v>
      </c>
      <c r="M58">
        <f t="shared" si="23"/>
        <v>99.61</v>
      </c>
      <c r="N58">
        <f t="shared" si="24"/>
        <v>94.899999999999636</v>
      </c>
      <c r="O58" s="51">
        <f t="shared" si="25"/>
        <v>95.271559080413255</v>
      </c>
      <c r="P58">
        <f>(N58-M58)/N58</f>
        <v>-4.9631190727085155E-2</v>
      </c>
      <c r="S58">
        <v>97.56</v>
      </c>
      <c r="T58">
        <v>0.33365519999999999</v>
      </c>
      <c r="U58">
        <v>3.1072860000000002</v>
      </c>
      <c r="V58">
        <f t="shared" si="19"/>
        <v>102.40201896733443</v>
      </c>
      <c r="W58" s="52">
        <f t="shared" si="20"/>
        <v>0.32582873205501328</v>
      </c>
      <c r="X58">
        <f t="shared" si="21"/>
        <v>3.0343991567111623</v>
      </c>
    </row>
    <row r="59" spans="1:31">
      <c r="A59" t="s">
        <v>204</v>
      </c>
      <c r="B59" t="s">
        <v>216</v>
      </c>
      <c r="C59">
        <v>99.43</v>
      </c>
      <c r="D59">
        <v>16056.48</v>
      </c>
      <c r="E59" s="55"/>
      <c r="F59">
        <v>14212.6</v>
      </c>
      <c r="I59" s="48">
        <v>2</v>
      </c>
      <c r="M59">
        <f t="shared" si="23"/>
        <v>99.43</v>
      </c>
      <c r="N59">
        <f t="shared" si="24"/>
        <v>-1843.8799999999992</v>
      </c>
      <c r="O59" s="51">
        <f t="shared" si="25"/>
        <v>-1854.4503670924257</v>
      </c>
      <c r="P59">
        <v>0</v>
      </c>
      <c r="S59">
        <v>93.52</v>
      </c>
      <c r="T59">
        <v>0.32451439999999998</v>
      </c>
      <c r="U59">
        <v>3.6388631999999999</v>
      </c>
      <c r="V59">
        <f t="shared" si="19"/>
        <v>93.52</v>
      </c>
      <c r="W59" s="52">
        <f t="shared" si="20"/>
        <v>0.34699999999999998</v>
      </c>
      <c r="X59">
        <f t="shared" si="21"/>
        <v>3.8910000000000005</v>
      </c>
      <c r="AB59" s="46">
        <f>100*(X61-X60)/X59</f>
        <v>23.931944416669104</v>
      </c>
      <c r="AC59" s="46">
        <f>100*(((K60-K61)*0.027)/C60)</f>
        <v>0</v>
      </c>
      <c r="AD59" s="46">
        <f>(1000*(((K60-K61)*0.027)/55.85))/(C60/1000)</f>
        <v>0</v>
      </c>
      <c r="AE59" s="46">
        <f>1000000*(X61-X60)/55.85/100</f>
        <v>166.73087864862936</v>
      </c>
    </row>
    <row r="60" spans="1:31">
      <c r="B60" t="s">
        <v>217</v>
      </c>
      <c r="C60">
        <v>99.62</v>
      </c>
      <c r="D60">
        <v>14093.7</v>
      </c>
      <c r="E60" s="55"/>
      <c r="F60">
        <v>14172.599999999999</v>
      </c>
      <c r="I60" s="48">
        <v>2</v>
      </c>
      <c r="M60">
        <f t="shared" si="23"/>
        <v>99.62</v>
      </c>
      <c r="N60">
        <f t="shared" si="24"/>
        <v>78.899999999997817</v>
      </c>
      <c r="O60" s="51">
        <f t="shared" si="25"/>
        <v>79.200963661913079</v>
      </c>
      <c r="P60">
        <f>(N60-M60)/N60</f>
        <v>-0.26261089987329228</v>
      </c>
      <c r="S60">
        <v>79.19</v>
      </c>
      <c r="T60">
        <v>0.21777250000000001</v>
      </c>
      <c r="U60">
        <v>2.0628994999999999</v>
      </c>
      <c r="V60">
        <f t="shared" si="19"/>
        <v>99.986157160966016</v>
      </c>
      <c r="W60" s="52">
        <f t="shared" si="20"/>
        <v>0.21780265007026101</v>
      </c>
      <c r="X60">
        <f t="shared" si="21"/>
        <v>2.0631851033928355</v>
      </c>
    </row>
    <row r="61" spans="1:31">
      <c r="B61" t="s">
        <v>218</v>
      </c>
      <c r="C61">
        <v>100.09</v>
      </c>
      <c r="D61">
        <v>14049.6</v>
      </c>
      <c r="E61" s="55"/>
      <c r="F61">
        <v>14143.2</v>
      </c>
      <c r="I61" s="48">
        <v>2</v>
      </c>
      <c r="M61">
        <f t="shared" si="23"/>
        <v>100.09</v>
      </c>
      <c r="N61">
        <f t="shared" si="24"/>
        <v>93.600000000000364</v>
      </c>
      <c r="O61" s="51">
        <f t="shared" si="25"/>
        <v>93.51583574782731</v>
      </c>
      <c r="P61">
        <f>(N61-M61)/N61</f>
        <v>-6.9337606837602719E-2</v>
      </c>
      <c r="S61">
        <v>97.85</v>
      </c>
      <c r="T61">
        <v>0.32584049999999998</v>
      </c>
      <c r="U61">
        <v>3.1331570000000002</v>
      </c>
      <c r="V61">
        <f t="shared" si="19"/>
        <v>104.63468482905942</v>
      </c>
      <c r="W61" s="52">
        <f t="shared" si="20"/>
        <v>0.31140773304026492</v>
      </c>
      <c r="X61">
        <f t="shared" si="21"/>
        <v>2.9943770606454305</v>
      </c>
    </row>
    <row r="62" spans="1:31">
      <c r="A62" t="s">
        <v>205</v>
      </c>
      <c r="B62" t="s">
        <v>216</v>
      </c>
      <c r="C62">
        <v>99.48</v>
      </c>
      <c r="D62">
        <v>16019.13</v>
      </c>
      <c r="E62" s="55"/>
      <c r="F62" s="48"/>
      <c r="I62" s="48">
        <v>2</v>
      </c>
      <c r="M62">
        <f t="shared" si="23"/>
        <v>99.48</v>
      </c>
      <c r="N62">
        <f t="shared" si="24"/>
        <v>-16019.13</v>
      </c>
      <c r="O62" s="51">
        <f t="shared" si="25"/>
        <v>-16102.864897466827</v>
      </c>
      <c r="P62">
        <v>0</v>
      </c>
      <c r="S62">
        <v>94.27</v>
      </c>
      <c r="T62">
        <v>0.33748660000000003</v>
      </c>
      <c r="U62">
        <v>3.9329443999999998</v>
      </c>
      <c r="V62">
        <f t="shared" si="19"/>
        <v>94.27</v>
      </c>
      <c r="W62" s="52">
        <f t="shared" si="20"/>
        <v>0.35800000000000004</v>
      </c>
      <c r="X62">
        <f t="shared" si="21"/>
        <v>4.1719999999999997</v>
      </c>
      <c r="AB62" s="46">
        <f>100*(X64-X63)/X62</f>
        <v>27.005477672678914</v>
      </c>
      <c r="AC62" s="46">
        <f>100*(((K63-K64)*0.027)/C63)</f>
        <v>0</v>
      </c>
      <c r="AD62" s="46">
        <f>(1000*(((K63-K64)*0.027)/55.85))/(C63/1000)</f>
        <v>0</v>
      </c>
      <c r="AE62" s="46">
        <f>1000000*(X64-X63)/55.85/100</f>
        <v>201.7311599828405</v>
      </c>
    </row>
    <row r="63" spans="1:31">
      <c r="B63" t="s">
        <v>217</v>
      </c>
      <c r="C63">
        <v>99.18</v>
      </c>
      <c r="D63">
        <v>13446.1</v>
      </c>
      <c r="E63" s="55"/>
      <c r="F63">
        <v>13520.5</v>
      </c>
      <c r="I63" s="48">
        <v>2</v>
      </c>
      <c r="M63">
        <f t="shared" si="23"/>
        <v>99.18</v>
      </c>
      <c r="N63">
        <f t="shared" si="24"/>
        <v>74.399999999999636</v>
      </c>
      <c r="O63" s="51">
        <f t="shared" si="25"/>
        <v>75.015124016938529</v>
      </c>
      <c r="P63">
        <f>(N63-M63)/N63</f>
        <v>-0.33306451612903887</v>
      </c>
      <c r="S63">
        <v>77.290000000000006</v>
      </c>
      <c r="T63">
        <v>0.17390249999999999</v>
      </c>
      <c r="U63">
        <v>1.9337958</v>
      </c>
      <c r="V63">
        <f t="shared" si="19"/>
        <v>103.03255645161343</v>
      </c>
      <c r="W63" s="52">
        <f t="shared" si="20"/>
        <v>0.16878402903811165</v>
      </c>
      <c r="X63">
        <f t="shared" si="21"/>
        <v>1.8768784029038017</v>
      </c>
    </row>
    <row r="64" spans="1:31">
      <c r="B64" t="s">
        <v>218</v>
      </c>
      <c r="C64">
        <v>99.72</v>
      </c>
      <c r="D64">
        <v>14089.2</v>
      </c>
      <c r="E64" s="55"/>
      <c r="F64">
        <v>14181.900000000001</v>
      </c>
      <c r="I64" s="48">
        <v>2</v>
      </c>
      <c r="M64">
        <f t="shared" si="23"/>
        <v>99.72</v>
      </c>
      <c r="N64">
        <f t="shared" si="24"/>
        <v>92.700000000000728</v>
      </c>
      <c r="O64" s="51">
        <f t="shared" si="25"/>
        <v>92.960288808664984</v>
      </c>
      <c r="P64">
        <f>(N64-M64)/N64</f>
        <v>-7.5728155339797376E-2</v>
      </c>
      <c r="S64">
        <v>94.38</v>
      </c>
      <c r="T64">
        <v>0.27275820000000001</v>
      </c>
      <c r="U64">
        <v>3.0494178000000001</v>
      </c>
      <c r="V64">
        <f t="shared" si="19"/>
        <v>101.52722330097006</v>
      </c>
      <c r="W64" s="52">
        <f t="shared" si="20"/>
        <v>0.26865523465704183</v>
      </c>
      <c r="X64">
        <f t="shared" si="21"/>
        <v>3.0035469314079659</v>
      </c>
    </row>
    <row r="65" spans="1:31">
      <c r="A65" t="s">
        <v>206</v>
      </c>
      <c r="B65" t="s">
        <v>216</v>
      </c>
      <c r="C65">
        <v>99.26</v>
      </c>
      <c r="D65">
        <v>16068.57</v>
      </c>
      <c r="E65" s="55"/>
      <c r="F65" s="48">
        <v>14188.1</v>
      </c>
      <c r="I65" s="48">
        <v>1</v>
      </c>
      <c r="M65">
        <f t="shared" si="23"/>
        <v>99.26</v>
      </c>
      <c r="N65">
        <f t="shared" si="24"/>
        <v>-1880.4699999999993</v>
      </c>
      <c r="O65" s="51">
        <f t="shared" si="25"/>
        <v>-1894.4892202296992</v>
      </c>
      <c r="P65">
        <v>0</v>
      </c>
      <c r="S65">
        <v>96.41</v>
      </c>
      <c r="T65">
        <v>0.34321960000000001</v>
      </c>
      <c r="U65">
        <v>3.8872512000000001</v>
      </c>
      <c r="V65">
        <f t="shared" si="19"/>
        <v>96.41</v>
      </c>
      <c r="W65" s="52">
        <f t="shared" si="20"/>
        <v>0.35600000000000004</v>
      </c>
      <c r="X65">
        <f t="shared" si="21"/>
        <v>4.032</v>
      </c>
      <c r="AB65" s="46">
        <f>100*(X67-X66)/X65</f>
        <v>29.742144541793262</v>
      </c>
      <c r="AC65" s="46">
        <f>100*(((K66-K67)*0.027)/C66)</f>
        <v>0</v>
      </c>
      <c r="AD65" s="46">
        <f>(1000*(((K66-K67)*0.027)/55.85))/(C66/1000)</f>
        <v>0</v>
      </c>
      <c r="AE65" s="46">
        <f>1000000*(X67-X66)/55.85/100</f>
        <v>214.71857975382352</v>
      </c>
    </row>
    <row r="66" spans="1:31">
      <c r="B66" t="s">
        <v>217</v>
      </c>
      <c r="C66">
        <v>100.09</v>
      </c>
      <c r="D66">
        <v>14087.1</v>
      </c>
      <c r="E66">
        <v>14152.7</v>
      </c>
      <c r="F66">
        <v>14152.699999999999</v>
      </c>
      <c r="I66" s="48">
        <v>1</v>
      </c>
      <c r="M66">
        <f t="shared" si="23"/>
        <v>100.09</v>
      </c>
      <c r="N66" s="58">
        <f>S66</f>
        <v>74.13</v>
      </c>
      <c r="O66" s="51">
        <f t="shared" si="25"/>
        <v>74.06334299130782</v>
      </c>
      <c r="P66">
        <f>(N66-M66)/N66</f>
        <v>-0.35019560232024832</v>
      </c>
      <c r="S66">
        <v>74.13</v>
      </c>
      <c r="T66">
        <v>0.22535520000000001</v>
      </c>
      <c r="U66">
        <v>1.9577732999999999</v>
      </c>
      <c r="V66">
        <f t="shared" si="19"/>
        <v>100.09</v>
      </c>
      <c r="W66" s="52">
        <f t="shared" si="20"/>
        <v>0.22515256269357578</v>
      </c>
      <c r="X66">
        <f t="shared" si="21"/>
        <v>1.9560128884004395</v>
      </c>
    </row>
    <row r="67" spans="1:31">
      <c r="B67" t="s">
        <v>218</v>
      </c>
      <c r="C67">
        <v>99.28</v>
      </c>
      <c r="D67">
        <v>14073.5</v>
      </c>
      <c r="E67">
        <v>14179</v>
      </c>
      <c r="F67">
        <v>14179</v>
      </c>
      <c r="I67" s="48">
        <v>1</v>
      </c>
      <c r="M67">
        <f t="shared" si="23"/>
        <v>99.28</v>
      </c>
      <c r="N67" s="58">
        <f>S67</f>
        <v>96.03</v>
      </c>
      <c r="O67" s="51">
        <f t="shared" si="25"/>
        <v>96.726430298146653</v>
      </c>
      <c r="P67">
        <f>(N67-M67)/N67</f>
        <v>-3.3843590544621473E-2</v>
      </c>
      <c r="S67">
        <v>96.03</v>
      </c>
      <c r="T67">
        <v>0.28520909999999999</v>
      </c>
      <c r="U67">
        <v>3.1324985999999999</v>
      </c>
      <c r="V67">
        <f t="shared" si="19"/>
        <v>99.28</v>
      </c>
      <c r="W67" s="52">
        <f t="shared" si="20"/>
        <v>0.28727749798549557</v>
      </c>
      <c r="X67">
        <f t="shared" si="21"/>
        <v>3.1552161563255439</v>
      </c>
    </row>
    <row r="68" spans="1:31">
      <c r="A68" t="s">
        <v>207</v>
      </c>
      <c r="B68" t="s">
        <v>216</v>
      </c>
      <c r="C68">
        <v>99.58</v>
      </c>
      <c r="D68">
        <v>16088.42</v>
      </c>
      <c r="E68" s="55"/>
      <c r="F68" s="48"/>
      <c r="I68" s="48">
        <v>1</v>
      </c>
      <c r="M68">
        <f t="shared" si="23"/>
        <v>99.58</v>
      </c>
      <c r="N68">
        <f t="shared" si="24"/>
        <v>-16088.42</v>
      </c>
      <c r="O68" s="51">
        <f t="shared" si="25"/>
        <v>-16156.276360715003</v>
      </c>
      <c r="P68">
        <v>0</v>
      </c>
      <c r="S68">
        <v>94.95</v>
      </c>
      <c r="T68">
        <v>0.33802199999999999</v>
      </c>
      <c r="U68">
        <v>4.2271739999999998</v>
      </c>
      <c r="V68">
        <f t="shared" si="19"/>
        <v>94.95</v>
      </c>
      <c r="W68" s="52">
        <f t="shared" si="20"/>
        <v>0.35599999999999998</v>
      </c>
      <c r="X68">
        <f t="shared" si="21"/>
        <v>4.452</v>
      </c>
      <c r="AB68" s="46">
        <f>100*(X70-X69)/X68</f>
        <v>34.107080120940147</v>
      </c>
      <c r="AC68" s="46">
        <f>100*(((K69-K70)*0.027)/C69)</f>
        <v>0</v>
      </c>
      <c r="AD68" s="46">
        <f>(1000*(((K69-K70)*0.027)/55.85))/(C69/1000)</f>
        <v>0</v>
      </c>
      <c r="AE68" s="46">
        <f>1000000*(X70-X69)/55.85/100</f>
        <v>271.8795357178613</v>
      </c>
    </row>
    <row r="69" spans="1:31">
      <c r="B69" t="s">
        <v>217</v>
      </c>
      <c r="C69">
        <v>99.42</v>
      </c>
      <c r="D69">
        <v>14079.5</v>
      </c>
      <c r="E69" s="55"/>
      <c r="F69">
        <v>14157.3</v>
      </c>
      <c r="I69" s="48">
        <v>1</v>
      </c>
      <c r="M69">
        <f t="shared" si="23"/>
        <v>99.42</v>
      </c>
      <c r="N69">
        <f t="shared" si="24"/>
        <v>77.799999999999272</v>
      </c>
      <c r="O69" s="51">
        <f t="shared" si="25"/>
        <v>78.253872460268823</v>
      </c>
      <c r="P69">
        <f>(N69-M69)/N69</f>
        <v>-0.27789203084834102</v>
      </c>
      <c r="S69">
        <v>77.03</v>
      </c>
      <c r="T69">
        <v>0.16407389999999999</v>
      </c>
      <c r="U69">
        <v>1.6807946</v>
      </c>
      <c r="V69">
        <f t="shared" si="19"/>
        <v>98.436023136247712</v>
      </c>
      <c r="W69" s="52">
        <f t="shared" si="20"/>
        <v>0.16668074834037261</v>
      </c>
      <c r="X69">
        <f t="shared" si="21"/>
        <v>1.7074994970830659</v>
      </c>
    </row>
    <row r="70" spans="1:31">
      <c r="B70" t="s">
        <v>218</v>
      </c>
      <c r="C70">
        <v>99.82</v>
      </c>
      <c r="D70">
        <v>14111.6</v>
      </c>
      <c r="E70">
        <v>14157.3</v>
      </c>
      <c r="F70">
        <v>14205.1</v>
      </c>
      <c r="I70" s="48">
        <v>1</v>
      </c>
      <c r="M70">
        <f t="shared" si="23"/>
        <v>99.82</v>
      </c>
      <c r="N70">
        <f t="shared" si="24"/>
        <v>93.5</v>
      </c>
      <c r="O70" s="51">
        <f t="shared" si="25"/>
        <v>93.668603486275302</v>
      </c>
      <c r="P70">
        <f>(N70-M70)/N70</f>
        <v>-6.7593582887700468E-2</v>
      </c>
      <c r="S70">
        <v>97.13</v>
      </c>
      <c r="T70">
        <v>0.33121329999999999</v>
      </c>
      <c r="U70">
        <v>3.3451572000000001</v>
      </c>
      <c r="V70">
        <f t="shared" si="19"/>
        <v>103.69536470588234</v>
      </c>
      <c r="W70" s="52">
        <f t="shared" si="20"/>
        <v>0.31940993788819882</v>
      </c>
      <c r="X70">
        <f t="shared" si="21"/>
        <v>3.2259467040673213</v>
      </c>
    </row>
    <row r="71" spans="1:31">
      <c r="A71" t="s">
        <v>208</v>
      </c>
      <c r="B71" t="s">
        <v>216</v>
      </c>
      <c r="C71">
        <v>99.82</v>
      </c>
      <c r="D71">
        <v>15993.8</v>
      </c>
      <c r="E71">
        <v>14204.8</v>
      </c>
      <c r="F71" s="48">
        <v>14165.1</v>
      </c>
      <c r="I71" s="48">
        <v>2</v>
      </c>
      <c r="M71">
        <f t="shared" si="23"/>
        <v>99.82</v>
      </c>
      <c r="N71">
        <f t="shared" si="24"/>
        <v>-1828.6999999999989</v>
      </c>
      <c r="O71" s="51">
        <f t="shared" si="25"/>
        <v>-1831.9975956722089</v>
      </c>
      <c r="P71">
        <v>0</v>
      </c>
      <c r="S71">
        <v>96.21</v>
      </c>
      <c r="T71">
        <v>0.33481080000000002</v>
      </c>
      <c r="U71">
        <v>3.8099159999999999</v>
      </c>
      <c r="V71">
        <f t="shared" si="19"/>
        <v>96.21</v>
      </c>
      <c r="W71" s="52">
        <f t="shared" si="20"/>
        <v>0.34800000000000003</v>
      </c>
      <c r="X71">
        <f t="shared" si="21"/>
        <v>3.9600000000000004</v>
      </c>
      <c r="AB71" s="46">
        <f>100*(X73-X72)/X71</f>
        <v>27.434814641791323</v>
      </c>
      <c r="AC71" s="46">
        <f>100*(((K72-K73)*0.027)/C72)</f>
        <v>0</v>
      </c>
      <c r="AD71" s="46">
        <f>(1000*(((K72-K73)*0.027)/55.85))/(C72/1000)</f>
        <v>0</v>
      </c>
      <c r="AE71" s="46">
        <f>1000000*(X73-X72)/55.85/100</f>
        <v>194.52437955504683</v>
      </c>
    </row>
    <row r="72" spans="1:31">
      <c r="B72" t="s">
        <v>217</v>
      </c>
      <c r="C72">
        <v>99.81</v>
      </c>
      <c r="D72">
        <v>14084.199999999999</v>
      </c>
      <c r="E72" s="55"/>
      <c r="F72">
        <v>14165</v>
      </c>
      <c r="I72" s="48">
        <v>2</v>
      </c>
      <c r="M72">
        <f t="shared" si="23"/>
        <v>99.81</v>
      </c>
      <c r="N72">
        <f t="shared" si="24"/>
        <v>80.800000000001091</v>
      </c>
      <c r="O72" s="51">
        <f t="shared" si="25"/>
        <v>80.953812243263286</v>
      </c>
      <c r="P72">
        <f>(N72-M72)/N72</f>
        <v>-0.23527227722770611</v>
      </c>
      <c r="S72">
        <v>78.08</v>
      </c>
      <c r="T72">
        <v>0.18114559999999999</v>
      </c>
      <c r="U72">
        <v>1.9449727999999999</v>
      </c>
      <c r="V72">
        <f t="shared" si="19"/>
        <v>96.450059405939299</v>
      </c>
      <c r="W72" s="52">
        <f t="shared" si="20"/>
        <v>0.18781284440437079</v>
      </c>
      <c r="X72">
        <f t="shared" si="21"/>
        <v>2.0165594629796884</v>
      </c>
    </row>
    <row r="73" spans="1:31">
      <c r="B73" t="s">
        <v>218</v>
      </c>
      <c r="C73">
        <v>99.19</v>
      </c>
      <c r="D73">
        <v>13537.9</v>
      </c>
      <c r="E73" s="55"/>
      <c r="F73">
        <v>13630.3</v>
      </c>
      <c r="I73" s="48">
        <v>2</v>
      </c>
      <c r="M73">
        <f t="shared" si="23"/>
        <v>99.19</v>
      </c>
      <c r="N73">
        <f t="shared" si="24"/>
        <v>92.399999999999636</v>
      </c>
      <c r="O73" s="51">
        <f t="shared" si="25"/>
        <v>93.154551870147841</v>
      </c>
      <c r="P73">
        <f>(N73-M73)/N73</f>
        <v>-7.3484848484852691E-2</v>
      </c>
      <c r="S73">
        <v>95.39</v>
      </c>
      <c r="T73">
        <v>0.29380119999999998</v>
      </c>
      <c r="U73">
        <v>3.1774409000000001</v>
      </c>
      <c r="V73">
        <f t="shared" si="19"/>
        <v>102.3997196969701</v>
      </c>
      <c r="W73" s="52">
        <f t="shared" si="20"/>
        <v>0.28691601976005532</v>
      </c>
      <c r="X73">
        <f t="shared" si="21"/>
        <v>3.1029781227946249</v>
      </c>
    </row>
    <row r="74" spans="1:31">
      <c r="A74" t="s">
        <v>209</v>
      </c>
      <c r="B74" t="s">
        <v>216</v>
      </c>
      <c r="C74">
        <v>99.81</v>
      </c>
      <c r="D74">
        <v>16020.22</v>
      </c>
      <c r="E74" s="55"/>
      <c r="F74" s="48"/>
      <c r="I74" s="48">
        <v>2</v>
      </c>
      <c r="M74">
        <f t="shared" si="23"/>
        <v>99.81</v>
      </c>
      <c r="N74">
        <f t="shared" si="24"/>
        <v>-16020.22</v>
      </c>
      <c r="O74" s="51">
        <f t="shared" si="25"/>
        <v>-16050.716361086063</v>
      </c>
      <c r="P74">
        <v>0</v>
      </c>
      <c r="S74">
        <v>90.7</v>
      </c>
      <c r="T74">
        <v>0.31654300000000002</v>
      </c>
      <c r="U74">
        <v>3.6733500000000001</v>
      </c>
      <c r="V74">
        <f t="shared" si="19"/>
        <v>90.7</v>
      </c>
      <c r="W74" s="52">
        <f t="shared" si="20"/>
        <v>0.34900000000000003</v>
      </c>
      <c r="X74">
        <f t="shared" si="21"/>
        <v>4.0500000000000007</v>
      </c>
      <c r="AB74" s="46">
        <f>100*(X76-X75)/X74</f>
        <v>31.077187417638097</v>
      </c>
      <c r="AC74" s="46">
        <f>100*(((K75-K76)*0.027)/C75)</f>
        <v>0</v>
      </c>
      <c r="AD74" s="46">
        <f>(1000*(((K75-K76)*0.027)/55.85))/(C75/1000)</f>
        <v>0</v>
      </c>
      <c r="AE74" s="46">
        <f>1000000*(X76-X75)/55.85/100</f>
        <v>225.35829729889758</v>
      </c>
    </row>
    <row r="75" spans="1:31">
      <c r="B75" t="s">
        <v>217</v>
      </c>
      <c r="C75">
        <v>99.78</v>
      </c>
      <c r="D75">
        <v>14055.1</v>
      </c>
      <c r="E75" s="55"/>
      <c r="F75">
        <v>14132.300000000001</v>
      </c>
      <c r="I75" s="48">
        <v>2</v>
      </c>
      <c r="M75">
        <f t="shared" si="23"/>
        <v>99.78</v>
      </c>
      <c r="N75">
        <f t="shared" ref="N75:N86" si="26">F75-D75</f>
        <v>77.200000000000728</v>
      </c>
      <c r="O75" s="51">
        <f t="shared" ref="O75:O86" si="27">100*N75/C75</f>
        <v>77.370214471838779</v>
      </c>
      <c r="P75">
        <f>(N75-M75)/N75</f>
        <v>-0.29248704663211217</v>
      </c>
      <c r="S75">
        <v>79.760000000000005</v>
      </c>
      <c r="T75">
        <v>0.2376848</v>
      </c>
      <c r="U75">
        <v>2.0322847999999998</v>
      </c>
      <c r="V75">
        <f t="shared" si="19"/>
        <v>103.08876683937727</v>
      </c>
      <c r="W75" s="52">
        <f t="shared" si="20"/>
        <v>0.23056323912607954</v>
      </c>
      <c r="X75">
        <f t="shared" si="21"/>
        <v>1.9713930647424518</v>
      </c>
    </row>
    <row r="76" spans="1:31">
      <c r="B76" t="s">
        <v>218</v>
      </c>
      <c r="C76">
        <v>99.19</v>
      </c>
      <c r="D76">
        <v>13504.8</v>
      </c>
      <c r="E76" s="55"/>
      <c r="F76">
        <v>13596</v>
      </c>
      <c r="I76" s="48">
        <v>2</v>
      </c>
      <c r="M76">
        <f t="shared" si="23"/>
        <v>99.19</v>
      </c>
      <c r="N76">
        <f t="shared" si="26"/>
        <v>91.200000000000728</v>
      </c>
      <c r="O76" s="51">
        <f t="shared" si="27"/>
        <v>91.944752495211944</v>
      </c>
      <c r="P76">
        <f>(N76-M76)/N76</f>
        <v>-8.7609649122798311E-2</v>
      </c>
      <c r="S76">
        <v>96.26</v>
      </c>
      <c r="T76">
        <v>0.35712460000000001</v>
      </c>
      <c r="U76">
        <v>3.3816137999999998</v>
      </c>
      <c r="V76">
        <f t="shared" si="19"/>
        <v>104.69330482456057</v>
      </c>
      <c r="W76" s="52">
        <f t="shared" si="20"/>
        <v>0.34111503175723629</v>
      </c>
      <c r="X76">
        <f t="shared" si="21"/>
        <v>3.2300191551567949</v>
      </c>
    </row>
    <row r="77" spans="1:31">
      <c r="A77" t="s">
        <v>210</v>
      </c>
      <c r="B77" t="s">
        <v>216</v>
      </c>
      <c r="C77">
        <v>99.66</v>
      </c>
      <c r="D77">
        <v>16054.96</v>
      </c>
      <c r="E77" s="55"/>
      <c r="F77" s="48"/>
      <c r="I77" s="48">
        <v>2</v>
      </c>
      <c r="M77">
        <f t="shared" si="23"/>
        <v>99.66</v>
      </c>
      <c r="N77">
        <f t="shared" si="26"/>
        <v>-16054.96</v>
      </c>
      <c r="O77" s="51">
        <f t="shared" si="27"/>
        <v>-16109.733092514551</v>
      </c>
      <c r="P77">
        <v>0</v>
      </c>
      <c r="S77">
        <v>95.47</v>
      </c>
      <c r="T77">
        <v>0.42675089999999999</v>
      </c>
      <c r="U77">
        <v>4.1854047999999997</v>
      </c>
      <c r="V77">
        <f t="shared" si="19"/>
        <v>95.47</v>
      </c>
      <c r="W77" s="52">
        <f t="shared" si="20"/>
        <v>0.44699999999999995</v>
      </c>
      <c r="X77">
        <f t="shared" si="21"/>
        <v>4.3839999999999995</v>
      </c>
      <c r="AB77" s="46">
        <f>100*(X79-X78)/X77</f>
        <v>26.37865172239227</v>
      </c>
      <c r="AC77" s="46">
        <f>100*(((K78-K79)*0.027)/C78)</f>
        <v>0</v>
      </c>
      <c r="AD77" s="46">
        <f>(1000*(((K78-K79)*0.027)/55.85))/(C78/1000)</f>
        <v>0</v>
      </c>
      <c r="AE77" s="46">
        <f>1000000*(X79-X78)/55.85/100</f>
        <v>207.06178899009436</v>
      </c>
    </row>
    <row r="78" spans="1:31">
      <c r="B78" t="s">
        <v>217</v>
      </c>
      <c r="C78">
        <v>99.47</v>
      </c>
      <c r="D78">
        <v>13466.2</v>
      </c>
      <c r="E78" s="55"/>
      <c r="F78">
        <v>13540.699999999999</v>
      </c>
      <c r="I78" s="48">
        <v>2</v>
      </c>
      <c r="M78">
        <f t="shared" si="23"/>
        <v>99.47</v>
      </c>
      <c r="N78">
        <f t="shared" si="26"/>
        <v>74.499999999998181</v>
      </c>
      <c r="O78" s="51">
        <f t="shared" si="27"/>
        <v>74.896953855431974</v>
      </c>
      <c r="P78">
        <f>(N78-M78)/N78</f>
        <v>-0.3351677852349319</v>
      </c>
      <c r="S78">
        <v>76.959999999999994</v>
      </c>
      <c r="T78">
        <v>0.27397759999999999</v>
      </c>
      <c r="U78">
        <v>2.2064431999999998</v>
      </c>
      <c r="V78">
        <f t="shared" si="19"/>
        <v>102.75451275168035</v>
      </c>
      <c r="W78" s="52">
        <f t="shared" si="20"/>
        <v>0.2666331557253378</v>
      </c>
      <c r="X78">
        <f t="shared" si="21"/>
        <v>2.1472956670352348</v>
      </c>
    </row>
    <row r="79" spans="1:31">
      <c r="B79" t="s">
        <v>218</v>
      </c>
      <c r="C79">
        <v>100.06</v>
      </c>
      <c r="D79">
        <v>13496.4</v>
      </c>
      <c r="E79" s="55"/>
      <c r="F79">
        <v>13588.2</v>
      </c>
      <c r="I79" s="48">
        <v>2</v>
      </c>
      <c r="M79">
        <f t="shared" si="23"/>
        <v>100.06</v>
      </c>
      <c r="N79">
        <f t="shared" si="26"/>
        <v>91.800000000001091</v>
      </c>
      <c r="O79" s="51">
        <f t="shared" si="27"/>
        <v>91.744953028184185</v>
      </c>
      <c r="P79">
        <f>(N79-M79)/N79</f>
        <v>-8.9978213507612342E-2</v>
      </c>
      <c r="S79">
        <v>96.57</v>
      </c>
      <c r="T79">
        <v>0.30709259999999999</v>
      </c>
      <c r="U79">
        <v>3.4774856999999999</v>
      </c>
      <c r="V79">
        <f t="shared" si="19"/>
        <v>105.25919607843012</v>
      </c>
      <c r="W79" s="52">
        <f t="shared" si="20"/>
        <v>0.29174895062962569</v>
      </c>
      <c r="X79">
        <f t="shared" si="21"/>
        <v>3.3037357585449119</v>
      </c>
    </row>
    <row r="80" spans="1:31">
      <c r="A80" t="s">
        <v>211</v>
      </c>
      <c r="B80" t="s">
        <v>216</v>
      </c>
      <c r="C80">
        <v>100.03</v>
      </c>
      <c r="D80">
        <v>16011.56</v>
      </c>
      <c r="E80" s="55"/>
      <c r="F80" s="48"/>
      <c r="I80" s="48">
        <v>1</v>
      </c>
      <c r="M80">
        <f t="shared" si="23"/>
        <v>100.03</v>
      </c>
      <c r="N80">
        <f t="shared" si="26"/>
        <v>-16011.56</v>
      </c>
      <c r="O80" s="51">
        <f t="shared" si="27"/>
        <v>-16006.757972608217</v>
      </c>
      <c r="P80">
        <v>0</v>
      </c>
      <c r="S80">
        <v>95.85</v>
      </c>
      <c r="T80">
        <v>0.368064</v>
      </c>
      <c r="U80">
        <v>4.1004630000000004</v>
      </c>
      <c r="V80">
        <f t="shared" si="19"/>
        <v>95.85</v>
      </c>
      <c r="W80" s="52">
        <f t="shared" si="20"/>
        <v>0.38400000000000006</v>
      </c>
      <c r="X80">
        <f t="shared" si="21"/>
        <v>4.2780000000000005</v>
      </c>
      <c r="AB80" s="46">
        <f>100*(X82-X81)/X80</f>
        <v>17.108478047969246</v>
      </c>
      <c r="AC80" s="46">
        <f>100*(((K81-K82)*0.027)/C81)</f>
        <v>0</v>
      </c>
      <c r="AD80" s="46">
        <f>(1000*(((K81-K82)*0.027)/55.85))/(C81/1000)</f>
        <v>0</v>
      </c>
      <c r="AE80" s="46">
        <f>1000000*(X82-X81)/55.85/100</f>
        <v>131.04757222777519</v>
      </c>
    </row>
    <row r="81" spans="1:31">
      <c r="B81" t="s">
        <v>217</v>
      </c>
      <c r="C81">
        <v>99.87</v>
      </c>
      <c r="D81">
        <v>14021.3</v>
      </c>
      <c r="E81">
        <v>14106.3</v>
      </c>
      <c r="F81">
        <v>14107.6</v>
      </c>
      <c r="I81" s="48">
        <v>1</v>
      </c>
      <c r="M81">
        <f t="shared" si="23"/>
        <v>99.87</v>
      </c>
      <c r="N81">
        <f t="shared" si="26"/>
        <v>86.300000000001091</v>
      </c>
      <c r="O81" s="51">
        <f t="shared" si="27"/>
        <v>86.412336036848984</v>
      </c>
      <c r="P81">
        <f>(N81-M81)/N81</f>
        <v>-0.15724217844726235</v>
      </c>
      <c r="S81">
        <v>84.55</v>
      </c>
      <c r="T81">
        <v>0.22405749999999999</v>
      </c>
      <c r="U81">
        <v>2.3843100000000002</v>
      </c>
      <c r="V81">
        <f t="shared" si="19"/>
        <v>97.844826187716023</v>
      </c>
      <c r="W81" s="52">
        <f t="shared" si="20"/>
        <v>0.22899269049764984</v>
      </c>
      <c r="X81">
        <f t="shared" si="21"/>
        <v>2.4368278762391418</v>
      </c>
    </row>
    <row r="82" spans="1:31">
      <c r="B82" t="s">
        <v>218</v>
      </c>
      <c r="C82">
        <v>99.73</v>
      </c>
      <c r="D82">
        <v>14004</v>
      </c>
      <c r="E82">
        <v>14099.4</v>
      </c>
      <c r="F82">
        <v>14099.1</v>
      </c>
      <c r="I82" s="48">
        <v>1</v>
      </c>
      <c r="M82">
        <f t="shared" si="23"/>
        <v>99.73</v>
      </c>
      <c r="N82">
        <f t="shared" si="26"/>
        <v>95.100000000000364</v>
      </c>
      <c r="O82" s="51">
        <f t="shared" si="27"/>
        <v>95.357465155921346</v>
      </c>
      <c r="P82">
        <f>(N82-M82)/N82</f>
        <v>-4.8685594111457647E-2</v>
      </c>
      <c r="S82">
        <v>97.81</v>
      </c>
      <c r="T82">
        <v>0.3570065</v>
      </c>
      <c r="U82">
        <v>3.2502263</v>
      </c>
      <c r="V82">
        <f t="shared" si="19"/>
        <v>102.57193796004168</v>
      </c>
      <c r="W82" s="52">
        <f t="shared" si="20"/>
        <v>0.34805474781911294</v>
      </c>
      <c r="X82">
        <f t="shared" si="21"/>
        <v>3.1687285671312662</v>
      </c>
    </row>
    <row r="83" spans="1:31">
      <c r="A83" t="s">
        <v>212</v>
      </c>
      <c r="B83" t="s">
        <v>216</v>
      </c>
      <c r="C83">
        <v>100.07</v>
      </c>
      <c r="D83">
        <v>16044.5</v>
      </c>
      <c r="E83" s="55"/>
      <c r="F83" s="48">
        <v>14.1942</v>
      </c>
      <c r="I83" s="48">
        <v>1</v>
      </c>
      <c r="M83">
        <f t="shared" si="23"/>
        <v>100.07</v>
      </c>
      <c r="N83">
        <f t="shared" si="26"/>
        <v>-16030.3058</v>
      </c>
      <c r="O83" s="51">
        <f t="shared" si="27"/>
        <v>-16019.092435295295</v>
      </c>
      <c r="P83">
        <v>0</v>
      </c>
      <c r="S83">
        <v>92.88</v>
      </c>
      <c r="T83">
        <v>0.45882719999999999</v>
      </c>
      <c r="U83">
        <v>4.5734111999999998</v>
      </c>
      <c r="V83">
        <f t="shared" si="19"/>
        <v>92.88</v>
      </c>
      <c r="W83" s="52">
        <f t="shared" si="20"/>
        <v>0.49399999999999999</v>
      </c>
      <c r="X83">
        <f t="shared" si="21"/>
        <v>4.9240000000000004</v>
      </c>
      <c r="AB83" s="46">
        <f>100*(X85-X84)/X83</f>
        <v>17.354462727470388</v>
      </c>
      <c r="AC83" s="46">
        <f>100*(((K84-K85)*0.027)/C84)</f>
        <v>0</v>
      </c>
      <c r="AD83" s="46">
        <f>(1000*(((K84-K85)*0.027)/55.85))/(C84/1000)</f>
        <v>0</v>
      </c>
      <c r="AE83" s="46">
        <f>1000000*(X85-X84)/55.85/100</f>
        <v>153.00514676824389</v>
      </c>
    </row>
    <row r="84" spans="1:31">
      <c r="B84" t="s">
        <v>217</v>
      </c>
      <c r="C84">
        <v>100.03</v>
      </c>
      <c r="D84">
        <v>14109.3</v>
      </c>
      <c r="E84">
        <v>14193.9</v>
      </c>
      <c r="F84">
        <v>14193.9</v>
      </c>
      <c r="I84" s="48">
        <v>1</v>
      </c>
      <c r="M84">
        <f t="shared" ref="M84:M147" si="28">C84</f>
        <v>100.03</v>
      </c>
      <c r="N84">
        <f t="shared" si="26"/>
        <v>84.600000000000364</v>
      </c>
      <c r="O84" s="51">
        <f t="shared" si="27"/>
        <v>84.574627611716849</v>
      </c>
      <c r="P84">
        <f>(N84-M84)/N84</f>
        <v>-0.1823877068557869</v>
      </c>
      <c r="S84">
        <v>84.6</v>
      </c>
      <c r="T84">
        <v>0.26395200000000002</v>
      </c>
      <c r="U84">
        <v>2.865402</v>
      </c>
      <c r="V84">
        <f t="shared" si="19"/>
        <v>100.02999999999956</v>
      </c>
      <c r="W84" s="52">
        <f t="shared" si="20"/>
        <v>0.26387283814855661</v>
      </c>
      <c r="X84">
        <f t="shared" si="21"/>
        <v>2.8645426372088503</v>
      </c>
    </row>
    <row r="85" spans="1:31">
      <c r="B85" t="s">
        <v>218</v>
      </c>
      <c r="C85">
        <v>99.5</v>
      </c>
      <c r="D85">
        <v>14066.1</v>
      </c>
      <c r="E85" s="55"/>
      <c r="F85">
        <v>14163.199999999999</v>
      </c>
      <c r="I85" s="48">
        <v>1</v>
      </c>
      <c r="M85">
        <f t="shared" si="28"/>
        <v>99.5</v>
      </c>
      <c r="N85">
        <f t="shared" si="26"/>
        <v>97.099999999998545</v>
      </c>
      <c r="O85" s="51">
        <f t="shared" si="27"/>
        <v>97.587939698490999</v>
      </c>
      <c r="P85">
        <f>(N85-M85)/N85</f>
        <v>-2.4716786817729056E-2</v>
      </c>
      <c r="S85">
        <v>97.96</v>
      </c>
      <c r="T85">
        <v>0.39281959999999999</v>
      </c>
      <c r="U85">
        <v>3.7332556000000001</v>
      </c>
      <c r="V85">
        <f t="shared" si="19"/>
        <v>100.38125643666473</v>
      </c>
      <c r="W85" s="52">
        <f t="shared" si="20"/>
        <v>0.39132763819094896</v>
      </c>
      <c r="X85">
        <f t="shared" si="21"/>
        <v>3.7190763819094923</v>
      </c>
    </row>
    <row r="86" spans="1:31">
      <c r="A86" t="s">
        <v>213</v>
      </c>
      <c r="B86" t="s">
        <v>216</v>
      </c>
      <c r="C86">
        <v>99.24</v>
      </c>
      <c r="D86">
        <v>15997.71</v>
      </c>
      <c r="E86" s="55"/>
      <c r="F86" s="48"/>
      <c r="I86" s="48">
        <v>3</v>
      </c>
      <c r="M86">
        <f t="shared" si="28"/>
        <v>99.24</v>
      </c>
      <c r="N86">
        <f t="shared" si="26"/>
        <v>-15997.71</v>
      </c>
      <c r="O86" s="51">
        <f t="shared" si="27"/>
        <v>-16120.22370012092</v>
      </c>
      <c r="P86">
        <v>0</v>
      </c>
      <c r="S86">
        <v>95.28</v>
      </c>
      <c r="T86">
        <v>0.37445040000000002</v>
      </c>
      <c r="U86">
        <v>3.8836127999999999</v>
      </c>
      <c r="V86">
        <f t="shared" si="19"/>
        <v>95.28</v>
      </c>
      <c r="W86" s="52">
        <f t="shared" si="20"/>
        <v>0.39299999999999996</v>
      </c>
      <c r="X86">
        <f t="shared" si="21"/>
        <v>4.0759999999999996</v>
      </c>
      <c r="AB86" s="46">
        <f>100*(X88-X87)/X86</f>
        <v>31.124349168530678</v>
      </c>
      <c r="AC86" s="46">
        <f>100*(((K87-K88)*0.027)/C87)</f>
        <v>0</v>
      </c>
      <c r="AD86" s="46">
        <f>(1000*(((K87-K88)*0.027)/55.85))/(C87/1000)</f>
        <v>0</v>
      </c>
      <c r="AE86" s="46">
        <f>1000000*(X88-X87)/55.85/100</f>
        <v>227.14923403926772</v>
      </c>
    </row>
    <row r="87" spans="1:31">
      <c r="B87" t="s">
        <v>217</v>
      </c>
      <c r="C87">
        <v>99.79</v>
      </c>
      <c r="D87">
        <v>13508.6</v>
      </c>
      <c r="E87" s="55"/>
      <c r="F87" s="57">
        <v>13.5869</v>
      </c>
      <c r="H87" s="48" t="s">
        <v>309</v>
      </c>
      <c r="I87" s="48">
        <v>3</v>
      </c>
      <c r="M87">
        <f t="shared" si="28"/>
        <v>99.79</v>
      </c>
      <c r="N87">
        <f t="shared" ref="N87:N147" si="29">S87</f>
        <v>78.290000000000006</v>
      </c>
      <c r="O87" s="51">
        <f t="shared" ref="O87:O142" si="30">100*N87/C87</f>
        <v>78.454754985469492</v>
      </c>
      <c r="P87">
        <f>(N87-M87)/N87</f>
        <v>-0.27462000255460467</v>
      </c>
      <c r="S87">
        <v>78.290000000000006</v>
      </c>
      <c r="T87">
        <v>0.23408709999999999</v>
      </c>
      <c r="U87">
        <v>1.9948292000000001</v>
      </c>
      <c r="V87">
        <f t="shared" si="19"/>
        <v>99.79</v>
      </c>
      <c r="W87" s="52">
        <f t="shared" si="20"/>
        <v>0.23457971740655373</v>
      </c>
      <c r="X87">
        <f t="shared" si="21"/>
        <v>1.9990271570297624</v>
      </c>
    </row>
    <row r="88" spans="1:31">
      <c r="B88" t="s">
        <v>218</v>
      </c>
      <c r="C88">
        <v>99.66</v>
      </c>
      <c r="D88">
        <v>13467.9</v>
      </c>
      <c r="E88" s="55"/>
      <c r="F88" s="57">
        <v>13.5625</v>
      </c>
      <c r="H88" s="48" t="s">
        <v>309</v>
      </c>
      <c r="I88" s="48">
        <v>3</v>
      </c>
      <c r="M88">
        <f t="shared" si="28"/>
        <v>99.66</v>
      </c>
      <c r="N88">
        <f t="shared" si="29"/>
        <v>96.12</v>
      </c>
      <c r="O88" s="51">
        <f t="shared" si="30"/>
        <v>96.447922937989162</v>
      </c>
      <c r="P88">
        <f>(N88-M88)/N88</f>
        <v>-3.6828963795255847E-2</v>
      </c>
      <c r="S88">
        <v>96.12</v>
      </c>
      <c r="T88">
        <v>0.35179919999999998</v>
      </c>
      <c r="U88">
        <v>3.2565455999999999</v>
      </c>
      <c r="V88">
        <f t="shared" si="19"/>
        <v>99.66</v>
      </c>
      <c r="W88" s="52">
        <f t="shared" si="20"/>
        <v>0.35299939795304031</v>
      </c>
      <c r="X88">
        <f t="shared" si="21"/>
        <v>3.2676556291390728</v>
      </c>
    </row>
    <row r="89" spans="1:31">
      <c r="A89" t="s">
        <v>214</v>
      </c>
      <c r="B89" t="s">
        <v>216</v>
      </c>
      <c r="C89">
        <v>99.58</v>
      </c>
      <c r="D89">
        <v>16013.18</v>
      </c>
      <c r="E89" s="55"/>
      <c r="F89" s="48"/>
      <c r="I89" s="48">
        <v>1</v>
      </c>
      <c r="M89">
        <f t="shared" si="28"/>
        <v>99.58</v>
      </c>
      <c r="N89">
        <f t="shared" si="29"/>
        <v>93.67</v>
      </c>
      <c r="O89" s="51">
        <f t="shared" si="30"/>
        <v>94.065073307893158</v>
      </c>
      <c r="P89">
        <v>0</v>
      </c>
      <c r="S89">
        <v>93.67</v>
      </c>
      <c r="T89">
        <v>0.36250290000000002</v>
      </c>
      <c r="U89">
        <v>4.1823655000000004</v>
      </c>
      <c r="V89">
        <f t="shared" si="19"/>
        <v>93.67</v>
      </c>
      <c r="W89" s="52">
        <f t="shared" si="20"/>
        <v>0.38700000000000001</v>
      </c>
      <c r="X89">
        <f t="shared" si="21"/>
        <v>4.4649999999999999</v>
      </c>
      <c r="AB89" s="46">
        <f>100*(X91-X90)/X89</f>
        <v>30.38934091131695</v>
      </c>
      <c r="AC89" s="46">
        <f>100*(((K90-K91)*0.027)/C90)</f>
        <v>0</v>
      </c>
      <c r="AD89" s="46">
        <f>(1000*(((K90-K91)*0.027)/55.85))/(C90/1000)</f>
        <v>0</v>
      </c>
      <c r="AE89" s="46">
        <f>1000000*(X91-X90)/55.85/100</f>
        <v>242.95149000721605</v>
      </c>
    </row>
    <row r="90" spans="1:31">
      <c r="B90" t="s">
        <v>217</v>
      </c>
      <c r="C90">
        <v>99.99</v>
      </c>
      <c r="D90">
        <v>14030.6</v>
      </c>
      <c r="E90">
        <v>14106.6</v>
      </c>
      <c r="F90" s="48">
        <v>14.1066</v>
      </c>
      <c r="H90" s="48" t="s">
        <v>309</v>
      </c>
      <c r="I90" s="48">
        <v>1</v>
      </c>
      <c r="M90">
        <f t="shared" si="28"/>
        <v>99.99</v>
      </c>
      <c r="N90">
        <f t="shared" si="29"/>
        <v>75.37</v>
      </c>
      <c r="O90" s="51">
        <f t="shared" si="30"/>
        <v>75.377537753775385</v>
      </c>
      <c r="P90">
        <f>(N90-M90)/N90</f>
        <v>-0.32665516783866244</v>
      </c>
      <c r="S90">
        <v>75.37</v>
      </c>
      <c r="T90">
        <v>0.18767130000000001</v>
      </c>
      <c r="U90">
        <v>2.0877490000000001</v>
      </c>
      <c r="V90">
        <f t="shared" si="19"/>
        <v>99.99</v>
      </c>
      <c r="W90" s="52">
        <f t="shared" si="20"/>
        <v>0.18769006900690072</v>
      </c>
      <c r="X90">
        <f t="shared" si="21"/>
        <v>2.0879577957795781</v>
      </c>
    </row>
    <row r="91" spans="1:31">
      <c r="B91" t="s">
        <v>218</v>
      </c>
      <c r="C91">
        <v>99.6</v>
      </c>
      <c r="D91">
        <v>13522</v>
      </c>
      <c r="E91">
        <v>13614.2</v>
      </c>
      <c r="F91" s="48">
        <v>13.6174</v>
      </c>
      <c r="H91" s="48" t="s">
        <v>309</v>
      </c>
      <c r="I91" s="48">
        <v>1</v>
      </c>
      <c r="M91">
        <f t="shared" si="28"/>
        <v>99.6</v>
      </c>
      <c r="N91">
        <f t="shared" si="29"/>
        <v>94.65</v>
      </c>
      <c r="O91" s="51">
        <f t="shared" si="30"/>
        <v>95.03012048192771</v>
      </c>
      <c r="P91">
        <f>(N91-M91)/N91</f>
        <v>-5.2297939778129826E-2</v>
      </c>
      <c r="S91">
        <v>94.65</v>
      </c>
      <c r="T91">
        <v>0.36156300000000002</v>
      </c>
      <c r="U91">
        <v>3.4310624999999999</v>
      </c>
      <c r="V91">
        <f t="shared" si="19"/>
        <v>99.6</v>
      </c>
      <c r="W91" s="52">
        <f t="shared" si="20"/>
        <v>0.36301506024096392</v>
      </c>
      <c r="X91">
        <f t="shared" si="21"/>
        <v>3.4448418674698797</v>
      </c>
    </row>
    <row r="92" spans="1:31">
      <c r="A92" t="s">
        <v>215</v>
      </c>
      <c r="B92" t="s">
        <v>216</v>
      </c>
      <c r="C92">
        <v>99.46</v>
      </c>
      <c r="D92">
        <v>16021.89</v>
      </c>
      <c r="E92" s="55"/>
      <c r="F92" s="48"/>
      <c r="I92" s="48">
        <v>1</v>
      </c>
      <c r="M92">
        <f t="shared" si="28"/>
        <v>99.46</v>
      </c>
      <c r="N92">
        <f t="shared" si="29"/>
        <v>93.54</v>
      </c>
      <c r="O92" s="51">
        <f t="shared" si="30"/>
        <v>94.047858435551987</v>
      </c>
      <c r="P92">
        <v>0</v>
      </c>
      <c r="S92">
        <v>93.54</v>
      </c>
      <c r="T92">
        <v>0.45834599999999998</v>
      </c>
      <c r="U92">
        <v>4.5843954</v>
      </c>
      <c r="V92">
        <f t="shared" si="19"/>
        <v>93.54</v>
      </c>
      <c r="W92" s="52">
        <f t="shared" si="20"/>
        <v>0.48999999999999994</v>
      </c>
      <c r="X92">
        <f t="shared" si="21"/>
        <v>4.9009999999999998</v>
      </c>
      <c r="AB92" s="46">
        <f>100*(X94-X93)/X92</f>
        <v>18.123479775718973</v>
      </c>
      <c r="AC92" s="46">
        <f>100*(((K93-K94)*0.027)/C93)</f>
        <v>0</v>
      </c>
      <c r="AD92" s="46">
        <f>(1000*(((K93-K94)*0.027)/55.85))/(C93/1000)</f>
        <v>0</v>
      </c>
      <c r="AE92" s="46">
        <f>1000000*(X94-X93)/55.85/100</f>
        <v>159.03880820196721</v>
      </c>
    </row>
    <row r="93" spans="1:31">
      <c r="B93" t="s">
        <v>217</v>
      </c>
      <c r="C93" s="60">
        <v>100</v>
      </c>
      <c r="D93">
        <v>14127</v>
      </c>
      <c r="E93">
        <v>14208.9</v>
      </c>
      <c r="F93" s="48">
        <v>14.2105</v>
      </c>
      <c r="H93" s="48" t="s">
        <v>309</v>
      </c>
      <c r="I93" s="48">
        <v>1</v>
      </c>
      <c r="M93">
        <f t="shared" si="28"/>
        <v>100</v>
      </c>
      <c r="N93">
        <f t="shared" si="29"/>
        <v>82.73</v>
      </c>
      <c r="O93" s="51">
        <f t="shared" si="30"/>
        <v>82.73</v>
      </c>
      <c r="P93">
        <f>(N93-M93)/N93</f>
        <v>-0.20875135984527976</v>
      </c>
      <c r="S93">
        <v>82.73</v>
      </c>
      <c r="T93">
        <v>0.30775560000000002</v>
      </c>
      <c r="U93">
        <v>2.7408448999999999</v>
      </c>
      <c r="V93">
        <f t="shared" si="19"/>
        <v>100</v>
      </c>
      <c r="W93" s="52">
        <f t="shared" si="20"/>
        <v>0.30775560000000002</v>
      </c>
      <c r="X93">
        <f t="shared" si="21"/>
        <v>2.7408449000000004</v>
      </c>
    </row>
    <row r="94" spans="1:31">
      <c r="B94" t="s">
        <v>218</v>
      </c>
      <c r="C94">
        <v>99.16</v>
      </c>
      <c r="D94">
        <v>14050.1</v>
      </c>
      <c r="E94">
        <v>14142.1</v>
      </c>
      <c r="F94" s="48">
        <v>14.140700000000001</v>
      </c>
      <c r="H94" s="48" t="s">
        <v>309</v>
      </c>
      <c r="I94" s="48">
        <v>1</v>
      </c>
      <c r="M94">
        <f t="shared" si="28"/>
        <v>99.16</v>
      </c>
      <c r="N94">
        <f t="shared" si="29"/>
        <v>93.86</v>
      </c>
      <c r="O94" s="51">
        <f t="shared" si="30"/>
        <v>94.655102864058094</v>
      </c>
      <c r="P94">
        <f>(N94-M94)/N94</f>
        <v>-5.6467078627743417E-2</v>
      </c>
      <c r="S94">
        <v>93.86</v>
      </c>
      <c r="T94">
        <v>0.3444662</v>
      </c>
      <c r="U94">
        <v>3.5985923999999998</v>
      </c>
      <c r="V94">
        <f t="shared" si="19"/>
        <v>99.16</v>
      </c>
      <c r="W94" s="52">
        <f t="shared" si="20"/>
        <v>0.34738422751109321</v>
      </c>
      <c r="X94">
        <f t="shared" si="21"/>
        <v>3.6290766438079873</v>
      </c>
    </row>
    <row r="95" spans="1:31">
      <c r="A95" t="s">
        <v>220</v>
      </c>
      <c r="B95" t="s">
        <v>216</v>
      </c>
      <c r="C95">
        <v>99.71</v>
      </c>
      <c r="D95">
        <v>16023.87</v>
      </c>
      <c r="E95" s="55"/>
      <c r="F95" s="48"/>
      <c r="H95"/>
      <c r="M95">
        <f t="shared" si="28"/>
        <v>99.71</v>
      </c>
      <c r="N95">
        <f t="shared" si="29"/>
        <v>90.48</v>
      </c>
      <c r="O95" s="51">
        <f t="shared" si="30"/>
        <v>90.743155149934822</v>
      </c>
      <c r="P95">
        <v>0</v>
      </c>
      <c r="S95">
        <v>90.48</v>
      </c>
      <c r="T95">
        <v>0.40716000000000002</v>
      </c>
      <c r="U95">
        <v>3.7096800000000001</v>
      </c>
      <c r="V95">
        <f t="shared" ref="V95:V142" si="31">(S95-(S95*P95))</f>
        <v>90.48</v>
      </c>
      <c r="W95" s="52">
        <f t="shared" ref="W95:W142" si="32">100*T95/V95</f>
        <v>0.45</v>
      </c>
      <c r="X95">
        <f t="shared" ref="X95:X142" si="33">100*U95/V95</f>
        <v>4.0999999999999996</v>
      </c>
      <c r="AB95" s="46">
        <f t="shared" ref="AB95" si="34">100*(X97-X96)/X95</f>
        <v>29.011109333215529</v>
      </c>
      <c r="AC95" s="46">
        <f t="shared" ref="AC95" si="35">100*(((K96-K97)*0.027)/C96)</f>
        <v>0</v>
      </c>
      <c r="AD95" s="46">
        <f t="shared" ref="AD95" si="36">(1000*(((K96-K97)*0.027)/55.85))/(C96/1000)</f>
        <v>0</v>
      </c>
      <c r="AE95" s="46">
        <f t="shared" ref="AE95" si="37">1000000*(X97-X96)/55.85/100</f>
        <v>212.97322876666723</v>
      </c>
    </row>
    <row r="96" spans="1:31">
      <c r="B96" t="s">
        <v>217</v>
      </c>
      <c r="C96">
        <v>100.07</v>
      </c>
      <c r="D96">
        <v>14041.3</v>
      </c>
      <c r="E96">
        <v>14125.5</v>
      </c>
      <c r="F96" s="48">
        <v>14.1257</v>
      </c>
      <c r="H96" s="48" t="s">
        <v>309</v>
      </c>
      <c r="M96">
        <f t="shared" si="28"/>
        <v>100.07</v>
      </c>
      <c r="N96">
        <f t="shared" si="29"/>
        <v>81.28</v>
      </c>
      <c r="O96" s="51">
        <f t="shared" si="30"/>
        <v>81.223143799340463</v>
      </c>
      <c r="P96">
        <f t="shared" ref="P96:P97" si="38">(N96-M96)/N96</f>
        <v>-0.2311761811023621</v>
      </c>
      <c r="S96">
        <v>81.28</v>
      </c>
      <c r="T96">
        <v>0.20157439999999999</v>
      </c>
      <c r="U96">
        <v>1.9369023999999999</v>
      </c>
      <c r="V96">
        <f t="shared" si="31"/>
        <v>100.07</v>
      </c>
      <c r="W96" s="52">
        <f t="shared" si="32"/>
        <v>0.20143339662236434</v>
      </c>
      <c r="X96">
        <f t="shared" si="33"/>
        <v>1.9355475167382832</v>
      </c>
    </row>
    <row r="97" spans="1:31">
      <c r="B97" t="s">
        <v>218</v>
      </c>
      <c r="C97">
        <v>100.02</v>
      </c>
      <c r="D97">
        <v>14047.8</v>
      </c>
      <c r="E97">
        <v>14143.8</v>
      </c>
      <c r="F97" s="48">
        <v>14.1435</v>
      </c>
      <c r="H97" s="48" t="s">
        <v>309</v>
      </c>
      <c r="M97">
        <f t="shared" si="28"/>
        <v>100.02</v>
      </c>
      <c r="N97">
        <f t="shared" si="29"/>
        <v>96.47</v>
      </c>
      <c r="O97" s="51">
        <f t="shared" si="30"/>
        <v>96.450709858028404</v>
      </c>
      <c r="P97">
        <f t="shared" si="38"/>
        <v>-3.67990048719809E-2</v>
      </c>
      <c r="S97">
        <v>96.47</v>
      </c>
      <c r="T97">
        <v>0.2932688</v>
      </c>
      <c r="U97">
        <v>3.1256279999999999</v>
      </c>
      <c r="V97">
        <f t="shared" si="31"/>
        <v>100.02</v>
      </c>
      <c r="W97" s="52">
        <f t="shared" si="32"/>
        <v>0.29321015796840633</v>
      </c>
      <c r="X97">
        <f t="shared" si="33"/>
        <v>3.1250029994001198</v>
      </c>
    </row>
    <row r="98" spans="1:31">
      <c r="A98" t="s">
        <v>221</v>
      </c>
      <c r="B98" t="s">
        <v>216</v>
      </c>
      <c r="C98">
        <v>99.39</v>
      </c>
      <c r="D98">
        <v>16018.42</v>
      </c>
      <c r="E98" s="55"/>
      <c r="F98" s="48"/>
      <c r="H98"/>
      <c r="M98">
        <f t="shared" si="28"/>
        <v>99.39</v>
      </c>
      <c r="N98">
        <f t="shared" si="29"/>
        <v>89.05</v>
      </c>
      <c r="O98" s="51">
        <f t="shared" si="30"/>
        <v>89.596538887211992</v>
      </c>
      <c r="P98">
        <v>0</v>
      </c>
      <c r="S98">
        <v>89.05</v>
      </c>
      <c r="T98">
        <v>0.400725</v>
      </c>
      <c r="U98">
        <v>3.6020724999999998</v>
      </c>
      <c r="V98">
        <f t="shared" si="31"/>
        <v>89.05</v>
      </c>
      <c r="W98" s="52">
        <f t="shared" si="32"/>
        <v>0.45</v>
      </c>
      <c r="X98">
        <f t="shared" si="33"/>
        <v>4.0449999999999999</v>
      </c>
      <c r="AB98" s="46">
        <f t="shared" ref="AB98" si="39">100*(X100-X99)/X98</f>
        <v>36.220649509101079</v>
      </c>
      <c r="AC98" s="46">
        <f t="shared" ref="AC98" si="40">100*(((K99-K100)*0.027)/C99)</f>
        <v>0</v>
      </c>
      <c r="AD98" s="46">
        <f t="shared" ref="AD98" si="41">(1000*(((K99-K100)*0.027)/55.85))/(C99/1000)</f>
        <v>0</v>
      </c>
      <c r="AE98" s="46">
        <f t="shared" ref="AE98" si="42">1000000*(X100-X99)/55.85/100</f>
        <v>262.3321884768377</v>
      </c>
    </row>
    <row r="99" spans="1:31">
      <c r="B99" t="s">
        <v>217</v>
      </c>
      <c r="C99">
        <v>99.96</v>
      </c>
      <c r="D99">
        <v>14045.4</v>
      </c>
      <c r="E99" s="55"/>
      <c r="F99" s="48">
        <v>14.1213</v>
      </c>
      <c r="H99" s="48" t="s">
        <v>309</v>
      </c>
      <c r="M99">
        <f t="shared" si="28"/>
        <v>99.96</v>
      </c>
      <c r="N99">
        <f t="shared" si="29"/>
        <v>75.25</v>
      </c>
      <c r="O99" s="51">
        <f t="shared" si="30"/>
        <v>75.280112044817926</v>
      </c>
      <c r="P99">
        <f t="shared" ref="P99:P100" si="43">(N99-M99)/N99</f>
        <v>-0.32837209302325571</v>
      </c>
      <c r="S99">
        <v>75.25</v>
      </c>
      <c r="T99">
        <v>0.2265025</v>
      </c>
      <c r="U99">
        <v>1.6080924999999999</v>
      </c>
      <c r="V99">
        <f t="shared" si="31"/>
        <v>99.96</v>
      </c>
      <c r="W99" s="52">
        <f t="shared" si="32"/>
        <v>0.22659313725490196</v>
      </c>
      <c r="X99">
        <f t="shared" si="33"/>
        <v>1.6087359943977591</v>
      </c>
    </row>
    <row r="100" spans="1:31">
      <c r="B100" t="s">
        <v>218</v>
      </c>
      <c r="C100">
        <v>99.76</v>
      </c>
      <c r="D100">
        <v>13534.6</v>
      </c>
      <c r="E100" s="55"/>
      <c r="F100" s="48">
        <v>13.628</v>
      </c>
      <c r="H100" s="48" t="s">
        <v>309</v>
      </c>
      <c r="M100">
        <f t="shared" si="28"/>
        <v>99.76</v>
      </c>
      <c r="N100">
        <f t="shared" si="29"/>
        <v>96.4</v>
      </c>
      <c r="O100" s="51">
        <f t="shared" si="30"/>
        <v>96.631916599839613</v>
      </c>
      <c r="P100">
        <f t="shared" si="43"/>
        <v>-3.4854771784232359E-2</v>
      </c>
      <c r="S100">
        <v>96.4</v>
      </c>
      <c r="T100">
        <v>0.30365999999999999</v>
      </c>
      <c r="U100">
        <v>3.066484</v>
      </c>
      <c r="V100">
        <f t="shared" si="31"/>
        <v>99.76</v>
      </c>
      <c r="W100" s="52">
        <f t="shared" si="32"/>
        <v>0.30439053728949478</v>
      </c>
      <c r="X100">
        <f t="shared" si="33"/>
        <v>3.0738612670408978</v>
      </c>
    </row>
    <row r="101" spans="1:31">
      <c r="A101" t="s">
        <v>222</v>
      </c>
      <c r="B101" t="s">
        <v>216</v>
      </c>
      <c r="C101">
        <v>99.69</v>
      </c>
      <c r="D101">
        <v>16009.94</v>
      </c>
      <c r="E101" s="55"/>
      <c r="F101" s="48"/>
      <c r="H101"/>
      <c r="M101">
        <f t="shared" si="28"/>
        <v>99.69</v>
      </c>
      <c r="N101">
        <f t="shared" si="29"/>
        <v>90.03</v>
      </c>
      <c r="O101" s="51">
        <f t="shared" si="30"/>
        <v>90.309960878724041</v>
      </c>
      <c r="P101">
        <v>0</v>
      </c>
      <c r="S101">
        <v>90.03</v>
      </c>
      <c r="T101">
        <v>0.35651880000000002</v>
      </c>
      <c r="U101">
        <v>3.6273086999999999</v>
      </c>
      <c r="V101">
        <f t="shared" si="31"/>
        <v>90.03</v>
      </c>
      <c r="W101" s="52">
        <f t="shared" si="32"/>
        <v>0.39600000000000007</v>
      </c>
      <c r="X101">
        <f t="shared" si="33"/>
        <v>4.0289999999999999</v>
      </c>
      <c r="AB101" s="46">
        <f t="shared" ref="AB101" si="44">100*(X103-X102)/X101</f>
        <v>36.09227655688894</v>
      </c>
      <c r="AC101" s="46">
        <f t="shared" ref="AC101" si="45">100*(((K102-K103)*0.027)/C102)</f>
        <v>0</v>
      </c>
      <c r="AD101" s="46">
        <f t="shared" ref="AD101" si="46">(1000*(((K102-K103)*0.027)/55.85))/(C102/1000)</f>
        <v>0</v>
      </c>
      <c r="AE101" s="46">
        <f t="shared" ref="AE101" si="47">1000000*(X103-X102)/55.85/100</f>
        <v>260.3684552331344</v>
      </c>
    </row>
    <row r="102" spans="1:31">
      <c r="B102" t="s">
        <v>217</v>
      </c>
      <c r="C102">
        <v>99.97</v>
      </c>
      <c r="D102">
        <v>14060</v>
      </c>
      <c r="E102" s="55"/>
      <c r="F102" s="48">
        <v>14.138500000000001</v>
      </c>
      <c r="H102" s="48" t="s">
        <v>309</v>
      </c>
      <c r="M102">
        <f t="shared" si="28"/>
        <v>99.97</v>
      </c>
      <c r="N102">
        <f t="shared" si="29"/>
        <v>76.5</v>
      </c>
      <c r="O102" s="51">
        <f t="shared" si="30"/>
        <v>76.522956887066115</v>
      </c>
      <c r="P102">
        <f t="shared" ref="P102:P103" si="48">(N102-M102)/N102</f>
        <v>-0.30679738562091502</v>
      </c>
      <c r="S102">
        <v>76.5</v>
      </c>
      <c r="T102">
        <v>0.18130499999999999</v>
      </c>
      <c r="U102">
        <v>1.5934950000000001</v>
      </c>
      <c r="V102">
        <f t="shared" si="31"/>
        <v>99.97</v>
      </c>
      <c r="W102" s="52">
        <f t="shared" si="32"/>
        <v>0.18135940782234669</v>
      </c>
      <c r="X102">
        <f t="shared" si="33"/>
        <v>1.5939731919575875</v>
      </c>
    </row>
    <row r="103" spans="1:31">
      <c r="B103" t="s">
        <v>218</v>
      </c>
      <c r="C103">
        <v>99.76</v>
      </c>
      <c r="D103">
        <v>14069</v>
      </c>
      <c r="E103" s="55"/>
      <c r="F103" s="48">
        <v>14.1608</v>
      </c>
      <c r="H103" s="48" t="s">
        <v>309</v>
      </c>
      <c r="M103">
        <f t="shared" si="28"/>
        <v>99.76</v>
      </c>
      <c r="N103">
        <f t="shared" si="29"/>
        <v>93.65</v>
      </c>
      <c r="O103" s="51">
        <f t="shared" si="30"/>
        <v>93.875300721732145</v>
      </c>
      <c r="P103">
        <f t="shared" si="48"/>
        <v>-6.5242925787506664E-2</v>
      </c>
      <c r="S103">
        <v>93.65</v>
      </c>
      <c r="T103">
        <v>0.39333000000000001</v>
      </c>
      <c r="U103">
        <v>3.0408154999999999</v>
      </c>
      <c r="V103">
        <f t="shared" si="31"/>
        <v>99.76</v>
      </c>
      <c r="W103" s="52">
        <f t="shared" si="32"/>
        <v>0.394276263031275</v>
      </c>
      <c r="X103">
        <f t="shared" si="33"/>
        <v>3.048131014434643</v>
      </c>
    </row>
    <row r="104" spans="1:31">
      <c r="A104" t="s">
        <v>223</v>
      </c>
      <c r="B104" t="s">
        <v>216</v>
      </c>
      <c r="C104">
        <v>100.03</v>
      </c>
      <c r="D104">
        <v>16073.98</v>
      </c>
      <c r="E104" s="55"/>
      <c r="F104" s="48"/>
      <c r="H104"/>
      <c r="M104">
        <f t="shared" si="28"/>
        <v>100.03</v>
      </c>
      <c r="N104">
        <f t="shared" si="29"/>
        <v>91.36</v>
      </c>
      <c r="O104" s="51">
        <f t="shared" si="30"/>
        <v>91.332600219934022</v>
      </c>
      <c r="P104">
        <v>0</v>
      </c>
      <c r="S104">
        <v>91.36</v>
      </c>
      <c r="T104">
        <v>0.45588640000000002</v>
      </c>
      <c r="U104">
        <v>4.161448</v>
      </c>
      <c r="V104">
        <f t="shared" si="31"/>
        <v>91.36</v>
      </c>
      <c r="W104" s="52">
        <f t="shared" si="32"/>
        <v>0.49900000000000005</v>
      </c>
      <c r="X104">
        <f t="shared" si="33"/>
        <v>4.5550000000000006</v>
      </c>
      <c r="AB104" s="46">
        <f t="shared" ref="AB104" si="49">100*(X106-X105)/X104</f>
        <v>33.557998504135632</v>
      </c>
      <c r="AC104" s="46">
        <f t="shared" ref="AC104" si="50">100*(((K105-K106)*0.027)/C105)</f>
        <v>0</v>
      </c>
      <c r="AD104" s="46">
        <f t="shared" ref="AD104" si="51">(1000*(((K105-K106)*0.027)/55.85))/(C105/1000)</f>
        <v>0</v>
      </c>
      <c r="AE104" s="46">
        <f t="shared" ref="AE104" si="52">1000000*(X106-X105)/55.85/100</f>
        <v>273.69146497106141</v>
      </c>
    </row>
    <row r="105" spans="1:31">
      <c r="B105" t="s">
        <v>217</v>
      </c>
      <c r="C105">
        <v>100.01</v>
      </c>
      <c r="D105">
        <v>14081.7</v>
      </c>
      <c r="E105" s="55"/>
      <c r="F105">
        <v>14156.7</v>
      </c>
      <c r="H105" s="48" t="s">
        <v>309</v>
      </c>
      <c r="M105">
        <f t="shared" si="28"/>
        <v>100.01</v>
      </c>
      <c r="N105">
        <f t="shared" si="29"/>
        <v>73.87</v>
      </c>
      <c r="O105" s="51">
        <f t="shared" si="30"/>
        <v>73.862613738626138</v>
      </c>
      <c r="P105">
        <f t="shared" ref="P105:P106" si="53">(N105-M105)/N105</f>
        <v>-0.35386489779342084</v>
      </c>
      <c r="S105">
        <v>73.87</v>
      </c>
      <c r="T105">
        <v>0.25115799999999999</v>
      </c>
      <c r="U105">
        <v>1.9708516</v>
      </c>
      <c r="V105">
        <f t="shared" si="31"/>
        <v>100.01</v>
      </c>
      <c r="W105" s="52">
        <f t="shared" si="32"/>
        <v>0.25113288671132883</v>
      </c>
      <c r="X105">
        <f t="shared" si="33"/>
        <v>1.9706545345465452</v>
      </c>
    </row>
    <row r="106" spans="1:31">
      <c r="B106" t="s">
        <v>218</v>
      </c>
      <c r="C106">
        <v>99.97</v>
      </c>
      <c r="D106">
        <v>13476.2</v>
      </c>
      <c r="E106" s="55"/>
      <c r="F106">
        <v>13.569000000000001</v>
      </c>
      <c r="H106" s="48" t="s">
        <v>309</v>
      </c>
      <c r="M106">
        <f t="shared" si="28"/>
        <v>99.97</v>
      </c>
      <c r="N106">
        <f t="shared" si="29"/>
        <v>95.37</v>
      </c>
      <c r="O106" s="51">
        <f t="shared" si="30"/>
        <v>95.398619585875764</v>
      </c>
      <c r="P106">
        <f t="shared" si="53"/>
        <v>-4.8233197022124294E-2</v>
      </c>
      <c r="S106">
        <v>95.37</v>
      </c>
      <c r="T106">
        <v>0.39578550000000001</v>
      </c>
      <c r="U106">
        <v>3.4981716</v>
      </c>
      <c r="V106">
        <f t="shared" si="31"/>
        <v>99.97</v>
      </c>
      <c r="W106" s="52">
        <f t="shared" si="32"/>
        <v>0.39590427128138445</v>
      </c>
      <c r="X106">
        <f t="shared" si="33"/>
        <v>3.4992213664099232</v>
      </c>
    </row>
    <row r="107" spans="1:31">
      <c r="A107" t="s">
        <v>224</v>
      </c>
      <c r="B107" t="s">
        <v>216</v>
      </c>
      <c r="C107">
        <v>99.45</v>
      </c>
      <c r="D107">
        <v>16040.59</v>
      </c>
      <c r="E107" s="55"/>
      <c r="F107" s="48"/>
      <c r="H107"/>
      <c r="M107">
        <f t="shared" si="28"/>
        <v>99.45</v>
      </c>
      <c r="N107">
        <f t="shared" si="29"/>
        <v>87.8</v>
      </c>
      <c r="O107" s="51">
        <f t="shared" si="30"/>
        <v>88.285570638511814</v>
      </c>
      <c r="P107">
        <v>0</v>
      </c>
      <c r="S107">
        <v>87.8</v>
      </c>
      <c r="T107">
        <v>0.39949000000000001</v>
      </c>
      <c r="U107">
        <v>3.62175</v>
      </c>
      <c r="V107">
        <f t="shared" si="31"/>
        <v>87.8</v>
      </c>
      <c r="W107" s="52">
        <f t="shared" si="32"/>
        <v>0.45500000000000002</v>
      </c>
      <c r="X107">
        <f t="shared" si="33"/>
        <v>4.125</v>
      </c>
      <c r="AB107" s="46">
        <f t="shared" ref="AB107" si="54">100*(X109-X108)/X107</f>
        <v>34.065617815930366</v>
      </c>
      <c r="AC107" s="46">
        <f t="shared" ref="AC107" si="55">100*(((K108-K109)*0.027)/C108)</f>
        <v>0</v>
      </c>
      <c r="AD107" s="46">
        <f t="shared" ref="AD107" si="56">(1000*(((K108-K109)*0.027)/55.85))/(C108/1000)</f>
        <v>0</v>
      </c>
      <c r="AE107" s="46">
        <f t="shared" ref="AE107" si="57">1000000*(X109-X108)/55.85/100</f>
        <v>251.60371260646869</v>
      </c>
    </row>
    <row r="108" spans="1:31">
      <c r="B108" t="s">
        <v>217</v>
      </c>
      <c r="C108">
        <v>99.76</v>
      </c>
      <c r="D108">
        <v>14081.8</v>
      </c>
      <c r="E108" s="55"/>
      <c r="F108" s="48">
        <v>14.160399999999999</v>
      </c>
      <c r="H108" s="48" t="s">
        <v>309</v>
      </c>
      <c r="M108">
        <f t="shared" si="28"/>
        <v>99.76</v>
      </c>
      <c r="N108">
        <f t="shared" si="29"/>
        <v>75.05</v>
      </c>
      <c r="O108" s="51">
        <f t="shared" si="30"/>
        <v>75.230553327987167</v>
      </c>
      <c r="P108">
        <f t="shared" ref="P108:P109" si="58">(N108-M108)/N108</f>
        <v>-0.32924716855429725</v>
      </c>
      <c r="S108">
        <v>75.05</v>
      </c>
      <c r="T108">
        <v>0.18087049999999999</v>
      </c>
      <c r="U108">
        <v>1.6075710000000001</v>
      </c>
      <c r="V108">
        <f t="shared" si="31"/>
        <v>99.76</v>
      </c>
      <c r="W108" s="52">
        <f t="shared" si="32"/>
        <v>0.18130563352044904</v>
      </c>
      <c r="X108">
        <f t="shared" si="33"/>
        <v>1.6114384522854852</v>
      </c>
    </row>
    <row r="109" spans="1:31">
      <c r="B109" t="s">
        <v>218</v>
      </c>
      <c r="C109">
        <v>99.63</v>
      </c>
      <c r="D109">
        <v>14103</v>
      </c>
      <c r="E109" s="55"/>
      <c r="F109" s="48">
        <v>14.1356</v>
      </c>
      <c r="H109" s="48" t="s">
        <v>309</v>
      </c>
      <c r="M109">
        <f t="shared" si="28"/>
        <v>99.63</v>
      </c>
      <c r="N109">
        <f t="shared" si="29"/>
        <v>94.99</v>
      </c>
      <c r="O109" s="51">
        <f t="shared" si="30"/>
        <v>95.342768242497243</v>
      </c>
      <c r="P109">
        <f t="shared" si="58"/>
        <v>-4.8847247078639869E-2</v>
      </c>
      <c r="S109">
        <v>94.99</v>
      </c>
      <c r="T109">
        <v>0.31631670000000001</v>
      </c>
      <c r="U109">
        <v>3.0054835999999998</v>
      </c>
      <c r="V109">
        <f t="shared" si="31"/>
        <v>99.63</v>
      </c>
      <c r="W109" s="52">
        <f t="shared" si="32"/>
        <v>0.31749141824751581</v>
      </c>
      <c r="X109">
        <f t="shared" si="33"/>
        <v>3.016645187192613</v>
      </c>
    </row>
    <row r="110" spans="1:31">
      <c r="A110" t="s">
        <v>225</v>
      </c>
      <c r="B110" t="s">
        <v>216</v>
      </c>
      <c r="C110">
        <v>100.07</v>
      </c>
      <c r="D110">
        <v>15999.52</v>
      </c>
      <c r="E110" s="55"/>
      <c r="F110" s="48"/>
      <c r="H110"/>
      <c r="M110">
        <f t="shared" si="28"/>
        <v>100.07</v>
      </c>
      <c r="N110">
        <f t="shared" si="29"/>
        <v>91.73</v>
      </c>
      <c r="O110" s="51">
        <f t="shared" si="30"/>
        <v>91.66583391625862</v>
      </c>
      <c r="P110">
        <v>0</v>
      </c>
      <c r="S110">
        <v>91.73</v>
      </c>
      <c r="T110">
        <v>0.34673939999999998</v>
      </c>
      <c r="U110">
        <v>3.7013055000000001</v>
      </c>
      <c r="V110">
        <f t="shared" si="31"/>
        <v>91.73</v>
      </c>
      <c r="W110" s="52">
        <f t="shared" si="32"/>
        <v>0.37799999999999995</v>
      </c>
      <c r="X110">
        <f t="shared" si="33"/>
        <v>4.0350000000000001</v>
      </c>
      <c r="AB110" s="46">
        <f t="shared" ref="AB110" si="59">100*(X112-X111)/X110</f>
        <v>22.601364016757184</v>
      </c>
      <c r="AC110" s="46">
        <f t="shared" ref="AC110" si="60">100*(((K111-K112)*0.027)/C111)</f>
        <v>0</v>
      </c>
      <c r="AD110" s="46">
        <f t="shared" ref="AD110" si="61">(1000*(((K111-K112)*0.027)/55.85))/(C111/1000)</f>
        <v>0</v>
      </c>
      <c r="AE110" s="46">
        <f t="shared" ref="AE110" si="62">1000000*(X112-X111)/55.85/100</f>
        <v>163.28827897513918</v>
      </c>
    </row>
    <row r="111" spans="1:31">
      <c r="B111" t="s">
        <v>217</v>
      </c>
      <c r="C111">
        <v>99.8</v>
      </c>
      <c r="D111">
        <v>14070</v>
      </c>
      <c r="E111" s="55"/>
      <c r="F111" s="48">
        <v>14.152699999999999</v>
      </c>
      <c r="H111" s="48" t="s">
        <v>309</v>
      </c>
      <c r="M111">
        <f t="shared" si="28"/>
        <v>99.8</v>
      </c>
      <c r="N111">
        <f t="shared" si="29"/>
        <v>82.81</v>
      </c>
      <c r="O111" s="51">
        <f t="shared" si="30"/>
        <v>82.975951903807612</v>
      </c>
      <c r="P111">
        <f t="shared" ref="P111:P112" si="63">(N111-M111)/N111</f>
        <v>-0.20516845791571059</v>
      </c>
      <c r="S111">
        <v>82.81</v>
      </c>
      <c r="T111">
        <v>0.24346139999999999</v>
      </c>
      <c r="U111">
        <v>2.0627971000000001</v>
      </c>
      <c r="V111">
        <f t="shared" si="31"/>
        <v>99.8</v>
      </c>
      <c r="W111" s="52">
        <f t="shared" si="32"/>
        <v>0.24394929859719439</v>
      </c>
      <c r="X111">
        <f t="shared" si="33"/>
        <v>2.0669309619238478</v>
      </c>
    </row>
    <row r="112" spans="1:31">
      <c r="B112" t="s">
        <v>218</v>
      </c>
      <c r="C112">
        <v>100</v>
      </c>
      <c r="D112">
        <v>14042.1</v>
      </c>
      <c r="E112" s="55"/>
      <c r="F112" s="48">
        <v>14.1356</v>
      </c>
      <c r="H112" s="48" t="s">
        <v>309</v>
      </c>
      <c r="M112">
        <f t="shared" si="28"/>
        <v>100</v>
      </c>
      <c r="N112">
        <f t="shared" si="29"/>
        <v>95.6</v>
      </c>
      <c r="O112" s="51">
        <f t="shared" si="30"/>
        <v>95.6</v>
      </c>
      <c r="P112">
        <f t="shared" si="63"/>
        <v>-4.6025104602510525E-2</v>
      </c>
      <c r="S112">
        <v>95.6</v>
      </c>
      <c r="T112">
        <v>0.37379600000000002</v>
      </c>
      <c r="U112">
        <v>2.9788960000000002</v>
      </c>
      <c r="V112">
        <f t="shared" si="31"/>
        <v>100</v>
      </c>
      <c r="W112" s="52">
        <f t="shared" si="32"/>
        <v>0.37379600000000002</v>
      </c>
      <c r="X112">
        <f t="shared" si="33"/>
        <v>2.9788960000000002</v>
      </c>
    </row>
    <row r="113" spans="1:31">
      <c r="A113" t="s">
        <v>226</v>
      </c>
      <c r="B113" t="s">
        <v>216</v>
      </c>
      <c r="C113">
        <v>100.08</v>
      </c>
      <c r="D113">
        <v>16038.04</v>
      </c>
      <c r="E113" s="55"/>
      <c r="F113" s="48"/>
      <c r="H113"/>
      <c r="M113">
        <f t="shared" si="28"/>
        <v>100.08</v>
      </c>
      <c r="N113">
        <f t="shared" si="29"/>
        <v>91.99</v>
      </c>
      <c r="O113" s="51">
        <f t="shared" si="30"/>
        <v>91.916466826538766</v>
      </c>
      <c r="P113">
        <v>0</v>
      </c>
      <c r="S113">
        <v>91.99</v>
      </c>
      <c r="T113">
        <v>0.44063210000000003</v>
      </c>
      <c r="U113">
        <v>3.9298128000000001</v>
      </c>
      <c r="V113">
        <f t="shared" si="31"/>
        <v>91.99</v>
      </c>
      <c r="W113" s="52">
        <f t="shared" si="32"/>
        <v>0.47900000000000009</v>
      </c>
      <c r="X113">
        <f t="shared" si="33"/>
        <v>4.2720000000000002</v>
      </c>
      <c r="AB113" s="46">
        <f t="shared" ref="AB113" si="64">100*(X115-X114)/X113</f>
        <v>38.371206163152408</v>
      </c>
      <c r="AC113" s="46">
        <f t="shared" ref="AC113" si="65">100*(((K114-K115)*0.027)/C114)</f>
        <v>0</v>
      </c>
      <c r="AD113" s="46">
        <f t="shared" ref="AD113" si="66">(1000*(((K114-K115)*0.027)/55.85))/(C114/1000)</f>
        <v>0</v>
      </c>
      <c r="AE113" s="46">
        <f t="shared" ref="AE113" si="67">1000000*(X115-X114)/55.85/100</f>
        <v>293.5036575272822</v>
      </c>
    </row>
    <row r="114" spans="1:31">
      <c r="B114" t="s">
        <v>217</v>
      </c>
      <c r="C114">
        <v>99.42</v>
      </c>
      <c r="D114">
        <v>14148.9</v>
      </c>
      <c r="E114" s="55"/>
      <c r="F114" s="48">
        <v>14.221500000000001</v>
      </c>
      <c r="H114" s="48" t="s">
        <v>309</v>
      </c>
      <c r="M114">
        <f t="shared" si="28"/>
        <v>99.42</v>
      </c>
      <c r="N114">
        <f t="shared" si="29"/>
        <v>71.81</v>
      </c>
      <c r="O114" s="51">
        <f t="shared" si="30"/>
        <v>72.228927781130551</v>
      </c>
      <c r="P114">
        <f t="shared" ref="P114:P115" si="68">(N114-M114)/N114</f>
        <v>-0.38448684027294244</v>
      </c>
      <c r="S114">
        <v>71.81</v>
      </c>
      <c r="T114">
        <v>0.23194629999999999</v>
      </c>
      <c r="U114">
        <v>1.4843127</v>
      </c>
      <c r="V114">
        <f t="shared" si="31"/>
        <v>99.42</v>
      </c>
      <c r="W114" s="52">
        <f t="shared" si="32"/>
        <v>0.2332994367330517</v>
      </c>
      <c r="X114">
        <f t="shared" si="33"/>
        <v>1.4929719372359687</v>
      </c>
    </row>
    <row r="115" spans="1:31">
      <c r="B115" t="s">
        <v>218</v>
      </c>
      <c r="C115">
        <v>99.65</v>
      </c>
      <c r="D115">
        <v>13992.3</v>
      </c>
      <c r="E115" s="55"/>
      <c r="F115" s="48">
        <v>14.082700000000001</v>
      </c>
      <c r="H115" s="48" t="s">
        <v>309</v>
      </c>
      <c r="M115">
        <f t="shared" si="28"/>
        <v>99.65</v>
      </c>
      <c r="N115">
        <f t="shared" si="29"/>
        <v>94.64</v>
      </c>
      <c r="O115" s="51">
        <f t="shared" si="30"/>
        <v>94.972403411941798</v>
      </c>
      <c r="P115">
        <f t="shared" si="68"/>
        <v>-5.2937447168216453E-2</v>
      </c>
      <c r="S115">
        <v>94.64</v>
      </c>
      <c r="T115">
        <v>0.31515120000000002</v>
      </c>
      <c r="U115">
        <v>3.1212271999999999</v>
      </c>
      <c r="V115">
        <f t="shared" si="31"/>
        <v>99.65</v>
      </c>
      <c r="W115" s="52">
        <f t="shared" si="32"/>
        <v>0.31625810336176619</v>
      </c>
      <c r="X115">
        <f t="shared" si="33"/>
        <v>3.1321898645258397</v>
      </c>
    </row>
    <row r="116" spans="1:31">
      <c r="A116" t="s">
        <v>227</v>
      </c>
      <c r="B116" t="s">
        <v>216</v>
      </c>
      <c r="C116">
        <v>99.61</v>
      </c>
      <c r="D116">
        <v>15979.03</v>
      </c>
      <c r="E116" s="55"/>
      <c r="F116" s="48"/>
      <c r="H116"/>
      <c r="M116">
        <f t="shared" si="28"/>
        <v>99.61</v>
      </c>
      <c r="N116">
        <f t="shared" si="29"/>
        <v>89.07</v>
      </c>
      <c r="O116" s="51">
        <f t="shared" si="30"/>
        <v>89.418733058929831</v>
      </c>
      <c r="P116">
        <v>0</v>
      </c>
      <c r="S116">
        <v>89.07</v>
      </c>
      <c r="T116">
        <v>0.39458009999999999</v>
      </c>
      <c r="U116">
        <v>3.6304932000000001</v>
      </c>
      <c r="V116">
        <f t="shared" si="31"/>
        <v>89.07</v>
      </c>
      <c r="W116" s="52">
        <f t="shared" si="32"/>
        <v>0.44300000000000006</v>
      </c>
      <c r="X116">
        <f t="shared" si="33"/>
        <v>4.0760000000000005</v>
      </c>
      <c r="AB116" s="46">
        <f t="shared" ref="AB116" si="69">100*(X118-X117)/X116</f>
        <v>36.114588487815247</v>
      </c>
      <c r="AC116" s="46">
        <f t="shared" ref="AC116" si="70">100*(((K117-K118)*0.027)/C117)</f>
        <v>0</v>
      </c>
      <c r="AD116" s="46">
        <f t="shared" ref="AD116" si="71">(1000*(((K117-K118)*0.027)/55.85))/(C117/1000)</f>
        <v>0</v>
      </c>
      <c r="AE116" s="46">
        <f t="shared" ref="AE116" si="72">1000000*(X118-X117)/55.85/100</f>
        <v>263.56859924142344</v>
      </c>
    </row>
    <row r="117" spans="1:31">
      <c r="B117" t="s">
        <v>217</v>
      </c>
      <c r="C117">
        <v>99.32</v>
      </c>
      <c r="D117">
        <v>14091.2</v>
      </c>
      <c r="E117" s="55"/>
      <c r="F117" s="48">
        <v>14.1678</v>
      </c>
      <c r="H117" s="48" t="s">
        <v>309</v>
      </c>
      <c r="M117">
        <f t="shared" si="28"/>
        <v>99.32</v>
      </c>
      <c r="N117">
        <f t="shared" si="29"/>
        <v>72.83</v>
      </c>
      <c r="O117" s="51">
        <f t="shared" si="30"/>
        <v>73.328634716069274</v>
      </c>
      <c r="P117">
        <f t="shared" ref="P117:P118" si="73">(N117-M117)/N117</f>
        <v>-0.36372374021694348</v>
      </c>
      <c r="S117">
        <v>72.83</v>
      </c>
      <c r="T117">
        <v>0.18207499999999999</v>
      </c>
      <c r="U117">
        <v>1.5855090999999999</v>
      </c>
      <c r="V117">
        <f t="shared" si="31"/>
        <v>99.32</v>
      </c>
      <c r="W117" s="52">
        <f t="shared" si="32"/>
        <v>0.18332158679017319</v>
      </c>
      <c r="X117">
        <f t="shared" si="33"/>
        <v>1.5963643777688281</v>
      </c>
    </row>
    <row r="118" spans="1:31">
      <c r="B118" t="s">
        <v>218</v>
      </c>
      <c r="C118">
        <v>99.29</v>
      </c>
      <c r="D118">
        <v>14039.6</v>
      </c>
      <c r="E118" s="55"/>
      <c r="F118" s="48">
        <v>14.129799999999999</v>
      </c>
      <c r="H118" s="48" t="s">
        <v>309</v>
      </c>
      <c r="M118">
        <f t="shared" si="28"/>
        <v>99.29</v>
      </c>
      <c r="N118">
        <f t="shared" si="29"/>
        <v>93.14</v>
      </c>
      <c r="O118" s="51">
        <f t="shared" si="30"/>
        <v>93.806022761607409</v>
      </c>
      <c r="P118">
        <f t="shared" si="73"/>
        <v>-6.6029632810822483E-2</v>
      </c>
      <c r="S118">
        <v>93.14</v>
      </c>
      <c r="T118">
        <v>0.349275</v>
      </c>
      <c r="U118">
        <v>3.0466093999999999</v>
      </c>
      <c r="V118">
        <f t="shared" si="31"/>
        <v>99.29</v>
      </c>
      <c r="W118" s="52">
        <f t="shared" si="32"/>
        <v>0.35177258535602779</v>
      </c>
      <c r="X118">
        <f t="shared" si="33"/>
        <v>3.0683950045321779</v>
      </c>
    </row>
    <row r="119" spans="1:31">
      <c r="A119" t="s">
        <v>228</v>
      </c>
      <c r="B119" t="s">
        <v>216</v>
      </c>
      <c r="C119">
        <v>100.03</v>
      </c>
      <c r="D119">
        <v>15999.74</v>
      </c>
      <c r="E119" s="55"/>
      <c r="F119" s="48">
        <v>14128.3</v>
      </c>
      <c r="H119"/>
      <c r="M119">
        <f t="shared" si="28"/>
        <v>100.03</v>
      </c>
      <c r="N119">
        <f t="shared" si="29"/>
        <v>82.74</v>
      </c>
      <c r="O119" s="51">
        <f t="shared" si="30"/>
        <v>82.715185444366682</v>
      </c>
      <c r="P119">
        <v>0</v>
      </c>
      <c r="S119">
        <v>82.74</v>
      </c>
      <c r="T119">
        <v>0.3698478</v>
      </c>
      <c r="U119">
        <v>3.876369</v>
      </c>
      <c r="V119">
        <f t="shared" si="31"/>
        <v>82.74</v>
      </c>
      <c r="W119" s="52">
        <f t="shared" si="32"/>
        <v>0.44700000000000001</v>
      </c>
      <c r="X119">
        <f t="shared" si="33"/>
        <v>4.6849999999999996</v>
      </c>
      <c r="AB119" s="46">
        <f t="shared" ref="AB119" si="74">100*(X121-X120)/X119</f>
        <v>31.85118193962764</v>
      </c>
      <c r="AC119" s="46">
        <f t="shared" ref="AC119" si="75">100*(((K120-K121)*0.027)/C120)</f>
        <v>0</v>
      </c>
      <c r="AD119" s="46">
        <f t="shared" ref="AD119" si="76">(1000*(((K120-K121)*0.027)/55.85))/(C120/1000)</f>
        <v>0</v>
      </c>
      <c r="AE119" s="46">
        <f t="shared" ref="AE119" si="77">1000000*(X121-X120)/55.85/100</f>
        <v>267.1849371300903</v>
      </c>
    </row>
    <row r="120" spans="1:31">
      <c r="B120" t="s">
        <v>217</v>
      </c>
      <c r="C120">
        <v>99.57</v>
      </c>
      <c r="D120">
        <v>14054.9</v>
      </c>
      <c r="E120" s="55"/>
      <c r="F120" s="48">
        <v>14.128299999999999</v>
      </c>
      <c r="H120" s="48" t="s">
        <v>309</v>
      </c>
      <c r="M120">
        <f t="shared" si="28"/>
        <v>99.57</v>
      </c>
      <c r="N120">
        <f t="shared" si="29"/>
        <v>71.23</v>
      </c>
      <c r="O120" s="51">
        <f t="shared" si="30"/>
        <v>71.537611730440901</v>
      </c>
      <c r="P120">
        <f t="shared" ref="P120:P121" si="78">(N120-M120)/N120</f>
        <v>-0.39786606766811722</v>
      </c>
      <c r="S120">
        <v>71.23</v>
      </c>
      <c r="T120">
        <v>0.2051424</v>
      </c>
      <c r="U120">
        <v>1.9908785</v>
      </c>
      <c r="V120">
        <f t="shared" si="31"/>
        <v>99.57</v>
      </c>
      <c r="W120" s="52">
        <f t="shared" si="32"/>
        <v>0.20602832178366981</v>
      </c>
      <c r="X120">
        <f t="shared" si="33"/>
        <v>1.9994762478658232</v>
      </c>
    </row>
    <row r="121" spans="1:31">
      <c r="B121" t="s">
        <v>218</v>
      </c>
      <c r="C121">
        <v>99.23</v>
      </c>
      <c r="D121">
        <v>13423.4</v>
      </c>
      <c r="E121" s="55"/>
      <c r="F121" s="48">
        <v>13.515000000000001</v>
      </c>
      <c r="H121" s="48" t="s">
        <v>309</v>
      </c>
      <c r="M121">
        <f t="shared" si="28"/>
        <v>99.23</v>
      </c>
      <c r="N121">
        <f t="shared" si="29"/>
        <v>91.42</v>
      </c>
      <c r="O121" s="51">
        <f t="shared" si="30"/>
        <v>92.129396351909705</v>
      </c>
      <c r="P121">
        <f t="shared" si="78"/>
        <v>-8.5429884051629865E-2</v>
      </c>
      <c r="S121">
        <v>91.42</v>
      </c>
      <c r="T121">
        <v>0.35196699999999997</v>
      </c>
      <c r="U121">
        <v>3.4648180000000002</v>
      </c>
      <c r="V121">
        <f t="shared" si="31"/>
        <v>99.23</v>
      </c>
      <c r="W121" s="52">
        <f t="shared" si="32"/>
        <v>0.35469817595485237</v>
      </c>
      <c r="X121">
        <f t="shared" si="33"/>
        <v>3.4917041217373779</v>
      </c>
    </row>
    <row r="122" spans="1:31">
      <c r="A122" t="s">
        <v>229</v>
      </c>
      <c r="B122" t="s">
        <v>216</v>
      </c>
      <c r="C122">
        <v>100.02</v>
      </c>
      <c r="D122">
        <v>16003.36</v>
      </c>
      <c r="E122" s="55"/>
      <c r="F122" s="48"/>
      <c r="H122"/>
      <c r="M122">
        <f t="shared" si="28"/>
        <v>100.02</v>
      </c>
      <c r="N122">
        <f t="shared" si="29"/>
        <v>92.5</v>
      </c>
      <c r="O122" s="51">
        <f t="shared" si="30"/>
        <v>92.481503699260145</v>
      </c>
      <c r="P122">
        <v>0</v>
      </c>
      <c r="S122">
        <v>92.5</v>
      </c>
      <c r="T122">
        <v>0.41994999999999999</v>
      </c>
      <c r="U122">
        <v>3.958075</v>
      </c>
      <c r="V122">
        <f t="shared" si="31"/>
        <v>92.5</v>
      </c>
      <c r="W122" s="52">
        <f t="shared" si="32"/>
        <v>0.45399999999999996</v>
      </c>
      <c r="X122">
        <f t="shared" si="33"/>
        <v>4.2789999999999999</v>
      </c>
      <c r="AB122" s="46">
        <f t="shared" ref="AB122" si="79">100*(X124-X123)/X122</f>
        <v>30.063990880553995</v>
      </c>
      <c r="AC122" s="46">
        <f t="shared" ref="AC122" si="80">100*(((K123-K124)*0.027)/C123)</f>
        <v>0</v>
      </c>
      <c r="AD122" s="46">
        <f t="shared" ref="AD122" si="81">(1000*(((K123-K124)*0.027)/55.85))/(C123/1000)</f>
        <v>0</v>
      </c>
      <c r="AE122" s="46">
        <f t="shared" ref="AE122" si="82">1000000*(X124-X123)/55.85/100</f>
        <v>230.33807874286578</v>
      </c>
    </row>
    <row r="123" spans="1:31">
      <c r="B123" t="s">
        <v>217</v>
      </c>
      <c r="C123">
        <v>99.61</v>
      </c>
      <c r="D123">
        <v>14071.1</v>
      </c>
      <c r="E123" s="55"/>
      <c r="F123" s="48">
        <v>14.148300000000001</v>
      </c>
      <c r="H123" s="48" t="s">
        <v>309</v>
      </c>
      <c r="M123">
        <f t="shared" si="28"/>
        <v>99.61</v>
      </c>
      <c r="N123">
        <f t="shared" si="29"/>
        <v>74.23</v>
      </c>
      <c r="O123" s="51">
        <f t="shared" si="30"/>
        <v>74.520630458789284</v>
      </c>
      <c r="P123">
        <f t="shared" ref="P123:P124" si="83">(N123-M123)/N123</f>
        <v>-0.3419102788629933</v>
      </c>
      <c r="S123">
        <v>74.23</v>
      </c>
      <c r="T123">
        <v>0.25460890000000003</v>
      </c>
      <c r="U123">
        <v>1.9396298999999999</v>
      </c>
      <c r="V123">
        <f t="shared" si="31"/>
        <v>99.61</v>
      </c>
      <c r="W123" s="52">
        <f t="shared" si="32"/>
        <v>0.25560576247364725</v>
      </c>
      <c r="X123">
        <f t="shared" si="33"/>
        <v>1.9472240738881637</v>
      </c>
    </row>
    <row r="124" spans="1:31">
      <c r="B124" t="s">
        <v>218</v>
      </c>
      <c r="C124">
        <v>99.48</v>
      </c>
      <c r="D124">
        <v>14083.5</v>
      </c>
      <c r="E124" s="55"/>
      <c r="F124" s="57">
        <v>14.158300000000001</v>
      </c>
      <c r="H124" s="48" t="s">
        <v>309</v>
      </c>
      <c r="M124">
        <f t="shared" si="28"/>
        <v>99.48</v>
      </c>
      <c r="N124">
        <f t="shared" si="29"/>
        <v>94.17</v>
      </c>
      <c r="O124" s="51">
        <f t="shared" si="30"/>
        <v>94.662243667068751</v>
      </c>
      <c r="P124">
        <f t="shared" si="83"/>
        <v>-5.6387384517362242E-2</v>
      </c>
      <c r="S124">
        <v>94.17</v>
      </c>
      <c r="T124">
        <v>0.37385489999999999</v>
      </c>
      <c r="U124">
        <v>3.2168472000000001</v>
      </c>
      <c r="V124">
        <f t="shared" si="31"/>
        <v>99.48</v>
      </c>
      <c r="W124" s="52">
        <f t="shared" si="32"/>
        <v>0.37580910735826295</v>
      </c>
      <c r="X124">
        <f t="shared" si="33"/>
        <v>3.233662243667069</v>
      </c>
    </row>
    <row r="125" spans="1:31">
      <c r="A125" t="s">
        <v>230</v>
      </c>
      <c r="B125" t="s">
        <v>216</v>
      </c>
      <c r="C125">
        <v>99.96</v>
      </c>
      <c r="D125">
        <v>16056.16</v>
      </c>
      <c r="E125" s="55"/>
      <c r="F125" s="48"/>
      <c r="H125"/>
      <c r="M125">
        <f t="shared" si="28"/>
        <v>99.96</v>
      </c>
      <c r="N125">
        <f t="shared" si="29"/>
        <v>93.31</v>
      </c>
      <c r="O125" s="51">
        <f t="shared" si="30"/>
        <v>93.347338935574228</v>
      </c>
      <c r="P125">
        <v>0</v>
      </c>
      <c r="S125">
        <v>93.31</v>
      </c>
      <c r="T125">
        <v>0.4553528</v>
      </c>
      <c r="U125">
        <v>4.1243020000000001</v>
      </c>
      <c r="V125">
        <f t="shared" si="31"/>
        <v>93.31</v>
      </c>
      <c r="W125" s="52">
        <f t="shared" si="32"/>
        <v>0.48799999999999999</v>
      </c>
      <c r="X125">
        <f t="shared" si="33"/>
        <v>4.42</v>
      </c>
      <c r="AB125" s="46">
        <f t="shared" ref="AB125" si="84">100*(X127-X126)/X125</f>
        <v>31.692202461618038</v>
      </c>
      <c r="AC125" s="46">
        <f t="shared" ref="AC125" si="85">100*(((K126-K127)*0.027)/C126)</f>
        <v>0</v>
      </c>
      <c r="AD125" s="46">
        <f t="shared" ref="AD125" si="86">(1000*(((K126-K127)*0.027)/55.85))/(C126/1000)</f>
        <v>0</v>
      </c>
      <c r="AE125" s="46">
        <f t="shared" ref="AE125" si="87">1000000*(X127-X126)/55.85/100</f>
        <v>250.81384938290375</v>
      </c>
    </row>
    <row r="126" spans="1:31">
      <c r="B126" t="s">
        <v>217</v>
      </c>
      <c r="C126">
        <v>99.93</v>
      </c>
      <c r="D126" s="56"/>
      <c r="E126" s="55"/>
      <c r="F126" s="48">
        <v>14153.9</v>
      </c>
      <c r="H126"/>
      <c r="M126">
        <f t="shared" si="28"/>
        <v>99.93</v>
      </c>
      <c r="N126">
        <f t="shared" si="29"/>
        <v>74.150000000000006</v>
      </c>
      <c r="O126" s="51">
        <f t="shared" si="30"/>
        <v>74.201941358951274</v>
      </c>
      <c r="P126">
        <f t="shared" ref="P126:P127" si="88">(N126-M126)/N126</f>
        <v>-0.34767363452461225</v>
      </c>
      <c r="S126">
        <v>74.150000000000006</v>
      </c>
      <c r="T126">
        <v>0.25655899999999998</v>
      </c>
      <c r="U126">
        <v>1.9961180000000001</v>
      </c>
      <c r="V126">
        <f t="shared" si="31"/>
        <v>99.93</v>
      </c>
      <c r="W126" s="52">
        <f t="shared" si="32"/>
        <v>0.25673871710197133</v>
      </c>
      <c r="X126">
        <f t="shared" si="33"/>
        <v>1.997516261382968</v>
      </c>
    </row>
    <row r="127" spans="1:31">
      <c r="B127" t="s">
        <v>218</v>
      </c>
      <c r="C127">
        <v>99.74</v>
      </c>
      <c r="D127">
        <v>14014.2</v>
      </c>
      <c r="E127" s="55"/>
      <c r="F127" s="48">
        <v>14.107799999999999</v>
      </c>
      <c r="H127" s="48" t="s">
        <v>309</v>
      </c>
      <c r="M127">
        <f t="shared" si="28"/>
        <v>99.74</v>
      </c>
      <c r="N127">
        <f t="shared" si="29"/>
        <v>95.21</v>
      </c>
      <c r="O127" s="51">
        <f t="shared" si="30"/>
        <v>95.458191297373176</v>
      </c>
      <c r="P127">
        <f t="shared" si="88"/>
        <v>-4.7579035815565607E-2</v>
      </c>
      <c r="S127">
        <v>95.21</v>
      </c>
      <c r="T127">
        <v>0.33418710000000001</v>
      </c>
      <c r="U127">
        <v>3.3894760000000002</v>
      </c>
      <c r="V127">
        <f t="shared" si="31"/>
        <v>99.74</v>
      </c>
      <c r="W127" s="52">
        <f t="shared" si="32"/>
        <v>0.33505825145377988</v>
      </c>
      <c r="X127">
        <f t="shared" si="33"/>
        <v>3.3983116101864854</v>
      </c>
    </row>
    <row r="128" spans="1:31">
      <c r="A128" t="s">
        <v>231</v>
      </c>
      <c r="B128" s="57" t="s">
        <v>216</v>
      </c>
      <c r="C128">
        <v>99.19</v>
      </c>
      <c r="D128">
        <v>15965.19</v>
      </c>
      <c r="E128" s="55"/>
      <c r="F128" s="48"/>
      <c r="H128"/>
      <c r="M128">
        <f t="shared" si="28"/>
        <v>99.19</v>
      </c>
      <c r="N128">
        <f t="shared" si="29"/>
        <v>90.95</v>
      </c>
      <c r="O128" s="51">
        <f t="shared" si="30"/>
        <v>91.692710958766</v>
      </c>
      <c r="P128">
        <v>0</v>
      </c>
      <c r="S128">
        <v>90.95</v>
      </c>
      <c r="T128">
        <v>0.47748750000000001</v>
      </c>
      <c r="U128">
        <v>4.3528669999999998</v>
      </c>
      <c r="V128">
        <f t="shared" si="31"/>
        <v>90.95</v>
      </c>
      <c r="W128" s="52">
        <f t="shared" si="32"/>
        <v>0.52500000000000002</v>
      </c>
      <c r="X128">
        <f t="shared" si="33"/>
        <v>4.7859999999999996</v>
      </c>
      <c r="AB128" s="46">
        <f t="shared" ref="AB128" si="89">100*(X130-X129)/X128</f>
        <v>35.632767788053023</v>
      </c>
      <c r="AC128" s="46">
        <f t="shared" ref="AC128" si="90">100*(((K129-K130)*0.027)/C129)</f>
        <v>0</v>
      </c>
      <c r="AD128" s="46">
        <f t="shared" ref="AD128" si="91">(1000*(((K129-K130)*0.027)/55.85))/(C129/1000)</f>
        <v>0</v>
      </c>
      <c r="AE128" s="46">
        <f t="shared" ref="AE128" si="92">1000000*(X130-X129)/55.85/100</f>
        <v>305.35080865464954</v>
      </c>
    </row>
    <row r="129" spans="1:34">
      <c r="B129" s="57" t="s">
        <v>217</v>
      </c>
      <c r="C129">
        <v>99.5</v>
      </c>
      <c r="D129">
        <v>14069.7</v>
      </c>
      <c r="E129" s="55"/>
      <c r="F129" s="48">
        <v>14.1411</v>
      </c>
      <c r="H129" s="48" t="s">
        <v>309</v>
      </c>
      <c r="M129">
        <f t="shared" si="28"/>
        <v>99.5</v>
      </c>
      <c r="N129">
        <f t="shared" si="29"/>
        <v>69.61</v>
      </c>
      <c r="O129" s="51">
        <f t="shared" si="30"/>
        <v>69.959798994974875</v>
      </c>
      <c r="P129">
        <f t="shared" ref="P129:P130" si="93">(N129-M129)/N129</f>
        <v>-0.42939232868840688</v>
      </c>
      <c r="S129">
        <v>69.61</v>
      </c>
      <c r="T129">
        <v>0.24989990000000001</v>
      </c>
      <c r="U129">
        <v>1.8523221000000001</v>
      </c>
      <c r="V129">
        <f t="shared" si="31"/>
        <v>99.5</v>
      </c>
      <c r="W129" s="52">
        <f t="shared" si="32"/>
        <v>0.25115567839195985</v>
      </c>
      <c r="X129">
        <f t="shared" si="33"/>
        <v>1.8616302512562815</v>
      </c>
      <c r="AH129" t="s">
        <v>252</v>
      </c>
    </row>
    <row r="130" spans="1:34">
      <c r="B130" s="57" t="s">
        <v>218</v>
      </c>
      <c r="C130">
        <v>99.19</v>
      </c>
      <c r="D130">
        <v>13572</v>
      </c>
      <c r="E130" s="55"/>
      <c r="F130" s="48">
        <v>13.662800000000001</v>
      </c>
      <c r="H130" s="48" t="s">
        <v>309</v>
      </c>
      <c r="M130">
        <f t="shared" si="28"/>
        <v>99.19</v>
      </c>
      <c r="N130">
        <f t="shared" si="29"/>
        <v>91.59</v>
      </c>
      <c r="O130" s="51">
        <f t="shared" si="30"/>
        <v>92.337937292065732</v>
      </c>
      <c r="P130">
        <f t="shared" si="93"/>
        <v>-8.297849110164858E-2</v>
      </c>
      <c r="S130">
        <v>91.59</v>
      </c>
      <c r="T130">
        <v>0.40574369999999998</v>
      </c>
      <c r="U130">
        <v>3.5381217</v>
      </c>
      <c r="V130">
        <f t="shared" si="31"/>
        <v>99.19</v>
      </c>
      <c r="W130" s="52">
        <f t="shared" si="32"/>
        <v>0.40905706220385124</v>
      </c>
      <c r="X130">
        <f t="shared" si="33"/>
        <v>3.567014517592499</v>
      </c>
    </row>
    <row r="131" spans="1:34">
      <c r="A131" t="s">
        <v>232</v>
      </c>
      <c r="B131" t="s">
        <v>216</v>
      </c>
      <c r="C131">
        <v>99.17</v>
      </c>
      <c r="D131">
        <v>16021.05</v>
      </c>
      <c r="E131" s="55"/>
      <c r="F131" s="48"/>
      <c r="H131"/>
      <c r="M131">
        <f t="shared" si="28"/>
        <v>99.17</v>
      </c>
      <c r="N131">
        <f t="shared" si="29"/>
        <v>87.13</v>
      </c>
      <c r="O131" s="51">
        <f t="shared" si="30"/>
        <v>87.859231622466467</v>
      </c>
      <c r="P131">
        <v>0</v>
      </c>
      <c r="S131">
        <v>87.13</v>
      </c>
      <c r="T131">
        <v>0.4591751</v>
      </c>
      <c r="U131">
        <v>4.3077072000000003</v>
      </c>
      <c r="V131">
        <f t="shared" si="31"/>
        <v>87.13</v>
      </c>
      <c r="W131" s="52">
        <f t="shared" si="32"/>
        <v>0.52700000000000002</v>
      </c>
      <c r="X131">
        <f t="shared" si="33"/>
        <v>4.9440000000000008</v>
      </c>
      <c r="AB131" s="46">
        <f t="shared" ref="AB131" si="94">100*(X133-X132)/X131</f>
        <v>29.742958226991391</v>
      </c>
      <c r="AC131" s="46">
        <f t="shared" ref="AC131" si="95">100*(((K132-K133)*0.027)/C132)</f>
        <v>0</v>
      </c>
      <c r="AD131" s="46">
        <f t="shared" ref="AD131" si="96">(1000*(((K132-K133)*0.027)/55.85))/(C132/1000)</f>
        <v>0</v>
      </c>
      <c r="AE131" s="46">
        <f t="shared" ref="AE131" si="97">1000000*(X133-X132)/55.85/100</f>
        <v>263.29308052684951</v>
      </c>
    </row>
    <row r="132" spans="1:34">
      <c r="B132" t="s">
        <v>217</v>
      </c>
      <c r="C132">
        <v>99.37</v>
      </c>
      <c r="D132" s="48">
        <v>13.495699999999999</v>
      </c>
      <c r="E132" s="55"/>
      <c r="F132" s="56"/>
      <c r="H132" s="48" t="s">
        <v>309</v>
      </c>
      <c r="M132">
        <f t="shared" si="28"/>
        <v>99.37</v>
      </c>
      <c r="N132">
        <f t="shared" si="29"/>
        <v>75.56</v>
      </c>
      <c r="O132" s="51">
        <f t="shared" si="30"/>
        <v>76.039045989735328</v>
      </c>
      <c r="P132">
        <f t="shared" ref="P132:P133" si="98">(N132-M132)/N132</f>
        <v>-0.31511381683430389</v>
      </c>
      <c r="S132">
        <v>75.56</v>
      </c>
      <c r="T132">
        <v>0.24859239999999999</v>
      </c>
      <c r="U132">
        <v>2.5614840000000001</v>
      </c>
      <c r="V132">
        <f t="shared" si="31"/>
        <v>99.37</v>
      </c>
      <c r="W132" s="52">
        <f t="shared" si="32"/>
        <v>0.25016846130622922</v>
      </c>
      <c r="X132">
        <f t="shared" si="33"/>
        <v>2.5777236590520278</v>
      </c>
    </row>
    <row r="133" spans="1:34">
      <c r="B133" t="s">
        <v>218</v>
      </c>
      <c r="C133">
        <v>100.04</v>
      </c>
      <c r="D133" s="48">
        <v>13.4259</v>
      </c>
      <c r="E133" s="55"/>
      <c r="F133" s="48">
        <v>13.5204</v>
      </c>
      <c r="H133" s="48" t="s">
        <v>309</v>
      </c>
      <c r="M133">
        <f t="shared" si="28"/>
        <v>100.04</v>
      </c>
      <c r="N133">
        <f t="shared" si="29"/>
        <v>95.38</v>
      </c>
      <c r="O133" s="51">
        <f t="shared" si="30"/>
        <v>95.341863254698112</v>
      </c>
      <c r="P133">
        <f t="shared" si="98"/>
        <v>-4.885720276787598E-2</v>
      </c>
      <c r="S133">
        <v>95.38</v>
      </c>
      <c r="T133">
        <v>0.44923980000000002</v>
      </c>
      <c r="U133">
        <v>4.0498348000000002</v>
      </c>
      <c r="V133">
        <f t="shared" si="31"/>
        <v>100.04</v>
      </c>
      <c r="W133" s="52">
        <f t="shared" si="32"/>
        <v>0.4490601759296281</v>
      </c>
      <c r="X133">
        <f t="shared" si="33"/>
        <v>4.0482155137944824</v>
      </c>
    </row>
    <row r="134" spans="1:34">
      <c r="A134" t="s">
        <v>233</v>
      </c>
      <c r="B134" t="s">
        <v>216</v>
      </c>
      <c r="C134">
        <v>99.58</v>
      </c>
      <c r="D134">
        <v>16026.23</v>
      </c>
      <c r="E134" s="55"/>
      <c r="F134" s="48"/>
      <c r="H134"/>
      <c r="M134">
        <f t="shared" si="28"/>
        <v>99.58</v>
      </c>
      <c r="N134">
        <f t="shared" si="29"/>
        <v>88.78</v>
      </c>
      <c r="O134" s="51">
        <f t="shared" si="30"/>
        <v>89.154448684474801</v>
      </c>
      <c r="P134">
        <v>0</v>
      </c>
      <c r="S134">
        <v>88.78</v>
      </c>
      <c r="T134">
        <v>0.39329540000000002</v>
      </c>
      <c r="U134">
        <v>4.1273821999999996</v>
      </c>
      <c r="V134">
        <f t="shared" si="31"/>
        <v>88.78</v>
      </c>
      <c r="W134" s="52">
        <f t="shared" si="32"/>
        <v>0.443</v>
      </c>
      <c r="X134">
        <f t="shared" si="33"/>
        <v>4.6489999999999991</v>
      </c>
      <c r="AB134" s="46">
        <f t="shared" ref="AB134" si="99">100*(X136-X135)/X134</f>
        <v>17.261554862546436</v>
      </c>
      <c r="AC134" s="46">
        <f t="shared" ref="AC134" si="100">100*(((K135-K136)*0.027)/C135)</f>
        <v>0</v>
      </c>
      <c r="AD134" s="46">
        <f t="shared" ref="AD134" si="101">(1000*(((K135-K136)*0.027)/55.85))/(C135/1000)</f>
        <v>0</v>
      </c>
      <c r="AE134" s="46">
        <f t="shared" ref="AE134" si="102">1000000*(X136-X135)/55.85/100</f>
        <v>143.68660439745454</v>
      </c>
    </row>
    <row r="135" spans="1:34">
      <c r="B135" t="s">
        <v>217</v>
      </c>
      <c r="C135">
        <v>99.86</v>
      </c>
      <c r="D135">
        <v>14084.8</v>
      </c>
      <c r="E135" s="55"/>
      <c r="F135" s="56"/>
      <c r="H135"/>
      <c r="M135">
        <f t="shared" si="28"/>
        <v>99.86</v>
      </c>
      <c r="N135">
        <f t="shared" si="29"/>
        <v>82.16</v>
      </c>
      <c r="O135" s="51">
        <f t="shared" si="30"/>
        <v>82.275185259363113</v>
      </c>
      <c r="P135">
        <f t="shared" ref="P135:P136" si="103">(N135-M135)/N135</f>
        <v>-0.21543330087633888</v>
      </c>
      <c r="S135">
        <v>82.16</v>
      </c>
      <c r="T135">
        <v>0.35657440000000001</v>
      </c>
      <c r="U135">
        <v>2.5329928000000002</v>
      </c>
      <c r="V135">
        <f t="shared" si="31"/>
        <v>99.86</v>
      </c>
      <c r="W135" s="52">
        <f t="shared" si="32"/>
        <v>0.35707430402563589</v>
      </c>
      <c r="X135">
        <f t="shared" si="33"/>
        <v>2.5365439615461649</v>
      </c>
    </row>
    <row r="136" spans="1:34">
      <c r="B136" t="s">
        <v>218</v>
      </c>
      <c r="C136">
        <v>99.86</v>
      </c>
      <c r="D136">
        <v>14120.8</v>
      </c>
      <c r="E136" s="55"/>
      <c r="F136" s="48">
        <v>14.2135</v>
      </c>
      <c r="H136" s="48" t="s">
        <v>309</v>
      </c>
      <c r="M136">
        <f t="shared" si="28"/>
        <v>99.86</v>
      </c>
      <c r="N136">
        <f t="shared" si="29"/>
        <v>95.65</v>
      </c>
      <c r="O136" s="51">
        <f t="shared" si="30"/>
        <v>95.784097736831569</v>
      </c>
      <c r="P136">
        <f t="shared" si="103"/>
        <v>-4.4014636696288481E-2</v>
      </c>
      <c r="S136">
        <v>95.65</v>
      </c>
      <c r="T136">
        <v>0.37781749999999997</v>
      </c>
      <c r="U136">
        <v>3.3343590000000001</v>
      </c>
      <c r="V136">
        <f t="shared" si="31"/>
        <v>99.86</v>
      </c>
      <c r="W136" s="52">
        <f t="shared" si="32"/>
        <v>0.37834718606048462</v>
      </c>
      <c r="X136">
        <f t="shared" si="33"/>
        <v>3.3390336471059485</v>
      </c>
    </row>
    <row r="137" spans="1:34">
      <c r="A137" t="s">
        <v>234</v>
      </c>
      <c r="B137" t="s">
        <v>216</v>
      </c>
      <c r="C137">
        <v>99.92</v>
      </c>
      <c r="D137">
        <v>16061.31</v>
      </c>
      <c r="E137" s="55"/>
      <c r="F137" s="48"/>
      <c r="H137"/>
      <c r="M137">
        <f t="shared" si="28"/>
        <v>99.92</v>
      </c>
      <c r="N137">
        <f t="shared" si="29"/>
        <v>90.08</v>
      </c>
      <c r="O137" s="51">
        <f t="shared" si="30"/>
        <v>90.152121697357884</v>
      </c>
      <c r="P137">
        <v>0</v>
      </c>
      <c r="S137">
        <v>90.08</v>
      </c>
      <c r="T137">
        <v>0.40175680000000003</v>
      </c>
      <c r="U137">
        <v>3.8446144000000002</v>
      </c>
      <c r="V137">
        <f t="shared" si="31"/>
        <v>90.08</v>
      </c>
      <c r="W137" s="52">
        <f t="shared" si="32"/>
        <v>0.44600000000000001</v>
      </c>
      <c r="X137">
        <f t="shared" si="33"/>
        <v>4.2680000000000007</v>
      </c>
      <c r="AB137" s="46">
        <f t="shared" ref="AB137" si="104">100*(X139-X138)/X137</f>
        <v>29.599586431300288</v>
      </c>
      <c r="AC137" s="46">
        <f t="shared" ref="AC137" si="105">100*(((K138-K139)*0.027)/C138)</f>
        <v>0</v>
      </c>
      <c r="AD137" s="46">
        <f t="shared" ref="AD137" si="106">(1000*(((K138-K139)*0.027)/55.85))/(C138/1000)</f>
        <v>0</v>
      </c>
      <c r="AE137" s="46">
        <f t="shared" ref="AE137" si="107">1000000*(X139-X138)/55.85/100</f>
        <v>226.19701860123482</v>
      </c>
    </row>
    <row r="138" spans="1:34">
      <c r="B138" t="s">
        <v>217</v>
      </c>
      <c r="C138">
        <v>99.33</v>
      </c>
      <c r="D138">
        <v>14061.1</v>
      </c>
      <c r="E138" s="55"/>
      <c r="F138" s="48">
        <v>14.136799999999999</v>
      </c>
      <c r="H138" s="48" t="s">
        <v>309</v>
      </c>
      <c r="M138">
        <f t="shared" si="28"/>
        <v>99.33</v>
      </c>
      <c r="N138">
        <f t="shared" si="29"/>
        <v>75.22</v>
      </c>
      <c r="O138" s="51">
        <f t="shared" si="30"/>
        <v>75.727373401792008</v>
      </c>
      <c r="P138">
        <f t="shared" ref="P138:P139" si="108">(N138-M138)/N138</f>
        <v>-0.32052645572985905</v>
      </c>
      <c r="S138">
        <v>75.22</v>
      </c>
      <c r="T138">
        <v>0.210616</v>
      </c>
      <c r="U138">
        <v>2.0271789999999998</v>
      </c>
      <c r="V138">
        <f t="shared" si="31"/>
        <v>99.33</v>
      </c>
      <c r="W138" s="52">
        <f t="shared" si="32"/>
        <v>0.21203664552501761</v>
      </c>
      <c r="X138">
        <f t="shared" si="33"/>
        <v>2.0408527131782943</v>
      </c>
    </row>
    <row r="139" spans="1:34">
      <c r="B139" t="s">
        <v>218</v>
      </c>
      <c r="C139">
        <v>99.41</v>
      </c>
      <c r="D139">
        <v>14087.3</v>
      </c>
      <c r="E139" s="55"/>
      <c r="F139" s="48">
        <v>14.1798</v>
      </c>
      <c r="H139" s="48" t="s">
        <v>309</v>
      </c>
      <c r="M139">
        <f t="shared" si="28"/>
        <v>99.41</v>
      </c>
      <c r="N139">
        <f t="shared" si="29"/>
        <v>95.07</v>
      </c>
      <c r="O139" s="51">
        <f t="shared" si="30"/>
        <v>95.634242027965001</v>
      </c>
      <c r="P139">
        <f t="shared" si="108"/>
        <v>-4.5650573261807131E-2</v>
      </c>
      <c r="S139">
        <v>95.07</v>
      </c>
      <c r="T139">
        <v>0.33559709999999998</v>
      </c>
      <c r="U139">
        <v>3.2846685</v>
      </c>
      <c r="V139">
        <f t="shared" si="31"/>
        <v>99.41</v>
      </c>
      <c r="W139" s="52">
        <f t="shared" si="32"/>
        <v>0.33758887435871637</v>
      </c>
      <c r="X139">
        <f t="shared" si="33"/>
        <v>3.3041630620661908</v>
      </c>
    </row>
    <row r="140" spans="1:34">
      <c r="A140" t="s">
        <v>235</v>
      </c>
      <c r="B140" t="s">
        <v>216</v>
      </c>
      <c r="C140">
        <v>99.58</v>
      </c>
      <c r="D140">
        <v>16010.09</v>
      </c>
      <c r="E140" s="55"/>
      <c r="F140" s="48"/>
      <c r="H140"/>
      <c r="M140">
        <f t="shared" si="28"/>
        <v>99.58</v>
      </c>
      <c r="N140">
        <f t="shared" si="29"/>
        <v>90.48</v>
      </c>
      <c r="O140" s="51">
        <f t="shared" si="30"/>
        <v>90.861618798955618</v>
      </c>
      <c r="P140">
        <v>0</v>
      </c>
      <c r="S140">
        <v>90.48</v>
      </c>
      <c r="T140">
        <v>0.40896959999999999</v>
      </c>
      <c r="U140">
        <v>4.3285631999999996</v>
      </c>
      <c r="V140">
        <f t="shared" si="31"/>
        <v>90.48</v>
      </c>
      <c r="W140" s="52">
        <f t="shared" si="32"/>
        <v>0.45199999999999996</v>
      </c>
      <c r="X140">
        <f t="shared" si="33"/>
        <v>4.7839999999999998</v>
      </c>
      <c r="AB140" s="46">
        <f t="shared" ref="AB140" si="109">100*(X142-X141)/X140</f>
        <v>31.660134983426065</v>
      </c>
      <c r="AC140" s="46">
        <f t="shared" ref="AC140" si="110">100*(((K141-K142)*0.027)/C141)</f>
        <v>0</v>
      </c>
      <c r="AD140" s="46">
        <f t="shared" ref="AD140" si="111">(1000*(((K141-K142)*0.027)/55.85))/(C141/1000)</f>
        <v>0</v>
      </c>
      <c r="AE140" s="46">
        <f t="shared" ref="AE140" si="112">1000000*(X142-X141)/55.85/100</f>
        <v>271.19442392248931</v>
      </c>
    </row>
    <row r="141" spans="1:34">
      <c r="B141" t="s">
        <v>217</v>
      </c>
      <c r="C141">
        <v>99.63</v>
      </c>
      <c r="D141" s="48">
        <v>14.056699999999999</v>
      </c>
      <c r="E141" s="55"/>
      <c r="F141" s="48">
        <v>14.1335</v>
      </c>
      <c r="H141" s="48" t="s">
        <v>309</v>
      </c>
      <c r="M141">
        <f t="shared" si="28"/>
        <v>99.63</v>
      </c>
      <c r="N141">
        <f t="shared" si="29"/>
        <v>74.239999999999995</v>
      </c>
      <c r="O141" s="51">
        <f t="shared" si="30"/>
        <v>74.515708120044152</v>
      </c>
      <c r="P141">
        <f t="shared" ref="P141:P142" si="113">(N141-M141)/N141</f>
        <v>-0.34199892241379315</v>
      </c>
      <c r="S141">
        <v>74.239999999999995</v>
      </c>
      <c r="T141">
        <v>0.29399039999999999</v>
      </c>
      <c r="U141">
        <v>2.2316544</v>
      </c>
      <c r="V141">
        <f t="shared" si="31"/>
        <v>99.63</v>
      </c>
      <c r="W141" s="52">
        <f t="shared" si="32"/>
        <v>0.29508220415537489</v>
      </c>
      <c r="X141">
        <f t="shared" si="33"/>
        <v>2.2399421860885274</v>
      </c>
    </row>
    <row r="142" spans="1:34">
      <c r="B142" t="s">
        <v>218</v>
      </c>
      <c r="C142">
        <v>100.01</v>
      </c>
      <c r="D142" s="48">
        <v>14.0916</v>
      </c>
      <c r="E142" s="55"/>
      <c r="F142" s="48">
        <v>14.148</v>
      </c>
      <c r="H142" s="48" t="s">
        <v>309</v>
      </c>
      <c r="M142">
        <f t="shared" si="28"/>
        <v>100.01</v>
      </c>
      <c r="N142">
        <f t="shared" si="29"/>
        <v>93.85</v>
      </c>
      <c r="O142" s="51">
        <f t="shared" si="30"/>
        <v>93.84061593840616</v>
      </c>
      <c r="P142">
        <f t="shared" si="113"/>
        <v>-6.5636654235482275E-2</v>
      </c>
      <c r="S142">
        <v>93.85</v>
      </c>
      <c r="T142">
        <v>0.46268049999999999</v>
      </c>
      <c r="U142">
        <v>3.7549385000000002</v>
      </c>
      <c r="V142">
        <f t="shared" si="31"/>
        <v>100.01</v>
      </c>
      <c r="W142" s="52">
        <f t="shared" si="32"/>
        <v>0.46263423657634234</v>
      </c>
      <c r="X142">
        <f t="shared" si="33"/>
        <v>3.7545630436956303</v>
      </c>
    </row>
    <row r="143" spans="1:34">
      <c r="A143" t="s">
        <v>236</v>
      </c>
      <c r="B143" t="s">
        <v>216</v>
      </c>
      <c r="C143">
        <v>100.09</v>
      </c>
      <c r="D143">
        <v>16026.63</v>
      </c>
      <c r="E143" s="55"/>
      <c r="F143" s="48"/>
      <c r="H143"/>
      <c r="M143">
        <f t="shared" si="28"/>
        <v>100.09</v>
      </c>
      <c r="N143">
        <f t="shared" si="29"/>
        <v>91.58</v>
      </c>
      <c r="O143" s="51">
        <f t="shared" ref="O143:O190" si="114">100*N143/C143</f>
        <v>91.497652113098212</v>
      </c>
      <c r="P143">
        <v>0</v>
      </c>
      <c r="S143">
        <v>91.58</v>
      </c>
      <c r="T143">
        <v>0.38646760000000002</v>
      </c>
      <c r="U143">
        <v>3.6137467999999999</v>
      </c>
      <c r="V143">
        <f t="shared" ref="V143:V190" si="115">(S143-(S143*P143))</f>
        <v>91.58</v>
      </c>
      <c r="W143" s="52">
        <f t="shared" ref="W143:W190" si="116">100*T143/V143</f>
        <v>0.42199999999999999</v>
      </c>
      <c r="X143">
        <f t="shared" ref="X143:X190" si="117">100*U143/V143</f>
        <v>3.9460000000000002</v>
      </c>
      <c r="AB143" s="46">
        <f t="shared" ref="AB143" si="118">100*(X145-X144)/X143</f>
        <v>25.002620048605259</v>
      </c>
      <c r="AC143" s="46">
        <f t="shared" ref="AC143" si="119">100*(((K144-K145)*0.027)/C144)</f>
        <v>0</v>
      </c>
      <c r="AD143" s="46">
        <f t="shared" ref="AD143" si="120">(1000*(((K144-K145)*0.027)/55.85))/(C144/1000)</f>
        <v>0</v>
      </c>
      <c r="AE143" s="46">
        <f t="shared" ref="AE143" si="121">1000000*(X145-X144)/55.85/100</f>
        <v>176.6523522144966</v>
      </c>
    </row>
    <row r="144" spans="1:34">
      <c r="B144" t="s">
        <v>217</v>
      </c>
      <c r="C144">
        <v>99.99</v>
      </c>
      <c r="D144">
        <v>14088.3</v>
      </c>
      <c r="E144" s="48">
        <v>14173.8</v>
      </c>
      <c r="F144" s="48">
        <v>14.173999999999999</v>
      </c>
      <c r="H144" s="48" t="s">
        <v>309</v>
      </c>
      <c r="M144">
        <f t="shared" si="28"/>
        <v>99.99</v>
      </c>
      <c r="N144">
        <f t="shared" si="29"/>
        <v>82.02</v>
      </c>
      <c r="O144" s="51">
        <f t="shared" si="114"/>
        <v>82.028202820282033</v>
      </c>
      <c r="P144">
        <f t="shared" ref="P144:P145" si="122">(N144-M144)/N144</f>
        <v>-0.21909290416971469</v>
      </c>
      <c r="S144">
        <v>82.02</v>
      </c>
      <c r="T144">
        <v>0.2230944</v>
      </c>
      <c r="U144">
        <v>1.9487951999999999</v>
      </c>
      <c r="V144">
        <f t="shared" si="115"/>
        <v>99.99</v>
      </c>
      <c r="W144" s="52">
        <f t="shared" si="116"/>
        <v>0.22311671167116712</v>
      </c>
      <c r="X144">
        <f t="shared" si="117"/>
        <v>1.9489900990099009</v>
      </c>
    </row>
    <row r="145" spans="1:31">
      <c r="B145" t="s">
        <v>218</v>
      </c>
      <c r="C145">
        <v>99.48</v>
      </c>
      <c r="D145">
        <v>14088.6</v>
      </c>
      <c r="E145" s="48">
        <v>14183.1</v>
      </c>
      <c r="F145" s="48">
        <v>14.1846</v>
      </c>
      <c r="H145" s="48" t="s">
        <v>309</v>
      </c>
      <c r="M145">
        <f t="shared" si="28"/>
        <v>99.48</v>
      </c>
      <c r="N145">
        <f t="shared" si="29"/>
        <v>96.19</v>
      </c>
      <c r="O145" s="51">
        <f t="shared" si="114"/>
        <v>96.692802573381584</v>
      </c>
      <c r="P145">
        <f t="shared" si="122"/>
        <v>-3.420313961950313E-2</v>
      </c>
      <c r="S145">
        <v>96.19</v>
      </c>
      <c r="T145">
        <v>0.33858880000000002</v>
      </c>
      <c r="U145">
        <v>2.9203283999999998</v>
      </c>
      <c r="V145">
        <f t="shared" si="115"/>
        <v>99.48</v>
      </c>
      <c r="W145" s="52">
        <f t="shared" si="116"/>
        <v>0.34035866505830314</v>
      </c>
      <c r="X145">
        <f t="shared" si="117"/>
        <v>2.9355934861278645</v>
      </c>
    </row>
    <row r="146" spans="1:31">
      <c r="A146" t="s">
        <v>237</v>
      </c>
      <c r="B146" t="s">
        <v>216</v>
      </c>
      <c r="C146">
        <v>99.42</v>
      </c>
      <c r="D146" s="48">
        <v>16.002890000000001</v>
      </c>
      <c r="E146" s="55"/>
      <c r="F146" s="48">
        <v>14.1692</v>
      </c>
      <c r="H146" s="48" t="s">
        <v>309</v>
      </c>
      <c r="M146">
        <f t="shared" si="28"/>
        <v>99.42</v>
      </c>
      <c r="N146">
        <f t="shared" si="29"/>
        <v>90.99</v>
      </c>
      <c r="O146" s="51">
        <f t="shared" si="114"/>
        <v>91.520820760410373</v>
      </c>
      <c r="P146">
        <v>0</v>
      </c>
      <c r="S146">
        <v>90.99</v>
      </c>
      <c r="T146">
        <v>0.33666299999999999</v>
      </c>
      <c r="U146">
        <v>3.6032039999999999</v>
      </c>
      <c r="V146">
        <f t="shared" si="115"/>
        <v>90.99</v>
      </c>
      <c r="W146" s="52">
        <f t="shared" si="116"/>
        <v>0.37</v>
      </c>
      <c r="X146">
        <f t="shared" si="117"/>
        <v>3.9600000000000004</v>
      </c>
      <c r="AB146" s="46">
        <f t="shared" ref="AB146" si="123">100*(X148-X147)/X146</f>
        <v>33.240620364537733</v>
      </c>
      <c r="AC146" s="46">
        <f t="shared" ref="AC146" si="124">100*(((K147-K148)*0.027)/C147)</f>
        <v>0</v>
      </c>
      <c r="AD146" s="46">
        <f t="shared" ref="AD146" si="125">(1000*(((K147-K148)*0.027)/55.85))/(C147/1000)</f>
        <v>0</v>
      </c>
      <c r="AE146" s="46">
        <f t="shared" ref="AE146" si="126">1000000*(X148-X147)/55.85/100</f>
        <v>235.68998503772502</v>
      </c>
    </row>
    <row r="147" spans="1:31">
      <c r="B147" t="s">
        <v>217</v>
      </c>
      <c r="C147">
        <v>99.85</v>
      </c>
      <c r="D147" s="48">
        <v>14.097300000000001</v>
      </c>
      <c r="E147" s="55"/>
      <c r="F147" s="48">
        <v>14.176299999999999</v>
      </c>
      <c r="H147" s="48" t="s">
        <v>309</v>
      </c>
      <c r="M147">
        <f t="shared" si="28"/>
        <v>99.85</v>
      </c>
      <c r="N147">
        <f t="shared" si="29"/>
        <v>74.83</v>
      </c>
      <c r="O147" s="51">
        <f t="shared" si="114"/>
        <v>74.942413620430656</v>
      </c>
      <c r="P147">
        <f t="shared" ref="P147:P148" si="127">(N147-M147)/N147</f>
        <v>-0.33435787785647464</v>
      </c>
      <c r="S147">
        <v>74.83</v>
      </c>
      <c r="T147">
        <v>0.16612260000000001</v>
      </c>
      <c r="U147">
        <v>1.6028586</v>
      </c>
      <c r="V147">
        <f t="shared" si="115"/>
        <v>99.85</v>
      </c>
      <c r="W147" s="52">
        <f t="shared" si="116"/>
        <v>0.16637215823735604</v>
      </c>
      <c r="X147">
        <f t="shared" si="117"/>
        <v>1.6052664997496247</v>
      </c>
    </row>
    <row r="148" spans="1:31">
      <c r="B148" t="s">
        <v>218</v>
      </c>
      <c r="C148">
        <v>99.72</v>
      </c>
      <c r="D148" s="48">
        <v>14.063800000000001</v>
      </c>
      <c r="E148" s="55"/>
      <c r="F148" s="48">
        <v>14.157400000000001</v>
      </c>
      <c r="H148" s="48" t="s">
        <v>309</v>
      </c>
      <c r="M148">
        <f t="shared" ref="M148:M190" si="128">C148</f>
        <v>99.72</v>
      </c>
      <c r="N148">
        <f t="shared" ref="N148:N190" si="129">S148</f>
        <v>92.46</v>
      </c>
      <c r="O148" s="51">
        <f t="shared" si="114"/>
        <v>92.719614921780988</v>
      </c>
      <c r="P148">
        <f t="shared" si="127"/>
        <v>-7.8520441271901428E-2</v>
      </c>
      <c r="S148">
        <v>92.46</v>
      </c>
      <c r="T148">
        <v>0.2829276</v>
      </c>
      <c r="U148">
        <v>2.9134145999999999</v>
      </c>
      <c r="V148">
        <f t="shared" si="115"/>
        <v>99.72</v>
      </c>
      <c r="W148" s="52">
        <f t="shared" si="116"/>
        <v>0.28372202166064986</v>
      </c>
      <c r="X148">
        <f t="shared" si="117"/>
        <v>2.9215950661853189</v>
      </c>
    </row>
    <row r="149" spans="1:31">
      <c r="A149" t="s">
        <v>238</v>
      </c>
      <c r="B149" t="s">
        <v>216</v>
      </c>
      <c r="C149" s="48">
        <v>100.05</v>
      </c>
      <c r="D149" s="48">
        <v>16006.53</v>
      </c>
      <c r="E149" s="55"/>
      <c r="F149" s="48"/>
      <c r="H149"/>
      <c r="M149">
        <f t="shared" si="128"/>
        <v>100.05</v>
      </c>
      <c r="N149">
        <f t="shared" si="129"/>
        <v>90.95</v>
      </c>
      <c r="O149" s="51">
        <f t="shared" si="114"/>
        <v>90.90454772613694</v>
      </c>
      <c r="P149">
        <v>0</v>
      </c>
      <c r="S149">
        <v>90.95</v>
      </c>
      <c r="T149">
        <v>0.341972</v>
      </c>
      <c r="U149">
        <v>3.6334525000000002</v>
      </c>
      <c r="V149">
        <f t="shared" si="115"/>
        <v>90.95</v>
      </c>
      <c r="W149" s="52">
        <f t="shared" si="116"/>
        <v>0.376</v>
      </c>
      <c r="X149">
        <f t="shared" si="117"/>
        <v>3.9950000000000001</v>
      </c>
      <c r="AB149" s="46">
        <f t="shared" ref="AB149" si="130">100*(X151-X150)/X149</f>
        <v>32.976539312457582</v>
      </c>
      <c r="AC149" s="46">
        <f t="shared" ref="AC149" si="131">100*(((K150-K151)*0.027)/C150)</f>
        <v>0</v>
      </c>
      <c r="AD149" s="46">
        <f t="shared" ref="AD149" si="132">(1000*(((K150-K151)*0.027)/55.85))/(C150/1000)</f>
        <v>0</v>
      </c>
      <c r="AE149" s="46">
        <f t="shared" ref="AE149" si="133">1000000*(X151-X150)/55.85/100</f>
        <v>235.88410842124986</v>
      </c>
    </row>
    <row r="150" spans="1:31">
      <c r="B150" t="s">
        <v>217</v>
      </c>
      <c r="C150" s="48">
        <v>100.06</v>
      </c>
      <c r="D150" s="56"/>
      <c r="E150" s="55"/>
      <c r="F150" s="56"/>
      <c r="H150"/>
      <c r="M150">
        <f t="shared" si="128"/>
        <v>100.06</v>
      </c>
      <c r="N150">
        <f t="shared" si="129"/>
        <v>78.17</v>
      </c>
      <c r="O150" s="51">
        <f t="shared" si="114"/>
        <v>78.12312612432541</v>
      </c>
      <c r="P150">
        <f t="shared" ref="P150:P151" si="134">(N150-M150)/N150</f>
        <v>-0.28003070231546628</v>
      </c>
      <c r="S150">
        <v>78.17</v>
      </c>
      <c r="T150">
        <v>0.24232699999999999</v>
      </c>
      <c r="U150">
        <v>1.6142105</v>
      </c>
      <c r="V150">
        <f t="shared" si="115"/>
        <v>100.06</v>
      </c>
      <c r="W150" s="52">
        <f t="shared" si="116"/>
        <v>0.24218169098540873</v>
      </c>
      <c r="X150">
        <f t="shared" si="117"/>
        <v>1.6132425544673197</v>
      </c>
    </row>
    <row r="151" spans="1:31">
      <c r="B151" t="s">
        <v>218</v>
      </c>
      <c r="C151" s="48">
        <v>100</v>
      </c>
      <c r="D151" s="56"/>
      <c r="E151" s="55"/>
      <c r="F151" s="56"/>
      <c r="H151"/>
      <c r="M151">
        <f t="shared" si="128"/>
        <v>100</v>
      </c>
      <c r="N151">
        <f t="shared" si="129"/>
        <v>95.43</v>
      </c>
      <c r="O151" s="51">
        <f t="shared" si="114"/>
        <v>95.43</v>
      </c>
      <c r="P151">
        <f t="shared" si="134"/>
        <v>-4.7888504663103772E-2</v>
      </c>
      <c r="S151">
        <v>95.43</v>
      </c>
      <c r="T151">
        <v>0.28533570000000003</v>
      </c>
      <c r="U151">
        <v>2.9306553000000002</v>
      </c>
      <c r="V151">
        <f t="shared" si="115"/>
        <v>100</v>
      </c>
      <c r="W151" s="52">
        <f t="shared" si="116"/>
        <v>0.28533570000000003</v>
      </c>
      <c r="X151">
        <f t="shared" si="117"/>
        <v>2.9306553000000002</v>
      </c>
    </row>
    <row r="152" spans="1:31">
      <c r="A152" t="s">
        <v>239</v>
      </c>
      <c r="B152" t="s">
        <v>216</v>
      </c>
      <c r="C152" s="48">
        <v>99.95</v>
      </c>
      <c r="D152" s="48">
        <v>16056.33</v>
      </c>
      <c r="E152" s="55"/>
      <c r="F152" s="48"/>
      <c r="H152"/>
      <c r="M152">
        <f t="shared" si="128"/>
        <v>99.95</v>
      </c>
      <c r="N152">
        <f t="shared" si="129"/>
        <v>92.29</v>
      </c>
      <c r="O152" s="51">
        <f t="shared" si="114"/>
        <v>92.336168084042015</v>
      </c>
      <c r="P152">
        <v>0</v>
      </c>
      <c r="S152">
        <v>92.29</v>
      </c>
      <c r="T152">
        <v>0.38946380000000003</v>
      </c>
      <c r="U152">
        <v>3.6454550000000001</v>
      </c>
      <c r="V152">
        <f t="shared" si="115"/>
        <v>92.29</v>
      </c>
      <c r="W152" s="52">
        <f t="shared" si="116"/>
        <v>0.42200000000000004</v>
      </c>
      <c r="X152">
        <f t="shared" si="117"/>
        <v>3.9499999999999997</v>
      </c>
      <c r="AB152" s="46">
        <f t="shared" ref="AB152" si="135">100*(X154-X153)/X152</f>
        <v>35.936269220289063</v>
      </c>
      <c r="AC152" s="46">
        <f t="shared" ref="AC152" si="136">100*(((K153-K154)*0.027)/C153)</f>
        <v>0</v>
      </c>
      <c r="AD152" s="46">
        <f t="shared" ref="AD152" si="137">(1000*(((K153-K154)*0.027)/55.85))/(C153/1000)</f>
        <v>0</v>
      </c>
      <c r="AE152" s="46">
        <f t="shared" ref="AE152" si="138">1000000*(X154-X153)/55.85/100</f>
        <v>254.15982707276956</v>
      </c>
    </row>
    <row r="153" spans="1:31">
      <c r="B153" t="s">
        <v>217</v>
      </c>
      <c r="C153" s="48">
        <v>99.52</v>
      </c>
      <c r="D153" s="56"/>
      <c r="E153" s="55"/>
      <c r="F153" s="56"/>
      <c r="H153"/>
      <c r="M153">
        <f t="shared" si="128"/>
        <v>99.52</v>
      </c>
      <c r="N153">
        <f t="shared" si="129"/>
        <v>74.16</v>
      </c>
      <c r="O153" s="51">
        <f t="shared" si="114"/>
        <v>74.517684887459808</v>
      </c>
      <c r="P153">
        <f t="shared" ref="P153:P154" si="139">(N153-M153)/N153</f>
        <v>-0.34196332254584683</v>
      </c>
      <c r="S153">
        <v>74.16</v>
      </c>
      <c r="T153">
        <v>0.16463520000000001</v>
      </c>
      <c r="U153">
        <v>1.5032232000000001</v>
      </c>
      <c r="V153">
        <f t="shared" si="115"/>
        <v>99.52</v>
      </c>
      <c r="W153" s="52">
        <f t="shared" si="116"/>
        <v>0.16542926045016079</v>
      </c>
      <c r="X153">
        <f t="shared" si="117"/>
        <v>1.5104734726688105</v>
      </c>
    </row>
    <row r="154" spans="1:31">
      <c r="B154" t="s">
        <v>218</v>
      </c>
      <c r="C154" s="48">
        <v>99.56</v>
      </c>
      <c r="D154" s="56"/>
      <c r="E154" s="55"/>
      <c r="F154" s="56"/>
      <c r="H154"/>
      <c r="M154">
        <f t="shared" si="128"/>
        <v>99.56</v>
      </c>
      <c r="N154">
        <f t="shared" si="129"/>
        <v>94.19</v>
      </c>
      <c r="O154" s="51">
        <f t="shared" si="114"/>
        <v>94.60626757734029</v>
      </c>
      <c r="P154">
        <f t="shared" si="139"/>
        <v>-5.7012421700817544E-2</v>
      </c>
      <c r="S154">
        <v>94.19</v>
      </c>
      <c r="T154">
        <v>0.28822140000000002</v>
      </c>
      <c r="U154">
        <v>2.9170642999999998</v>
      </c>
      <c r="V154">
        <f t="shared" si="115"/>
        <v>99.56</v>
      </c>
      <c r="W154" s="52">
        <f t="shared" si="116"/>
        <v>0.28949517878666131</v>
      </c>
      <c r="X154">
        <f t="shared" si="117"/>
        <v>2.9299561068702284</v>
      </c>
    </row>
    <row r="155" spans="1:31">
      <c r="A155" t="s">
        <v>240</v>
      </c>
      <c r="B155" t="s">
        <v>216</v>
      </c>
      <c r="C155">
        <v>99.29</v>
      </c>
      <c r="D155">
        <v>16048.38</v>
      </c>
      <c r="E155" s="55"/>
      <c r="F155" s="48"/>
      <c r="M155">
        <f t="shared" si="128"/>
        <v>99.29</v>
      </c>
      <c r="N155">
        <f t="shared" si="129"/>
        <v>91.99</v>
      </c>
      <c r="O155" s="51">
        <f t="shared" si="114"/>
        <v>92.647799375566521</v>
      </c>
      <c r="P155">
        <v>0</v>
      </c>
      <c r="S155">
        <v>91.99</v>
      </c>
      <c r="T155">
        <v>0.37715900000000002</v>
      </c>
      <c r="U155">
        <v>4.0751569999999999</v>
      </c>
      <c r="V155">
        <f t="shared" si="115"/>
        <v>91.99</v>
      </c>
      <c r="W155" s="52">
        <f t="shared" si="116"/>
        <v>0.41000000000000009</v>
      </c>
      <c r="X155">
        <f t="shared" si="117"/>
        <v>4.43</v>
      </c>
      <c r="AB155" s="46">
        <f t="shared" ref="AB155" si="140">100*(X157-X156)/X155</f>
        <v>36.555937070298249</v>
      </c>
      <c r="AC155" s="46">
        <f t="shared" ref="AC155" si="141">100*(((K156-K157)*0.027)/C156)</f>
        <v>0</v>
      </c>
      <c r="AD155" s="46">
        <f t="shared" ref="AD155" si="142">(1000*(((K156-K157)*0.027)/55.85))/(C156/1000)</f>
        <v>0</v>
      </c>
      <c r="AE155" s="46">
        <f t="shared" ref="AE155" si="143">1000000*(X157-X156)/55.85/100</f>
        <v>289.96025285840869</v>
      </c>
    </row>
    <row r="156" spans="1:31">
      <c r="B156" t="s">
        <v>217</v>
      </c>
      <c r="C156">
        <v>99.98</v>
      </c>
      <c r="D156">
        <v>13426.9</v>
      </c>
      <c r="E156" s="55"/>
      <c r="F156" s="48">
        <v>13.503500000000001</v>
      </c>
      <c r="H156" s="48" t="s">
        <v>309</v>
      </c>
      <c r="M156">
        <f t="shared" si="128"/>
        <v>99.98</v>
      </c>
      <c r="N156">
        <f t="shared" si="129"/>
        <v>74.31</v>
      </c>
      <c r="O156" s="51">
        <f t="shared" si="114"/>
        <v>74.32486497299459</v>
      </c>
      <c r="P156">
        <f t="shared" ref="P156:P157" si="144">(N156-M156)/N156</f>
        <v>-0.34544475844435474</v>
      </c>
      <c r="S156">
        <v>74.31</v>
      </c>
      <c r="T156">
        <v>0.20435249999999999</v>
      </c>
      <c r="U156">
        <v>1.9863063000000001</v>
      </c>
      <c r="V156">
        <f t="shared" si="115"/>
        <v>99.98</v>
      </c>
      <c r="W156" s="52">
        <f t="shared" si="116"/>
        <v>0.20439337867573515</v>
      </c>
      <c r="X156">
        <f t="shared" si="117"/>
        <v>1.9867036407281455</v>
      </c>
    </row>
    <row r="157" spans="1:31">
      <c r="B157" t="s">
        <v>218</v>
      </c>
      <c r="C157">
        <v>99.58</v>
      </c>
      <c r="D157">
        <v>13480.8</v>
      </c>
      <c r="E157" s="55"/>
      <c r="F157" s="48">
        <v>13.5754</v>
      </c>
      <c r="H157" s="48" t="s">
        <v>309</v>
      </c>
      <c r="M157">
        <f t="shared" si="128"/>
        <v>99.58</v>
      </c>
      <c r="N157">
        <f t="shared" si="129"/>
        <v>95.99</v>
      </c>
      <c r="O157" s="51">
        <f t="shared" si="114"/>
        <v>96.394858405302273</v>
      </c>
      <c r="P157">
        <f t="shared" si="144"/>
        <v>-3.7399729138451958E-2</v>
      </c>
      <c r="S157">
        <v>95.99</v>
      </c>
      <c r="T157">
        <v>0.34556399999999998</v>
      </c>
      <c r="U157">
        <v>3.5909859000000002</v>
      </c>
      <c r="V157">
        <f t="shared" si="115"/>
        <v>99.58</v>
      </c>
      <c r="W157" s="52">
        <f t="shared" si="116"/>
        <v>0.34702149025908813</v>
      </c>
      <c r="X157">
        <f t="shared" si="117"/>
        <v>3.6061316529423579</v>
      </c>
    </row>
    <row r="158" spans="1:31">
      <c r="A158" t="s">
        <v>241</v>
      </c>
      <c r="B158" t="s">
        <v>216</v>
      </c>
      <c r="C158">
        <v>100</v>
      </c>
      <c r="D158">
        <v>16084.84</v>
      </c>
      <c r="E158" s="55"/>
      <c r="F158" s="48"/>
      <c r="M158">
        <f t="shared" si="128"/>
        <v>100</v>
      </c>
      <c r="N158">
        <f t="shared" si="129"/>
        <v>90.99</v>
      </c>
      <c r="O158" s="51">
        <f t="shared" si="114"/>
        <v>90.99</v>
      </c>
      <c r="P158">
        <v>0</v>
      </c>
      <c r="S158">
        <v>90.99</v>
      </c>
      <c r="T158">
        <v>0.38124809999999998</v>
      </c>
      <c r="U158">
        <v>4.0181183999999996</v>
      </c>
      <c r="V158">
        <f t="shared" si="115"/>
        <v>90.99</v>
      </c>
      <c r="W158" s="52">
        <f t="shared" si="116"/>
        <v>0.41899999999999998</v>
      </c>
      <c r="X158">
        <f t="shared" si="117"/>
        <v>4.4159999999999995</v>
      </c>
      <c r="AB158" s="46">
        <f t="shared" ref="AB158" si="145">100*(X160-X159)/X158</f>
        <v>30.273586947534543</v>
      </c>
      <c r="AC158" s="46">
        <f t="shared" ref="AC158" si="146">100*(((K159-K160)*0.027)/C159)</f>
        <v>0</v>
      </c>
      <c r="AD158" s="46">
        <f t="shared" ref="AD158" si="147">(1000*(((K159-K160)*0.027)/55.85))/(C159/1000)</f>
        <v>0</v>
      </c>
      <c r="AE158" s="46">
        <f t="shared" ref="AE158" si="148">1000000*(X160-X159)/55.85/100</f>
        <v>239.37002678659363</v>
      </c>
    </row>
    <row r="159" spans="1:31">
      <c r="B159" t="s">
        <v>217</v>
      </c>
      <c r="C159">
        <v>99.27</v>
      </c>
      <c r="D159">
        <v>14064.7</v>
      </c>
      <c r="E159" s="55"/>
      <c r="F159" s="48">
        <v>14.139200000000001</v>
      </c>
      <c r="H159" s="48" t="s">
        <v>309</v>
      </c>
      <c r="M159">
        <f t="shared" si="128"/>
        <v>99.27</v>
      </c>
      <c r="N159">
        <f t="shared" si="129"/>
        <v>71.569999999999993</v>
      </c>
      <c r="O159" s="51">
        <f t="shared" si="114"/>
        <v>72.096303011987501</v>
      </c>
      <c r="P159">
        <f t="shared" ref="P159:P160" si="149">(N159-M159)/N159</f>
        <v>-0.38703367332681299</v>
      </c>
      <c r="S159">
        <v>71.569999999999993</v>
      </c>
      <c r="T159">
        <v>0.21041579999999999</v>
      </c>
      <c r="U159">
        <v>2.0418921000000001</v>
      </c>
      <c r="V159">
        <f t="shared" si="115"/>
        <v>99.27</v>
      </c>
      <c r="W159" s="52">
        <f t="shared" si="116"/>
        <v>0.21196313085524329</v>
      </c>
      <c r="X159">
        <f t="shared" si="117"/>
        <v>2.0569075249320039</v>
      </c>
    </row>
    <row r="160" spans="1:31">
      <c r="B160" t="s">
        <v>218</v>
      </c>
      <c r="C160">
        <v>99.49</v>
      </c>
      <c r="D160">
        <v>14043.6</v>
      </c>
      <c r="E160" s="55"/>
      <c r="F160" s="48">
        <v>14.147</v>
      </c>
      <c r="H160" s="48" t="s">
        <v>309</v>
      </c>
      <c r="M160">
        <f t="shared" si="128"/>
        <v>99.49</v>
      </c>
      <c r="N160">
        <f t="shared" si="129"/>
        <v>93.17</v>
      </c>
      <c r="O160" s="51">
        <f t="shared" si="114"/>
        <v>93.647602774148154</v>
      </c>
      <c r="P160">
        <f t="shared" si="149"/>
        <v>-6.7832993452828089E-2</v>
      </c>
      <c r="S160">
        <v>93.17</v>
      </c>
      <c r="T160">
        <v>0.32050479999999998</v>
      </c>
      <c r="U160">
        <v>3.3764807999999999</v>
      </c>
      <c r="V160">
        <f t="shared" si="115"/>
        <v>99.49</v>
      </c>
      <c r="W160" s="52">
        <f t="shared" si="116"/>
        <v>0.32214775354306968</v>
      </c>
      <c r="X160">
        <f t="shared" si="117"/>
        <v>3.3937891245351293</v>
      </c>
    </row>
    <row r="161" spans="1:31">
      <c r="A161" t="s">
        <v>242</v>
      </c>
      <c r="B161" t="s">
        <v>216</v>
      </c>
      <c r="C161">
        <v>100.09</v>
      </c>
      <c r="D161" s="56"/>
      <c r="E161" s="55"/>
      <c r="F161" s="48">
        <v>14.163500000000001</v>
      </c>
      <c r="H161" s="48" t="s">
        <v>309</v>
      </c>
      <c r="M161">
        <f t="shared" si="128"/>
        <v>100.09</v>
      </c>
      <c r="N161">
        <f t="shared" si="129"/>
        <v>89.27</v>
      </c>
      <c r="O161" s="51">
        <f t="shared" si="114"/>
        <v>89.189729243680688</v>
      </c>
      <c r="P161">
        <v>0</v>
      </c>
      <c r="S161">
        <v>89.27</v>
      </c>
      <c r="T161">
        <v>0.94983280000000003</v>
      </c>
      <c r="U161">
        <v>8.6654388999999998</v>
      </c>
      <c r="V161">
        <f t="shared" si="115"/>
        <v>89.27</v>
      </c>
      <c r="W161" s="52">
        <f t="shared" si="116"/>
        <v>1.0640000000000001</v>
      </c>
      <c r="X161">
        <f t="shared" si="117"/>
        <v>9.7070000000000007</v>
      </c>
      <c r="AB161" s="46">
        <f t="shared" ref="AB161" si="150">100*(X163-X162)/X161</f>
        <v>25.423594553329337</v>
      </c>
      <c r="AC161" s="46">
        <f t="shared" ref="AC161" si="151">100*(((K162-K163)*0.027)/C162)</f>
        <v>0</v>
      </c>
      <c r="AD161" s="46">
        <f t="shared" ref="AD161" si="152">(1000*(((K162-K163)*0.027)/55.85))/(C162/1000)</f>
        <v>0</v>
      </c>
      <c r="AE161" s="46">
        <f t="shared" ref="AE161" si="153">1000000*(X163-X162)/55.85/100</f>
        <v>441.87436406296843</v>
      </c>
    </row>
    <row r="162" spans="1:31">
      <c r="B162" t="s">
        <v>217</v>
      </c>
      <c r="C162">
        <v>99.13</v>
      </c>
      <c r="D162" s="48">
        <v>13.554600000000001</v>
      </c>
      <c r="E162" s="55"/>
      <c r="F162" s="56"/>
      <c r="H162" s="48" t="s">
        <v>309</v>
      </c>
      <c r="M162">
        <f t="shared" si="128"/>
        <v>99.13</v>
      </c>
      <c r="N162">
        <f t="shared" si="129"/>
        <v>66.86</v>
      </c>
      <c r="O162" s="51">
        <f t="shared" si="114"/>
        <v>67.446787047311616</v>
      </c>
      <c r="P162">
        <f t="shared" ref="P162:P163" si="154">(N162-M162)/N162</f>
        <v>-0.48265031408914144</v>
      </c>
      <c r="S162">
        <v>66.86</v>
      </c>
      <c r="T162">
        <v>0.62982119999999997</v>
      </c>
      <c r="U162">
        <v>4.7731354000000001</v>
      </c>
      <c r="V162">
        <f t="shared" si="115"/>
        <v>99.13</v>
      </c>
      <c r="W162" s="52">
        <f t="shared" si="116"/>
        <v>0.63534873398567537</v>
      </c>
      <c r="X162">
        <f t="shared" si="117"/>
        <v>4.8150261273075756</v>
      </c>
    </row>
    <row r="163" spans="1:31">
      <c r="B163" t="s">
        <v>218</v>
      </c>
      <c r="C163">
        <v>99.29</v>
      </c>
      <c r="D163" s="48">
        <v>14.115600000000001</v>
      </c>
      <c r="E163" s="55"/>
      <c r="F163" s="48">
        <v>14.2043</v>
      </c>
      <c r="H163" s="48" t="s">
        <v>309</v>
      </c>
      <c r="M163">
        <f t="shared" si="128"/>
        <v>99.29</v>
      </c>
      <c r="N163">
        <f t="shared" si="129"/>
        <v>88.39</v>
      </c>
      <c r="O163" s="51">
        <f t="shared" si="114"/>
        <v>89.022056601873288</v>
      </c>
      <c r="P163">
        <f t="shared" si="154"/>
        <v>-0.12331711732096397</v>
      </c>
      <c r="S163">
        <v>88.39</v>
      </c>
      <c r="T163">
        <v>0.80258119999999999</v>
      </c>
      <c r="U163">
        <v>7.2311858999999998</v>
      </c>
      <c r="V163">
        <f t="shared" si="115"/>
        <v>99.29</v>
      </c>
      <c r="W163" s="52">
        <f t="shared" si="116"/>
        <v>0.8083202739450096</v>
      </c>
      <c r="X163">
        <f t="shared" si="117"/>
        <v>7.2828944505992546</v>
      </c>
    </row>
    <row r="164" spans="1:31">
      <c r="A164" t="s">
        <v>243</v>
      </c>
      <c r="B164" t="s">
        <v>216</v>
      </c>
      <c r="C164">
        <v>100.04</v>
      </c>
      <c r="D164" s="56"/>
      <c r="E164" s="55"/>
      <c r="F164" s="48">
        <v>14.168900000000001</v>
      </c>
      <c r="H164" s="48" t="s">
        <v>309</v>
      </c>
      <c r="M164">
        <f t="shared" si="128"/>
        <v>100.04</v>
      </c>
      <c r="N164">
        <f t="shared" si="129"/>
        <v>86.38</v>
      </c>
      <c r="O164" s="51">
        <f t="shared" si="114"/>
        <v>86.345461815273879</v>
      </c>
      <c r="P164">
        <v>0</v>
      </c>
      <c r="S164">
        <v>86.38</v>
      </c>
      <c r="T164">
        <v>1.023603</v>
      </c>
      <c r="U164">
        <v>8.8807278000000007</v>
      </c>
      <c r="V164">
        <f t="shared" si="115"/>
        <v>86.38</v>
      </c>
      <c r="W164" s="52">
        <f t="shared" si="116"/>
        <v>1.1850000000000003</v>
      </c>
      <c r="X164">
        <f t="shared" si="117"/>
        <v>10.281000000000001</v>
      </c>
      <c r="AB164" s="46">
        <f t="shared" ref="AB164" si="155">100*(X166-X165)/X164</f>
        <v>27.562439508317134</v>
      </c>
      <c r="AC164" s="46">
        <f t="shared" ref="AC164" si="156">100*(((K165-K166)*0.027)/C165)</f>
        <v>0</v>
      </c>
      <c r="AD164" s="46">
        <f t="shared" ref="AD164" si="157">(1000*(((K165-K166)*0.027)/55.85))/(C165/1000)</f>
        <v>0</v>
      </c>
      <c r="AE164" s="46">
        <f t="shared" ref="AE164" si="158">1000000*(X166-X165)/55.85/100</f>
        <v>507.37590077888706</v>
      </c>
    </row>
    <row r="165" spans="1:31">
      <c r="B165" t="s">
        <v>217</v>
      </c>
      <c r="C165">
        <v>99.73</v>
      </c>
      <c r="D165" s="48">
        <v>13.4574</v>
      </c>
      <c r="E165" s="55"/>
      <c r="F165" s="48">
        <v>13.528600000000001</v>
      </c>
      <c r="H165" s="48" t="s">
        <v>309</v>
      </c>
      <c r="M165">
        <f t="shared" si="128"/>
        <v>99.73</v>
      </c>
      <c r="N165">
        <f t="shared" si="129"/>
        <v>62.68</v>
      </c>
      <c r="O165" s="51">
        <f t="shared" si="114"/>
        <v>62.849694174270525</v>
      </c>
      <c r="P165">
        <f t="shared" ref="P165:P166" si="159">(N165-M165)/N165</f>
        <v>-0.59109763880025534</v>
      </c>
      <c r="S165">
        <v>62.68</v>
      </c>
      <c r="T165">
        <v>0.62303920000000002</v>
      </c>
      <c r="U165">
        <v>4.8683556000000001</v>
      </c>
      <c r="V165">
        <f t="shared" si="115"/>
        <v>99.73</v>
      </c>
      <c r="W165" s="52">
        <f t="shared" si="116"/>
        <v>0.62472596009224912</v>
      </c>
      <c r="X165">
        <f t="shared" si="117"/>
        <v>4.881535746515592</v>
      </c>
    </row>
    <row r="166" spans="1:31">
      <c r="B166" t="s">
        <v>218</v>
      </c>
      <c r="C166">
        <v>99.76</v>
      </c>
      <c r="D166" s="48">
        <v>13.3987</v>
      </c>
      <c r="E166" s="55"/>
      <c r="F166" s="48">
        <v>13.4885</v>
      </c>
      <c r="H166" s="48" t="s">
        <v>309</v>
      </c>
      <c r="M166">
        <f t="shared" si="128"/>
        <v>99.76</v>
      </c>
      <c r="N166">
        <f t="shared" si="129"/>
        <v>89.58</v>
      </c>
      <c r="O166" s="51">
        <f t="shared" si="114"/>
        <v>89.79550922213312</v>
      </c>
      <c r="P166">
        <f t="shared" si="159"/>
        <v>-0.11364143782094226</v>
      </c>
      <c r="S166">
        <v>89.58</v>
      </c>
      <c r="T166">
        <v>0.87250919999999998</v>
      </c>
      <c r="U166">
        <v>7.6967135999999998</v>
      </c>
      <c r="V166">
        <f t="shared" si="115"/>
        <v>99.76</v>
      </c>
      <c r="W166" s="52">
        <f t="shared" si="116"/>
        <v>0.87460825982357648</v>
      </c>
      <c r="X166">
        <f t="shared" si="117"/>
        <v>7.7152301523656766</v>
      </c>
    </row>
    <row r="167" spans="1:31">
      <c r="A167" t="s">
        <v>297</v>
      </c>
      <c r="B167" t="s">
        <v>216</v>
      </c>
      <c r="C167">
        <v>99.66</v>
      </c>
      <c r="D167" s="56"/>
      <c r="E167" s="55"/>
      <c r="F167" s="56"/>
      <c r="M167">
        <f t="shared" si="128"/>
        <v>99.66</v>
      </c>
      <c r="N167">
        <f t="shared" si="129"/>
        <v>94.78</v>
      </c>
      <c r="O167" s="51">
        <f t="shared" si="114"/>
        <v>95.10335139474212</v>
      </c>
      <c r="P167">
        <v>0</v>
      </c>
      <c r="S167">
        <v>94.78</v>
      </c>
      <c r="T167">
        <v>2.1098028000000002</v>
      </c>
      <c r="U167">
        <v>16.962776600000002</v>
      </c>
      <c r="V167">
        <f t="shared" si="115"/>
        <v>94.78</v>
      </c>
      <c r="W167" s="52">
        <f t="shared" si="116"/>
        <v>2.2260000000000004</v>
      </c>
      <c r="X167">
        <f t="shared" si="117"/>
        <v>17.897000000000002</v>
      </c>
      <c r="AB167" s="46">
        <f t="shared" ref="AB167" si="160">100*(X169-X168)/X167</f>
        <v>7.7871446227195191</v>
      </c>
      <c r="AC167" s="46">
        <f t="shared" ref="AC167" si="161">100*(((K168-K169)*0.027)/C168)</f>
        <v>0</v>
      </c>
      <c r="AD167" s="46">
        <f t="shared" ref="AD167" si="162">(1000*(((K168-K169)*0.027)/55.85))/(C168/1000)</f>
        <v>0</v>
      </c>
      <c r="AE167" s="46">
        <f t="shared" ref="AE167" si="163">1000000*(X169-X168)/55.85/100</f>
        <v>249.5372019925</v>
      </c>
    </row>
    <row r="168" spans="1:31">
      <c r="B168" t="s">
        <v>217</v>
      </c>
      <c r="C168">
        <v>99.9</v>
      </c>
      <c r="D168" s="56"/>
      <c r="E168" s="55"/>
      <c r="F168" s="56"/>
      <c r="M168">
        <f t="shared" si="128"/>
        <v>99.9</v>
      </c>
      <c r="N168">
        <f t="shared" si="129"/>
        <v>67.680000000000007</v>
      </c>
      <c r="O168" s="51">
        <f t="shared" si="114"/>
        <v>67.747747747747752</v>
      </c>
      <c r="P168">
        <f t="shared" ref="P168:P169" si="164">(N168-M168)/N168</f>
        <v>-0.47606382978723399</v>
      </c>
      <c r="S168">
        <v>67.680000000000007</v>
      </c>
      <c r="T168">
        <v>1.4097744000000001</v>
      </c>
      <c r="U168">
        <v>11.2626288</v>
      </c>
      <c r="V168">
        <f t="shared" si="115"/>
        <v>99.9</v>
      </c>
      <c r="W168" s="52">
        <f t="shared" si="116"/>
        <v>1.4111855855855855</v>
      </c>
      <c r="X168">
        <f t="shared" si="117"/>
        <v>11.273902702702703</v>
      </c>
    </row>
    <row r="169" spans="1:31">
      <c r="B169" t="s">
        <v>218</v>
      </c>
      <c r="C169">
        <v>99.3</v>
      </c>
      <c r="D169" s="56"/>
      <c r="E169" s="55"/>
      <c r="F169" s="56"/>
      <c r="M169">
        <f t="shared" si="128"/>
        <v>99.3</v>
      </c>
      <c r="N169">
        <f t="shared" si="129"/>
        <v>78.3</v>
      </c>
      <c r="O169" s="51">
        <f t="shared" si="114"/>
        <v>78.851963746223561</v>
      </c>
      <c r="P169">
        <f t="shared" si="164"/>
        <v>-0.26819923371647508</v>
      </c>
      <c r="S169">
        <v>78.3</v>
      </c>
      <c r="T169">
        <v>1.6450830000000001</v>
      </c>
      <c r="U169">
        <v>12.578894999999999</v>
      </c>
      <c r="V169">
        <f t="shared" si="115"/>
        <v>99.3</v>
      </c>
      <c r="W169" s="52">
        <f t="shared" si="116"/>
        <v>1.6566797583081574</v>
      </c>
      <c r="X169">
        <f t="shared" si="117"/>
        <v>12.667567975830815</v>
      </c>
    </row>
    <row r="170" spans="1:31">
      <c r="A170" t="s">
        <v>244</v>
      </c>
      <c r="B170" t="s">
        <v>216</v>
      </c>
      <c r="C170">
        <v>99.52</v>
      </c>
      <c r="D170" s="56"/>
      <c r="E170" s="55"/>
      <c r="F170" s="48">
        <v>13.630699999999999</v>
      </c>
      <c r="H170" s="48" t="s">
        <v>309</v>
      </c>
      <c r="M170">
        <f t="shared" si="128"/>
        <v>99.52</v>
      </c>
      <c r="N170">
        <f t="shared" si="129"/>
        <v>90</v>
      </c>
      <c r="O170" s="51">
        <f t="shared" si="114"/>
        <v>90.434083601286176</v>
      </c>
      <c r="P170">
        <v>0</v>
      </c>
      <c r="S170">
        <v>90</v>
      </c>
      <c r="T170">
        <v>1.0296000000000001</v>
      </c>
      <c r="U170">
        <v>9.4275000000000002</v>
      </c>
      <c r="V170">
        <f t="shared" si="115"/>
        <v>90</v>
      </c>
      <c r="W170" s="52">
        <f t="shared" si="116"/>
        <v>1.1440000000000001</v>
      </c>
      <c r="X170">
        <f t="shared" si="117"/>
        <v>10.475</v>
      </c>
      <c r="AB170" s="46">
        <f t="shared" ref="AB170" si="165">100*(X172-X171)/X170</f>
        <v>25.625609928397637</v>
      </c>
      <c r="AC170" s="46">
        <f t="shared" ref="AC170" si="166">100*(((K171-K172)*0.027)/C171)</f>
        <v>0</v>
      </c>
      <c r="AD170" s="46">
        <f t="shared" ref="AD170" si="167">(1000*(((K171-K172)*0.027)/55.85))/(C171/1000)</f>
        <v>0</v>
      </c>
      <c r="AE170" s="46">
        <f t="shared" ref="AE170" si="168">1000000*(X172-X171)/55.85/100</f>
        <v>480.62357027746674</v>
      </c>
    </row>
    <row r="171" spans="1:31">
      <c r="B171" t="s">
        <v>217</v>
      </c>
      <c r="C171">
        <v>99.54</v>
      </c>
      <c r="D171" s="48">
        <v>13.5314</v>
      </c>
      <c r="E171" s="55"/>
      <c r="F171" s="48">
        <v>13.6046</v>
      </c>
      <c r="H171" s="48" t="s">
        <v>309</v>
      </c>
      <c r="M171">
        <f t="shared" si="128"/>
        <v>99.54</v>
      </c>
      <c r="N171">
        <f t="shared" si="129"/>
        <v>64.95</v>
      </c>
      <c r="O171" s="51">
        <f t="shared" si="114"/>
        <v>65.250150693188658</v>
      </c>
      <c r="P171">
        <f t="shared" ref="P171:P172" si="169">(N171-M171)/N171</f>
        <v>-0.53256351039260974</v>
      </c>
      <c r="S171">
        <v>64.95</v>
      </c>
      <c r="T171">
        <v>0.68392350000000002</v>
      </c>
      <c r="U171">
        <v>5.1596279999999997</v>
      </c>
      <c r="V171">
        <f t="shared" si="115"/>
        <v>99.54</v>
      </c>
      <c r="W171" s="52">
        <f t="shared" si="116"/>
        <v>0.68708408679927668</v>
      </c>
      <c r="X171">
        <f t="shared" si="117"/>
        <v>5.1834719710669077</v>
      </c>
    </row>
    <row r="172" spans="1:31">
      <c r="B172" t="s">
        <v>218</v>
      </c>
      <c r="C172">
        <v>99.76</v>
      </c>
      <c r="D172" s="48">
        <v>13.4291</v>
      </c>
      <c r="E172" s="55"/>
      <c r="F172" s="48">
        <v>13.5207</v>
      </c>
      <c r="H172" s="48" t="s">
        <v>309</v>
      </c>
      <c r="M172">
        <f t="shared" si="128"/>
        <v>99.76</v>
      </c>
      <c r="N172">
        <f t="shared" si="129"/>
        <v>90.01</v>
      </c>
      <c r="O172" s="51">
        <f t="shared" si="114"/>
        <v>90.226543704891739</v>
      </c>
      <c r="P172">
        <f t="shared" si="169"/>
        <v>-0.10832129763359626</v>
      </c>
      <c r="S172">
        <v>90.01</v>
      </c>
      <c r="T172">
        <v>0.88749860000000003</v>
      </c>
      <c r="U172">
        <v>7.8488720000000001</v>
      </c>
      <c r="V172">
        <f t="shared" si="115"/>
        <v>99.76</v>
      </c>
      <c r="W172" s="52">
        <f t="shared" si="116"/>
        <v>0.88963372093023252</v>
      </c>
      <c r="X172">
        <f t="shared" si="117"/>
        <v>7.8677546110665597</v>
      </c>
    </row>
    <row r="173" spans="1:31">
      <c r="A173" t="s">
        <v>245</v>
      </c>
      <c r="B173" t="s">
        <v>216</v>
      </c>
      <c r="C173">
        <v>99.49</v>
      </c>
      <c r="D173" s="56"/>
      <c r="E173" s="55"/>
      <c r="F173" s="48">
        <v>14.0947</v>
      </c>
      <c r="H173" s="48" t="s">
        <v>309</v>
      </c>
      <c r="M173">
        <f t="shared" si="128"/>
        <v>99.49</v>
      </c>
      <c r="N173">
        <f t="shared" si="129"/>
        <v>83.55</v>
      </c>
      <c r="O173" s="51">
        <f t="shared" si="114"/>
        <v>83.97828927530405</v>
      </c>
      <c r="P173">
        <v>0</v>
      </c>
      <c r="S173">
        <v>83.55</v>
      </c>
      <c r="T173">
        <v>0.93074699999999999</v>
      </c>
      <c r="U173">
        <v>8.1812159999999992</v>
      </c>
      <c r="V173">
        <f t="shared" si="115"/>
        <v>83.55</v>
      </c>
      <c r="W173" s="52">
        <f t="shared" si="116"/>
        <v>1.1139999999999999</v>
      </c>
      <c r="X173">
        <f t="shared" si="117"/>
        <v>9.7919999999999998</v>
      </c>
      <c r="AB173" s="46">
        <f t="shared" ref="AB173" si="170">100*(X175-X174)/X173</f>
        <v>20.107811901294344</v>
      </c>
      <c r="AC173" s="46">
        <f t="shared" ref="AC173" si="171">100*(((K174-K175)*0.027)/C174)</f>
        <v>0</v>
      </c>
      <c r="AD173" s="46">
        <f t="shared" ref="AD173" si="172">(1000*(((K174-K175)*0.027)/55.85))/(C174/1000)</f>
        <v>0</v>
      </c>
      <c r="AE173" s="46">
        <f t="shared" ref="AE173" si="173">1000000*(X175-X174)/55.85/100</f>
        <v>352.54376747981058</v>
      </c>
    </row>
    <row r="174" spans="1:31">
      <c r="B174" t="s">
        <v>217</v>
      </c>
      <c r="C174">
        <v>100.01</v>
      </c>
      <c r="D174" s="48">
        <v>13.5565</v>
      </c>
      <c r="E174" s="55"/>
      <c r="F174" s="48">
        <v>13.6326</v>
      </c>
      <c r="H174" s="48" t="s">
        <v>309</v>
      </c>
      <c r="M174">
        <f t="shared" si="128"/>
        <v>100.01</v>
      </c>
      <c r="N174">
        <f t="shared" si="129"/>
        <v>71.22</v>
      </c>
      <c r="O174" s="51">
        <f t="shared" si="114"/>
        <v>71.212878712128784</v>
      </c>
      <c r="P174">
        <f t="shared" ref="P174:P175" si="174">(N174-M174)/N174</f>
        <v>-0.40424038191519246</v>
      </c>
      <c r="S174">
        <v>71.22</v>
      </c>
      <c r="T174">
        <v>0.58970160000000005</v>
      </c>
      <c r="U174">
        <v>5.1413717999999999</v>
      </c>
      <c r="V174">
        <f t="shared" si="115"/>
        <v>100.01</v>
      </c>
      <c r="W174" s="52">
        <f t="shared" si="116"/>
        <v>0.58964263573642639</v>
      </c>
      <c r="X174">
        <f t="shared" si="117"/>
        <v>5.1408577142285763</v>
      </c>
    </row>
    <row r="175" spans="1:31">
      <c r="B175" t="s">
        <v>218</v>
      </c>
      <c r="C175">
        <v>100.03</v>
      </c>
      <c r="D175" s="48">
        <v>13.470599999999999</v>
      </c>
      <c r="E175" s="55"/>
      <c r="F175" s="48">
        <v>13.5618</v>
      </c>
      <c r="H175" s="48" t="s">
        <v>309</v>
      </c>
      <c r="M175">
        <f t="shared" si="128"/>
        <v>100.03</v>
      </c>
      <c r="N175">
        <f t="shared" si="129"/>
        <v>89.82</v>
      </c>
      <c r="O175" s="51">
        <f t="shared" si="114"/>
        <v>89.793062081375581</v>
      </c>
      <c r="P175">
        <f t="shared" si="174"/>
        <v>-0.11367178802048551</v>
      </c>
      <c r="S175">
        <v>89.82</v>
      </c>
      <c r="T175">
        <v>0.88023600000000002</v>
      </c>
      <c r="U175">
        <v>7.1119475999999997</v>
      </c>
      <c r="V175">
        <f t="shared" si="115"/>
        <v>100.03</v>
      </c>
      <c r="W175" s="52">
        <f t="shared" si="116"/>
        <v>0.8799720083974808</v>
      </c>
      <c r="X175">
        <f t="shared" si="117"/>
        <v>7.1098146556033184</v>
      </c>
    </row>
    <row r="176" spans="1:31">
      <c r="A176" t="s">
        <v>246</v>
      </c>
      <c r="B176" t="s">
        <v>216</v>
      </c>
      <c r="C176">
        <v>88.45</v>
      </c>
      <c r="D176" s="56"/>
      <c r="E176" s="55"/>
      <c r="F176" s="48">
        <v>14.1823</v>
      </c>
      <c r="H176" s="48" t="s">
        <v>309</v>
      </c>
      <c r="M176">
        <f t="shared" si="128"/>
        <v>88.45</v>
      </c>
      <c r="N176">
        <f t="shared" si="129"/>
        <v>72.48</v>
      </c>
      <c r="O176" s="51">
        <f t="shared" si="114"/>
        <v>81.944601469756918</v>
      </c>
      <c r="P176">
        <v>0</v>
      </c>
      <c r="S176">
        <v>72.48</v>
      </c>
      <c r="T176">
        <v>2.2215120000000002</v>
      </c>
      <c r="U176">
        <v>16.976990399999998</v>
      </c>
      <c r="V176">
        <f t="shared" si="115"/>
        <v>72.48</v>
      </c>
      <c r="W176" s="52">
        <f t="shared" si="116"/>
        <v>3.0649999999999999</v>
      </c>
      <c r="X176">
        <f t="shared" si="117"/>
        <v>23.422999999999995</v>
      </c>
      <c r="AB176" s="46">
        <f t="shared" ref="AB176" si="175">100*(X178-X177)/X176</f>
        <v>11.726363498775306</v>
      </c>
      <c r="AC176" s="46">
        <f t="shared" ref="AC176" si="176">100*(((K177-K178)*0.027)/C177)</f>
        <v>0</v>
      </c>
      <c r="AD176" s="46">
        <f t="shared" ref="AD176" si="177">(1000*(((K177-K178)*0.027)/55.85))/(C177/1000)</f>
        <v>0</v>
      </c>
      <c r="AE176" s="46">
        <f t="shared" ref="AE176" si="178">1000000*(X178-X177)/55.85/100</f>
        <v>491.79339701309561</v>
      </c>
    </row>
    <row r="177" spans="1:31">
      <c r="B177" t="s">
        <v>217</v>
      </c>
      <c r="C177">
        <v>99.55</v>
      </c>
      <c r="D177" s="56"/>
      <c r="E177" s="55"/>
      <c r="F177" s="48">
        <v>13.5372</v>
      </c>
      <c r="H177" s="48" t="s">
        <v>309</v>
      </c>
      <c r="M177">
        <f t="shared" si="128"/>
        <v>99.55</v>
      </c>
      <c r="N177">
        <f t="shared" si="129"/>
        <v>58.54</v>
      </c>
      <c r="O177" s="51">
        <f t="shared" si="114"/>
        <v>58.804620793571068</v>
      </c>
      <c r="P177">
        <f t="shared" ref="P177:P178" si="179">(N177-M177)/N177</f>
        <v>-0.70054663477963786</v>
      </c>
      <c r="S177">
        <v>58.54</v>
      </c>
      <c r="T177">
        <v>1.7380526000000001</v>
      </c>
      <c r="U177">
        <v>13.7756328</v>
      </c>
      <c r="V177">
        <f t="shared" si="115"/>
        <v>99.55</v>
      </c>
      <c r="W177" s="52">
        <f t="shared" si="116"/>
        <v>1.7459091913611251</v>
      </c>
      <c r="X177">
        <f t="shared" si="117"/>
        <v>13.837903365143145</v>
      </c>
    </row>
    <row r="178" spans="1:31">
      <c r="B178" t="s">
        <v>218</v>
      </c>
      <c r="C178">
        <v>100.09</v>
      </c>
      <c r="D178" s="56"/>
      <c r="E178" s="55"/>
      <c r="F178" s="48">
        <v>14.1204</v>
      </c>
      <c r="H178" s="48" t="s">
        <v>309</v>
      </c>
      <c r="M178">
        <f t="shared" si="128"/>
        <v>100.09</v>
      </c>
      <c r="N178">
        <f t="shared" si="129"/>
        <v>80.91</v>
      </c>
      <c r="O178" s="51">
        <f t="shared" si="114"/>
        <v>80.837246478169646</v>
      </c>
      <c r="P178">
        <f t="shared" si="179"/>
        <v>-0.23705351625262647</v>
      </c>
      <c r="S178">
        <v>80.91</v>
      </c>
      <c r="T178">
        <v>2.0866688999999998</v>
      </c>
      <c r="U178">
        <v>16.599495600000001</v>
      </c>
      <c r="V178">
        <f t="shared" si="115"/>
        <v>100.09</v>
      </c>
      <c r="W178" s="52">
        <f t="shared" si="116"/>
        <v>2.0847925866719952</v>
      </c>
      <c r="X178">
        <f t="shared" si="117"/>
        <v>16.584569487461284</v>
      </c>
    </row>
    <row r="179" spans="1:31">
      <c r="A179" t="s">
        <v>247</v>
      </c>
      <c r="B179" t="s">
        <v>216</v>
      </c>
      <c r="C179">
        <v>100.08</v>
      </c>
      <c r="D179" s="56"/>
      <c r="E179" s="55"/>
      <c r="F179" s="48">
        <v>13.511900000000001</v>
      </c>
      <c r="H179" s="48" t="s">
        <v>309</v>
      </c>
      <c r="M179">
        <f t="shared" si="128"/>
        <v>100.08</v>
      </c>
      <c r="N179">
        <f t="shared" si="129"/>
        <v>89.1</v>
      </c>
      <c r="O179" s="51">
        <f t="shared" si="114"/>
        <v>89.02877697841727</v>
      </c>
      <c r="P179">
        <v>0</v>
      </c>
      <c r="S179">
        <v>89.1</v>
      </c>
      <c r="T179">
        <v>1.9227780000000001</v>
      </c>
      <c r="U179">
        <v>15.670908000000001</v>
      </c>
      <c r="V179">
        <f t="shared" si="115"/>
        <v>89.1</v>
      </c>
      <c r="W179" s="52">
        <f t="shared" si="116"/>
        <v>2.1580000000000004</v>
      </c>
      <c r="X179">
        <f t="shared" si="117"/>
        <v>17.588000000000005</v>
      </c>
      <c r="AB179" s="46">
        <f t="shared" ref="AB179" si="180">100*(X181-X180)/X179</f>
        <v>12.338281182814079</v>
      </c>
      <c r="AC179" s="46">
        <f t="shared" ref="AC179" si="181">100*(((K180-K181)*0.027)/C180)</f>
        <v>0</v>
      </c>
      <c r="AD179" s="46">
        <f t="shared" ref="AD179" si="182">(1000*(((K180-K181)*0.027)/55.85))/(C180/1000)</f>
        <v>0</v>
      </c>
      <c r="AE179" s="46">
        <f t="shared" ref="AE179" si="183">1000000*(X181-X180)/55.85/100</f>
        <v>388.55092111608604</v>
      </c>
    </row>
    <row r="180" spans="1:31">
      <c r="B180" t="s">
        <v>217</v>
      </c>
      <c r="C180">
        <v>100.07</v>
      </c>
      <c r="D180" s="56"/>
      <c r="E180" s="55"/>
      <c r="F180" s="48">
        <v>13.5756</v>
      </c>
      <c r="H180" s="48" t="s">
        <v>309</v>
      </c>
      <c r="M180">
        <f t="shared" si="128"/>
        <v>100.07</v>
      </c>
      <c r="N180">
        <f t="shared" si="129"/>
        <v>67.63</v>
      </c>
      <c r="O180" s="51">
        <f t="shared" si="114"/>
        <v>67.582692115519137</v>
      </c>
      <c r="P180">
        <f t="shared" ref="P180:P181" si="184">(N180-M180)/N180</f>
        <v>-0.47966878604169749</v>
      </c>
      <c r="S180">
        <v>67.63</v>
      </c>
      <c r="T180">
        <v>1.2741492000000001</v>
      </c>
      <c r="U180">
        <v>10.8248578</v>
      </c>
      <c r="V180">
        <f t="shared" si="115"/>
        <v>100.07</v>
      </c>
      <c r="W180" s="52">
        <f t="shared" si="116"/>
        <v>1.2732579194563807</v>
      </c>
      <c r="X180">
        <f t="shared" si="117"/>
        <v>10.817285700009993</v>
      </c>
    </row>
    <row r="181" spans="1:31">
      <c r="B181" t="s">
        <v>218</v>
      </c>
      <c r="C181">
        <v>100.06</v>
      </c>
      <c r="D181" s="56"/>
      <c r="E181" s="55"/>
      <c r="F181" s="48">
        <v>14.1731</v>
      </c>
      <c r="H181" s="48" t="s">
        <v>309</v>
      </c>
      <c r="M181">
        <f t="shared" si="128"/>
        <v>100.06</v>
      </c>
      <c r="N181">
        <f t="shared" si="129"/>
        <v>83.57</v>
      </c>
      <c r="O181" s="51">
        <f t="shared" si="114"/>
        <v>83.519888067159698</v>
      </c>
      <c r="P181">
        <f t="shared" si="184"/>
        <v>-0.19731961230106509</v>
      </c>
      <c r="S181">
        <v>83.57</v>
      </c>
      <c r="T181">
        <v>1.5610876</v>
      </c>
      <c r="U181">
        <v>12.995134999999999</v>
      </c>
      <c r="V181">
        <f t="shared" si="115"/>
        <v>100.06</v>
      </c>
      <c r="W181" s="52">
        <f t="shared" si="116"/>
        <v>1.560151509094543</v>
      </c>
      <c r="X181">
        <f t="shared" si="117"/>
        <v>12.987342594443334</v>
      </c>
    </row>
    <row r="182" spans="1:31">
      <c r="A182" t="s">
        <v>248</v>
      </c>
      <c r="B182" t="s">
        <v>216</v>
      </c>
      <c r="C182">
        <v>100.07</v>
      </c>
      <c r="D182" s="56"/>
      <c r="E182" s="55"/>
      <c r="F182" s="48">
        <v>14.167199999999999</v>
      </c>
      <c r="H182" s="48" t="s">
        <v>309</v>
      </c>
      <c r="M182">
        <f t="shared" si="128"/>
        <v>100.07</v>
      </c>
      <c r="N182">
        <f t="shared" si="129"/>
        <v>87.69</v>
      </c>
      <c r="O182" s="51">
        <f t="shared" si="114"/>
        <v>87.62865993804337</v>
      </c>
      <c r="P182">
        <v>0</v>
      </c>
      <c r="S182">
        <v>87.69</v>
      </c>
      <c r="T182">
        <v>0.85760820000000004</v>
      </c>
      <c r="U182">
        <v>8.427009</v>
      </c>
      <c r="V182">
        <f t="shared" si="115"/>
        <v>87.69</v>
      </c>
      <c r="W182" s="52">
        <f t="shared" si="116"/>
        <v>0.97800000000000009</v>
      </c>
      <c r="X182">
        <f t="shared" si="117"/>
        <v>9.6100000000000012</v>
      </c>
      <c r="AB182" s="46">
        <f t="shared" ref="AB182" si="185">100*(X184-X183)/X182</f>
        <v>26.3060675385797</v>
      </c>
      <c r="AC182" s="46">
        <f t="shared" ref="AC182" si="186">100*(((K183-K184)*0.027)/C183)</f>
        <v>0</v>
      </c>
      <c r="AD182" s="46">
        <f t="shared" ref="AD182" si="187">(1000*(((K183-K184)*0.027)/55.85))/(C183/1000)</f>
        <v>0</v>
      </c>
      <c r="AE182" s="46">
        <f t="shared" ref="AE182" si="188">1000000*(X184-X183)/55.85/100</f>
        <v>452.64334654565971</v>
      </c>
    </row>
    <row r="183" spans="1:31">
      <c r="B183" t="s">
        <v>217</v>
      </c>
      <c r="C183">
        <v>99.47</v>
      </c>
      <c r="D183" s="48">
        <v>14.059699999999999</v>
      </c>
      <c r="E183" s="55"/>
      <c r="F183" s="48">
        <v>14.126899999999999</v>
      </c>
      <c r="H183" s="48" t="s">
        <v>309</v>
      </c>
      <c r="M183">
        <f t="shared" si="128"/>
        <v>99.47</v>
      </c>
      <c r="N183">
        <f t="shared" si="129"/>
        <v>62.59</v>
      </c>
      <c r="O183" s="51">
        <f t="shared" si="114"/>
        <v>62.923494520961093</v>
      </c>
      <c r="P183">
        <f t="shared" ref="P183:P184" si="189">(N183-M183)/N183</f>
        <v>-0.5892315066304521</v>
      </c>
      <c r="S183">
        <v>62.59</v>
      </c>
      <c r="T183">
        <v>0.54140350000000004</v>
      </c>
      <c r="U183">
        <v>4.6936241000000001</v>
      </c>
      <c r="V183">
        <f t="shared" si="115"/>
        <v>99.47</v>
      </c>
      <c r="W183" s="52">
        <f t="shared" si="116"/>
        <v>0.54428822760631357</v>
      </c>
      <c r="X183">
        <f t="shared" si="117"/>
        <v>4.7186328541268727</v>
      </c>
    </row>
    <row r="184" spans="1:31">
      <c r="B184" t="s">
        <v>218</v>
      </c>
      <c r="C184">
        <v>99.25</v>
      </c>
      <c r="D184" s="48">
        <v>13.4346</v>
      </c>
      <c r="E184" s="55"/>
      <c r="F184" s="48">
        <v>13.525</v>
      </c>
      <c r="H184" s="48" t="s">
        <v>309</v>
      </c>
      <c r="M184">
        <f t="shared" si="128"/>
        <v>99.25</v>
      </c>
      <c r="N184">
        <f t="shared" si="129"/>
        <v>89.87</v>
      </c>
      <c r="O184" s="51">
        <f t="shared" si="114"/>
        <v>90.549118387909317</v>
      </c>
      <c r="P184">
        <f t="shared" si="189"/>
        <v>-0.10437298319795255</v>
      </c>
      <c r="S184">
        <v>89.87</v>
      </c>
      <c r="T184">
        <v>0.71716259999999998</v>
      </c>
      <c r="U184">
        <v>7.1922961000000001</v>
      </c>
      <c r="V184">
        <f t="shared" si="115"/>
        <v>99.25</v>
      </c>
      <c r="W184" s="52">
        <f t="shared" si="116"/>
        <v>0.72258196473551639</v>
      </c>
      <c r="X184">
        <f t="shared" si="117"/>
        <v>7.2466459445843823</v>
      </c>
    </row>
    <row r="185" spans="1:31">
      <c r="A185" t="s">
        <v>249</v>
      </c>
      <c r="B185" t="s">
        <v>216</v>
      </c>
      <c r="C185">
        <v>99.57</v>
      </c>
      <c r="D185" s="56"/>
      <c r="E185" s="55"/>
      <c r="F185" s="48">
        <v>13.6439</v>
      </c>
      <c r="H185" s="48" t="s">
        <v>309</v>
      </c>
      <c r="M185">
        <f t="shared" si="128"/>
        <v>99.57</v>
      </c>
      <c r="N185">
        <f t="shared" si="129"/>
        <v>89.48</v>
      </c>
      <c r="O185" s="51">
        <f t="shared" si="114"/>
        <v>89.866425630209903</v>
      </c>
      <c r="P185">
        <v>0</v>
      </c>
      <c r="S185">
        <v>89.48</v>
      </c>
      <c r="T185">
        <v>0.89390519999999996</v>
      </c>
      <c r="U185">
        <v>9.2862343999999997</v>
      </c>
      <c r="V185">
        <f t="shared" si="115"/>
        <v>89.48</v>
      </c>
      <c r="W185" s="52">
        <f t="shared" si="116"/>
        <v>0.99899999999999989</v>
      </c>
      <c r="X185">
        <f t="shared" si="117"/>
        <v>10.377999999999998</v>
      </c>
      <c r="AB185" s="46">
        <f t="shared" ref="AB185" si="190">100*(X187-X186)/X185</f>
        <v>20.505168023261945</v>
      </c>
      <c r="AC185" s="46">
        <f t="shared" ref="AC185" si="191">100*(((K186-K187)*0.027)/C186)</f>
        <v>0</v>
      </c>
      <c r="AD185" s="46">
        <f t="shared" ref="AD185" si="192">(1000*(((K186-K187)*0.027)/55.85))/(C186/1000)</f>
        <v>0</v>
      </c>
      <c r="AE185" s="46">
        <f t="shared" ref="AE185" si="193">1000000*(X187-X186)/55.85/100</f>
        <v>381.02530661667402</v>
      </c>
    </row>
    <row r="186" spans="1:31">
      <c r="B186" t="s">
        <v>217</v>
      </c>
      <c r="C186">
        <v>99.87</v>
      </c>
      <c r="D186" s="48" t="s">
        <v>314</v>
      </c>
      <c r="E186" s="55"/>
      <c r="F186" s="48">
        <v>14.1586</v>
      </c>
      <c r="H186" s="48" t="s">
        <v>309</v>
      </c>
      <c r="M186">
        <f t="shared" si="128"/>
        <v>99.87</v>
      </c>
      <c r="N186">
        <f t="shared" si="129"/>
        <v>72.56</v>
      </c>
      <c r="O186" s="51">
        <f t="shared" si="114"/>
        <v>72.654450786021826</v>
      </c>
      <c r="P186">
        <f t="shared" ref="P186:P187" si="194">(N186-M186)/N186</f>
        <v>-0.37637816979051819</v>
      </c>
      <c r="S186">
        <v>72.56</v>
      </c>
      <c r="T186">
        <v>0.6486864</v>
      </c>
      <c r="U186">
        <v>5.7061184000000003</v>
      </c>
      <c r="V186">
        <f t="shared" si="115"/>
        <v>99.87</v>
      </c>
      <c r="W186" s="52">
        <f t="shared" si="116"/>
        <v>0.64953079002703507</v>
      </c>
      <c r="X186">
        <f t="shared" si="117"/>
        <v>5.7135460098127568</v>
      </c>
    </row>
    <row r="187" spans="1:31">
      <c r="B187" t="s">
        <v>218</v>
      </c>
      <c r="C187">
        <v>99.52</v>
      </c>
      <c r="D187" s="48">
        <v>13.630800000000001</v>
      </c>
      <c r="E187" s="55"/>
      <c r="F187" s="48">
        <v>13.591100000000001</v>
      </c>
      <c r="H187" s="48" t="s">
        <v>309</v>
      </c>
      <c r="M187">
        <f t="shared" si="128"/>
        <v>99.52</v>
      </c>
      <c r="N187">
        <f t="shared" si="129"/>
        <v>89.99</v>
      </c>
      <c r="O187" s="51">
        <f t="shared" si="114"/>
        <v>90.424035369774927</v>
      </c>
      <c r="P187">
        <f t="shared" si="194"/>
        <v>-0.10590065562840317</v>
      </c>
      <c r="S187">
        <v>89.99</v>
      </c>
      <c r="T187">
        <v>0.79011220000000004</v>
      </c>
      <c r="U187">
        <v>7.8039328000000001</v>
      </c>
      <c r="V187">
        <f t="shared" si="115"/>
        <v>99.52</v>
      </c>
      <c r="W187" s="52">
        <f t="shared" si="116"/>
        <v>0.79392303054662394</v>
      </c>
      <c r="X187">
        <f t="shared" si="117"/>
        <v>7.8415723472668812</v>
      </c>
    </row>
    <row r="188" spans="1:31">
      <c r="A188" t="s">
        <v>250</v>
      </c>
      <c r="B188" t="s">
        <v>216</v>
      </c>
      <c r="C188">
        <v>99.93</v>
      </c>
      <c r="D188" s="56"/>
      <c r="E188" s="55"/>
      <c r="F188" s="48">
        <v>13580.2</v>
      </c>
      <c r="M188">
        <f t="shared" si="128"/>
        <v>99.93</v>
      </c>
      <c r="N188">
        <f t="shared" si="129"/>
        <v>92.29</v>
      </c>
      <c r="O188" s="51">
        <f t="shared" si="114"/>
        <v>92.35464825377764</v>
      </c>
      <c r="P188">
        <v>0</v>
      </c>
      <c r="S188">
        <v>92.29</v>
      </c>
      <c r="T188">
        <v>0.60726820000000004</v>
      </c>
      <c r="U188">
        <v>6.0209995999999997</v>
      </c>
      <c r="V188">
        <f t="shared" si="115"/>
        <v>92.29</v>
      </c>
      <c r="W188" s="52">
        <f t="shared" si="116"/>
        <v>0.65800000000000003</v>
      </c>
      <c r="X188">
        <f t="shared" si="117"/>
        <v>6.524</v>
      </c>
      <c r="AB188" s="46">
        <f t="shared" ref="AB188" si="195">100*(X190-X189)/X188</f>
        <v>30.096003464957533</v>
      </c>
      <c r="AC188" s="46">
        <f t="shared" ref="AC188" si="196">100*(((K189-K190)*0.027)/C189)</f>
        <v>0</v>
      </c>
      <c r="AD188" s="46">
        <f t="shared" ref="AD188" si="197">(1000*(((K189-K190)*0.027)/55.85))/(C189/1000)</f>
        <v>0</v>
      </c>
      <c r="AE188" s="46">
        <f t="shared" ref="AE188" si="198">1000000*(X190-X189)/55.85/100</f>
        <v>351.56011925762391</v>
      </c>
    </row>
    <row r="189" spans="1:31">
      <c r="B189" t="s">
        <v>217</v>
      </c>
      <c r="C189">
        <v>99.93</v>
      </c>
      <c r="D189" s="48">
        <v>13.5021</v>
      </c>
      <c r="E189" s="55"/>
      <c r="F189" s="48">
        <v>13.574199999999999</v>
      </c>
      <c r="H189" s="48" t="s">
        <v>309</v>
      </c>
      <c r="M189">
        <f t="shared" si="128"/>
        <v>99.93</v>
      </c>
      <c r="N189">
        <f t="shared" si="129"/>
        <v>69.88</v>
      </c>
      <c r="O189" s="51">
        <f t="shared" si="114"/>
        <v>69.92895026518562</v>
      </c>
      <c r="P189">
        <f t="shared" ref="P189:P190" si="199">(N189-M189)/N189</f>
        <v>-0.43002289639381819</v>
      </c>
      <c r="S189">
        <v>69.88</v>
      </c>
      <c r="T189">
        <v>0.35638799999999998</v>
      </c>
      <c r="U189">
        <v>3.0041411999999998</v>
      </c>
      <c r="V189">
        <f t="shared" si="115"/>
        <v>99.93</v>
      </c>
      <c r="W189" s="52">
        <f t="shared" si="116"/>
        <v>0.35663764635244666</v>
      </c>
      <c r="X189">
        <f t="shared" si="117"/>
        <v>3.0062455719003296</v>
      </c>
    </row>
    <row r="190" spans="1:31">
      <c r="B190" t="s">
        <v>218</v>
      </c>
      <c r="C190">
        <v>99.91</v>
      </c>
      <c r="D190" s="48">
        <v>13.488099999999999</v>
      </c>
      <c r="E190" s="55"/>
      <c r="F190" s="48">
        <v>13.5802</v>
      </c>
      <c r="H190" s="48" t="s">
        <v>309</v>
      </c>
      <c r="M190">
        <f t="shared" si="128"/>
        <v>99.91</v>
      </c>
      <c r="N190">
        <f t="shared" si="129"/>
        <v>94.63</v>
      </c>
      <c r="O190" s="51">
        <f t="shared" si="114"/>
        <v>94.715243719347413</v>
      </c>
      <c r="P190">
        <f t="shared" si="199"/>
        <v>-5.5796259114445752E-2</v>
      </c>
      <c r="S190">
        <v>94.63</v>
      </c>
      <c r="T190">
        <v>0.51667980000000002</v>
      </c>
      <c r="U190">
        <v>4.9652361000000003</v>
      </c>
      <c r="V190">
        <f t="shared" si="115"/>
        <v>99.91</v>
      </c>
      <c r="W190" s="52">
        <f t="shared" si="116"/>
        <v>0.51714523070763685</v>
      </c>
      <c r="X190">
        <f t="shared" si="117"/>
        <v>4.9697088379541592</v>
      </c>
    </row>
    <row r="191" spans="1:31">
      <c r="A191" t="s">
        <v>253</v>
      </c>
      <c r="B191" t="s">
        <v>216</v>
      </c>
      <c r="C191">
        <v>100.01</v>
      </c>
      <c r="D191" s="56"/>
      <c r="E191" s="55"/>
      <c r="F191" s="56"/>
      <c r="M191">
        <f t="shared" ref="M191:M223" si="200">C191</f>
        <v>100.01</v>
      </c>
      <c r="N191">
        <f t="shared" ref="N191:N223" si="201">S191</f>
        <v>88.71</v>
      </c>
      <c r="O191" s="51">
        <f t="shared" ref="O191:O223" si="202">100*N191/C191</f>
        <v>88.701129887011291</v>
      </c>
      <c r="P191">
        <v>0</v>
      </c>
      <c r="S191">
        <v>88.71</v>
      </c>
      <c r="T191">
        <v>0.98645519999999998</v>
      </c>
      <c r="U191">
        <v>8.8204352999999998</v>
      </c>
      <c r="V191">
        <f t="shared" ref="V191:V254" si="203">(S191-(S191*P191))</f>
        <v>88.71</v>
      </c>
      <c r="W191" s="52">
        <f t="shared" ref="W191:W223" si="204">100*T191/V191</f>
        <v>1.1120000000000001</v>
      </c>
      <c r="X191">
        <f t="shared" ref="X191:X223" si="205">100*U191/V191</f>
        <v>9.9429999999999996</v>
      </c>
      <c r="AB191" s="46">
        <f t="shared" ref="AB191" si="206">100*(X193-X192)/X191</f>
        <v>28.405845096926353</v>
      </c>
      <c r="AC191" s="46">
        <f t="shared" ref="AC191" si="207">100*(((K192-K193)*0.027)/C192)</f>
        <v>0</v>
      </c>
      <c r="AD191" s="46">
        <f t="shared" ref="AD191" si="208">(1000*(((K192-K193)*0.027)/55.85))/(C192/1000)</f>
        <v>0</v>
      </c>
      <c r="AE191" s="46">
        <f t="shared" ref="AE191" si="209">1000000*(X193-X192)/55.85/100</f>
        <v>505.71050635405322</v>
      </c>
    </row>
    <row r="192" spans="1:31">
      <c r="B192" t="s">
        <v>217</v>
      </c>
      <c r="C192">
        <v>99.21</v>
      </c>
      <c r="D192" s="48">
        <v>14.053800000000001</v>
      </c>
      <c r="E192" s="55"/>
      <c r="F192" s="56"/>
      <c r="H192" s="48" t="s">
        <v>309</v>
      </c>
      <c r="M192">
        <f t="shared" si="200"/>
        <v>99.21</v>
      </c>
      <c r="N192">
        <f t="shared" si="201"/>
        <v>71.27</v>
      </c>
      <c r="O192" s="51">
        <f t="shared" si="202"/>
        <v>71.837516379397243</v>
      </c>
      <c r="P192">
        <f t="shared" ref="P192:P193" si="210">(N192-M192)/N192</f>
        <v>-0.39203030728216642</v>
      </c>
      <c r="S192">
        <v>71.27</v>
      </c>
      <c r="T192">
        <v>0.60151880000000002</v>
      </c>
      <c r="U192">
        <v>5.2226656</v>
      </c>
      <c r="V192">
        <f t="shared" si="203"/>
        <v>99.21</v>
      </c>
      <c r="W192" s="52">
        <f t="shared" si="204"/>
        <v>0.60630863824211279</v>
      </c>
      <c r="X192">
        <f t="shared" si="205"/>
        <v>5.26425320028223</v>
      </c>
    </row>
    <row r="193" spans="1:31">
      <c r="B193" t="s">
        <v>218</v>
      </c>
      <c r="C193">
        <v>99.4</v>
      </c>
      <c r="D193" s="48">
        <v>14.0586</v>
      </c>
      <c r="E193" s="55"/>
      <c r="F193" s="48">
        <v>14.1585</v>
      </c>
      <c r="H193" s="48" t="s">
        <v>309</v>
      </c>
      <c r="M193">
        <f t="shared" si="200"/>
        <v>99.4</v>
      </c>
      <c r="N193">
        <f t="shared" si="201"/>
        <v>98.11</v>
      </c>
      <c r="O193" s="51">
        <f t="shared" si="202"/>
        <v>98.702213279678062</v>
      </c>
      <c r="P193">
        <f t="shared" si="210"/>
        <v>-1.3148506778106271E-2</v>
      </c>
      <c r="S193">
        <v>98.11</v>
      </c>
      <c r="T193">
        <v>0.86925459999999999</v>
      </c>
      <c r="U193">
        <v>8.0401144999999996</v>
      </c>
      <c r="V193">
        <f t="shared" si="203"/>
        <v>99.4</v>
      </c>
      <c r="W193" s="52">
        <f t="shared" si="204"/>
        <v>0.87450160965794765</v>
      </c>
      <c r="X193">
        <f t="shared" si="205"/>
        <v>8.0886463782696172</v>
      </c>
    </row>
    <row r="194" spans="1:31">
      <c r="A194" s="58" t="s">
        <v>254</v>
      </c>
      <c r="B194" s="58" t="s">
        <v>216</v>
      </c>
      <c r="C194" s="56">
        <v>100</v>
      </c>
      <c r="D194" s="56"/>
      <c r="E194" s="55"/>
      <c r="F194" s="48">
        <v>13.5158</v>
      </c>
      <c r="H194" s="48" t="s">
        <v>309</v>
      </c>
      <c r="M194">
        <f t="shared" si="200"/>
        <v>100</v>
      </c>
      <c r="N194">
        <f t="shared" si="201"/>
        <v>100</v>
      </c>
      <c r="O194" s="51">
        <f t="shared" si="202"/>
        <v>100</v>
      </c>
      <c r="P194">
        <v>0</v>
      </c>
      <c r="S194">
        <v>100</v>
      </c>
      <c r="T194">
        <v>0.91600000000000004</v>
      </c>
      <c r="U194">
        <v>9.5830000000000002</v>
      </c>
      <c r="V194">
        <f t="shared" si="203"/>
        <v>100</v>
      </c>
      <c r="W194" s="52">
        <f t="shared" si="204"/>
        <v>0.91600000000000004</v>
      </c>
      <c r="X194">
        <f t="shared" si="205"/>
        <v>9.5830000000000002</v>
      </c>
      <c r="AB194" s="46">
        <f t="shared" ref="AB194" si="211">100*(X196-X195)/X194</f>
        <v>29.572857142857146</v>
      </c>
      <c r="AC194" s="46">
        <f t="shared" ref="AC194" si="212">100*(((K195-K196)*0.027)/C195)</f>
        <v>0</v>
      </c>
      <c r="AD194" s="46">
        <f t="shared" ref="AD194" si="213">(1000*(((K195-K196)*0.027)/55.85))/(C195/1000)</f>
        <v>0</v>
      </c>
      <c r="AE194" s="46">
        <f t="shared" ref="AE194" si="214">1000000*(X196-X195)/55.85/100</f>
        <v>507.42469113697399</v>
      </c>
    </row>
    <row r="195" spans="1:31">
      <c r="A195" s="58"/>
      <c r="B195" s="58" t="s">
        <v>217</v>
      </c>
      <c r="C195" s="56">
        <v>100</v>
      </c>
      <c r="D195" s="48">
        <v>13.491300000000001</v>
      </c>
      <c r="E195" s="55"/>
      <c r="F195" s="60">
        <v>14.128299999999999</v>
      </c>
      <c r="H195" s="48" t="s">
        <v>309</v>
      </c>
      <c r="M195">
        <f t="shared" si="200"/>
        <v>100</v>
      </c>
      <c r="N195">
        <f t="shared" si="201"/>
        <v>67.739999999999995</v>
      </c>
      <c r="O195" s="51">
        <f t="shared" si="202"/>
        <v>67.739999999999995</v>
      </c>
      <c r="P195">
        <f t="shared" ref="P195:P196" si="215">(N195-M195)/N195</f>
        <v>-0.47623265426631251</v>
      </c>
      <c r="S195">
        <v>67.739999999999995</v>
      </c>
      <c r="T195">
        <v>0.69501239999999997</v>
      </c>
      <c r="U195">
        <v>5.5783889999999996</v>
      </c>
      <c r="V195">
        <f t="shared" si="203"/>
        <v>100</v>
      </c>
      <c r="W195" s="52">
        <f t="shared" si="204"/>
        <v>0.69501239999999997</v>
      </c>
      <c r="X195">
        <f t="shared" si="205"/>
        <v>5.5783889999999996</v>
      </c>
    </row>
    <row r="196" spans="1:31">
      <c r="A196" s="58"/>
      <c r="B196" s="58" t="s">
        <v>218</v>
      </c>
      <c r="C196" s="56">
        <v>100</v>
      </c>
      <c r="D196" s="48">
        <v>14.0762</v>
      </c>
      <c r="E196" s="55"/>
      <c r="F196" s="60">
        <v>13.726599999999999</v>
      </c>
      <c r="H196" s="48" t="s">
        <v>309</v>
      </c>
      <c r="M196">
        <f t="shared" si="200"/>
        <v>100</v>
      </c>
      <c r="N196">
        <f t="shared" si="201"/>
        <v>92.17</v>
      </c>
      <c r="O196" s="51">
        <f t="shared" si="202"/>
        <v>92.17</v>
      </c>
      <c r="P196">
        <f t="shared" si="215"/>
        <v>-8.4951719648475629E-2</v>
      </c>
      <c r="S196">
        <v>92.17</v>
      </c>
      <c r="T196">
        <v>0.99727940000000004</v>
      </c>
      <c r="U196">
        <v>8.4123558999999997</v>
      </c>
      <c r="V196">
        <f t="shared" si="203"/>
        <v>100</v>
      </c>
      <c r="W196" s="52">
        <f t="shared" si="204"/>
        <v>0.99727940000000004</v>
      </c>
      <c r="X196">
        <f t="shared" si="205"/>
        <v>8.4123558999999997</v>
      </c>
    </row>
    <row r="197" spans="1:31">
      <c r="A197" t="s">
        <v>255</v>
      </c>
      <c r="B197" t="s">
        <v>216</v>
      </c>
      <c r="C197">
        <v>99.83</v>
      </c>
      <c r="D197" s="56"/>
      <c r="E197" s="55"/>
      <c r="F197" s="48">
        <v>14.228400000000001</v>
      </c>
      <c r="H197" s="48" t="s">
        <v>309</v>
      </c>
      <c r="M197">
        <f t="shared" si="200"/>
        <v>99.83</v>
      </c>
      <c r="N197">
        <f t="shared" si="201"/>
        <v>91.82</v>
      </c>
      <c r="O197" s="51">
        <f t="shared" si="202"/>
        <v>91.976359811679856</v>
      </c>
      <c r="P197">
        <v>0</v>
      </c>
      <c r="S197">
        <v>91.82</v>
      </c>
      <c r="T197">
        <v>0.69783200000000001</v>
      </c>
      <c r="U197">
        <v>6.9783200000000001</v>
      </c>
      <c r="V197">
        <f t="shared" si="203"/>
        <v>91.82</v>
      </c>
      <c r="W197" s="52">
        <f t="shared" si="204"/>
        <v>0.76</v>
      </c>
      <c r="X197">
        <f t="shared" si="205"/>
        <v>7.6000000000000005</v>
      </c>
      <c r="AB197" s="46">
        <f t="shared" ref="AB197" si="216">100*(X199-X198)/X197</f>
        <v>25.534971583542323</v>
      </c>
      <c r="AC197" s="46">
        <f t="shared" ref="AC197" si="217">100*(((K198-K199)*0.027)/C198)</f>
        <v>0</v>
      </c>
      <c r="AD197" s="46">
        <f t="shared" ref="AD197" si="218">(1000*(((K198-K199)*0.027)/55.85))/(C198/1000)</f>
        <v>0</v>
      </c>
      <c r="AE197" s="46">
        <f t="shared" ref="AE197" si="219">1000000*(X199-X198)/55.85/100</f>
        <v>347.47678430603702</v>
      </c>
    </row>
    <row r="198" spans="1:31">
      <c r="B198" t="s">
        <v>217</v>
      </c>
      <c r="C198">
        <v>99.93</v>
      </c>
      <c r="D198" s="48">
        <v>13.43</v>
      </c>
      <c r="E198" s="55"/>
      <c r="F198" s="48">
        <v>13.5084</v>
      </c>
      <c r="H198" s="48" t="s">
        <v>309</v>
      </c>
      <c r="M198">
        <f t="shared" si="200"/>
        <v>99.93</v>
      </c>
      <c r="N198">
        <f t="shared" si="201"/>
        <v>74.989999999999995</v>
      </c>
      <c r="O198" s="51">
        <f t="shared" si="202"/>
        <v>75.042529770839579</v>
      </c>
      <c r="P198">
        <f t="shared" ref="P198:P199" si="220">(N198-M198)/N198</f>
        <v>-0.3325776770236033</v>
      </c>
      <c r="S198">
        <v>74.989999999999995</v>
      </c>
      <c r="T198">
        <v>0.43644179999999999</v>
      </c>
      <c r="U198">
        <v>4.1836921</v>
      </c>
      <c r="V198">
        <f t="shared" si="203"/>
        <v>99.93</v>
      </c>
      <c r="W198" s="52">
        <f t="shared" si="204"/>
        <v>0.43674752326628635</v>
      </c>
      <c r="X198">
        <f t="shared" si="205"/>
        <v>4.1866227359151402</v>
      </c>
    </row>
    <row r="199" spans="1:31">
      <c r="B199" t="s">
        <v>218</v>
      </c>
      <c r="C199">
        <v>99.26</v>
      </c>
      <c r="D199" s="48">
        <v>14.0824</v>
      </c>
      <c r="E199" s="55"/>
      <c r="F199" s="48">
        <v>14.175700000000001</v>
      </c>
      <c r="H199" s="48" t="s">
        <v>309</v>
      </c>
      <c r="M199">
        <f t="shared" si="200"/>
        <v>99.26</v>
      </c>
      <c r="N199">
        <f t="shared" si="201"/>
        <v>94.69</v>
      </c>
      <c r="O199" s="51">
        <f t="shared" si="202"/>
        <v>95.395929881120281</v>
      </c>
      <c r="P199">
        <f t="shared" si="220"/>
        <v>-4.8262752138557477E-2</v>
      </c>
      <c r="S199">
        <v>94.69</v>
      </c>
      <c r="T199">
        <v>0.61453809999999998</v>
      </c>
      <c r="U199">
        <v>6.0819387000000003</v>
      </c>
      <c r="V199">
        <f t="shared" si="203"/>
        <v>99.26</v>
      </c>
      <c r="W199" s="52">
        <f t="shared" si="204"/>
        <v>0.61911958492847063</v>
      </c>
      <c r="X199">
        <f t="shared" si="205"/>
        <v>6.127280576264357</v>
      </c>
    </row>
    <row r="200" spans="1:31">
      <c r="A200" t="s">
        <v>256</v>
      </c>
      <c r="B200" t="s">
        <v>216</v>
      </c>
      <c r="C200">
        <v>99.75</v>
      </c>
      <c r="D200" s="56"/>
      <c r="E200" s="55"/>
      <c r="F200" s="56"/>
      <c r="M200">
        <f t="shared" si="200"/>
        <v>99.75</v>
      </c>
      <c r="N200">
        <f t="shared" si="201"/>
        <v>93.66</v>
      </c>
      <c r="O200" s="51">
        <f t="shared" si="202"/>
        <v>93.89473684210526</v>
      </c>
      <c r="P200">
        <v>0</v>
      </c>
      <c r="S200">
        <v>93.66</v>
      </c>
      <c r="T200">
        <v>0.74085060000000003</v>
      </c>
      <c r="U200">
        <v>7.1827854000000002</v>
      </c>
      <c r="V200">
        <f t="shared" si="203"/>
        <v>93.66</v>
      </c>
      <c r="W200" s="52">
        <f t="shared" si="204"/>
        <v>0.79100000000000004</v>
      </c>
      <c r="X200">
        <f t="shared" si="205"/>
        <v>7.6690000000000005</v>
      </c>
      <c r="AB200" s="46">
        <f t="shared" ref="AB200" si="221">100*(X202-X201)/X200</f>
        <v>26.083678093214761</v>
      </c>
      <c r="AC200" s="46">
        <f t="shared" ref="AC200" si="222">100*(((K201-K202)*0.027)/C201)</f>
        <v>0</v>
      </c>
      <c r="AD200" s="46">
        <f t="shared" ref="AD200" si="223">(1000*(((K201-K202)*0.027)/55.85))/(C201/1000)</f>
        <v>0</v>
      </c>
      <c r="AE200" s="46">
        <f t="shared" ref="AE200" si="224">1000000*(X202-X201)/55.85/100</f>
        <v>358.16602917970283</v>
      </c>
    </row>
    <row r="201" spans="1:31">
      <c r="B201" t="s">
        <v>217</v>
      </c>
      <c r="C201">
        <v>99.81</v>
      </c>
      <c r="D201" s="48" t="s">
        <v>314</v>
      </c>
      <c r="E201" s="55"/>
      <c r="F201" s="48">
        <v>14.128299999999999</v>
      </c>
      <c r="H201" s="48" t="s">
        <v>309</v>
      </c>
      <c r="M201">
        <f t="shared" si="200"/>
        <v>99.81</v>
      </c>
      <c r="N201">
        <f t="shared" si="201"/>
        <v>75.260000000000005</v>
      </c>
      <c r="O201" s="51">
        <f t="shared" si="202"/>
        <v>75.403266205791013</v>
      </c>
      <c r="P201">
        <f t="shared" ref="P201:P202" si="225">(N201-M201)/N201</f>
        <v>-0.32620249800690931</v>
      </c>
      <c r="S201">
        <v>75.260000000000005</v>
      </c>
      <c r="T201">
        <v>0.45682820000000002</v>
      </c>
      <c r="U201">
        <v>3.9684598000000002</v>
      </c>
      <c r="V201">
        <f t="shared" si="203"/>
        <v>99.81</v>
      </c>
      <c r="W201" s="52">
        <f t="shared" si="204"/>
        <v>0.45769782586915136</v>
      </c>
      <c r="X201">
        <f t="shared" si="205"/>
        <v>3.9760142270313596</v>
      </c>
    </row>
    <row r="202" spans="1:31">
      <c r="B202" t="s">
        <v>218</v>
      </c>
      <c r="C202">
        <v>100</v>
      </c>
      <c r="D202" s="48">
        <v>13.630800000000001</v>
      </c>
      <c r="E202" s="55"/>
      <c r="F202" s="48">
        <v>13.726599999999999</v>
      </c>
      <c r="H202" s="48" t="s">
        <v>309</v>
      </c>
      <c r="M202">
        <f t="shared" si="200"/>
        <v>100</v>
      </c>
      <c r="N202">
        <f t="shared" si="201"/>
        <v>95.15</v>
      </c>
      <c r="O202" s="51">
        <f t="shared" si="202"/>
        <v>95.15</v>
      </c>
      <c r="P202">
        <f t="shared" si="225"/>
        <v>-5.0972149238045127E-2</v>
      </c>
      <c r="S202">
        <v>95.15</v>
      </c>
      <c r="T202">
        <v>0.635602</v>
      </c>
      <c r="U202">
        <v>5.9763714999999999</v>
      </c>
      <c r="V202">
        <f t="shared" si="203"/>
        <v>100</v>
      </c>
      <c r="W202" s="52">
        <f t="shared" si="204"/>
        <v>0.635602</v>
      </c>
      <c r="X202">
        <f t="shared" si="205"/>
        <v>5.9763714999999999</v>
      </c>
    </row>
    <row r="203" spans="1:31">
      <c r="A203" t="s">
        <v>257</v>
      </c>
      <c r="B203" t="s">
        <v>216</v>
      </c>
      <c r="C203">
        <v>91.79</v>
      </c>
      <c r="D203" s="56"/>
      <c r="E203" s="55"/>
      <c r="F203" s="48">
        <v>13.5563</v>
      </c>
      <c r="H203" s="48" t="s">
        <v>309</v>
      </c>
      <c r="M203">
        <f t="shared" si="200"/>
        <v>91.79</v>
      </c>
      <c r="N203">
        <f t="shared" si="201"/>
        <v>83.55</v>
      </c>
      <c r="O203" s="51">
        <f t="shared" si="202"/>
        <v>91.022987253513449</v>
      </c>
      <c r="P203">
        <v>0</v>
      </c>
      <c r="S203">
        <v>83.55</v>
      </c>
      <c r="T203">
        <v>1.9667669999999999</v>
      </c>
      <c r="U203">
        <v>15.069077999999999</v>
      </c>
      <c r="V203">
        <f t="shared" si="203"/>
        <v>83.55</v>
      </c>
      <c r="W203" s="52">
        <f t="shared" si="204"/>
        <v>2.3540000000000001</v>
      </c>
      <c r="X203">
        <f t="shared" si="205"/>
        <v>18.036000000000001</v>
      </c>
      <c r="AB203" s="46">
        <f t="shared" ref="AB203" si="226">100*(X205-X204)/X203</f>
        <v>14.500549442845132</v>
      </c>
      <c r="AC203" s="46">
        <f t="shared" ref="AC203" si="227">100*(((K204-K205)*0.027)/C204)</f>
        <v>0</v>
      </c>
      <c r="AD203" s="46">
        <f t="shared" ref="AD203" si="228">(1000*(((K204-K205)*0.027)/55.85))/(C204/1000)</f>
        <v>0</v>
      </c>
      <c r="AE203" s="46">
        <f t="shared" ref="AE203" si="229">1000000*(X205-X204)/55.85/100</f>
        <v>468.27557699401046</v>
      </c>
    </row>
    <row r="204" spans="1:31">
      <c r="B204" t="s">
        <v>217</v>
      </c>
      <c r="C204">
        <v>99.83</v>
      </c>
      <c r="D204" s="56"/>
      <c r="E204" s="55"/>
      <c r="F204" s="48">
        <v>13.56</v>
      </c>
      <c r="H204" s="48" t="s">
        <v>309</v>
      </c>
      <c r="M204">
        <f t="shared" si="200"/>
        <v>99.83</v>
      </c>
      <c r="N204">
        <f t="shared" si="201"/>
        <v>69.83</v>
      </c>
      <c r="O204" s="51">
        <f t="shared" si="202"/>
        <v>69.948913152359012</v>
      </c>
      <c r="P204">
        <f t="shared" ref="P204:P205" si="230">(N204-M204)/N204</f>
        <v>-0.42961477874838894</v>
      </c>
      <c r="S204">
        <v>69.83</v>
      </c>
      <c r="T204">
        <v>1.4796977</v>
      </c>
      <c r="U204">
        <v>11.944421500000001</v>
      </c>
      <c r="V204">
        <f t="shared" si="203"/>
        <v>99.83</v>
      </c>
      <c r="W204" s="52">
        <f t="shared" si="204"/>
        <v>1.4822174696984876</v>
      </c>
      <c r="X204">
        <f t="shared" si="205"/>
        <v>11.96476159471101</v>
      </c>
    </row>
    <row r="205" spans="1:31">
      <c r="B205" t="s">
        <v>218</v>
      </c>
      <c r="C205">
        <v>99.39</v>
      </c>
      <c r="D205" s="56"/>
      <c r="E205" s="55"/>
      <c r="F205" s="48">
        <v>14.1752</v>
      </c>
      <c r="H205" s="48" t="s">
        <v>309</v>
      </c>
      <c r="M205">
        <f t="shared" si="200"/>
        <v>99.39</v>
      </c>
      <c r="N205">
        <f t="shared" si="201"/>
        <v>88.87</v>
      </c>
      <c r="O205" s="51">
        <f t="shared" si="202"/>
        <v>89.415434148304655</v>
      </c>
      <c r="P205">
        <f t="shared" si="230"/>
        <v>-0.11837515472037803</v>
      </c>
      <c r="S205">
        <v>88.87</v>
      </c>
      <c r="T205">
        <v>1.7809547999999999</v>
      </c>
      <c r="U205">
        <v>14.491142200000001</v>
      </c>
      <c r="V205">
        <f t="shared" si="203"/>
        <v>99.39</v>
      </c>
      <c r="W205" s="52">
        <f t="shared" si="204"/>
        <v>1.7918853003320254</v>
      </c>
      <c r="X205">
        <f t="shared" si="205"/>
        <v>14.580080692222559</v>
      </c>
    </row>
    <row r="206" spans="1:31">
      <c r="A206" t="s">
        <v>258</v>
      </c>
      <c r="B206" t="s">
        <v>216</v>
      </c>
      <c r="C206">
        <v>99.78</v>
      </c>
      <c r="D206" s="56"/>
      <c r="E206" s="55"/>
      <c r="F206" s="48">
        <v>14.1844</v>
      </c>
      <c r="H206" s="48" t="s">
        <v>309</v>
      </c>
      <c r="M206">
        <f t="shared" si="200"/>
        <v>99.78</v>
      </c>
      <c r="N206">
        <f t="shared" si="201"/>
        <v>91.1</v>
      </c>
      <c r="O206" s="51">
        <f t="shared" si="202"/>
        <v>91.300861896171583</v>
      </c>
      <c r="P206">
        <v>0</v>
      </c>
      <c r="S206">
        <v>91.1</v>
      </c>
      <c r="T206">
        <v>0.98661299999999996</v>
      </c>
      <c r="U206">
        <v>8.9797270000000005</v>
      </c>
      <c r="V206">
        <f t="shared" si="203"/>
        <v>91.1</v>
      </c>
      <c r="W206" s="52">
        <f t="shared" si="204"/>
        <v>1.083</v>
      </c>
      <c r="X206">
        <f t="shared" si="205"/>
        <v>9.8570000000000011</v>
      </c>
      <c r="AB206" s="46">
        <f t="shared" ref="AB206" si="231">100*(X208-X207)/X206</f>
        <v>40.84658794906607</v>
      </c>
      <c r="AC206" s="46">
        <f t="shared" ref="AC206" si="232">100*(((K207-K208)*0.027)/C207)</f>
        <v>0</v>
      </c>
      <c r="AD206" s="46">
        <f t="shared" ref="AD206" si="233">(1000*(((K207-K208)*0.027)/55.85))/(C207/1000)</f>
        <v>0</v>
      </c>
      <c r="AE206" s="46">
        <f t="shared" ref="AE206" si="234">1000000*(X208-X207)/55.85/100</f>
        <v>720.90388077698185</v>
      </c>
    </row>
    <row r="207" spans="1:31">
      <c r="B207" t="s">
        <v>217</v>
      </c>
      <c r="C207">
        <v>99.65</v>
      </c>
      <c r="D207" s="48">
        <v>14.1173</v>
      </c>
      <c r="E207" s="55"/>
      <c r="F207" s="48">
        <v>14.1678</v>
      </c>
      <c r="H207" s="48" t="s">
        <v>309</v>
      </c>
      <c r="M207">
        <f t="shared" si="200"/>
        <v>99.65</v>
      </c>
      <c r="N207">
        <f t="shared" si="201"/>
        <v>49.73</v>
      </c>
      <c r="O207" s="51">
        <f t="shared" si="202"/>
        <v>49.904666332162563</v>
      </c>
      <c r="P207">
        <f t="shared" ref="P207:P208" si="235">(N207-M207)/N207</f>
        <v>-1.0038206314096121</v>
      </c>
      <c r="S207">
        <v>49.73</v>
      </c>
      <c r="T207">
        <v>0.51072709999999999</v>
      </c>
      <c r="U207">
        <v>3.6138791000000001</v>
      </c>
      <c r="V207">
        <f t="shared" si="203"/>
        <v>99.65</v>
      </c>
      <c r="W207" s="52">
        <f t="shared" si="204"/>
        <v>0.5125209232313096</v>
      </c>
      <c r="X207">
        <f t="shared" si="205"/>
        <v>3.6265721023582542</v>
      </c>
    </row>
    <row r="208" spans="1:31">
      <c r="B208" t="s">
        <v>218</v>
      </c>
      <c r="C208">
        <v>99.82</v>
      </c>
      <c r="D208" s="48">
        <v>13.484</v>
      </c>
      <c r="E208" s="55"/>
      <c r="F208" s="48">
        <v>13.5769</v>
      </c>
      <c r="H208" s="48" t="s">
        <v>309</v>
      </c>
      <c r="M208">
        <f t="shared" si="200"/>
        <v>99.82</v>
      </c>
      <c r="N208">
        <f t="shared" si="201"/>
        <v>92.46</v>
      </c>
      <c r="O208" s="51">
        <f t="shared" si="202"/>
        <v>92.626728110599089</v>
      </c>
      <c r="P208">
        <f t="shared" si="235"/>
        <v>-7.9601990049751242E-2</v>
      </c>
      <c r="S208">
        <v>92.46</v>
      </c>
      <c r="T208">
        <v>0.88669140000000002</v>
      </c>
      <c r="U208">
        <v>7.6390452</v>
      </c>
      <c r="V208">
        <f t="shared" si="203"/>
        <v>99.82</v>
      </c>
      <c r="W208" s="52">
        <f t="shared" si="204"/>
        <v>0.88829032258064522</v>
      </c>
      <c r="X208">
        <f t="shared" si="205"/>
        <v>7.6528202764976969</v>
      </c>
    </row>
    <row r="209" spans="1:31">
      <c r="A209" t="s">
        <v>259</v>
      </c>
      <c r="B209" t="s">
        <v>216</v>
      </c>
      <c r="C209">
        <v>99.2</v>
      </c>
      <c r="D209" s="56"/>
      <c r="E209" s="55"/>
      <c r="F209" s="48">
        <v>14.1747</v>
      </c>
      <c r="H209" s="48" t="s">
        <v>309</v>
      </c>
      <c r="M209">
        <f t="shared" si="200"/>
        <v>99.2</v>
      </c>
      <c r="N209">
        <f t="shared" si="201"/>
        <v>89.79</v>
      </c>
      <c r="O209" s="51">
        <f t="shared" si="202"/>
        <v>90.514112903225808</v>
      </c>
      <c r="P209">
        <v>0</v>
      </c>
      <c r="S209">
        <v>89.79</v>
      </c>
      <c r="T209">
        <v>0.99128159999999998</v>
      </c>
      <c r="U209">
        <v>9.1352346000000004</v>
      </c>
      <c r="V209">
        <f t="shared" si="203"/>
        <v>89.79</v>
      </c>
      <c r="W209" s="52">
        <f t="shared" si="204"/>
        <v>1.1039999999999999</v>
      </c>
      <c r="X209">
        <f t="shared" si="205"/>
        <v>10.173999999999999</v>
      </c>
      <c r="AB209" s="46">
        <f t="shared" ref="AB209" si="236">100*(X211-X210)/X209</f>
        <v>37.654381393383545</v>
      </c>
      <c r="AC209" s="46">
        <f t="shared" ref="AC209" si="237">100*(((K210-K211)*0.027)/C210)</f>
        <v>0</v>
      </c>
      <c r="AD209" s="46">
        <f t="shared" ref="AD209" si="238">(1000*(((K210-K211)*0.027)/55.85))/(C210/1000)</f>
        <v>0</v>
      </c>
      <c r="AE209" s="46">
        <f t="shared" ref="AE209" si="239">1000000*(X211-X210)/55.85/100</f>
        <v>685.936752544824</v>
      </c>
    </row>
    <row r="210" spans="1:31">
      <c r="B210" t="s">
        <v>217</v>
      </c>
      <c r="C210">
        <v>99.37</v>
      </c>
      <c r="D210" s="48">
        <v>13.524800000000001</v>
      </c>
      <c r="E210" s="55"/>
      <c r="F210" s="48">
        <v>13.596500000000001</v>
      </c>
      <c r="H210" s="48" t="s">
        <v>309</v>
      </c>
      <c r="M210">
        <f t="shared" si="200"/>
        <v>99.37</v>
      </c>
      <c r="N210">
        <f t="shared" si="201"/>
        <v>65.709999999999994</v>
      </c>
      <c r="O210" s="51">
        <f t="shared" si="202"/>
        <v>66.126597564657331</v>
      </c>
      <c r="P210">
        <f t="shared" ref="P210:P211" si="240">(N210-M210)/N210</f>
        <v>-0.51225079896515013</v>
      </c>
      <c r="S210">
        <v>65.709999999999994</v>
      </c>
      <c r="T210">
        <v>0.63672989999999996</v>
      </c>
      <c r="U210">
        <v>5.0340430999999999</v>
      </c>
      <c r="V210">
        <f t="shared" si="203"/>
        <v>99.37</v>
      </c>
      <c r="W210" s="52">
        <f t="shared" si="204"/>
        <v>0.64076673040152954</v>
      </c>
      <c r="X210">
        <f t="shared" si="205"/>
        <v>5.0659586394283984</v>
      </c>
    </row>
    <row r="211" spans="1:31">
      <c r="B211" t="s">
        <v>218</v>
      </c>
      <c r="C211">
        <v>99.53</v>
      </c>
      <c r="D211" s="48">
        <v>13.524800000000001</v>
      </c>
      <c r="E211" s="55"/>
      <c r="F211" s="48">
        <v>13.6075</v>
      </c>
      <c r="H211" s="48" t="s">
        <v>309</v>
      </c>
      <c r="M211">
        <f t="shared" si="200"/>
        <v>99.53</v>
      </c>
      <c r="N211">
        <f t="shared" si="201"/>
        <v>105.13</v>
      </c>
      <c r="O211" s="51">
        <f t="shared" si="202"/>
        <v>105.62644428815432</v>
      </c>
      <c r="P211">
        <f t="shared" si="240"/>
        <v>5.3267383239798294E-2</v>
      </c>
      <c r="S211">
        <v>105.13</v>
      </c>
      <c r="T211">
        <v>0.96404210000000001</v>
      </c>
      <c r="U211">
        <v>8.8550999000000008</v>
      </c>
      <c r="V211">
        <f t="shared" si="203"/>
        <v>99.53</v>
      </c>
      <c r="W211" s="52">
        <f t="shared" si="204"/>
        <v>0.96859449412237519</v>
      </c>
      <c r="X211">
        <f t="shared" si="205"/>
        <v>8.8969154023912402</v>
      </c>
    </row>
    <row r="212" spans="1:31">
      <c r="A212" t="s">
        <v>260</v>
      </c>
      <c r="B212" t="s">
        <v>216</v>
      </c>
      <c r="C212">
        <v>99.65</v>
      </c>
      <c r="D212" s="56"/>
      <c r="E212" s="55"/>
      <c r="F212" s="48" t="s">
        <v>310</v>
      </c>
      <c r="H212" s="48" t="s">
        <v>309</v>
      </c>
      <c r="M212">
        <f t="shared" si="200"/>
        <v>99.65</v>
      </c>
      <c r="N212">
        <f t="shared" si="201"/>
        <v>92.66</v>
      </c>
      <c r="O212" s="51">
        <f t="shared" si="202"/>
        <v>92.98544907175112</v>
      </c>
      <c r="P212">
        <v>0</v>
      </c>
      <c r="S212">
        <v>92.66</v>
      </c>
      <c r="T212">
        <v>0.84227940000000001</v>
      </c>
      <c r="U212">
        <v>8.8193788000000009</v>
      </c>
      <c r="V212">
        <f t="shared" si="203"/>
        <v>92.66</v>
      </c>
      <c r="W212" s="52">
        <f t="shared" si="204"/>
        <v>0.90900000000000003</v>
      </c>
      <c r="X212">
        <f t="shared" si="205"/>
        <v>9.5180000000000007</v>
      </c>
      <c r="AB212" s="46">
        <f t="shared" ref="AB212" si="241">100*(X214-X213)/X212</f>
        <v>31.494795441773956</v>
      </c>
      <c r="AC212" s="46">
        <f t="shared" ref="AC212" si="242">100*(((K213-K214)*0.027)/C213)</f>
        <v>0</v>
      </c>
      <c r="AD212" s="46">
        <f t="shared" ref="AD212" si="243">(1000*(((K213-K214)*0.027)/55.85))/(C213/1000)</f>
        <v>0</v>
      </c>
      <c r="AE212" s="46">
        <f t="shared" ref="AE212" si="244">1000000*(X214-X213)/55.85/100</f>
        <v>536.73672876419801</v>
      </c>
    </row>
    <row r="213" spans="1:31">
      <c r="B213" t="s">
        <v>217</v>
      </c>
      <c r="C213">
        <v>99.16</v>
      </c>
      <c r="D213" s="48">
        <v>14.0672</v>
      </c>
      <c r="E213" s="55"/>
      <c r="F213" s="48">
        <v>14.137700000000001</v>
      </c>
      <c r="H213" s="48" t="s">
        <v>309</v>
      </c>
      <c r="M213">
        <f t="shared" si="200"/>
        <v>99.16</v>
      </c>
      <c r="N213">
        <f t="shared" si="201"/>
        <v>61.78</v>
      </c>
      <c r="O213" s="51">
        <f t="shared" si="202"/>
        <v>62.303348124243648</v>
      </c>
      <c r="P213">
        <f t="shared" ref="P213:P214" si="245">(N213-M213)/N213</f>
        <v>-0.60505017805114913</v>
      </c>
      <c r="S213">
        <v>61.78</v>
      </c>
      <c r="T213">
        <v>0.49547560000000002</v>
      </c>
      <c r="U213">
        <v>4.2856785999999998</v>
      </c>
      <c r="V213">
        <f t="shared" si="203"/>
        <v>99.16</v>
      </c>
      <c r="W213" s="52">
        <f t="shared" si="204"/>
        <v>0.49967285195643413</v>
      </c>
      <c r="X213">
        <f t="shared" si="205"/>
        <v>4.3219832593787819</v>
      </c>
    </row>
    <row r="214" spans="1:31">
      <c r="B214" t="s">
        <v>218</v>
      </c>
      <c r="C214">
        <v>101.02</v>
      </c>
      <c r="D214" s="48">
        <v>13.5434</v>
      </c>
      <c r="E214" s="55"/>
      <c r="F214" s="48">
        <v>13.640700000000001</v>
      </c>
      <c r="H214" s="48" t="s">
        <v>309</v>
      </c>
      <c r="M214">
        <f t="shared" si="200"/>
        <v>101.02</v>
      </c>
      <c r="N214">
        <f t="shared" si="201"/>
        <v>96.18</v>
      </c>
      <c r="O214" s="51">
        <f t="shared" si="202"/>
        <v>95.208869530785989</v>
      </c>
      <c r="P214">
        <f t="shared" si="245"/>
        <v>-5.0322312331045838E-2</v>
      </c>
      <c r="S214">
        <v>96.18</v>
      </c>
      <c r="T214">
        <v>0.75212760000000001</v>
      </c>
      <c r="U214">
        <v>7.3943184000000004</v>
      </c>
      <c r="V214">
        <f t="shared" si="203"/>
        <v>101.02</v>
      </c>
      <c r="W214" s="52">
        <f t="shared" si="204"/>
        <v>0.74453335973074641</v>
      </c>
      <c r="X214">
        <f t="shared" si="205"/>
        <v>7.3196578895268276</v>
      </c>
    </row>
    <row r="215" spans="1:31">
      <c r="A215" t="s">
        <v>261</v>
      </c>
      <c r="B215" t="s">
        <v>216</v>
      </c>
      <c r="C215">
        <v>99.73</v>
      </c>
      <c r="D215" s="56"/>
      <c r="E215" s="55"/>
      <c r="F215" s="48">
        <v>14.1867</v>
      </c>
      <c r="H215" s="48" t="s">
        <v>309</v>
      </c>
      <c r="M215">
        <f t="shared" si="200"/>
        <v>99.73</v>
      </c>
      <c r="N215">
        <f t="shared" si="201"/>
        <v>89.54</v>
      </c>
      <c r="O215" s="51">
        <f t="shared" si="202"/>
        <v>89.782412513787222</v>
      </c>
      <c r="P215">
        <v>0</v>
      </c>
      <c r="S215">
        <v>89.54</v>
      </c>
      <c r="T215">
        <v>0.74049580000000004</v>
      </c>
      <c r="U215">
        <v>7.9484658000000001</v>
      </c>
      <c r="V215">
        <f t="shared" si="203"/>
        <v>89.54</v>
      </c>
      <c r="W215" s="52">
        <f t="shared" si="204"/>
        <v>0.82699999999999996</v>
      </c>
      <c r="X215">
        <f t="shared" si="205"/>
        <v>8.8769999999999989</v>
      </c>
      <c r="AB215" s="46">
        <f t="shared" ref="AB215" si="246">100*(X217-X216)/X215</f>
        <v>54.958524857177551</v>
      </c>
      <c r="AC215" s="46">
        <f t="shared" ref="AC215" si="247">100*(((K216-K217)*0.027)/C216)</f>
        <v>0</v>
      </c>
      <c r="AD215" s="46">
        <f t="shared" ref="AD215" si="248">(1000*(((K216-K217)*0.027)/55.85))/(C216/1000)</f>
        <v>0</v>
      </c>
      <c r="AE215" s="46">
        <f t="shared" ref="AE215" si="249">1000000*(X217-X216)/55.85/100</f>
        <v>873.53057324470024</v>
      </c>
    </row>
    <row r="216" spans="1:31">
      <c r="B216" t="s">
        <v>217</v>
      </c>
      <c r="C216">
        <v>100.04</v>
      </c>
      <c r="D216" s="48">
        <v>13.601000000000001</v>
      </c>
      <c r="E216" s="55"/>
      <c r="F216" s="48">
        <v>13.515599999999999</v>
      </c>
      <c r="H216" s="48" t="s">
        <v>309</v>
      </c>
      <c r="M216">
        <f t="shared" si="200"/>
        <v>100.04</v>
      </c>
      <c r="N216">
        <f t="shared" si="201"/>
        <v>70.150000000000006</v>
      </c>
      <c r="O216" s="51">
        <f t="shared" si="202"/>
        <v>70.121951219512198</v>
      </c>
      <c r="P216">
        <f t="shared" ref="P216:P217" si="250">(N216-M216)/N216</f>
        <v>-0.42608695652173911</v>
      </c>
      <c r="S216">
        <v>70.150000000000006</v>
      </c>
      <c r="T216">
        <v>0.64608149999999998</v>
      </c>
      <c r="U216">
        <v>5.0816660000000002</v>
      </c>
      <c r="V216">
        <f t="shared" si="203"/>
        <v>100.04</v>
      </c>
      <c r="W216" s="52">
        <f t="shared" si="204"/>
        <v>0.64582317073170725</v>
      </c>
      <c r="X216">
        <f t="shared" si="205"/>
        <v>5.0796341463414629</v>
      </c>
    </row>
    <row r="217" spans="1:31">
      <c r="B217" t="s">
        <v>218</v>
      </c>
      <c r="C217">
        <v>99.67</v>
      </c>
      <c r="D217" s="48">
        <v>13.512700000000001</v>
      </c>
      <c r="E217" s="55"/>
      <c r="F217" s="48">
        <v>13.565899999999999</v>
      </c>
      <c r="H217" s="48" t="s">
        <v>309</v>
      </c>
      <c r="M217">
        <f t="shared" si="200"/>
        <v>99.67</v>
      </c>
      <c r="N217">
        <f t="shared" si="201"/>
        <v>117.6</v>
      </c>
      <c r="O217" s="51">
        <f t="shared" si="202"/>
        <v>117.9893649041838</v>
      </c>
      <c r="P217">
        <f t="shared" si="250"/>
        <v>0.15246598639455777</v>
      </c>
      <c r="S217">
        <v>117.6</v>
      </c>
      <c r="T217">
        <v>1.0360560000000001</v>
      </c>
      <c r="U217">
        <v>9.92544</v>
      </c>
      <c r="V217">
        <f t="shared" si="203"/>
        <v>99.67</v>
      </c>
      <c r="W217" s="52">
        <f t="shared" si="204"/>
        <v>1.0394863048058594</v>
      </c>
      <c r="X217">
        <f t="shared" si="205"/>
        <v>9.9583023979131138</v>
      </c>
    </row>
    <row r="218" spans="1:31">
      <c r="A218" s="58" t="s">
        <v>262</v>
      </c>
      <c r="B218" s="58" t="s">
        <v>216</v>
      </c>
      <c r="C218" s="56">
        <v>100</v>
      </c>
      <c r="D218" s="56"/>
      <c r="E218" s="55"/>
      <c r="F218" s="48">
        <v>13.5158</v>
      </c>
      <c r="H218" s="48" t="s">
        <v>309</v>
      </c>
      <c r="M218">
        <f t="shared" si="200"/>
        <v>100</v>
      </c>
      <c r="N218">
        <f t="shared" si="201"/>
        <v>90.96</v>
      </c>
      <c r="O218" s="51">
        <f t="shared" si="202"/>
        <v>90.96</v>
      </c>
      <c r="P218">
        <v>0</v>
      </c>
      <c r="S218">
        <v>90.96</v>
      </c>
      <c r="T218">
        <v>1.1433671999999999</v>
      </c>
      <c r="U218">
        <v>10.2120792</v>
      </c>
      <c r="V218">
        <f t="shared" si="203"/>
        <v>90.96</v>
      </c>
      <c r="W218" s="52">
        <f t="shared" si="204"/>
        <v>1.2569999999999999</v>
      </c>
      <c r="X218">
        <f t="shared" si="205"/>
        <v>11.227</v>
      </c>
      <c r="AB218" s="46">
        <f t="shared" ref="AB218" si="251">100*(X220-X219)/X218</f>
        <v>26.135528636323144</v>
      </c>
      <c r="AC218" s="46">
        <f t="shared" ref="AC218" si="252">100*(((K219-K220)*0.027)/C219)</f>
        <v>0</v>
      </c>
      <c r="AD218" s="46">
        <f t="shared" ref="AD218" si="253">(1000*(((K219-K220)*0.027)/55.85))/(C219/1000)</f>
        <v>0</v>
      </c>
      <c r="AE218" s="46">
        <f t="shared" ref="AE218" si="254">1000000*(X220-X219)/55.85/100</f>
        <v>525.37794091316016</v>
      </c>
    </row>
    <row r="219" spans="1:31">
      <c r="A219" s="58"/>
      <c r="B219" s="58" t="s">
        <v>217</v>
      </c>
      <c r="C219" s="56">
        <v>100</v>
      </c>
      <c r="D219" s="48">
        <v>13.52</v>
      </c>
      <c r="E219" s="55"/>
      <c r="F219" s="48">
        <v>13.5646</v>
      </c>
      <c r="H219" s="48" t="s">
        <v>309</v>
      </c>
      <c r="M219">
        <f t="shared" si="200"/>
        <v>100</v>
      </c>
      <c r="N219">
        <f t="shared" si="201"/>
        <v>63.46</v>
      </c>
      <c r="O219" s="51">
        <f t="shared" si="202"/>
        <v>63.46</v>
      </c>
      <c r="P219">
        <f t="shared" ref="P219:P220" si="255">(N219-M219)/N219</f>
        <v>-0.57579577686731798</v>
      </c>
      <c r="S219">
        <v>63.46</v>
      </c>
      <c r="T219">
        <v>0.53877540000000002</v>
      </c>
      <c r="U219">
        <v>4.4910642000000003</v>
      </c>
      <c r="V219">
        <f t="shared" si="203"/>
        <v>100</v>
      </c>
      <c r="W219" s="52">
        <f t="shared" si="204"/>
        <v>0.53877540000000002</v>
      </c>
      <c r="X219">
        <f t="shared" si="205"/>
        <v>4.4910642000000003</v>
      </c>
    </row>
    <row r="220" spans="1:31">
      <c r="A220" s="58"/>
      <c r="B220" s="58" t="s">
        <v>218</v>
      </c>
      <c r="C220" s="56">
        <v>100</v>
      </c>
      <c r="D220" s="48">
        <v>13.513500000000001</v>
      </c>
      <c r="E220" s="55"/>
      <c r="F220" s="48">
        <v>14.167899999999999</v>
      </c>
      <c r="H220" s="48" t="s">
        <v>309</v>
      </c>
      <c r="M220">
        <f t="shared" si="200"/>
        <v>100</v>
      </c>
      <c r="N220">
        <f t="shared" si="201"/>
        <v>93.4</v>
      </c>
      <c r="O220" s="51">
        <f t="shared" si="202"/>
        <v>93.4</v>
      </c>
      <c r="P220">
        <f t="shared" si="255"/>
        <v>-7.0663811563169102E-2</v>
      </c>
      <c r="S220">
        <v>93.4</v>
      </c>
      <c r="T220">
        <v>0.76961599999999997</v>
      </c>
      <c r="U220">
        <v>7.4253</v>
      </c>
      <c r="V220">
        <f t="shared" si="203"/>
        <v>100</v>
      </c>
      <c r="W220" s="52">
        <f t="shared" si="204"/>
        <v>0.76961599999999986</v>
      </c>
      <c r="X220">
        <f t="shared" si="205"/>
        <v>7.4253</v>
      </c>
    </row>
    <row r="221" spans="1:31">
      <c r="A221" t="s">
        <v>263</v>
      </c>
      <c r="B221" t="s">
        <v>216</v>
      </c>
      <c r="C221">
        <v>99.52</v>
      </c>
      <c r="D221" s="56"/>
      <c r="E221" s="55"/>
      <c r="F221" s="48">
        <v>14.177099999999999</v>
      </c>
      <c r="H221" s="48" t="s">
        <v>309</v>
      </c>
      <c r="M221">
        <f t="shared" si="200"/>
        <v>99.52</v>
      </c>
      <c r="N221">
        <f t="shared" si="201"/>
        <v>84.16</v>
      </c>
      <c r="O221" s="51">
        <f t="shared" si="202"/>
        <v>84.565916398713824</v>
      </c>
      <c r="P221">
        <v>0</v>
      </c>
      <c r="S221">
        <v>84.16</v>
      </c>
      <c r="T221">
        <v>0.76753919999999998</v>
      </c>
      <c r="U221">
        <v>7.9076735999999999</v>
      </c>
      <c r="V221">
        <f t="shared" si="203"/>
        <v>84.16</v>
      </c>
      <c r="W221" s="52">
        <f t="shared" si="204"/>
        <v>0.91199999999999992</v>
      </c>
      <c r="X221">
        <f t="shared" si="205"/>
        <v>9.395999999999999</v>
      </c>
      <c r="AB221" s="46">
        <f t="shared" ref="AB221" si="256">100*(X223-X222)/X221</f>
        <v>30.736637638579584</v>
      </c>
      <c r="AC221" s="46">
        <f t="shared" ref="AC221" si="257">100*(((K222-K223)*0.027)/C222)</f>
        <v>0</v>
      </c>
      <c r="AD221" s="46">
        <f t="shared" ref="AD221" si="258">(1000*(((K222-K223)*0.027)/55.85))/(C222/1000)</f>
        <v>0</v>
      </c>
      <c r="AE221" s="46">
        <f t="shared" ref="AE221" si="259">1000000*(X223-X222)/55.85/100</f>
        <v>517.10196464117053</v>
      </c>
    </row>
    <row r="222" spans="1:31">
      <c r="B222" t="s">
        <v>217</v>
      </c>
      <c r="C222">
        <v>100.01</v>
      </c>
      <c r="D222" s="48">
        <v>13.5406</v>
      </c>
      <c r="E222" s="55"/>
      <c r="F222" s="60">
        <v>13.542400000000001</v>
      </c>
      <c r="H222" s="48" t="s">
        <v>309</v>
      </c>
      <c r="M222">
        <f t="shared" si="200"/>
        <v>100.01</v>
      </c>
      <c r="N222">
        <f t="shared" si="201"/>
        <v>63.07</v>
      </c>
      <c r="O222" s="51">
        <f t="shared" si="202"/>
        <v>63.063693630636934</v>
      </c>
      <c r="P222">
        <f t="shared" ref="P222:P223" si="260">(N222-M222)/N222</f>
        <v>-0.58569843031552249</v>
      </c>
      <c r="S222">
        <v>63.07</v>
      </c>
      <c r="T222">
        <v>0.50077579999999999</v>
      </c>
      <c r="U222">
        <v>4.4849076999999999</v>
      </c>
      <c r="V222">
        <f t="shared" si="203"/>
        <v>100.01</v>
      </c>
      <c r="W222" s="52">
        <f t="shared" si="204"/>
        <v>0.50072572742725718</v>
      </c>
      <c r="X222">
        <f t="shared" si="205"/>
        <v>4.4844592540745927</v>
      </c>
    </row>
    <row r="223" spans="1:31">
      <c r="B223" t="s">
        <v>218</v>
      </c>
      <c r="C223">
        <v>99.34</v>
      </c>
      <c r="D223" s="48">
        <v>13.462300000000001</v>
      </c>
      <c r="E223" s="55"/>
      <c r="F223" s="60">
        <v>14.141999999999999</v>
      </c>
      <c r="H223" s="48" t="s">
        <v>309</v>
      </c>
      <c r="M223">
        <f t="shared" si="200"/>
        <v>99.34</v>
      </c>
      <c r="N223">
        <f t="shared" si="201"/>
        <v>92.73</v>
      </c>
      <c r="O223" s="51">
        <f t="shared" si="202"/>
        <v>93.346084155425814</v>
      </c>
      <c r="P223">
        <f t="shared" si="260"/>
        <v>-7.1282217189690494E-2</v>
      </c>
      <c r="S223">
        <v>92.73</v>
      </c>
      <c r="T223">
        <v>0.77707740000000003</v>
      </c>
      <c r="U223">
        <v>7.3238154</v>
      </c>
      <c r="V223">
        <f t="shared" si="203"/>
        <v>99.34</v>
      </c>
      <c r="W223" s="52">
        <f t="shared" si="204"/>
        <v>0.7822401852224683</v>
      </c>
      <c r="X223">
        <f t="shared" si="205"/>
        <v>7.3724737265955298</v>
      </c>
    </row>
    <row r="224" spans="1:31">
      <c r="A224" t="s">
        <v>265</v>
      </c>
      <c r="B224" t="s">
        <v>218</v>
      </c>
      <c r="C224">
        <v>100.04</v>
      </c>
      <c r="D224" s="48">
        <v>13.428800000000001</v>
      </c>
      <c r="E224" s="55"/>
      <c r="F224" s="48">
        <v>13.525600000000001</v>
      </c>
      <c r="H224" s="48" t="s">
        <v>309</v>
      </c>
      <c r="M224">
        <f t="shared" ref="M224:M286" si="261">C224</f>
        <v>100.04</v>
      </c>
      <c r="N224">
        <f t="shared" ref="N224:N226" si="262">S224</f>
        <v>94.29</v>
      </c>
      <c r="O224" s="51">
        <f t="shared" ref="O224:O226" si="263">100*N224/C224</f>
        <v>94.252299080367848</v>
      </c>
      <c r="P224">
        <f t="shared" ref="P224:P225" si="264">(N224-M224)/N224</f>
        <v>-6.0982076572277014E-2</v>
      </c>
      <c r="S224">
        <v>94.29</v>
      </c>
      <c r="T224">
        <v>0.2847558</v>
      </c>
      <c r="U224">
        <v>3.1653153000000001</v>
      </c>
      <c r="V224">
        <f t="shared" si="203"/>
        <v>100.04</v>
      </c>
      <c r="W224" s="52">
        <f t="shared" ref="W224:W287" si="265">100*T224/V224</f>
        <v>0.28464194322271091</v>
      </c>
      <c r="X224">
        <f t="shared" ref="X224:X287" si="266">100*U224/V224</f>
        <v>3.164049680127949</v>
      </c>
      <c r="AB224" s="46">
        <f>100*(X224-X225)/X226</f>
        <v>37.148167509462901</v>
      </c>
      <c r="AC224" s="46">
        <f t="shared" ref="AC224" si="267">100*(((K225-K226)*0.027)/C225)</f>
        <v>0</v>
      </c>
      <c r="AD224" s="46">
        <f t="shared" ref="AD224" si="268">(1000*(((K225-K226)*0.027)/55.85))/(C225/1000)</f>
        <v>0</v>
      </c>
      <c r="AE224" s="46">
        <f>1000000*(X224-X225)/55.85/100</f>
        <v>268.38470170220734</v>
      </c>
    </row>
    <row r="225" spans="1:31">
      <c r="A225" t="s">
        <v>265</v>
      </c>
      <c r="B225" t="s">
        <v>217</v>
      </c>
      <c r="C225">
        <v>99.9</v>
      </c>
      <c r="D225" s="48">
        <v>14.031700000000001</v>
      </c>
      <c r="E225" s="55"/>
      <c r="F225" s="48">
        <v>14.1114</v>
      </c>
      <c r="H225" s="48" t="s">
        <v>309</v>
      </c>
      <c r="M225">
        <f t="shared" si="261"/>
        <v>99.9</v>
      </c>
      <c r="N225">
        <f t="shared" si="262"/>
        <v>73.28</v>
      </c>
      <c r="O225" s="51">
        <f t="shared" si="263"/>
        <v>73.353353353353356</v>
      </c>
      <c r="P225">
        <f t="shared" si="264"/>
        <v>-0.36326419213973804</v>
      </c>
      <c r="S225">
        <v>73.28</v>
      </c>
      <c r="T225">
        <v>0.15681919999999999</v>
      </c>
      <c r="U225">
        <v>1.663456</v>
      </c>
      <c r="V225">
        <f t="shared" si="203"/>
        <v>99.9</v>
      </c>
      <c r="W225" s="52">
        <f t="shared" si="265"/>
        <v>0.15697617617617615</v>
      </c>
      <c r="X225">
        <f t="shared" si="266"/>
        <v>1.665121121121121</v>
      </c>
    </row>
    <row r="226" spans="1:31">
      <c r="A226" t="s">
        <v>265</v>
      </c>
      <c r="B226" t="s">
        <v>216</v>
      </c>
      <c r="C226">
        <v>100.09</v>
      </c>
      <c r="D226" s="48">
        <v>16.018719999999998</v>
      </c>
      <c r="E226" s="55"/>
      <c r="F226" s="48">
        <v>14.1875</v>
      </c>
      <c r="H226" s="48" t="s">
        <v>309</v>
      </c>
      <c r="M226">
        <f t="shared" si="261"/>
        <v>100.09</v>
      </c>
      <c r="N226">
        <f t="shared" si="262"/>
        <v>92.45</v>
      </c>
      <c r="O226" s="51">
        <f t="shared" si="263"/>
        <v>92.366869817164542</v>
      </c>
      <c r="P226">
        <v>0</v>
      </c>
      <c r="S226">
        <v>92.45</v>
      </c>
      <c r="T226">
        <v>0.35131000000000001</v>
      </c>
      <c r="U226">
        <v>3.7303575000000002</v>
      </c>
      <c r="V226">
        <f t="shared" si="203"/>
        <v>92.45</v>
      </c>
      <c r="W226" s="52">
        <f t="shared" si="265"/>
        <v>0.38</v>
      </c>
      <c r="X226">
        <f t="shared" si="266"/>
        <v>4.0350000000000001</v>
      </c>
    </row>
    <row r="227" spans="1:31">
      <c r="A227" t="s">
        <v>266</v>
      </c>
      <c r="B227" t="s">
        <v>218</v>
      </c>
      <c r="C227">
        <v>99.73</v>
      </c>
      <c r="D227" s="48">
        <v>15.964510000000001</v>
      </c>
      <c r="E227" s="55"/>
      <c r="F227" s="48">
        <v>14.2065</v>
      </c>
      <c r="H227" s="48" t="s">
        <v>309</v>
      </c>
      <c r="M227">
        <f t="shared" si="261"/>
        <v>99.73</v>
      </c>
      <c r="N227">
        <f t="shared" ref="N227:N286" si="269">S227</f>
        <v>91.88</v>
      </c>
      <c r="O227" s="51">
        <f t="shared" ref="O227:O286" si="270">100*N227/C227</f>
        <v>92.128747618570131</v>
      </c>
      <c r="P227">
        <f t="shared" ref="P227:P228" si="271">(N227-M227)/N227</f>
        <v>-8.543752720940366E-2</v>
      </c>
      <c r="S227">
        <v>91.88</v>
      </c>
      <c r="T227">
        <v>0.33811839999999999</v>
      </c>
      <c r="U227">
        <v>3.2617400000000001</v>
      </c>
      <c r="V227">
        <f t="shared" si="203"/>
        <v>99.73</v>
      </c>
      <c r="W227" s="52">
        <f t="shared" si="265"/>
        <v>0.33903379123633809</v>
      </c>
      <c r="X227">
        <f t="shared" si="266"/>
        <v>3.2705705404592402</v>
      </c>
      <c r="AB227" s="46">
        <f>100*(X227-X228)/X229</f>
        <v>34.578161828773524</v>
      </c>
      <c r="AC227" s="46">
        <f>100*(((K227-K228)*0.027)/C229)</f>
        <v>0</v>
      </c>
      <c r="AD227" s="46">
        <f>(1000*(((K227-K228)*0.027)/55.85))/(C229/1000)</f>
        <v>0</v>
      </c>
      <c r="AE227" s="46">
        <f>1000000*(X227-X228)/55.85/100</f>
        <v>256.13223900740564</v>
      </c>
    </row>
    <row r="228" spans="1:31">
      <c r="A228" t="s">
        <v>266</v>
      </c>
      <c r="B228" t="s">
        <v>217</v>
      </c>
      <c r="C228">
        <v>100.02</v>
      </c>
      <c r="D228" s="48">
        <v>13.553000000000001</v>
      </c>
      <c r="E228" s="55"/>
      <c r="F228" s="48" t="s">
        <v>311</v>
      </c>
      <c r="H228" s="48" t="s">
        <v>309</v>
      </c>
      <c r="M228">
        <f t="shared" si="261"/>
        <v>100.02</v>
      </c>
      <c r="N228">
        <f t="shared" si="269"/>
        <v>73.5</v>
      </c>
      <c r="O228" s="51">
        <f t="shared" si="270"/>
        <v>73.485302939412122</v>
      </c>
      <c r="P228">
        <f t="shared" si="271"/>
        <v>-0.36081632653061219</v>
      </c>
      <c r="S228">
        <v>73.5</v>
      </c>
      <c r="T228">
        <v>0.158025</v>
      </c>
      <c r="U228">
        <v>1.8404400000000001</v>
      </c>
      <c r="V228">
        <f t="shared" si="203"/>
        <v>100.02</v>
      </c>
      <c r="W228" s="52">
        <f t="shared" si="265"/>
        <v>0.15799340131973605</v>
      </c>
      <c r="X228">
        <f t="shared" si="266"/>
        <v>1.8400719856028795</v>
      </c>
    </row>
    <row r="229" spans="1:31">
      <c r="A229" t="s">
        <v>266</v>
      </c>
      <c r="B229" t="s">
        <v>216</v>
      </c>
      <c r="C229">
        <v>99.46</v>
      </c>
      <c r="D229" s="48">
        <v>15.964510000000001</v>
      </c>
      <c r="E229" s="55"/>
      <c r="F229" s="48">
        <v>14.1395</v>
      </c>
      <c r="M229">
        <f t="shared" si="261"/>
        <v>99.46</v>
      </c>
      <c r="N229">
        <f t="shared" si="269"/>
        <v>92.66</v>
      </c>
      <c r="O229" s="51">
        <f t="shared" si="270"/>
        <v>93.163080635431342</v>
      </c>
      <c r="P229">
        <v>0</v>
      </c>
      <c r="S229">
        <v>92.66</v>
      </c>
      <c r="T229">
        <v>0.35118139999999998</v>
      </c>
      <c r="U229">
        <v>3.8333442</v>
      </c>
      <c r="V229">
        <f t="shared" si="203"/>
        <v>92.66</v>
      </c>
      <c r="W229" s="52">
        <f t="shared" si="265"/>
        <v>0.379</v>
      </c>
      <c r="X229">
        <f t="shared" si="266"/>
        <v>4.1370000000000005</v>
      </c>
    </row>
    <row r="230" spans="1:31">
      <c r="A230" t="s">
        <v>267</v>
      </c>
      <c r="B230" t="s">
        <v>218</v>
      </c>
      <c r="C230">
        <v>99.34</v>
      </c>
      <c r="D230" s="48">
        <v>14.1114</v>
      </c>
      <c r="E230" s="55"/>
      <c r="F230" s="48">
        <v>13.602499999999999</v>
      </c>
      <c r="H230" s="48" t="s">
        <v>309</v>
      </c>
      <c r="M230">
        <f t="shared" si="261"/>
        <v>99.34</v>
      </c>
      <c r="N230">
        <f t="shared" si="269"/>
        <v>93.27</v>
      </c>
      <c r="O230" s="51">
        <f t="shared" si="270"/>
        <v>93.889671834105087</v>
      </c>
      <c r="P230">
        <f t="shared" ref="P230:P231" si="272">(N230-M230)/N230</f>
        <v>-6.5079875629891801E-2</v>
      </c>
      <c r="S230">
        <v>93.27</v>
      </c>
      <c r="T230">
        <v>0.32644499999999999</v>
      </c>
      <c r="U230">
        <v>3.1459971000000002</v>
      </c>
      <c r="V230">
        <f t="shared" si="203"/>
        <v>99.34</v>
      </c>
      <c r="W230" s="52">
        <f t="shared" si="265"/>
        <v>0.32861385141936783</v>
      </c>
      <c r="X230">
        <f t="shared" si="266"/>
        <v>3.166898630964365</v>
      </c>
      <c r="AB230" s="46">
        <f>100*(X230-X231)/X232</f>
        <v>30.992707558677605</v>
      </c>
      <c r="AC230" s="46">
        <f>100*(((K230-K231)*0.027)/C232)</f>
        <v>0</v>
      </c>
      <c r="AD230" s="46">
        <f>(1000*(((K230-K231)*0.027)/55.85))/(C232/1000)</f>
        <v>0</v>
      </c>
      <c r="AE230" s="46">
        <f>1000000*(X230-X231)/55.85/100</f>
        <v>225.13413530090432</v>
      </c>
    </row>
    <row r="231" spans="1:31">
      <c r="A231" t="s">
        <v>267</v>
      </c>
      <c r="B231" t="s">
        <v>217</v>
      </c>
      <c r="C231">
        <v>100.06</v>
      </c>
      <c r="D231" s="48">
        <v>13.4709</v>
      </c>
      <c r="E231" s="55"/>
      <c r="F231" s="48">
        <v>13.5524</v>
      </c>
      <c r="H231" s="48" t="s">
        <v>309</v>
      </c>
      <c r="M231">
        <f t="shared" si="261"/>
        <v>100.06</v>
      </c>
      <c r="N231">
        <f t="shared" si="269"/>
        <v>77.23</v>
      </c>
      <c r="O231" s="51">
        <f t="shared" si="270"/>
        <v>77.183689786128326</v>
      </c>
      <c r="P231">
        <f t="shared" si="272"/>
        <v>-0.29561051404894467</v>
      </c>
      <c r="S231">
        <v>77.23</v>
      </c>
      <c r="T231">
        <v>0.17299519999999999</v>
      </c>
      <c r="U231">
        <v>1.9106702</v>
      </c>
      <c r="V231">
        <f t="shared" si="203"/>
        <v>100.06</v>
      </c>
      <c r="W231" s="52">
        <f t="shared" si="265"/>
        <v>0.17289146512092743</v>
      </c>
      <c r="X231">
        <f t="shared" si="266"/>
        <v>1.9095244853088145</v>
      </c>
    </row>
    <row r="232" spans="1:31">
      <c r="A232" t="s">
        <v>267</v>
      </c>
      <c r="B232" t="s">
        <v>216</v>
      </c>
      <c r="C232">
        <v>99.43</v>
      </c>
      <c r="D232" s="48">
        <v>15.994770000000001</v>
      </c>
      <c r="E232" s="55"/>
      <c r="F232" s="48">
        <v>14.155099999999999</v>
      </c>
      <c r="H232" s="48" t="s">
        <v>309</v>
      </c>
      <c r="M232">
        <f t="shared" si="261"/>
        <v>99.43</v>
      </c>
      <c r="N232">
        <f t="shared" si="269"/>
        <v>90.78</v>
      </c>
      <c r="O232" s="51">
        <f t="shared" si="270"/>
        <v>91.300412350397252</v>
      </c>
      <c r="P232">
        <v>0</v>
      </c>
      <c r="S232">
        <v>90.78</v>
      </c>
      <c r="T232">
        <v>0.33043919999999999</v>
      </c>
      <c r="U232">
        <v>3.6829445999999999</v>
      </c>
      <c r="V232">
        <f t="shared" si="203"/>
        <v>90.78</v>
      </c>
      <c r="W232" s="52">
        <f t="shared" si="265"/>
        <v>0.36399999999999999</v>
      </c>
      <c r="X232">
        <f t="shared" si="266"/>
        <v>4.0570000000000004</v>
      </c>
    </row>
    <row r="233" spans="1:31">
      <c r="A233" t="s">
        <v>268</v>
      </c>
      <c r="B233" t="s">
        <v>218</v>
      </c>
      <c r="C233">
        <v>75.83</v>
      </c>
      <c r="D233" s="56"/>
      <c r="E233" s="55"/>
      <c r="F233" s="56"/>
      <c r="M233">
        <f t="shared" si="261"/>
        <v>75.83</v>
      </c>
      <c r="N233">
        <f t="shared" si="269"/>
        <v>73.58</v>
      </c>
      <c r="O233" s="51">
        <f t="shared" si="270"/>
        <v>97.032836608202558</v>
      </c>
      <c r="P233">
        <f t="shared" ref="P233:P234" si="273">(N233-M233)/N233</f>
        <v>-3.0578961674368035E-2</v>
      </c>
      <c r="S233">
        <v>73.58</v>
      </c>
      <c r="T233">
        <v>0.33626060000000002</v>
      </c>
      <c r="U233">
        <v>2.9071457999999999</v>
      </c>
      <c r="V233">
        <f t="shared" si="203"/>
        <v>75.83</v>
      </c>
      <c r="W233" s="52">
        <f t="shared" si="265"/>
        <v>0.44344006329948571</v>
      </c>
      <c r="X233">
        <f t="shared" si="266"/>
        <v>3.8337673743900833</v>
      </c>
      <c r="AB233" s="46">
        <f>100*(X233-X234)/X235</f>
        <v>36.849948357338029</v>
      </c>
      <c r="AC233" s="46">
        <f>100*(((K233-K234)*0.027)/C235)</f>
        <v>0</v>
      </c>
      <c r="AD233" s="46">
        <f>(1000*(((K233-K234)*0.027)/55.85))/(C235/1000)</f>
        <v>0</v>
      </c>
      <c r="AE233" s="46">
        <f>1000000*(X233-X234)/55.85/100</f>
        <v>312.28434301751275</v>
      </c>
    </row>
    <row r="234" spans="1:31">
      <c r="A234" t="s">
        <v>268</v>
      </c>
      <c r="B234" t="s">
        <v>217</v>
      </c>
      <c r="C234">
        <v>89.82</v>
      </c>
      <c r="D234" s="56"/>
      <c r="E234" s="55"/>
      <c r="F234" s="48">
        <v>14.1015</v>
      </c>
      <c r="H234" s="48" t="s">
        <v>309</v>
      </c>
      <c r="M234">
        <f t="shared" si="261"/>
        <v>89.82</v>
      </c>
      <c r="N234">
        <f t="shared" si="269"/>
        <v>57.93</v>
      </c>
      <c r="O234" s="51">
        <f t="shared" si="270"/>
        <v>64.49565798263194</v>
      </c>
      <c r="P234">
        <f t="shared" si="273"/>
        <v>-0.55049197307094755</v>
      </c>
      <c r="S234">
        <v>57.93</v>
      </c>
      <c r="T234">
        <v>0.1766865</v>
      </c>
      <c r="U234">
        <v>1.876932</v>
      </c>
      <c r="V234">
        <f t="shared" si="203"/>
        <v>89.82</v>
      </c>
      <c r="W234" s="52">
        <f t="shared" si="265"/>
        <v>0.19671175684702741</v>
      </c>
      <c r="X234">
        <f t="shared" si="266"/>
        <v>2.0896593186372745</v>
      </c>
    </row>
    <row r="235" spans="1:31">
      <c r="A235" t="s">
        <v>268</v>
      </c>
      <c r="B235" t="s">
        <v>216</v>
      </c>
      <c r="C235">
        <v>54.06</v>
      </c>
      <c r="D235" s="56"/>
      <c r="E235" s="55"/>
      <c r="F235" s="56"/>
      <c r="M235">
        <f t="shared" si="261"/>
        <v>54.06</v>
      </c>
      <c r="N235">
        <f t="shared" si="269"/>
        <v>48.85</v>
      </c>
      <c r="O235" s="51">
        <f t="shared" si="270"/>
        <v>90.36256011838698</v>
      </c>
      <c r="P235">
        <v>0</v>
      </c>
      <c r="S235">
        <v>48.85</v>
      </c>
      <c r="T235">
        <v>0.1978425</v>
      </c>
      <c r="U235">
        <v>2.3120704999999999</v>
      </c>
      <c r="V235">
        <f t="shared" si="203"/>
        <v>48.85</v>
      </c>
      <c r="W235" s="52">
        <f t="shared" si="265"/>
        <v>0.40499999999999997</v>
      </c>
      <c r="X235">
        <f t="shared" si="266"/>
        <v>4.7329999999999997</v>
      </c>
    </row>
    <row r="236" spans="1:31">
      <c r="A236" t="s">
        <v>269</v>
      </c>
      <c r="B236" t="s">
        <v>218</v>
      </c>
      <c r="C236">
        <v>100.07</v>
      </c>
      <c r="D236" s="48">
        <v>13.4313</v>
      </c>
      <c r="E236" s="55"/>
      <c r="F236" s="48">
        <v>13.5284</v>
      </c>
      <c r="H236" s="48" t="s">
        <v>309</v>
      </c>
      <c r="M236">
        <f t="shared" si="261"/>
        <v>100.07</v>
      </c>
      <c r="N236">
        <f t="shared" si="269"/>
        <v>92.84</v>
      </c>
      <c r="O236" s="51">
        <f t="shared" si="270"/>
        <v>92.775057459778168</v>
      </c>
      <c r="P236">
        <f t="shared" ref="P236:P237" si="274">(N236-M236)/N236</f>
        <v>-7.7875915553640554E-2</v>
      </c>
      <c r="S236">
        <v>92.84</v>
      </c>
      <c r="T236">
        <v>0.34536480000000003</v>
      </c>
      <c r="U236">
        <v>3.5984783999999999</v>
      </c>
      <c r="V236">
        <f t="shared" si="203"/>
        <v>100.07</v>
      </c>
      <c r="W236" s="52">
        <f t="shared" si="265"/>
        <v>0.3451232137503748</v>
      </c>
      <c r="X236">
        <f t="shared" si="266"/>
        <v>3.5959612271410011</v>
      </c>
      <c r="AB236" s="46">
        <f>100*(X236-X237)/X238</f>
        <v>31.71940848420326</v>
      </c>
      <c r="AC236" s="46">
        <f>100*(((K236-K237)*0.027)/C238)</f>
        <v>0</v>
      </c>
      <c r="AD236" s="46">
        <f>(1000*(((K236-K237)*0.027)/55.85))/(C238/1000)</f>
        <v>0</v>
      </c>
      <c r="AE236" s="46">
        <f>1000000*(X236-X237)/55.85/100</f>
        <v>263.80779303334674</v>
      </c>
    </row>
    <row r="237" spans="1:31">
      <c r="A237" t="s">
        <v>269</v>
      </c>
      <c r="B237" t="s">
        <v>217</v>
      </c>
      <c r="C237">
        <v>99.68</v>
      </c>
      <c r="D237" s="48">
        <v>13.462999999999999</v>
      </c>
      <c r="E237" s="55"/>
      <c r="F237" s="48">
        <v>13.5411</v>
      </c>
      <c r="H237" s="48" t="s">
        <v>309</v>
      </c>
      <c r="M237">
        <f t="shared" si="261"/>
        <v>99.68</v>
      </c>
      <c r="N237">
        <f t="shared" si="269"/>
        <v>73.67</v>
      </c>
      <c r="O237" s="51">
        <f t="shared" si="270"/>
        <v>73.906500802568218</v>
      </c>
      <c r="P237">
        <f t="shared" si="274"/>
        <v>-0.35306094746844041</v>
      </c>
      <c r="S237">
        <v>73.67</v>
      </c>
      <c r="T237">
        <v>0.2350073</v>
      </c>
      <c r="U237">
        <v>2.1158024000000002</v>
      </c>
      <c r="V237">
        <f t="shared" si="203"/>
        <v>99.68</v>
      </c>
      <c r="W237" s="52">
        <f t="shared" si="265"/>
        <v>0.23576173756019261</v>
      </c>
      <c r="X237">
        <f t="shared" si="266"/>
        <v>2.1225947030497596</v>
      </c>
    </row>
    <row r="238" spans="1:31">
      <c r="A238" t="s">
        <v>269</v>
      </c>
      <c r="B238" t="s">
        <v>216</v>
      </c>
      <c r="C238">
        <v>99.51</v>
      </c>
      <c r="D238" s="48">
        <v>16.053070000000002</v>
      </c>
      <c r="E238" s="55"/>
      <c r="F238" s="48">
        <v>14.2142</v>
      </c>
      <c r="H238" s="48" t="s">
        <v>309</v>
      </c>
      <c r="M238">
        <f t="shared" si="261"/>
        <v>99.51</v>
      </c>
      <c r="N238">
        <f t="shared" si="269"/>
        <v>94.7</v>
      </c>
      <c r="O238" s="51">
        <f t="shared" si="270"/>
        <v>95.166314943221778</v>
      </c>
      <c r="P238">
        <v>0</v>
      </c>
      <c r="S238">
        <v>94.7</v>
      </c>
      <c r="T238">
        <v>0.38164100000000001</v>
      </c>
      <c r="U238">
        <v>4.3988149999999999</v>
      </c>
      <c r="V238">
        <f t="shared" si="203"/>
        <v>94.7</v>
      </c>
      <c r="W238" s="52">
        <f t="shared" si="265"/>
        <v>0.40299999999999997</v>
      </c>
      <c r="X238">
        <f t="shared" si="266"/>
        <v>4.6450000000000005</v>
      </c>
    </row>
    <row r="239" spans="1:31">
      <c r="A239" s="58" t="s">
        <v>270</v>
      </c>
      <c r="B239" s="58" t="s">
        <v>218</v>
      </c>
      <c r="C239" s="58">
        <v>99.82</v>
      </c>
      <c r="D239" s="48">
        <v>13.5055</v>
      </c>
      <c r="E239" s="55"/>
      <c r="F239" s="48">
        <v>13.600099999999999</v>
      </c>
      <c r="H239" s="48" t="s">
        <v>309</v>
      </c>
      <c r="M239">
        <f t="shared" si="261"/>
        <v>99.82</v>
      </c>
      <c r="N239">
        <f t="shared" si="269"/>
        <v>90.74</v>
      </c>
      <c r="O239" s="51">
        <f t="shared" si="270"/>
        <v>90.90362652774995</v>
      </c>
      <c r="P239">
        <f t="shared" ref="P239:P240" si="275">(N239-M239)/N239</f>
        <v>-0.10006612298875908</v>
      </c>
      <c r="S239">
        <v>90.74</v>
      </c>
      <c r="T239">
        <v>1.6886714</v>
      </c>
      <c r="U239">
        <v>12.894154</v>
      </c>
      <c r="V239">
        <f t="shared" si="203"/>
        <v>99.82</v>
      </c>
      <c r="W239" s="52">
        <f t="shared" si="265"/>
        <v>1.6917164896814267</v>
      </c>
      <c r="X239">
        <f t="shared" si="266"/>
        <v>12.91740532959327</v>
      </c>
      <c r="AB239" s="46">
        <f>100*(X239-X240)/X241</f>
        <v>2.4796689574831183</v>
      </c>
      <c r="AC239" s="46">
        <f>100*(((K239-K240)*0.027)/C241)</f>
        <v>0</v>
      </c>
      <c r="AD239" s="46">
        <f>(1000*(((K239-K240)*0.027)/55.85))/(C241/1000)</f>
        <v>0</v>
      </c>
      <c r="AE239" s="46">
        <f>1000000*(X239-X240)/55.85/100</f>
        <v>39.625864718955839</v>
      </c>
    </row>
    <row r="240" spans="1:31">
      <c r="A240" s="58" t="s">
        <v>270</v>
      </c>
      <c r="B240" s="58" t="s">
        <v>217</v>
      </c>
      <c r="C240" s="58">
        <v>99.71</v>
      </c>
      <c r="D240" s="48">
        <v>13.653</v>
      </c>
      <c r="E240" s="55"/>
      <c r="F240" s="48">
        <v>13.7227</v>
      </c>
      <c r="H240" s="48" t="s">
        <v>309</v>
      </c>
      <c r="M240">
        <f t="shared" si="261"/>
        <v>99.71</v>
      </c>
      <c r="N240">
        <f t="shared" si="269"/>
        <v>61.42</v>
      </c>
      <c r="O240" s="51">
        <f t="shared" si="270"/>
        <v>61.598636044529137</v>
      </c>
      <c r="P240">
        <f t="shared" si="275"/>
        <v>-0.62341256919570154</v>
      </c>
      <c r="S240">
        <v>61.42</v>
      </c>
      <c r="T240">
        <v>1.6675530000000001</v>
      </c>
      <c r="U240">
        <v>12.659276200000001</v>
      </c>
      <c r="V240">
        <f t="shared" si="203"/>
        <v>99.71</v>
      </c>
      <c r="W240" s="52">
        <f t="shared" si="265"/>
        <v>1.6724029686089661</v>
      </c>
      <c r="X240">
        <f t="shared" si="266"/>
        <v>12.696094875137902</v>
      </c>
    </row>
    <row r="241" spans="1:31">
      <c r="A241" s="58" t="s">
        <v>270</v>
      </c>
      <c r="B241" s="58" t="s">
        <v>216</v>
      </c>
      <c r="C241" s="58">
        <v>99.58</v>
      </c>
      <c r="D241" s="56"/>
      <c r="E241" s="55"/>
      <c r="F241" s="48">
        <v>13.549099999999999</v>
      </c>
      <c r="H241" s="48" t="s">
        <v>309</v>
      </c>
      <c r="M241">
        <f t="shared" si="261"/>
        <v>99.58</v>
      </c>
      <c r="N241">
        <f t="shared" si="269"/>
        <v>89.77</v>
      </c>
      <c r="O241" s="51">
        <f t="shared" si="270"/>
        <v>90.148624221731268</v>
      </c>
      <c r="P241">
        <v>0</v>
      </c>
      <c r="S241">
        <v>89.77</v>
      </c>
      <c r="T241">
        <v>0.75855649999999997</v>
      </c>
      <c r="U241">
        <v>8.0119725000000006</v>
      </c>
      <c r="V241">
        <f t="shared" si="203"/>
        <v>89.77</v>
      </c>
      <c r="W241" s="52">
        <f t="shared" si="265"/>
        <v>0.84499999999999997</v>
      </c>
      <c r="X241">
        <f t="shared" si="266"/>
        <v>8.9250000000000007</v>
      </c>
    </row>
    <row r="242" spans="1:31">
      <c r="A242" t="s">
        <v>330</v>
      </c>
      <c r="B242" t="s">
        <v>218</v>
      </c>
      <c r="C242">
        <v>99.52</v>
      </c>
      <c r="D242" s="48">
        <v>14.069699999999999</v>
      </c>
      <c r="E242" s="55"/>
      <c r="F242" s="48">
        <v>14.145099999999999</v>
      </c>
      <c r="H242" s="48" t="s">
        <v>309</v>
      </c>
      <c r="M242">
        <f t="shared" si="261"/>
        <v>99.52</v>
      </c>
      <c r="N242">
        <f t="shared" si="269"/>
        <v>70.59</v>
      </c>
      <c r="O242" s="51">
        <f t="shared" si="270"/>
        <v>70.930466237942127</v>
      </c>
      <c r="P242">
        <f t="shared" ref="P242:P243" si="276">(N242-M242)/N242</f>
        <v>-0.40983142088114449</v>
      </c>
      <c r="S242">
        <v>70.59</v>
      </c>
      <c r="T242">
        <v>0.68895839999999997</v>
      </c>
      <c r="U242">
        <v>6.8655834000000002</v>
      </c>
      <c r="V242">
        <f t="shared" si="203"/>
        <v>99.52</v>
      </c>
      <c r="W242" s="52">
        <f t="shared" si="265"/>
        <v>0.69228135048231509</v>
      </c>
      <c r="X242">
        <f t="shared" si="266"/>
        <v>6.8986971463022515</v>
      </c>
      <c r="AB242" s="46">
        <f>100*(X242-X243)/X244</f>
        <v>14.173904131343017</v>
      </c>
      <c r="AC242" s="46">
        <f>100*(((K242-K243)*0.027)/C244)</f>
        <v>0</v>
      </c>
      <c r="AD242" s="46">
        <f>(1000*(((K242-K243)*0.027)/55.85))/(C244/1000)</f>
        <v>0</v>
      </c>
      <c r="AE242" s="46">
        <f>1000000*(X242-X243)/55.85/100</f>
        <v>520.7926350569204</v>
      </c>
    </row>
    <row r="243" spans="1:31">
      <c r="A243" t="s">
        <v>330</v>
      </c>
      <c r="B243" t="s">
        <v>217</v>
      </c>
      <c r="C243">
        <v>99.46</v>
      </c>
      <c r="D243" s="48">
        <v>14.04</v>
      </c>
      <c r="E243" s="55"/>
      <c r="F243" s="48">
        <v>14.113899999999999</v>
      </c>
      <c r="H243" s="48" t="s">
        <v>309</v>
      </c>
      <c r="M243">
        <f t="shared" si="261"/>
        <v>99.46</v>
      </c>
      <c r="N243">
        <f t="shared" si="269"/>
        <v>66.33</v>
      </c>
      <c r="O243" s="51">
        <f t="shared" si="270"/>
        <v>66.69012668409411</v>
      </c>
      <c r="P243">
        <f t="shared" si="276"/>
        <v>-0.49947233529323076</v>
      </c>
      <c r="S243">
        <v>66.33</v>
      </c>
      <c r="T243">
        <v>0.40527629999999998</v>
      </c>
      <c r="U243">
        <v>3.9685239000000001</v>
      </c>
      <c r="V243">
        <f t="shared" si="203"/>
        <v>99.46</v>
      </c>
      <c r="W243" s="52">
        <f t="shared" si="265"/>
        <v>0.40747667403981497</v>
      </c>
      <c r="X243">
        <f t="shared" si="266"/>
        <v>3.990070279509351</v>
      </c>
    </row>
    <row r="244" spans="1:31">
      <c r="A244" t="s">
        <v>330</v>
      </c>
      <c r="B244" t="s">
        <v>216</v>
      </c>
      <c r="C244">
        <v>99.5</v>
      </c>
      <c r="D244" s="48">
        <v>15.416650000000001</v>
      </c>
      <c r="E244" s="55"/>
      <c r="F244" s="48">
        <v>13.554500000000001</v>
      </c>
      <c r="H244" s="48" t="s">
        <v>309</v>
      </c>
      <c r="M244">
        <f t="shared" si="261"/>
        <v>99.5</v>
      </c>
      <c r="N244">
        <f t="shared" si="269"/>
        <v>88.99</v>
      </c>
      <c r="O244" s="51">
        <f t="shared" si="270"/>
        <v>89.437185929648237</v>
      </c>
      <c r="P244">
        <v>0</v>
      </c>
      <c r="S244">
        <v>88.99</v>
      </c>
      <c r="T244">
        <v>2.4107390999999998</v>
      </c>
      <c r="U244">
        <v>18.2616379</v>
      </c>
      <c r="V244">
        <f t="shared" si="203"/>
        <v>88.99</v>
      </c>
      <c r="W244" s="52">
        <f t="shared" si="265"/>
        <v>2.7090000000000001</v>
      </c>
      <c r="X244">
        <f t="shared" si="266"/>
        <v>20.521000000000001</v>
      </c>
    </row>
    <row r="245" spans="1:31">
      <c r="A245" t="s">
        <v>271</v>
      </c>
      <c r="B245" t="s">
        <v>218</v>
      </c>
      <c r="C245">
        <v>99.2</v>
      </c>
      <c r="D245" s="56"/>
      <c r="E245" s="55"/>
      <c r="F245" s="48">
        <v>13.540900000000001</v>
      </c>
      <c r="H245" s="48" t="s">
        <v>309</v>
      </c>
      <c r="M245">
        <f t="shared" si="261"/>
        <v>99.2</v>
      </c>
      <c r="N245">
        <f t="shared" si="269"/>
        <v>86.42</v>
      </c>
      <c r="O245" s="51">
        <f t="shared" si="270"/>
        <v>87.116935483870961</v>
      </c>
      <c r="P245">
        <f t="shared" ref="P245:P246" si="277">(N245-M245)/N245</f>
        <v>-0.14788243462161538</v>
      </c>
      <c r="S245">
        <v>86.42</v>
      </c>
      <c r="T245">
        <v>2.0697589999999999</v>
      </c>
      <c r="U245">
        <v>15.774242599999999</v>
      </c>
      <c r="V245">
        <f t="shared" si="203"/>
        <v>99.2</v>
      </c>
      <c r="W245" s="52">
        <f t="shared" si="265"/>
        <v>2.0864506048387095</v>
      </c>
      <c r="X245">
        <f t="shared" si="266"/>
        <v>15.901454233870968</v>
      </c>
      <c r="AB245" s="46">
        <f>100*(X245-X246)/X247</f>
        <v>19.651960164511802</v>
      </c>
      <c r="AC245" s="46">
        <f>100*(((K245-K246)*0.027)/C247)</f>
        <v>0</v>
      </c>
      <c r="AD245" s="46">
        <f>(1000*(((K245-K246)*0.027)/55.85))/(C247/1000)</f>
        <v>0</v>
      </c>
      <c r="AE245" s="46">
        <f>1000000*(X245-X246)/55.85/100</f>
        <v>724.50109183043503</v>
      </c>
    </row>
    <row r="246" spans="1:31">
      <c r="A246" t="s">
        <v>271</v>
      </c>
      <c r="B246" t="s">
        <v>217</v>
      </c>
      <c r="C246">
        <v>99.45</v>
      </c>
      <c r="D246" s="56"/>
      <c r="E246" s="55"/>
      <c r="F246" s="48">
        <v>13.5436</v>
      </c>
      <c r="H246" s="48" t="s">
        <v>309</v>
      </c>
      <c r="M246">
        <f t="shared" si="261"/>
        <v>99.45</v>
      </c>
      <c r="N246">
        <f t="shared" si="269"/>
        <v>58.15</v>
      </c>
      <c r="O246" s="51">
        <f t="shared" si="270"/>
        <v>58.471593765711411</v>
      </c>
      <c r="P246">
        <f t="shared" si="277"/>
        <v>-0.71023215821152197</v>
      </c>
      <c r="S246">
        <v>58.15</v>
      </c>
      <c r="T246">
        <v>1.539812</v>
      </c>
      <c r="U246">
        <v>11.7899125</v>
      </c>
      <c r="V246">
        <f t="shared" si="203"/>
        <v>99.45</v>
      </c>
      <c r="W246" s="52">
        <f t="shared" si="265"/>
        <v>1.5483278029160381</v>
      </c>
      <c r="X246">
        <f>100*U246/V246</f>
        <v>11.855115635997988</v>
      </c>
    </row>
    <row r="247" spans="1:31">
      <c r="A247" t="s">
        <v>271</v>
      </c>
      <c r="B247" t="s">
        <v>216</v>
      </c>
      <c r="C247">
        <v>91.67</v>
      </c>
      <c r="D247" s="48">
        <v>13.450749999999999</v>
      </c>
      <c r="E247" s="55"/>
      <c r="F247" s="48">
        <v>13.5406</v>
      </c>
      <c r="H247" s="48" t="s">
        <v>309</v>
      </c>
      <c r="M247">
        <f t="shared" si="261"/>
        <v>91.67</v>
      </c>
      <c r="N247">
        <f t="shared" si="269"/>
        <v>83.6</v>
      </c>
      <c r="O247" s="51">
        <f t="shared" si="270"/>
        <v>91.196683756954286</v>
      </c>
      <c r="P247">
        <v>0</v>
      </c>
      <c r="S247">
        <v>83.6</v>
      </c>
      <c r="T247">
        <v>2.2831160000000001</v>
      </c>
      <c r="U247">
        <v>17.213239999999999</v>
      </c>
      <c r="V247">
        <f t="shared" si="203"/>
        <v>83.6</v>
      </c>
      <c r="W247" s="52">
        <f t="shared" si="265"/>
        <v>2.7310000000000003</v>
      </c>
      <c r="X247">
        <f t="shared" si="266"/>
        <v>20.59</v>
      </c>
    </row>
    <row r="248" spans="1:31">
      <c r="A248" t="s">
        <v>272</v>
      </c>
      <c r="B248" t="s">
        <v>218</v>
      </c>
      <c r="C248">
        <v>99.25</v>
      </c>
      <c r="D248" s="48">
        <v>13.4519</v>
      </c>
      <c r="E248" s="55"/>
      <c r="F248" s="56"/>
      <c r="M248">
        <f t="shared" si="261"/>
        <v>99.25</v>
      </c>
      <c r="N248">
        <f t="shared" si="269"/>
        <v>89.92</v>
      </c>
      <c r="O248" s="51">
        <f t="shared" si="270"/>
        <v>90.599496221662463</v>
      </c>
      <c r="P248">
        <f t="shared" ref="P248:P249" si="278">(N248-M248)/N248</f>
        <v>-0.103758896797153</v>
      </c>
      <c r="S248">
        <v>89.92</v>
      </c>
      <c r="T248">
        <v>0.481072</v>
      </c>
      <c r="U248">
        <v>4.2586111999999998</v>
      </c>
      <c r="V248">
        <f t="shared" si="203"/>
        <v>99.25</v>
      </c>
      <c r="W248" s="52">
        <f t="shared" si="265"/>
        <v>0.48470730478589419</v>
      </c>
      <c r="X248">
        <f t="shared" si="266"/>
        <v>4.2907921410579339</v>
      </c>
      <c r="AB248" s="46">
        <f>100*(X248-X249)/X250</f>
        <v>-25.146260285854925</v>
      </c>
      <c r="AC248" s="46">
        <f>100*(((K248-K249)*0.027)/C250)</f>
        <v>0</v>
      </c>
      <c r="AD248" s="46">
        <f>(1000*(((K248-K249)*0.027)/55.85))/(C250/1000)</f>
        <v>0</v>
      </c>
      <c r="AE248" s="46">
        <f>1000000*(X248-X249)/55.85/100</f>
        <v>-368.57168612356031</v>
      </c>
    </row>
    <row r="249" spans="1:31">
      <c r="A249" t="s">
        <v>272</v>
      </c>
      <c r="B249" t="s">
        <v>217</v>
      </c>
      <c r="C249">
        <v>99.28</v>
      </c>
      <c r="D249" s="48">
        <v>14.002000000000001</v>
      </c>
      <c r="E249" s="55"/>
      <c r="F249" s="48">
        <v>14.1614</v>
      </c>
      <c r="H249" s="48" t="s">
        <v>309</v>
      </c>
      <c r="M249">
        <f t="shared" si="261"/>
        <v>99.28</v>
      </c>
      <c r="N249">
        <f t="shared" si="269"/>
        <v>71.09</v>
      </c>
      <c r="O249" s="51">
        <f t="shared" si="270"/>
        <v>71.605560032232077</v>
      </c>
      <c r="P249">
        <f t="shared" si="278"/>
        <v>-0.39653959769306507</v>
      </c>
      <c r="S249">
        <v>71.09</v>
      </c>
      <c r="T249">
        <v>0.70947819999999995</v>
      </c>
      <c r="U249">
        <v>6.3035503000000004</v>
      </c>
      <c r="V249">
        <f t="shared" si="203"/>
        <v>99.28</v>
      </c>
      <c r="W249" s="52">
        <f t="shared" si="265"/>
        <v>0.71462348912167595</v>
      </c>
      <c r="X249">
        <f t="shared" si="266"/>
        <v>6.3492650080580182</v>
      </c>
    </row>
    <row r="250" spans="1:31">
      <c r="A250" t="s">
        <v>272</v>
      </c>
      <c r="B250" t="s">
        <v>216</v>
      </c>
      <c r="C250">
        <v>99.35</v>
      </c>
      <c r="D250" s="56"/>
      <c r="E250" s="55"/>
      <c r="F250" s="56"/>
      <c r="M250">
        <f t="shared" si="261"/>
        <v>99.35</v>
      </c>
      <c r="N250">
        <f t="shared" si="269"/>
        <v>89.99</v>
      </c>
      <c r="O250" s="51">
        <f t="shared" si="270"/>
        <v>90.578761952692503</v>
      </c>
      <c r="P250">
        <v>0</v>
      </c>
      <c r="S250">
        <v>89.99</v>
      </c>
      <c r="T250">
        <v>0.81980889999999995</v>
      </c>
      <c r="U250">
        <v>7.3665814000000003</v>
      </c>
      <c r="V250">
        <f t="shared" si="203"/>
        <v>89.99</v>
      </c>
      <c r="W250" s="52">
        <f t="shared" si="265"/>
        <v>0.91099999999999992</v>
      </c>
      <c r="X250">
        <f t="shared" si="266"/>
        <v>8.1859999999999999</v>
      </c>
    </row>
    <row r="251" spans="1:31">
      <c r="A251" t="s">
        <v>273</v>
      </c>
      <c r="B251" t="s">
        <v>218</v>
      </c>
      <c r="C251">
        <v>100.01</v>
      </c>
      <c r="D251" s="48">
        <v>13.4587</v>
      </c>
      <c r="E251" s="55"/>
      <c r="F251" s="48">
        <v>13.5519</v>
      </c>
      <c r="H251" s="48" t="s">
        <v>309</v>
      </c>
      <c r="M251">
        <f t="shared" si="261"/>
        <v>100.01</v>
      </c>
      <c r="N251">
        <f t="shared" si="269"/>
        <v>86.64</v>
      </c>
      <c r="O251" s="51">
        <f t="shared" si="270"/>
        <v>86.631336866313362</v>
      </c>
      <c r="P251">
        <f t="shared" ref="P251:P252" si="279">(N251-M251)/N251</f>
        <v>-0.15431671283471843</v>
      </c>
      <c r="S251">
        <v>86.64</v>
      </c>
      <c r="T251">
        <v>0.79102320000000004</v>
      </c>
      <c r="U251">
        <v>7.0091760000000001</v>
      </c>
      <c r="V251">
        <f t="shared" si="203"/>
        <v>100.01</v>
      </c>
      <c r="W251" s="52">
        <f t="shared" si="265"/>
        <v>0.79094410558944106</v>
      </c>
      <c r="X251">
        <f t="shared" si="266"/>
        <v>7.0084751524847508</v>
      </c>
      <c r="AB251" s="46">
        <f>100*(X251-X252)/X253</f>
        <v>20.897723163916442</v>
      </c>
      <c r="AC251" s="46">
        <f>100*(((K251-K252)*0.027)/C253)</f>
        <v>0</v>
      </c>
      <c r="AD251" s="46">
        <f>(1000*(((K251-K252)*0.027)/55.85))/(C253/1000)</f>
        <v>0</v>
      </c>
      <c r="AE251" s="46">
        <f>1000000*(X251-X252)/55.85/100</f>
        <v>360.81780567528426</v>
      </c>
    </row>
    <row r="252" spans="1:31">
      <c r="A252" t="s">
        <v>273</v>
      </c>
      <c r="B252" t="s">
        <v>217</v>
      </c>
      <c r="C252">
        <v>99.38</v>
      </c>
      <c r="D252" s="48">
        <v>13.5039</v>
      </c>
      <c r="E252" s="55"/>
      <c r="F252" s="48">
        <v>13.580500000000001</v>
      </c>
      <c r="H252" s="48" t="s">
        <v>309</v>
      </c>
      <c r="M252">
        <f t="shared" si="261"/>
        <v>99.38</v>
      </c>
      <c r="N252">
        <f t="shared" si="269"/>
        <v>66.86</v>
      </c>
      <c r="O252" s="51">
        <f t="shared" si="270"/>
        <v>67.277118132421009</v>
      </c>
      <c r="P252">
        <f t="shared" si="279"/>
        <v>-0.48638947053544712</v>
      </c>
      <c r="S252">
        <v>66.86</v>
      </c>
      <c r="T252">
        <v>0.61644920000000003</v>
      </c>
      <c r="U252">
        <v>4.9623492000000002</v>
      </c>
      <c r="V252">
        <f t="shared" si="203"/>
        <v>99.38</v>
      </c>
      <c r="W252" s="52">
        <f t="shared" si="265"/>
        <v>0.62029502918092183</v>
      </c>
      <c r="X252">
        <f t="shared" si="266"/>
        <v>4.9933077077882881</v>
      </c>
    </row>
    <row r="253" spans="1:31">
      <c r="A253" t="s">
        <v>273</v>
      </c>
      <c r="B253" t="s">
        <v>216</v>
      </c>
      <c r="C253">
        <v>99.59</v>
      </c>
      <c r="D253" s="56"/>
      <c r="E253" s="55"/>
      <c r="F253" s="56"/>
      <c r="M253">
        <f t="shared" si="261"/>
        <v>99.59</v>
      </c>
      <c r="N253">
        <f t="shared" si="269"/>
        <v>84.34</v>
      </c>
      <c r="O253" s="51">
        <f t="shared" si="270"/>
        <v>84.687217592127723</v>
      </c>
      <c r="P253">
        <v>0</v>
      </c>
      <c r="S253">
        <v>84.34</v>
      </c>
      <c r="T253">
        <v>0.9294268</v>
      </c>
      <c r="U253">
        <v>8.1329062000000008</v>
      </c>
      <c r="V253">
        <f t="shared" si="203"/>
        <v>84.34</v>
      </c>
      <c r="W253" s="52">
        <f t="shared" si="265"/>
        <v>1.1019999999999999</v>
      </c>
      <c r="X253">
        <f t="shared" si="266"/>
        <v>9.6430000000000007</v>
      </c>
    </row>
    <row r="254" spans="1:31">
      <c r="A254" t="s">
        <v>274</v>
      </c>
      <c r="B254" t="s">
        <v>218</v>
      </c>
      <c r="C254">
        <v>99.18</v>
      </c>
      <c r="D254" s="48">
        <v>13.439399999999999</v>
      </c>
      <c r="E254" s="55"/>
      <c r="F254" s="48">
        <v>13.532999999999999</v>
      </c>
      <c r="H254" s="48" t="s">
        <v>309</v>
      </c>
      <c r="M254">
        <f t="shared" si="261"/>
        <v>99.18</v>
      </c>
      <c r="N254">
        <f t="shared" si="269"/>
        <v>89.99</v>
      </c>
      <c r="O254" s="51">
        <f t="shared" si="270"/>
        <v>90.734018955434564</v>
      </c>
      <c r="P254">
        <f t="shared" ref="P254:P255" si="280">(N254-M254)/N254</f>
        <v>-0.10212245805089468</v>
      </c>
      <c r="S254">
        <v>89.99</v>
      </c>
      <c r="T254">
        <v>1.3840462</v>
      </c>
      <c r="U254">
        <v>11.2721474</v>
      </c>
      <c r="V254">
        <f t="shared" si="203"/>
        <v>99.18</v>
      </c>
      <c r="W254" s="52">
        <f t="shared" si="265"/>
        <v>1.3954892115345834</v>
      </c>
      <c r="X254">
        <f t="shared" si="266"/>
        <v>11.365343214357731</v>
      </c>
      <c r="AB254" s="46">
        <f>100*(X254-X255)/X256</f>
        <v>6.1443314353744025</v>
      </c>
      <c r="AC254" s="46">
        <f>100*(((K254-K255)*0.027)/C256)</f>
        <v>0</v>
      </c>
      <c r="AD254" s="46">
        <f>(1000*(((K254-K255)*0.027)/55.85))/(C256/1000)</f>
        <v>0</v>
      </c>
      <c r="AE254" s="46">
        <f>1000000*(X254-X255)/55.85/100</f>
        <v>159.41157117023297</v>
      </c>
    </row>
    <row r="255" spans="1:31">
      <c r="A255" t="s">
        <v>274</v>
      </c>
      <c r="B255" t="s">
        <v>217</v>
      </c>
      <c r="C255">
        <v>99.36</v>
      </c>
      <c r="D255" s="48">
        <v>13.476100000000001</v>
      </c>
      <c r="E255" s="55"/>
      <c r="F255" s="48">
        <v>13.5566</v>
      </c>
      <c r="H255" s="48" t="s">
        <v>309</v>
      </c>
      <c r="M255">
        <f t="shared" si="261"/>
        <v>99.36</v>
      </c>
      <c r="N255">
        <f t="shared" si="269"/>
        <v>72.569999999999993</v>
      </c>
      <c r="O255" s="51">
        <f t="shared" si="270"/>
        <v>73.037439613526558</v>
      </c>
      <c r="P255">
        <f t="shared" si="280"/>
        <v>-0.36916081025217046</v>
      </c>
      <c r="S255">
        <v>72.569999999999993</v>
      </c>
      <c r="T255">
        <v>1.3418193</v>
      </c>
      <c r="U255">
        <v>10.4079894</v>
      </c>
      <c r="V255">
        <f t="shared" ref="V255:V317" si="281">(S255-(S255*P255))</f>
        <v>99.36</v>
      </c>
      <c r="W255" s="52">
        <f t="shared" si="265"/>
        <v>1.3504622584541062</v>
      </c>
      <c r="X255">
        <f t="shared" si="266"/>
        <v>10.47502958937198</v>
      </c>
    </row>
    <row r="256" spans="1:31">
      <c r="A256" t="s">
        <v>274</v>
      </c>
      <c r="B256" t="s">
        <v>216</v>
      </c>
      <c r="C256">
        <v>99.59</v>
      </c>
      <c r="D256" s="48">
        <v>13.50041</v>
      </c>
      <c r="E256" s="55"/>
      <c r="F256" s="48">
        <v>13.598100000000001</v>
      </c>
      <c r="H256" s="48" t="s">
        <v>309</v>
      </c>
      <c r="M256">
        <f t="shared" si="261"/>
        <v>99.59</v>
      </c>
      <c r="N256">
        <f t="shared" si="269"/>
        <v>90.27</v>
      </c>
      <c r="O256" s="51">
        <f t="shared" si="270"/>
        <v>90.641630685811819</v>
      </c>
      <c r="P256">
        <v>0</v>
      </c>
      <c r="S256">
        <v>90.27</v>
      </c>
      <c r="T256">
        <v>1.6681896000000001</v>
      </c>
      <c r="U256">
        <v>13.080123</v>
      </c>
      <c r="V256">
        <f t="shared" si="281"/>
        <v>90.27</v>
      </c>
      <c r="W256" s="52">
        <f t="shared" si="265"/>
        <v>1.8480000000000001</v>
      </c>
      <c r="X256">
        <f t="shared" si="266"/>
        <v>14.490000000000002</v>
      </c>
    </row>
    <row r="257" spans="1:31">
      <c r="A257" t="s">
        <v>275</v>
      </c>
      <c r="B257" t="s">
        <v>218</v>
      </c>
      <c r="C257">
        <v>99.32</v>
      </c>
      <c r="D257" s="48">
        <v>13.5328</v>
      </c>
      <c r="E257" s="55"/>
      <c r="F257" s="48">
        <v>13.637700000000001</v>
      </c>
      <c r="H257" s="48" t="s">
        <v>309</v>
      </c>
      <c r="M257">
        <f t="shared" si="261"/>
        <v>99.32</v>
      </c>
      <c r="N257">
        <f t="shared" si="269"/>
        <v>96.5</v>
      </c>
      <c r="O257" s="51">
        <f t="shared" si="270"/>
        <v>97.160692710430936</v>
      </c>
      <c r="P257">
        <f t="shared" ref="P257:P258" si="282">(N257-M257)/N257</f>
        <v>-2.9222797927461068E-2</v>
      </c>
      <c r="S257">
        <v>96.5</v>
      </c>
      <c r="T257">
        <v>0.98912500000000003</v>
      </c>
      <c r="U257">
        <v>8.9812550000000009</v>
      </c>
      <c r="V257">
        <f t="shared" si="281"/>
        <v>99.32</v>
      </c>
      <c r="W257" s="52">
        <f t="shared" si="265"/>
        <v>0.99589710028191714</v>
      </c>
      <c r="X257">
        <f t="shared" si="266"/>
        <v>9.0427456705598086</v>
      </c>
      <c r="AB257" s="46">
        <f>100*(X257-X258)/X259</f>
        <v>30.230698692864266</v>
      </c>
      <c r="AC257" s="46">
        <f>100*(((K257-K258)*0.027)/C259)</f>
        <v>0</v>
      </c>
      <c r="AD257" s="46">
        <f>(1000*(((K257-K258)*0.027)/55.85))/(C259/1000)</f>
        <v>0</v>
      </c>
      <c r="AE257" s="46">
        <f>1000000*(X257-X258)/55.85/100</f>
        <v>576.90024470644096</v>
      </c>
    </row>
    <row r="258" spans="1:31">
      <c r="A258" t="s">
        <v>275</v>
      </c>
      <c r="B258" t="s">
        <v>217</v>
      </c>
      <c r="C258">
        <v>99.63</v>
      </c>
      <c r="D258" s="48">
        <v>13.5329</v>
      </c>
      <c r="E258" s="55"/>
      <c r="F258" s="56"/>
      <c r="M258">
        <f t="shared" si="261"/>
        <v>99.63</v>
      </c>
      <c r="N258">
        <f t="shared" si="269"/>
        <v>68.05</v>
      </c>
      <c r="O258" s="51">
        <f t="shared" si="270"/>
        <v>68.302720064237676</v>
      </c>
      <c r="P258">
        <f t="shared" si="282"/>
        <v>-0.46407053637031592</v>
      </c>
      <c r="S258">
        <v>68.05</v>
      </c>
      <c r="T258">
        <v>0.66961199999999999</v>
      </c>
      <c r="U258">
        <v>5.7992210000000002</v>
      </c>
      <c r="V258">
        <f t="shared" si="281"/>
        <v>99.63</v>
      </c>
      <c r="W258" s="52">
        <f t="shared" si="265"/>
        <v>0.6720987654320989</v>
      </c>
      <c r="X258">
        <f t="shared" si="266"/>
        <v>5.8207578038743355</v>
      </c>
    </row>
    <row r="259" spans="1:31">
      <c r="A259" t="s">
        <v>275</v>
      </c>
      <c r="B259" t="s">
        <v>216</v>
      </c>
      <c r="C259">
        <v>99.44</v>
      </c>
      <c r="D259" s="56"/>
      <c r="E259" s="55"/>
      <c r="F259" s="56"/>
      <c r="M259">
        <f t="shared" si="261"/>
        <v>99.44</v>
      </c>
      <c r="N259">
        <f t="shared" si="269"/>
        <v>91.26</v>
      </c>
      <c r="O259" s="51">
        <f t="shared" si="270"/>
        <v>91.773934030571198</v>
      </c>
      <c r="P259">
        <v>0</v>
      </c>
      <c r="S259">
        <v>91.26</v>
      </c>
      <c r="T259">
        <v>1.090557</v>
      </c>
      <c r="U259">
        <v>9.7264908000000005</v>
      </c>
      <c r="V259">
        <f t="shared" si="281"/>
        <v>91.26</v>
      </c>
      <c r="W259" s="52">
        <f t="shared" si="265"/>
        <v>1.1949999999999998</v>
      </c>
      <c r="X259">
        <f t="shared" si="266"/>
        <v>10.657999999999999</v>
      </c>
    </row>
    <row r="260" spans="1:31">
      <c r="A260" t="s">
        <v>276</v>
      </c>
      <c r="B260" t="s">
        <v>218</v>
      </c>
      <c r="C260">
        <v>99.31</v>
      </c>
      <c r="D260" s="48">
        <v>13.4908</v>
      </c>
      <c r="E260" s="55"/>
      <c r="F260" s="48">
        <v>13.5847</v>
      </c>
      <c r="H260" s="48" t="s">
        <v>309</v>
      </c>
      <c r="M260">
        <f t="shared" si="261"/>
        <v>99.31</v>
      </c>
      <c r="N260">
        <f t="shared" si="269"/>
        <v>90.21</v>
      </c>
      <c r="O260" s="51">
        <f t="shared" si="270"/>
        <v>90.836773738797703</v>
      </c>
      <c r="P260">
        <f t="shared" ref="P260:P261" si="283">(N260-M260)/N260</f>
        <v>-0.100875734397517</v>
      </c>
      <c r="S260">
        <v>90.21</v>
      </c>
      <c r="T260">
        <v>0.88496010000000003</v>
      </c>
      <c r="U260">
        <v>8.0187668999999993</v>
      </c>
      <c r="V260">
        <f t="shared" si="281"/>
        <v>99.31</v>
      </c>
      <c r="W260" s="52">
        <f t="shared" si="265"/>
        <v>0.8911087503776054</v>
      </c>
      <c r="X260">
        <f t="shared" si="266"/>
        <v>8.074480817641728</v>
      </c>
      <c r="AB260" s="46">
        <f>100*(X260-X261)/X262</f>
        <v>24.225208884030742</v>
      </c>
      <c r="AC260" s="46">
        <f>100*(((K260-K261)*0.027)/C262)</f>
        <v>0</v>
      </c>
      <c r="AD260" s="46">
        <f>(1000*(((K260-K261)*0.027)/55.85))/(C262/1000)</f>
        <v>0</v>
      </c>
      <c r="AE260" s="46">
        <f>1000000*(X260-X261)/55.85/100</f>
        <v>439.91417815906857</v>
      </c>
    </row>
    <row r="261" spans="1:31">
      <c r="A261" t="s">
        <v>276</v>
      </c>
      <c r="B261" t="s">
        <v>217</v>
      </c>
      <c r="C261">
        <v>99.53</v>
      </c>
      <c r="D261" s="48">
        <v>13.4787</v>
      </c>
      <c r="E261" s="55"/>
      <c r="F261" s="48">
        <v>13.5557</v>
      </c>
      <c r="H261" s="48" t="s">
        <v>309</v>
      </c>
      <c r="M261">
        <f t="shared" si="261"/>
        <v>99.53</v>
      </c>
      <c r="N261">
        <f t="shared" si="269"/>
        <v>68.62</v>
      </c>
      <c r="O261" s="51">
        <f t="shared" si="270"/>
        <v>68.944036973776747</v>
      </c>
      <c r="P261">
        <f t="shared" si="283"/>
        <v>-0.45045176333430481</v>
      </c>
      <c r="S261">
        <v>68.62</v>
      </c>
      <c r="T261">
        <v>0.69100340000000005</v>
      </c>
      <c r="U261">
        <v>5.5911575999999998</v>
      </c>
      <c r="V261">
        <f t="shared" si="281"/>
        <v>99.53</v>
      </c>
      <c r="W261" s="52">
        <f t="shared" si="265"/>
        <v>0.69426645232593187</v>
      </c>
      <c r="X261">
        <f t="shared" si="266"/>
        <v>5.6175601326233302</v>
      </c>
    </row>
    <row r="262" spans="1:31">
      <c r="A262" t="s">
        <v>276</v>
      </c>
      <c r="B262" t="s">
        <v>216</v>
      </c>
      <c r="C262">
        <v>99.59</v>
      </c>
      <c r="D262" s="56"/>
      <c r="E262" s="55"/>
      <c r="F262" s="56"/>
      <c r="M262">
        <f t="shared" si="261"/>
        <v>99.59</v>
      </c>
      <c r="N262">
        <f t="shared" si="269"/>
        <v>92.6</v>
      </c>
      <c r="O262" s="51">
        <f t="shared" si="270"/>
        <v>92.981223014358875</v>
      </c>
      <c r="P262">
        <v>0</v>
      </c>
      <c r="S262">
        <v>92.6</v>
      </c>
      <c r="T262">
        <v>1.026008</v>
      </c>
      <c r="U262">
        <v>9.3914919999999995</v>
      </c>
      <c r="V262">
        <f t="shared" si="281"/>
        <v>92.6</v>
      </c>
      <c r="W262" s="52">
        <f t="shared" si="265"/>
        <v>1.1080000000000001</v>
      </c>
      <c r="X262">
        <f t="shared" si="266"/>
        <v>10.141999999999999</v>
      </c>
    </row>
    <row r="263" spans="1:31">
      <c r="A263" t="s">
        <v>277</v>
      </c>
      <c r="B263" t="s">
        <v>218</v>
      </c>
      <c r="C263">
        <v>99.95</v>
      </c>
      <c r="D263" s="48">
        <v>13.4412</v>
      </c>
      <c r="E263" s="55"/>
      <c r="F263" s="48">
        <v>13.535299999999999</v>
      </c>
      <c r="H263" s="48" t="s">
        <v>309</v>
      </c>
      <c r="M263">
        <f t="shared" si="261"/>
        <v>99.95</v>
      </c>
      <c r="N263">
        <f t="shared" si="269"/>
        <v>77.37</v>
      </c>
      <c r="O263" s="51">
        <f t="shared" si="270"/>
        <v>77.408704352176088</v>
      </c>
      <c r="P263">
        <f t="shared" ref="P263:P264" si="284">(N263-M263)/N263</f>
        <v>-0.29184438412821501</v>
      </c>
      <c r="S263">
        <v>77.37</v>
      </c>
      <c r="T263">
        <v>0.80774279999999998</v>
      </c>
      <c r="U263">
        <v>7.0600125</v>
      </c>
      <c r="V263">
        <f t="shared" si="281"/>
        <v>99.95</v>
      </c>
      <c r="W263" s="52">
        <f t="shared" si="265"/>
        <v>0.80814687343671843</v>
      </c>
      <c r="X263">
        <f t="shared" si="266"/>
        <v>7.0635442721360677</v>
      </c>
      <c r="AB263" s="46">
        <f>100*(X263-X264)/X265</f>
        <v>11.633753331266467</v>
      </c>
      <c r="AC263" s="46">
        <f>100*(((K263-K264)*0.027)/C265)</f>
        <v>0</v>
      </c>
      <c r="AD263" s="46">
        <f>(1000*(((K263-K264)*0.027)/55.85))/(C265/1000)</f>
        <v>0</v>
      </c>
      <c r="AE263" s="46">
        <f>1000000*(X263-X264)/55.85/100</f>
        <v>223.36389788929336</v>
      </c>
    </row>
    <row r="264" spans="1:31">
      <c r="A264" t="s">
        <v>277</v>
      </c>
      <c r="B264" t="s">
        <v>217</v>
      </c>
      <c r="C264">
        <v>99.82</v>
      </c>
      <c r="D264" s="48">
        <v>14.004200000000001</v>
      </c>
      <c r="E264" s="55"/>
      <c r="F264" s="48">
        <v>14.079800000000001</v>
      </c>
      <c r="H264" s="48" t="s">
        <v>309</v>
      </c>
      <c r="M264">
        <f t="shared" si="261"/>
        <v>99.82</v>
      </c>
      <c r="N264">
        <f t="shared" si="269"/>
        <v>66.8</v>
      </c>
      <c r="O264" s="51">
        <f t="shared" si="270"/>
        <v>66.920456822280116</v>
      </c>
      <c r="P264">
        <f t="shared" si="284"/>
        <v>-0.49431137724550894</v>
      </c>
      <c r="S264">
        <v>66.8</v>
      </c>
      <c r="T264">
        <v>0.71142000000000005</v>
      </c>
      <c r="U264">
        <v>5.8055880000000002</v>
      </c>
      <c r="V264">
        <f t="shared" si="281"/>
        <v>99.82</v>
      </c>
      <c r="W264" s="52">
        <f t="shared" si="265"/>
        <v>0.71270286515728321</v>
      </c>
      <c r="X264">
        <f t="shared" si="266"/>
        <v>5.8160569024243642</v>
      </c>
    </row>
    <row r="265" spans="1:31">
      <c r="A265" t="s">
        <v>277</v>
      </c>
      <c r="B265" t="s">
        <v>216</v>
      </c>
      <c r="C265">
        <v>99.34</v>
      </c>
      <c r="D265" s="56"/>
      <c r="E265" s="55"/>
      <c r="F265" s="56"/>
      <c r="M265">
        <f t="shared" si="261"/>
        <v>99.34</v>
      </c>
      <c r="N265">
        <f t="shared" si="269"/>
        <v>91.25</v>
      </c>
      <c r="O265" s="51">
        <f t="shared" si="270"/>
        <v>91.856251258304809</v>
      </c>
      <c r="P265">
        <v>0</v>
      </c>
      <c r="S265">
        <v>91.25</v>
      </c>
      <c r="T265">
        <v>1.0904374999999999</v>
      </c>
      <c r="U265">
        <v>9.7847375000000003</v>
      </c>
      <c r="V265">
        <f t="shared" si="281"/>
        <v>91.25</v>
      </c>
      <c r="W265" s="52">
        <f t="shared" si="265"/>
        <v>1.1949999999999998</v>
      </c>
      <c r="X265">
        <f t="shared" si="266"/>
        <v>10.723000000000001</v>
      </c>
    </row>
    <row r="266" spans="1:31">
      <c r="A266" t="s">
        <v>278</v>
      </c>
      <c r="B266" t="s">
        <v>218</v>
      </c>
      <c r="C266">
        <v>100.01</v>
      </c>
      <c r="D266" s="48">
        <v>13.6386</v>
      </c>
      <c r="E266" s="55"/>
      <c r="F266" s="48">
        <v>13.7325</v>
      </c>
      <c r="H266" s="48" t="s">
        <v>309</v>
      </c>
      <c r="M266">
        <f t="shared" si="261"/>
        <v>100.01</v>
      </c>
      <c r="N266">
        <f t="shared" si="269"/>
        <v>90.99</v>
      </c>
      <c r="O266" s="51">
        <f t="shared" si="270"/>
        <v>90.98090190980902</v>
      </c>
      <c r="P266">
        <f t="shared" ref="P266:P267" si="285">(N266-M266)/N266</f>
        <v>-9.9131772722277287E-2</v>
      </c>
      <c r="S266">
        <v>90.99</v>
      </c>
      <c r="T266">
        <v>0.84165749999999995</v>
      </c>
      <c r="U266">
        <v>7.3201454999999997</v>
      </c>
      <c r="V266">
        <f t="shared" si="281"/>
        <v>100.01</v>
      </c>
      <c r="W266" s="52">
        <f t="shared" si="265"/>
        <v>0.84157334266573325</v>
      </c>
      <c r="X266">
        <f t="shared" si="266"/>
        <v>7.3194135586441353</v>
      </c>
      <c r="AB266" s="46">
        <f>100*(X266-X267)/X268</f>
        <v>24.003860136225526</v>
      </c>
      <c r="AC266" s="46">
        <f>100*(((K266-K267)*0.027)/C268)</f>
        <v>0</v>
      </c>
      <c r="AD266" s="46">
        <f>(1000*(((K266-K267)*0.027)/55.85))/(C268/1000)</f>
        <v>0</v>
      </c>
      <c r="AE266" s="46">
        <f>1000000*(X266-X267)/55.85/100</f>
        <v>397.55721801268783</v>
      </c>
    </row>
    <row r="267" spans="1:31">
      <c r="A267" t="s">
        <v>278</v>
      </c>
      <c r="B267" t="s">
        <v>217</v>
      </c>
      <c r="C267">
        <v>99.83</v>
      </c>
      <c r="D267" s="48">
        <v>13.5007</v>
      </c>
      <c r="E267" s="55"/>
      <c r="F267" s="48">
        <v>13.579000000000001</v>
      </c>
      <c r="H267" s="48" t="s">
        <v>309</v>
      </c>
      <c r="M267">
        <f t="shared" si="261"/>
        <v>99.83</v>
      </c>
      <c r="N267">
        <f t="shared" si="269"/>
        <v>68.41</v>
      </c>
      <c r="O267" s="51">
        <f t="shared" si="270"/>
        <v>68.526495041570669</v>
      </c>
      <c r="P267">
        <f t="shared" si="285"/>
        <v>-0.45928957754714228</v>
      </c>
      <c r="S267">
        <v>68.41</v>
      </c>
      <c r="T267">
        <v>0.59037830000000002</v>
      </c>
      <c r="U267">
        <v>5.0903881000000002</v>
      </c>
      <c r="V267">
        <f t="shared" si="281"/>
        <v>99.83</v>
      </c>
      <c r="W267" s="52">
        <f t="shared" si="265"/>
        <v>0.59138365220875488</v>
      </c>
      <c r="X267">
        <f t="shared" si="266"/>
        <v>5.099056496043274</v>
      </c>
    </row>
    <row r="268" spans="1:31">
      <c r="A268" t="s">
        <v>278</v>
      </c>
      <c r="B268" t="s">
        <v>216</v>
      </c>
      <c r="C268">
        <v>99.52</v>
      </c>
      <c r="D268" s="56"/>
      <c r="E268" s="55"/>
      <c r="F268" s="56"/>
      <c r="M268">
        <f t="shared" si="261"/>
        <v>99.52</v>
      </c>
      <c r="N268">
        <f t="shared" si="269"/>
        <v>92.64</v>
      </c>
      <c r="O268" s="51">
        <f t="shared" si="270"/>
        <v>93.086816720257232</v>
      </c>
      <c r="P268">
        <v>0</v>
      </c>
      <c r="S268">
        <v>92.64</v>
      </c>
      <c r="T268">
        <v>0.92454720000000001</v>
      </c>
      <c r="U268">
        <v>8.5692000000000004</v>
      </c>
      <c r="V268">
        <f t="shared" si="281"/>
        <v>92.64</v>
      </c>
      <c r="W268" s="52">
        <f t="shared" si="265"/>
        <v>0.99799999999999989</v>
      </c>
      <c r="X268">
        <f t="shared" si="266"/>
        <v>9.25</v>
      </c>
    </row>
    <row r="269" spans="1:31">
      <c r="A269" t="s">
        <v>279</v>
      </c>
      <c r="B269" t="s">
        <v>218</v>
      </c>
      <c r="C269" s="58">
        <v>99.67</v>
      </c>
      <c r="D269" s="48">
        <v>13.448700000000001</v>
      </c>
      <c r="E269" s="55"/>
      <c r="F269" s="48">
        <v>13.515499999999999</v>
      </c>
      <c r="H269" s="48" t="s">
        <v>309</v>
      </c>
      <c r="M269">
        <f t="shared" si="261"/>
        <v>99.67</v>
      </c>
      <c r="N269">
        <f t="shared" si="269"/>
        <v>90.28</v>
      </c>
      <c r="O269" s="51">
        <f t="shared" si="270"/>
        <v>90.578910404334309</v>
      </c>
      <c r="P269">
        <f t="shared" ref="P269:P270" si="286">(N269-M269)/N269</f>
        <v>-0.1040097474523704</v>
      </c>
      <c r="S269">
        <v>90.28</v>
      </c>
      <c r="T269">
        <v>0.65543280000000004</v>
      </c>
      <c r="U269">
        <v>6.8215567999999998</v>
      </c>
      <c r="V269">
        <f t="shared" si="281"/>
        <v>99.67</v>
      </c>
      <c r="W269" s="52">
        <f t="shared" si="265"/>
        <v>0.65760288953546708</v>
      </c>
      <c r="X269">
        <f t="shared" si="266"/>
        <v>6.8441424701514997</v>
      </c>
      <c r="AB269" s="46">
        <f>100*(X269-X270)/X271</f>
        <v>18.174109872599406</v>
      </c>
      <c r="AC269" s="46">
        <f>100*(((K269-K270)*0.027)/C271)</f>
        <v>0</v>
      </c>
      <c r="AD269" s="46">
        <f>(1000*(((K269-K270)*0.027)/55.85))/(C271/1000)</f>
        <v>0</v>
      </c>
      <c r="AE269" s="46">
        <f>1000000*(X269-X270)/55.85/100</f>
        <v>319.45431802920024</v>
      </c>
    </row>
    <row r="270" spans="1:31">
      <c r="A270" t="s">
        <v>279</v>
      </c>
      <c r="B270" t="s">
        <v>217</v>
      </c>
      <c r="C270" s="58">
        <v>100.04</v>
      </c>
      <c r="D270" s="48">
        <v>13.440799999999999</v>
      </c>
      <c r="E270" s="55"/>
      <c r="F270" s="48">
        <v>13.515599999999999</v>
      </c>
      <c r="H270" s="48" t="s">
        <v>309</v>
      </c>
      <c r="M270">
        <f t="shared" si="261"/>
        <v>100.04</v>
      </c>
      <c r="N270">
        <f t="shared" si="269"/>
        <v>75.790000000000006</v>
      </c>
      <c r="O270" s="51">
        <f t="shared" si="270"/>
        <v>75.759696121551386</v>
      </c>
      <c r="P270">
        <f t="shared" si="286"/>
        <v>-0.31996305581211237</v>
      </c>
      <c r="S270">
        <v>75.790000000000006</v>
      </c>
      <c r="T270">
        <v>0.55705649999999995</v>
      </c>
      <c r="U270">
        <v>5.0620140999999998</v>
      </c>
      <c r="V270">
        <f t="shared" si="281"/>
        <v>100.04</v>
      </c>
      <c r="W270" s="52">
        <f t="shared" si="265"/>
        <v>0.55683376649340255</v>
      </c>
      <c r="X270">
        <f t="shared" si="266"/>
        <v>5.0599901039584161</v>
      </c>
    </row>
    <row r="271" spans="1:31">
      <c r="A271" t="s">
        <v>279</v>
      </c>
      <c r="B271" t="s">
        <v>216</v>
      </c>
      <c r="C271" s="58">
        <v>99.73</v>
      </c>
      <c r="D271" s="56"/>
      <c r="E271" s="55"/>
      <c r="F271" s="48">
        <v>13.549099999999999</v>
      </c>
      <c r="H271" s="48" t="s">
        <v>309</v>
      </c>
      <c r="M271">
        <f t="shared" si="261"/>
        <v>99.73</v>
      </c>
      <c r="N271">
        <f t="shared" si="269"/>
        <v>90.17</v>
      </c>
      <c r="O271" s="51">
        <f t="shared" si="270"/>
        <v>90.414118118921081</v>
      </c>
      <c r="P271">
        <v>0</v>
      </c>
      <c r="S271">
        <v>90.17</v>
      </c>
      <c r="T271">
        <v>0.95039180000000001</v>
      </c>
      <c r="U271">
        <v>8.8519889000000003</v>
      </c>
      <c r="V271">
        <f t="shared" si="281"/>
        <v>90.17</v>
      </c>
      <c r="W271" s="52">
        <f t="shared" si="265"/>
        <v>1.054</v>
      </c>
      <c r="X271">
        <f t="shared" si="266"/>
        <v>9.8170000000000002</v>
      </c>
    </row>
    <row r="272" spans="1:31">
      <c r="A272" t="s">
        <v>280</v>
      </c>
      <c r="B272" t="s">
        <v>218</v>
      </c>
      <c r="C272" s="58">
        <v>99.59</v>
      </c>
      <c r="D272" s="48">
        <v>14.0501</v>
      </c>
      <c r="E272" s="55"/>
      <c r="F272" s="48">
        <v>14.141999999999999</v>
      </c>
      <c r="H272" s="48" t="s">
        <v>309</v>
      </c>
      <c r="M272">
        <f t="shared" si="261"/>
        <v>99.59</v>
      </c>
      <c r="N272">
        <f t="shared" si="269"/>
        <v>85.65</v>
      </c>
      <c r="O272" s="51">
        <f t="shared" si="270"/>
        <v>86.002610703885935</v>
      </c>
      <c r="P272">
        <f t="shared" ref="P272:P273" si="287">(N272-M272)/N272</f>
        <v>-0.16275539988324572</v>
      </c>
      <c r="S272">
        <v>85.65</v>
      </c>
      <c r="T272">
        <v>0.96270599999999995</v>
      </c>
      <c r="U272">
        <v>8.2052700000000005</v>
      </c>
      <c r="V272">
        <f t="shared" si="281"/>
        <v>99.59</v>
      </c>
      <c r="W272" s="52">
        <f t="shared" si="265"/>
        <v>0.96666934431167784</v>
      </c>
      <c r="X272">
        <f t="shared" si="266"/>
        <v>8.2390501054322733</v>
      </c>
      <c r="AB272" s="46">
        <f>100*(X272-X273)/X274</f>
        <v>23.830520673704601</v>
      </c>
      <c r="AC272" s="46">
        <f>100*(((K272-K273)*0.027)/C274)</f>
        <v>0</v>
      </c>
      <c r="AD272" s="46">
        <f>(1000*(((K272-K273)*0.027)/55.85))/(C274/1000)</f>
        <v>0</v>
      </c>
      <c r="AE272" s="46">
        <f>1000000*(X272-X273)/55.85/100</f>
        <v>529.60505389797936</v>
      </c>
    </row>
    <row r="273" spans="1:31">
      <c r="A273" t="s">
        <v>280</v>
      </c>
      <c r="B273" t="s">
        <v>217</v>
      </c>
      <c r="C273" s="58">
        <v>100.01</v>
      </c>
      <c r="D273" s="48">
        <v>13.4735</v>
      </c>
      <c r="E273" s="55"/>
      <c r="F273" s="48">
        <v>13.542400000000001</v>
      </c>
      <c r="H273" s="48" t="s">
        <v>309</v>
      </c>
      <c r="M273">
        <f t="shared" si="261"/>
        <v>100.01</v>
      </c>
      <c r="N273">
        <f t="shared" si="269"/>
        <v>60.99</v>
      </c>
      <c r="O273" s="51">
        <f t="shared" si="270"/>
        <v>60.983901609839016</v>
      </c>
      <c r="P273">
        <f t="shared" si="287"/>
        <v>-0.63977701262502051</v>
      </c>
      <c r="S273">
        <v>60.99</v>
      </c>
      <c r="T273">
        <v>0.65320290000000003</v>
      </c>
      <c r="U273">
        <v>5.2817340000000002</v>
      </c>
      <c r="V273">
        <f t="shared" si="281"/>
        <v>100.01</v>
      </c>
      <c r="W273" s="52">
        <f t="shared" si="265"/>
        <v>0.65313758624137586</v>
      </c>
      <c r="X273">
        <f t="shared" si="266"/>
        <v>5.2812058794120587</v>
      </c>
    </row>
    <row r="274" spans="1:31">
      <c r="A274" t="s">
        <v>280</v>
      </c>
      <c r="B274" t="s">
        <v>216</v>
      </c>
      <c r="C274" s="58">
        <v>99.49</v>
      </c>
      <c r="D274" s="56"/>
      <c r="E274" s="55"/>
      <c r="F274" s="56"/>
      <c r="M274">
        <f t="shared" si="261"/>
        <v>99.49</v>
      </c>
      <c r="N274">
        <f t="shared" si="269"/>
        <v>88.35</v>
      </c>
      <c r="O274" s="51">
        <f t="shared" si="270"/>
        <v>88.802894763292798</v>
      </c>
      <c r="P274">
        <v>0</v>
      </c>
      <c r="S274">
        <v>88.35</v>
      </c>
      <c r="T274">
        <v>1.1255790000000001</v>
      </c>
      <c r="U274">
        <v>10.966002</v>
      </c>
      <c r="V274">
        <f t="shared" si="281"/>
        <v>88.35</v>
      </c>
      <c r="W274" s="52">
        <f t="shared" si="265"/>
        <v>1.2740000000000002</v>
      </c>
      <c r="X274">
        <f t="shared" si="266"/>
        <v>12.411999999999999</v>
      </c>
    </row>
    <row r="275" spans="1:31">
      <c r="A275" t="s">
        <v>281</v>
      </c>
      <c r="B275" t="s">
        <v>218</v>
      </c>
      <c r="C275">
        <v>99.82</v>
      </c>
      <c r="D275" s="48">
        <v>13.4716</v>
      </c>
      <c r="E275" s="55"/>
      <c r="F275" s="48">
        <v>13.5657</v>
      </c>
      <c r="M275">
        <f t="shared" si="261"/>
        <v>99.82</v>
      </c>
      <c r="N275">
        <f t="shared" si="269"/>
        <v>84.33</v>
      </c>
      <c r="O275" s="51">
        <f t="shared" si="270"/>
        <v>84.482067721899426</v>
      </c>
      <c r="P275">
        <f t="shared" ref="P275:P276" si="288">(N275-M275)/N275</f>
        <v>-0.18368314953160197</v>
      </c>
      <c r="S275">
        <v>84.33</v>
      </c>
      <c r="T275">
        <v>1.7253917999999999</v>
      </c>
      <c r="U275">
        <v>12.668052599999999</v>
      </c>
      <c r="V275">
        <f t="shared" si="281"/>
        <v>99.82</v>
      </c>
      <c r="W275" s="52">
        <f t="shared" si="265"/>
        <v>1.7285031055900621</v>
      </c>
      <c r="X275">
        <f t="shared" si="266"/>
        <v>12.690896213183731</v>
      </c>
      <c r="AB275" s="46">
        <f>100*(X275-X276)/X277</f>
        <v>6.7484279014423016</v>
      </c>
      <c r="AC275" s="46">
        <f>100*(((K275-K276)*0.027)/C277)</f>
        <v>0</v>
      </c>
      <c r="AD275" s="46">
        <f>(1000*(((K275-K276)*0.027)/55.85))/(C277/1000)</f>
        <v>0</v>
      </c>
      <c r="AE275" s="46">
        <f>1000000*(X275-X276)/55.85/100</f>
        <v>206.50068547117087</v>
      </c>
    </row>
    <row r="276" spans="1:31">
      <c r="A276" t="s">
        <v>281</v>
      </c>
      <c r="B276" t="s">
        <v>217</v>
      </c>
      <c r="C276">
        <v>99.85</v>
      </c>
      <c r="D276" s="48">
        <v>13.472200000000001</v>
      </c>
      <c r="E276" s="55"/>
      <c r="F276" s="48">
        <v>13.546900000000001</v>
      </c>
      <c r="M276">
        <f t="shared" si="261"/>
        <v>99.85</v>
      </c>
      <c r="N276">
        <f t="shared" si="269"/>
        <v>69.63</v>
      </c>
      <c r="O276" s="51">
        <f t="shared" si="270"/>
        <v>69.73460190285428</v>
      </c>
      <c r="P276">
        <f t="shared" si="288"/>
        <v>-0.43400832974292691</v>
      </c>
      <c r="S276">
        <v>69.63</v>
      </c>
      <c r="T276">
        <v>1.6063641</v>
      </c>
      <c r="U276">
        <v>11.5202835</v>
      </c>
      <c r="V276">
        <f t="shared" si="281"/>
        <v>99.85</v>
      </c>
      <c r="W276" s="52">
        <f t="shared" si="265"/>
        <v>1.6087772658988482</v>
      </c>
      <c r="X276">
        <f t="shared" si="266"/>
        <v>11.537589884827241</v>
      </c>
    </row>
    <row r="277" spans="1:31">
      <c r="A277" t="s">
        <v>281</v>
      </c>
      <c r="B277" t="s">
        <v>216</v>
      </c>
      <c r="C277">
        <v>99.72</v>
      </c>
      <c r="D277" s="56"/>
      <c r="E277" s="55"/>
      <c r="F277" s="48">
        <v>13.523</v>
      </c>
      <c r="M277">
        <f t="shared" si="261"/>
        <v>99.72</v>
      </c>
      <c r="N277">
        <f t="shared" si="269"/>
        <v>95.77</v>
      </c>
      <c r="O277" s="51">
        <f t="shared" si="270"/>
        <v>96.038908945046131</v>
      </c>
      <c r="P277">
        <v>0</v>
      </c>
      <c r="S277">
        <v>95.77</v>
      </c>
      <c r="T277">
        <v>2.2007946</v>
      </c>
      <c r="U277">
        <v>16.367093000000001</v>
      </c>
      <c r="V277">
        <f t="shared" si="281"/>
        <v>95.77</v>
      </c>
      <c r="W277" s="52">
        <f t="shared" si="265"/>
        <v>2.298</v>
      </c>
      <c r="X277">
        <f t="shared" si="266"/>
        <v>17.09</v>
      </c>
    </row>
    <row r="278" spans="1:31">
      <c r="A278" t="s">
        <v>282</v>
      </c>
      <c r="B278" t="s">
        <v>218</v>
      </c>
      <c r="C278">
        <v>99.5</v>
      </c>
      <c r="D278" s="56"/>
      <c r="E278" s="55"/>
      <c r="F278" s="56"/>
      <c r="M278">
        <f t="shared" si="261"/>
        <v>99.5</v>
      </c>
      <c r="N278">
        <f t="shared" si="269"/>
        <v>89.59</v>
      </c>
      <c r="O278" s="51">
        <f t="shared" si="270"/>
        <v>90.040201005025125</v>
      </c>
      <c r="P278">
        <f t="shared" ref="P278:P279" si="289">(N278-M278)/N278</f>
        <v>-0.11061502399821405</v>
      </c>
      <c r="S278">
        <v>89.59</v>
      </c>
      <c r="T278">
        <v>1.5230300000000001</v>
      </c>
      <c r="U278">
        <v>11.256087600000001</v>
      </c>
      <c r="V278">
        <f t="shared" si="281"/>
        <v>99.5</v>
      </c>
      <c r="W278" s="52">
        <f t="shared" si="265"/>
        <v>1.5306834170854271</v>
      </c>
      <c r="X278">
        <f t="shared" si="266"/>
        <v>11.312650854271357</v>
      </c>
      <c r="AB278" s="46">
        <f>100*(X278-X279)/X280</f>
        <v>8.3932823843701385</v>
      </c>
      <c r="AC278" s="46">
        <f>100*(((K278-K279)*0.027)/C280)</f>
        <v>0</v>
      </c>
      <c r="AD278" s="46">
        <f>(1000*(((K278-K279)*0.027)/55.85))/(C280/1000)</f>
        <v>0</v>
      </c>
      <c r="AE278" s="46">
        <f>1000000*(X278-X279)/55.85/100</f>
        <v>228.1890773935115</v>
      </c>
    </row>
    <row r="279" spans="1:31">
      <c r="A279" t="s">
        <v>282</v>
      </c>
      <c r="B279" t="s">
        <v>217</v>
      </c>
      <c r="C279">
        <v>100.02</v>
      </c>
      <c r="D279" s="56"/>
      <c r="E279" s="55"/>
      <c r="F279" s="48" t="s">
        <v>317</v>
      </c>
      <c r="M279">
        <f t="shared" si="261"/>
        <v>100.02</v>
      </c>
      <c r="N279">
        <f t="shared" si="269"/>
        <v>74.510000000000005</v>
      </c>
      <c r="O279" s="51">
        <f t="shared" si="270"/>
        <v>74.49510097980405</v>
      </c>
      <c r="P279">
        <f t="shared" si="289"/>
        <v>-0.34237015165749551</v>
      </c>
      <c r="S279">
        <v>74.510000000000005</v>
      </c>
      <c r="T279">
        <v>1.2771014000000001</v>
      </c>
      <c r="U279">
        <v>10.0402225</v>
      </c>
      <c r="V279">
        <f t="shared" si="281"/>
        <v>100.02</v>
      </c>
      <c r="W279" s="52">
        <f t="shared" si="265"/>
        <v>1.2768460307938414</v>
      </c>
      <c r="X279">
        <f t="shared" si="266"/>
        <v>10.038214857028596</v>
      </c>
    </row>
    <row r="280" spans="1:31">
      <c r="A280" s="48" t="s">
        <v>283</v>
      </c>
      <c r="B280" s="48" t="s">
        <v>216</v>
      </c>
      <c r="C280" s="48">
        <v>99.69</v>
      </c>
      <c r="D280" s="48">
        <v>14.028499999999999</v>
      </c>
      <c r="E280" s="55"/>
      <c r="F280" s="48">
        <v>14.1275</v>
      </c>
      <c r="M280">
        <f t="shared" si="261"/>
        <v>99.69</v>
      </c>
      <c r="N280">
        <f t="shared" si="269"/>
        <v>96.15</v>
      </c>
      <c r="O280" s="51">
        <f t="shared" si="270"/>
        <v>96.448991874811924</v>
      </c>
      <c r="P280">
        <v>0</v>
      </c>
      <c r="S280">
        <v>96.15</v>
      </c>
      <c r="T280">
        <v>1.8431955</v>
      </c>
      <c r="U280">
        <v>14.599416</v>
      </c>
      <c r="V280">
        <f t="shared" si="281"/>
        <v>96.15</v>
      </c>
      <c r="W280" s="52">
        <f t="shared" si="265"/>
        <v>1.9169999999999998</v>
      </c>
      <c r="X280">
        <f t="shared" si="266"/>
        <v>15.183999999999997</v>
      </c>
    </row>
    <row r="281" spans="1:31">
      <c r="A281" s="58" t="s">
        <v>284</v>
      </c>
      <c r="B281" t="s">
        <v>218</v>
      </c>
      <c r="C281" s="56">
        <v>100</v>
      </c>
      <c r="D281" s="48">
        <v>14.1212</v>
      </c>
      <c r="E281" s="55"/>
      <c r="F281" s="48">
        <v>14.2049</v>
      </c>
      <c r="H281" s="48" t="s">
        <v>309</v>
      </c>
      <c r="M281">
        <f t="shared" si="261"/>
        <v>100</v>
      </c>
      <c r="N281">
        <f t="shared" si="269"/>
        <v>78.94</v>
      </c>
      <c r="O281" s="51">
        <f t="shared" si="270"/>
        <v>78.94</v>
      </c>
      <c r="P281">
        <f t="shared" ref="P281:P282" si="290">(N281-M281)/N281</f>
        <v>-0.26678489992399296</v>
      </c>
      <c r="S281">
        <v>78.94</v>
      </c>
      <c r="T281">
        <v>2.2340019999999998</v>
      </c>
      <c r="U281">
        <v>16.321634400000001</v>
      </c>
      <c r="V281">
        <f t="shared" si="281"/>
        <v>100</v>
      </c>
      <c r="W281" s="52">
        <f t="shared" si="265"/>
        <v>2.2340019999999998</v>
      </c>
      <c r="X281">
        <f t="shared" si="266"/>
        <v>16.321634400000001</v>
      </c>
      <c r="AB281" s="46">
        <f>100*(X281-X282)/X283</f>
        <v>21.339097022094144</v>
      </c>
      <c r="AC281" s="46">
        <f>100*(((K281-K282)*0.027)/C283)</f>
        <v>0</v>
      </c>
      <c r="AD281" s="46">
        <f>(1000*(((K281-K282)*0.027)/55.85))/(C283/1000)</f>
        <v>0</v>
      </c>
      <c r="AE281" s="46">
        <f>1000000*(X281-X282)/55.85/100</f>
        <v>914.81110116383172</v>
      </c>
    </row>
    <row r="282" spans="1:31">
      <c r="A282" s="58" t="s">
        <v>284</v>
      </c>
      <c r="B282" t="s">
        <v>217</v>
      </c>
      <c r="C282" s="56">
        <v>100</v>
      </c>
      <c r="D282" s="48">
        <v>13.4872</v>
      </c>
      <c r="E282" s="55"/>
      <c r="F282" s="48">
        <v>13.552199999999999</v>
      </c>
      <c r="H282" s="48" t="s">
        <v>309</v>
      </c>
      <c r="M282">
        <f t="shared" si="261"/>
        <v>100</v>
      </c>
      <c r="N282">
        <f t="shared" si="269"/>
        <v>42.19</v>
      </c>
      <c r="O282" s="51">
        <f t="shared" si="270"/>
        <v>42.19</v>
      </c>
      <c r="P282">
        <f t="shared" si="290"/>
        <v>-1.3702299123014934</v>
      </c>
      <c r="S282">
        <v>42.19</v>
      </c>
      <c r="T282">
        <v>1.6534260999999999</v>
      </c>
      <c r="U282">
        <v>11.2124144</v>
      </c>
      <c r="V282">
        <f t="shared" si="281"/>
        <v>100</v>
      </c>
      <c r="W282" s="52">
        <f t="shared" si="265"/>
        <v>1.6534260999999999</v>
      </c>
      <c r="X282">
        <f t="shared" si="266"/>
        <v>11.2124144</v>
      </c>
    </row>
    <row r="283" spans="1:31">
      <c r="A283" s="58" t="s">
        <v>284</v>
      </c>
      <c r="B283" t="s">
        <v>216</v>
      </c>
      <c r="C283" s="56">
        <v>100</v>
      </c>
      <c r="D283" s="56"/>
      <c r="E283" s="55"/>
      <c r="F283" s="48">
        <v>14.203099999999999</v>
      </c>
      <c r="H283" s="48" t="s">
        <v>309</v>
      </c>
      <c r="M283">
        <f t="shared" si="261"/>
        <v>100</v>
      </c>
      <c r="N283">
        <f t="shared" si="269"/>
        <v>86.87</v>
      </c>
      <c r="O283" s="51">
        <f t="shared" si="270"/>
        <v>86.87</v>
      </c>
      <c r="P283">
        <v>0</v>
      </c>
      <c r="S283">
        <v>86.87</v>
      </c>
      <c r="T283">
        <v>2.8788718000000002</v>
      </c>
      <c r="U283">
        <v>20.799284100000001</v>
      </c>
      <c r="V283">
        <f t="shared" si="281"/>
        <v>86.87</v>
      </c>
      <c r="W283" s="52">
        <f t="shared" si="265"/>
        <v>3.3140000000000001</v>
      </c>
      <c r="X283">
        <f t="shared" si="266"/>
        <v>23.942999999999998</v>
      </c>
    </row>
    <row r="284" spans="1:31">
      <c r="A284" t="s">
        <v>285</v>
      </c>
      <c r="B284" t="s">
        <v>218</v>
      </c>
      <c r="C284">
        <v>100.17</v>
      </c>
      <c r="D284" s="48">
        <v>14.0694</v>
      </c>
      <c r="E284" s="55"/>
      <c r="F284" s="48">
        <v>14.1602</v>
      </c>
      <c r="M284">
        <f t="shared" si="261"/>
        <v>100.17</v>
      </c>
      <c r="N284">
        <f t="shared" si="269"/>
        <v>86.7</v>
      </c>
      <c r="O284" s="51">
        <f t="shared" si="270"/>
        <v>86.552860137765791</v>
      </c>
      <c r="P284">
        <f t="shared" ref="P284:P285" si="291">(N284-M284)/N284</f>
        <v>-0.15536332179930795</v>
      </c>
      <c r="S284">
        <v>86.7</v>
      </c>
      <c r="T284">
        <v>0.79677299999999995</v>
      </c>
      <c r="U284">
        <v>7.9139759999999999</v>
      </c>
      <c r="V284">
        <f t="shared" si="281"/>
        <v>100.17</v>
      </c>
      <c r="W284" s="52">
        <f t="shared" si="265"/>
        <v>0.79542078466606769</v>
      </c>
      <c r="X284">
        <f t="shared" si="266"/>
        <v>7.9005450733752625</v>
      </c>
      <c r="AB284" s="46">
        <f>100*(X284-X285)/X286</f>
        <v>22.365856560596605</v>
      </c>
      <c r="AC284" s="46">
        <f>100*(((K284-K285)*0.027)/C286)</f>
        <v>0</v>
      </c>
      <c r="AD284" s="46">
        <f>(1000*(((K284-K285)*0.027)/55.85))/(C286/1000)</f>
        <v>0</v>
      </c>
      <c r="AE284" s="46">
        <f>1000000*(X284-X285)/55.85/100</f>
        <v>429.65671448279483</v>
      </c>
    </row>
    <row r="285" spans="1:31">
      <c r="A285" t="s">
        <v>285</v>
      </c>
      <c r="B285" t="s">
        <v>217</v>
      </c>
      <c r="C285">
        <v>99.57</v>
      </c>
      <c r="D285" s="48">
        <v>13.5062</v>
      </c>
      <c r="E285" s="55"/>
      <c r="F285" s="48">
        <v>13.566000000000001</v>
      </c>
      <c r="M285">
        <f t="shared" si="261"/>
        <v>99.57</v>
      </c>
      <c r="N285">
        <f t="shared" si="269"/>
        <v>53.26</v>
      </c>
      <c r="O285" s="51">
        <f t="shared" si="270"/>
        <v>53.490007030229989</v>
      </c>
      <c r="P285">
        <f t="shared" si="291"/>
        <v>-0.86950807360120164</v>
      </c>
      <c r="S285">
        <v>53.26</v>
      </c>
      <c r="T285">
        <v>0.64551119999999995</v>
      </c>
      <c r="U285">
        <v>5.4772584000000002</v>
      </c>
      <c r="V285">
        <f t="shared" si="281"/>
        <v>99.57</v>
      </c>
      <c r="W285" s="52">
        <f t="shared" si="265"/>
        <v>0.64829888520638745</v>
      </c>
      <c r="X285">
        <f t="shared" si="266"/>
        <v>5.500912322988853</v>
      </c>
    </row>
    <row r="286" spans="1:31">
      <c r="A286" t="s">
        <v>285</v>
      </c>
      <c r="B286" t="s">
        <v>216</v>
      </c>
      <c r="C286">
        <v>99.74</v>
      </c>
      <c r="D286" s="48">
        <v>14.07386</v>
      </c>
      <c r="E286" s="55"/>
      <c r="F286" s="48">
        <v>13.589600000000001</v>
      </c>
      <c r="H286" s="48" t="s">
        <v>309</v>
      </c>
      <c r="M286">
        <f t="shared" si="261"/>
        <v>99.74</v>
      </c>
      <c r="N286">
        <f t="shared" si="269"/>
        <v>92.17</v>
      </c>
      <c r="O286" s="51">
        <f t="shared" si="270"/>
        <v>92.410266693402846</v>
      </c>
      <c r="P286">
        <v>0</v>
      </c>
      <c r="S286">
        <v>92.17</v>
      </c>
      <c r="T286">
        <v>0.96225479999999997</v>
      </c>
      <c r="U286">
        <v>9.8889192999999995</v>
      </c>
      <c r="V286">
        <f t="shared" si="281"/>
        <v>92.17</v>
      </c>
      <c r="W286" s="52">
        <f t="shared" si="265"/>
        <v>1.0439999999999998</v>
      </c>
      <c r="X286">
        <f t="shared" si="266"/>
        <v>10.728999999999999</v>
      </c>
    </row>
    <row r="287" spans="1:31">
      <c r="A287" s="58" t="s">
        <v>286</v>
      </c>
      <c r="B287" t="s">
        <v>216</v>
      </c>
      <c r="C287" s="56">
        <v>100</v>
      </c>
      <c r="D287" s="56"/>
      <c r="E287" s="55"/>
      <c r="F287" s="56"/>
      <c r="S287">
        <v>91.97</v>
      </c>
      <c r="T287">
        <v>0.96384559999999997</v>
      </c>
      <c r="U287">
        <v>9.8702203999999991</v>
      </c>
      <c r="V287">
        <f t="shared" si="281"/>
        <v>91.97</v>
      </c>
      <c r="W287" s="52">
        <f t="shared" si="265"/>
        <v>1.048</v>
      </c>
      <c r="X287">
        <f t="shared" si="266"/>
        <v>10.731999999999999</v>
      </c>
    </row>
    <row r="288" spans="1:31">
      <c r="A288" t="s">
        <v>287</v>
      </c>
      <c r="B288" t="s">
        <v>218</v>
      </c>
      <c r="C288">
        <v>99.82</v>
      </c>
      <c r="D288" s="48">
        <v>14.032500000000001</v>
      </c>
      <c r="E288" s="55"/>
      <c r="F288" s="48">
        <v>14.125500000000001</v>
      </c>
      <c r="H288" s="48" t="s">
        <v>309</v>
      </c>
      <c r="M288">
        <f t="shared" ref="M288:M320" si="292">C288</f>
        <v>99.82</v>
      </c>
      <c r="N288">
        <f t="shared" ref="N288:N320" si="293">S288</f>
        <v>87.65</v>
      </c>
      <c r="O288" s="51">
        <f t="shared" ref="O288:O320" si="294">100*N288/C288</f>
        <v>87.808054498096581</v>
      </c>
      <c r="P288">
        <f t="shared" ref="P288:P289" si="295">(N288-M288)/N288</f>
        <v>-0.13884768967484298</v>
      </c>
      <c r="S288">
        <v>87.65</v>
      </c>
      <c r="T288">
        <v>0.99044500000000002</v>
      </c>
      <c r="U288">
        <v>8.5073089999999993</v>
      </c>
      <c r="V288">
        <f t="shared" si="281"/>
        <v>99.82</v>
      </c>
      <c r="W288" s="52">
        <f t="shared" ref="W288:W317" si="296">100*T288/V288</f>
        <v>0.99223101582849138</v>
      </c>
      <c r="X288">
        <f t="shared" ref="X288:X317" si="297">100*U288/V288</f>
        <v>8.5226497695852537</v>
      </c>
      <c r="AB288" s="46">
        <f>100*(X288-X289)/X290</f>
        <v>14.020285533930201</v>
      </c>
      <c r="AC288" s="46">
        <f>100*(((K288-K289)*0.027)/C290)</f>
        <v>0</v>
      </c>
      <c r="AD288" s="46">
        <f>(1000*(((K288-K289)*0.027)/55.85))/(C290/1000)</f>
        <v>0</v>
      </c>
      <c r="AE288" s="46">
        <f>1000000*(X288-X289)/55.85/100</f>
        <v>283.06667803150748</v>
      </c>
    </row>
    <row r="289" spans="1:31">
      <c r="A289" t="s">
        <v>287</v>
      </c>
      <c r="B289" t="s">
        <v>217</v>
      </c>
      <c r="C289">
        <v>99.63</v>
      </c>
      <c r="D289" s="56"/>
      <c r="E289" s="55"/>
      <c r="F289" s="48">
        <v>13.580299999999999</v>
      </c>
      <c r="H289" s="48" t="s">
        <v>309</v>
      </c>
      <c r="M289">
        <f t="shared" si="292"/>
        <v>99.63</v>
      </c>
      <c r="N289">
        <f t="shared" si="293"/>
        <v>70.680000000000007</v>
      </c>
      <c r="O289" s="51">
        <f t="shared" si="294"/>
        <v>70.942487202649815</v>
      </c>
      <c r="P289">
        <f t="shared" si="295"/>
        <v>-0.409592529711375</v>
      </c>
      <c r="S289">
        <v>70.680000000000007</v>
      </c>
      <c r="T289">
        <v>0.88562039999999997</v>
      </c>
      <c r="U289">
        <v>6.9160380000000004</v>
      </c>
      <c r="V289">
        <f t="shared" si="281"/>
        <v>99.63</v>
      </c>
      <c r="W289" s="52">
        <f t="shared" si="296"/>
        <v>0.88890936464920201</v>
      </c>
      <c r="X289">
        <f t="shared" si="297"/>
        <v>6.9417223727792843</v>
      </c>
    </row>
    <row r="290" spans="1:31">
      <c r="A290" t="s">
        <v>287</v>
      </c>
      <c r="B290" t="s">
        <v>216</v>
      </c>
      <c r="C290">
        <v>99.21</v>
      </c>
      <c r="D290" s="56"/>
      <c r="E290" s="55"/>
      <c r="F290" s="48">
        <v>13.581</v>
      </c>
      <c r="H290" s="48" t="s">
        <v>309</v>
      </c>
      <c r="M290">
        <f t="shared" si="292"/>
        <v>99.21</v>
      </c>
      <c r="N290">
        <f t="shared" si="293"/>
        <v>92.79</v>
      </c>
      <c r="O290" s="51">
        <f t="shared" si="294"/>
        <v>93.528878137284551</v>
      </c>
      <c r="P290">
        <v>0</v>
      </c>
      <c r="S290">
        <v>92.79</v>
      </c>
      <c r="T290">
        <v>1.2136932</v>
      </c>
      <c r="U290">
        <v>10.4630004</v>
      </c>
      <c r="V290">
        <f t="shared" si="281"/>
        <v>92.79</v>
      </c>
      <c r="W290" s="52">
        <f t="shared" si="296"/>
        <v>1.3079999999999998</v>
      </c>
      <c r="X290">
        <f t="shared" si="297"/>
        <v>11.276</v>
      </c>
    </row>
    <row r="291" spans="1:31">
      <c r="A291" t="s">
        <v>288</v>
      </c>
      <c r="B291" t="s">
        <v>218</v>
      </c>
      <c r="C291">
        <v>99.55</v>
      </c>
      <c r="D291" s="56"/>
      <c r="E291" s="55"/>
      <c r="F291" s="48">
        <v>13.632999999999999</v>
      </c>
      <c r="H291" s="48" t="s">
        <v>309</v>
      </c>
      <c r="M291">
        <f t="shared" si="292"/>
        <v>99.55</v>
      </c>
      <c r="N291">
        <f t="shared" si="293"/>
        <v>91.34</v>
      </c>
      <c r="O291" s="51">
        <f t="shared" si="294"/>
        <v>91.752887995981922</v>
      </c>
      <c r="P291">
        <f t="shared" ref="P291:P292" si="298">(N291-M291)/N291</f>
        <v>-8.9883950076636673E-2</v>
      </c>
      <c r="S291">
        <v>91.34</v>
      </c>
      <c r="T291">
        <v>1.0969933999999999</v>
      </c>
      <c r="U291">
        <v>9.937792</v>
      </c>
      <c r="V291">
        <f t="shared" si="281"/>
        <v>99.55</v>
      </c>
      <c r="W291" s="52">
        <f t="shared" si="296"/>
        <v>1.1019521848317428</v>
      </c>
      <c r="X291">
        <f t="shared" si="297"/>
        <v>9.9827142139628329</v>
      </c>
      <c r="AB291" s="46">
        <f>100*(X291-X292)/X293</f>
        <v>31.939042572066185</v>
      </c>
      <c r="AC291" s="46">
        <f>100*(((K291-K292)*0.027)/C293)</f>
        <v>0</v>
      </c>
      <c r="AD291" s="46">
        <f>(1000*(((K291-K292)*0.027)/55.85))/(C293/1000)</f>
        <v>0</v>
      </c>
      <c r="AE291" s="46">
        <f>1000000*(X291-X292)/55.85/100</f>
        <v>739.71623217489002</v>
      </c>
    </row>
    <row r="292" spans="1:31">
      <c r="A292" t="s">
        <v>288</v>
      </c>
      <c r="B292" t="s">
        <v>217</v>
      </c>
      <c r="C292">
        <v>99.71</v>
      </c>
      <c r="D292" s="56"/>
      <c r="E292" s="55"/>
      <c r="F292" s="48" t="s">
        <v>312</v>
      </c>
      <c r="H292" s="48" t="s">
        <v>309</v>
      </c>
      <c r="M292">
        <f t="shared" si="292"/>
        <v>99.71</v>
      </c>
      <c r="N292">
        <f t="shared" si="293"/>
        <v>51.45</v>
      </c>
      <c r="O292" s="51">
        <f t="shared" si="294"/>
        <v>51.599638952963595</v>
      </c>
      <c r="P292">
        <f t="shared" si="298"/>
        <v>-0.93799805636540312</v>
      </c>
      <c r="S292">
        <v>51.45</v>
      </c>
      <c r="T292">
        <v>0.75477150000000004</v>
      </c>
      <c r="U292">
        <v>5.8344300000000002</v>
      </c>
      <c r="V292">
        <f t="shared" si="281"/>
        <v>99.71</v>
      </c>
      <c r="W292" s="52">
        <f t="shared" si="296"/>
        <v>0.75696670343997607</v>
      </c>
      <c r="X292">
        <f t="shared" si="297"/>
        <v>5.8513990572660717</v>
      </c>
    </row>
    <row r="293" spans="1:31">
      <c r="A293" t="s">
        <v>288</v>
      </c>
      <c r="B293" t="s">
        <v>216</v>
      </c>
      <c r="C293">
        <v>83.16</v>
      </c>
      <c r="D293">
        <v>13468.23</v>
      </c>
      <c r="E293" s="55"/>
      <c r="F293" s="56"/>
      <c r="M293">
        <f t="shared" si="292"/>
        <v>83.16</v>
      </c>
      <c r="N293">
        <f t="shared" si="293"/>
        <v>77.02</v>
      </c>
      <c r="O293" s="51">
        <f t="shared" si="294"/>
        <v>92.616642616642622</v>
      </c>
      <c r="P293">
        <v>0</v>
      </c>
      <c r="S293">
        <v>77.02</v>
      </c>
      <c r="T293">
        <v>1.0228256</v>
      </c>
      <c r="U293">
        <v>9.9625369999999993</v>
      </c>
      <c r="V293">
        <f t="shared" si="281"/>
        <v>77.02</v>
      </c>
      <c r="W293" s="52">
        <f t="shared" si="296"/>
        <v>1.3280000000000001</v>
      </c>
      <c r="X293">
        <f t="shared" si="297"/>
        <v>12.935</v>
      </c>
    </row>
    <row r="294" spans="1:31">
      <c r="A294" t="s">
        <v>289</v>
      </c>
      <c r="B294" t="s">
        <v>218</v>
      </c>
      <c r="C294">
        <v>99.23</v>
      </c>
      <c r="D294" s="56"/>
      <c r="E294" s="55"/>
      <c r="F294" s="48">
        <v>13.502000000000001</v>
      </c>
      <c r="H294" s="48" t="s">
        <v>309</v>
      </c>
      <c r="M294">
        <f t="shared" si="292"/>
        <v>99.23</v>
      </c>
      <c r="N294">
        <f t="shared" si="293"/>
        <v>87.51</v>
      </c>
      <c r="O294" s="51">
        <f t="shared" si="294"/>
        <v>88.189055729114173</v>
      </c>
      <c r="P294">
        <f t="shared" ref="P294:P295" si="299">(N294-M294)/N294</f>
        <v>-0.13392755113701288</v>
      </c>
      <c r="S294">
        <v>87.51</v>
      </c>
      <c r="T294">
        <v>0.89085179999999997</v>
      </c>
      <c r="U294">
        <v>8.2758207000000006</v>
      </c>
      <c r="V294">
        <f t="shared" si="281"/>
        <v>99.23</v>
      </c>
      <c r="W294" s="52">
        <f t="shared" si="296"/>
        <v>0.89776458732238229</v>
      </c>
      <c r="X294">
        <f t="shared" si="297"/>
        <v>8.3400390003023279</v>
      </c>
      <c r="AB294" s="46">
        <f>100*(X294-X295)/X296</f>
        <v>32.240954386686397</v>
      </c>
      <c r="AC294" s="46">
        <f>100*(((K294-K295)*0.027)/C296)</f>
        <v>0</v>
      </c>
      <c r="AD294" s="46">
        <f>(1000*(((K294-K295)*0.027)/55.85))/(C296/1000)</f>
        <v>0</v>
      </c>
      <c r="AE294" s="46">
        <f>1000000*(X294-X295)/55.85/100</f>
        <v>653.01642976221399</v>
      </c>
    </row>
    <row r="295" spans="1:31">
      <c r="A295" t="s">
        <v>289</v>
      </c>
      <c r="B295" t="s">
        <v>217</v>
      </c>
      <c r="C295">
        <v>99.55</v>
      </c>
      <c r="D295" s="56"/>
      <c r="E295" s="55"/>
      <c r="F295" s="48">
        <v>13.547700000000001</v>
      </c>
      <c r="H295" s="48" t="s">
        <v>309</v>
      </c>
      <c r="M295">
        <f t="shared" si="292"/>
        <v>99.55</v>
      </c>
      <c r="N295">
        <f t="shared" si="293"/>
        <v>49.6</v>
      </c>
      <c r="O295" s="51">
        <f t="shared" si="294"/>
        <v>49.824208940231038</v>
      </c>
      <c r="P295">
        <f t="shared" si="299"/>
        <v>-1.007056451612903</v>
      </c>
      <c r="S295">
        <v>49.6</v>
      </c>
      <c r="T295">
        <v>0.55800000000000005</v>
      </c>
      <c r="U295">
        <v>4.671824</v>
      </c>
      <c r="V295">
        <f t="shared" si="281"/>
        <v>99.549999999999983</v>
      </c>
      <c r="W295" s="52">
        <f t="shared" si="296"/>
        <v>0.56052235057759936</v>
      </c>
      <c r="X295">
        <f t="shared" si="297"/>
        <v>4.6929422400803622</v>
      </c>
    </row>
    <row r="296" spans="1:31">
      <c r="A296" t="s">
        <v>289</v>
      </c>
      <c r="B296" t="s">
        <v>216</v>
      </c>
      <c r="C296">
        <v>93.39</v>
      </c>
      <c r="D296">
        <v>13471.72</v>
      </c>
      <c r="E296" s="55"/>
      <c r="F296" s="56"/>
      <c r="M296">
        <f t="shared" si="292"/>
        <v>93.39</v>
      </c>
      <c r="N296">
        <f t="shared" si="293"/>
        <v>87.71</v>
      </c>
      <c r="O296" s="51">
        <f t="shared" si="294"/>
        <v>93.917978370275193</v>
      </c>
      <c r="P296">
        <v>0</v>
      </c>
      <c r="S296">
        <v>87.71</v>
      </c>
      <c r="T296">
        <v>0.94551379999999996</v>
      </c>
      <c r="U296">
        <v>9.9217551999999998</v>
      </c>
      <c r="V296">
        <f t="shared" si="281"/>
        <v>87.71</v>
      </c>
      <c r="W296" s="52">
        <f t="shared" si="296"/>
        <v>1.0780000000000001</v>
      </c>
      <c r="X296">
        <f t="shared" si="297"/>
        <v>11.312000000000001</v>
      </c>
    </row>
    <row r="297" spans="1:31">
      <c r="A297" t="s">
        <v>290</v>
      </c>
      <c r="B297" t="s">
        <v>217</v>
      </c>
      <c r="C297" s="56">
        <v>100</v>
      </c>
      <c r="D297" s="48">
        <v>13.4849</v>
      </c>
      <c r="E297" s="55"/>
      <c r="F297" s="56"/>
      <c r="M297">
        <f t="shared" si="292"/>
        <v>100</v>
      </c>
      <c r="N297">
        <f t="shared" si="293"/>
        <v>62.35</v>
      </c>
      <c r="O297" s="51">
        <f t="shared" si="294"/>
        <v>62.35</v>
      </c>
      <c r="P297">
        <f t="shared" ref="P297:P298" si="300">(N297-M297)/N297</f>
        <v>-0.60384923817161185</v>
      </c>
      <c r="S297">
        <v>62.35</v>
      </c>
      <c r="T297">
        <v>0.57237300000000002</v>
      </c>
      <c r="U297">
        <v>5.3490064999999998</v>
      </c>
      <c r="V297">
        <f t="shared" si="281"/>
        <v>100</v>
      </c>
      <c r="W297" s="52">
        <f t="shared" si="296"/>
        <v>0.57237300000000002</v>
      </c>
      <c r="X297">
        <f t="shared" si="297"/>
        <v>5.3490064999999989</v>
      </c>
      <c r="AB297" s="46">
        <f>100*(X298-X297)/X299</f>
        <v>15.507673850816646</v>
      </c>
      <c r="AC297" s="46">
        <f>100*(((K297-K298)*0.027)/C299)</f>
        <v>0</v>
      </c>
      <c r="AD297" s="46">
        <f>(1000*(((K297-K298)*0.027)/55.85))/(C299/1000)</f>
        <v>0</v>
      </c>
      <c r="AE297" s="46">
        <f>1000000*(X298-X297)/55.85/100</f>
        <v>329.81226499552395</v>
      </c>
    </row>
    <row r="298" spans="1:31">
      <c r="A298" t="s">
        <v>290</v>
      </c>
      <c r="B298" s="58" t="s">
        <v>216</v>
      </c>
      <c r="C298" s="56">
        <v>100</v>
      </c>
      <c r="D298" s="56"/>
      <c r="E298" s="55"/>
      <c r="F298" s="56"/>
      <c r="H298" s="48" t="s">
        <v>313</v>
      </c>
      <c r="M298">
        <f t="shared" si="292"/>
        <v>100</v>
      </c>
      <c r="N298">
        <f t="shared" si="293"/>
        <v>72.489999999999995</v>
      </c>
      <c r="O298" s="51">
        <f t="shared" si="294"/>
        <v>72.489999999999995</v>
      </c>
      <c r="P298">
        <f t="shared" si="300"/>
        <v>-0.37950062077527946</v>
      </c>
      <c r="S298">
        <v>72.489999999999995</v>
      </c>
      <c r="T298">
        <v>0.7705687</v>
      </c>
      <c r="U298">
        <v>7.1910080000000001</v>
      </c>
      <c r="V298">
        <f t="shared" si="281"/>
        <v>100</v>
      </c>
      <c r="W298" s="52">
        <f t="shared" si="296"/>
        <v>0.7705687</v>
      </c>
      <c r="X298">
        <f t="shared" si="297"/>
        <v>7.1910080000000001</v>
      </c>
    </row>
    <row r="299" spans="1:31">
      <c r="A299" t="s">
        <v>290</v>
      </c>
      <c r="B299" s="58" t="s">
        <v>216</v>
      </c>
      <c r="C299" s="56">
        <v>100</v>
      </c>
      <c r="D299" s="56"/>
      <c r="E299" s="55"/>
      <c r="F299" s="56"/>
      <c r="H299" s="48" t="s">
        <v>313</v>
      </c>
      <c r="M299">
        <f t="shared" si="292"/>
        <v>100</v>
      </c>
      <c r="N299">
        <f t="shared" si="293"/>
        <v>52.27</v>
      </c>
      <c r="O299" s="51">
        <f t="shared" si="294"/>
        <v>52.27</v>
      </c>
      <c r="P299">
        <v>0</v>
      </c>
      <c r="S299">
        <v>52.27</v>
      </c>
      <c r="T299">
        <v>0.64448910000000004</v>
      </c>
      <c r="U299">
        <v>6.2086306000000002</v>
      </c>
      <c r="V299">
        <f t="shared" si="281"/>
        <v>52.27</v>
      </c>
      <c r="W299" s="52">
        <f t="shared" si="296"/>
        <v>1.2329999999999999</v>
      </c>
      <c r="X299">
        <f t="shared" si="297"/>
        <v>11.878</v>
      </c>
    </row>
    <row r="300" spans="1:31">
      <c r="A300" t="s">
        <v>296</v>
      </c>
      <c r="B300" t="s">
        <v>218</v>
      </c>
      <c r="C300">
        <v>100.09</v>
      </c>
      <c r="D300" s="56"/>
      <c r="E300" s="55"/>
      <c r="F300" s="56"/>
      <c r="M300">
        <f t="shared" si="292"/>
        <v>100.09</v>
      </c>
      <c r="N300">
        <f t="shared" si="293"/>
        <v>90.51</v>
      </c>
      <c r="O300" s="51">
        <f t="shared" si="294"/>
        <v>90.428614247177535</v>
      </c>
      <c r="P300">
        <f t="shared" ref="P300:P301" si="301">(N300-M300)/N300</f>
        <v>-0.10584465804883436</v>
      </c>
      <c r="S300">
        <v>90.51</v>
      </c>
      <c r="T300">
        <v>1.6807707000000001</v>
      </c>
      <c r="U300">
        <v>11.6911767</v>
      </c>
      <c r="V300">
        <f t="shared" si="281"/>
        <v>100.09</v>
      </c>
      <c r="W300" s="52">
        <f t="shared" si="296"/>
        <v>1.6792593665700868</v>
      </c>
      <c r="X300">
        <f t="shared" si="297"/>
        <v>11.680664102307924</v>
      </c>
      <c r="AB300" s="46">
        <f>100*(X300-X301)/X302</f>
        <v>7.4355011346071853</v>
      </c>
      <c r="AC300" s="46">
        <f>100*(((K300-K301)*0.027)/C302)</f>
        <v>0</v>
      </c>
      <c r="AD300" s="46">
        <f>(1000*(((K300-K301)*0.027)/55.85))/(C302/1000)</f>
        <v>0</v>
      </c>
      <c r="AE300" s="46">
        <f>1000000*(X300-X301)/55.85/100</f>
        <v>208.97951890766154</v>
      </c>
    </row>
    <row r="301" spans="1:31">
      <c r="A301" t="s">
        <v>296</v>
      </c>
      <c r="B301" t="s">
        <v>217</v>
      </c>
      <c r="C301">
        <v>100.08</v>
      </c>
      <c r="D301" s="56"/>
      <c r="E301" s="55"/>
      <c r="F301" s="56"/>
      <c r="M301">
        <f t="shared" si="292"/>
        <v>100.08</v>
      </c>
      <c r="N301">
        <f t="shared" si="293"/>
        <v>73.39</v>
      </c>
      <c r="O301" s="51">
        <f t="shared" si="294"/>
        <v>73.331334932054361</v>
      </c>
      <c r="P301">
        <f t="shared" si="301"/>
        <v>-0.36367352500340644</v>
      </c>
      <c r="S301">
        <v>73.39</v>
      </c>
      <c r="T301">
        <v>1.4472507999999999</v>
      </c>
      <c r="U301">
        <v>10.5219243</v>
      </c>
      <c r="V301">
        <f t="shared" si="281"/>
        <v>100.08</v>
      </c>
      <c r="W301" s="52">
        <f t="shared" si="296"/>
        <v>1.4460939248601119</v>
      </c>
      <c r="X301">
        <f t="shared" si="297"/>
        <v>10.513513489208634</v>
      </c>
    </row>
    <row r="302" spans="1:31">
      <c r="A302" t="s">
        <v>296</v>
      </c>
      <c r="B302" t="s">
        <v>216</v>
      </c>
      <c r="C302">
        <v>100.06</v>
      </c>
      <c r="D302">
        <v>13511.92</v>
      </c>
      <c r="E302" s="55"/>
      <c r="F302" s="56"/>
      <c r="M302">
        <f t="shared" si="292"/>
        <v>100.06</v>
      </c>
      <c r="N302">
        <f t="shared" si="293"/>
        <v>96.6</v>
      </c>
      <c r="O302" s="51">
        <f t="shared" si="294"/>
        <v>96.542074755146913</v>
      </c>
      <c r="P302">
        <v>0</v>
      </c>
      <c r="S302">
        <v>96.6</v>
      </c>
      <c r="T302">
        <v>2.0237699999999998</v>
      </c>
      <c r="U302">
        <v>15.163302</v>
      </c>
      <c r="V302">
        <f t="shared" si="281"/>
        <v>96.6</v>
      </c>
      <c r="W302" s="52">
        <f t="shared" si="296"/>
        <v>2.0949999999999998</v>
      </c>
      <c r="X302">
        <f t="shared" si="297"/>
        <v>15.696999999999999</v>
      </c>
    </row>
    <row r="303" spans="1:31">
      <c r="A303" t="s">
        <v>291</v>
      </c>
      <c r="B303" t="s">
        <v>218</v>
      </c>
      <c r="C303">
        <v>100.07000000000001</v>
      </c>
      <c r="D303" s="48">
        <v>13.5725</v>
      </c>
      <c r="E303" s="55"/>
      <c r="F303" s="48">
        <v>13.6686</v>
      </c>
      <c r="H303" s="48" t="s">
        <v>309</v>
      </c>
      <c r="M303">
        <f t="shared" si="292"/>
        <v>100.07000000000001</v>
      </c>
      <c r="N303">
        <f t="shared" si="293"/>
        <v>90.09</v>
      </c>
      <c r="O303" s="51">
        <f t="shared" si="294"/>
        <v>90.026981113220742</v>
      </c>
      <c r="P303">
        <f t="shared" ref="P303:P304" si="302">(N303-M303)/N303</f>
        <v>-0.11077811077811082</v>
      </c>
      <c r="S303">
        <v>90.09</v>
      </c>
      <c r="T303">
        <v>1.1108096999999999</v>
      </c>
      <c r="U303">
        <v>9.0053964000000004</v>
      </c>
      <c r="V303">
        <f t="shared" si="281"/>
        <v>100.07000000000001</v>
      </c>
      <c r="W303" s="52">
        <f t="shared" si="296"/>
        <v>1.1100326771260116</v>
      </c>
      <c r="X303">
        <f t="shared" si="297"/>
        <v>8.999097032077545</v>
      </c>
      <c r="AB303" s="46">
        <f>100*(X303-X304)/X305</f>
        <v>7.2858405141244136</v>
      </c>
      <c r="AC303" s="46">
        <f>100*(((K303-K304)*0.027)/C305)</f>
        <v>0</v>
      </c>
      <c r="AD303" s="46">
        <f>(1000*(((K303-K304)*0.027)/55.85))/(C305/1000)</f>
        <v>0</v>
      </c>
      <c r="AE303" s="46">
        <f>1000000*(X303-X304)/55.85/100</f>
        <v>155.27906828938748</v>
      </c>
    </row>
    <row r="304" spans="1:31">
      <c r="A304" t="s">
        <v>291</v>
      </c>
      <c r="B304" t="s">
        <v>217</v>
      </c>
      <c r="C304">
        <v>99.66</v>
      </c>
      <c r="D304" s="48">
        <v>13.5252</v>
      </c>
      <c r="E304" s="55"/>
      <c r="F304" s="48">
        <v>13.6105</v>
      </c>
      <c r="H304" s="48" t="s">
        <v>309</v>
      </c>
      <c r="M304">
        <f t="shared" si="292"/>
        <v>99.66</v>
      </c>
      <c r="N304">
        <f t="shared" si="293"/>
        <v>76.39</v>
      </c>
      <c r="O304" s="51">
        <f t="shared" si="294"/>
        <v>76.650612081075664</v>
      </c>
      <c r="P304">
        <f t="shared" si="302"/>
        <v>-0.30462102369420074</v>
      </c>
      <c r="S304">
        <v>76.39</v>
      </c>
      <c r="T304">
        <v>0.99307000000000001</v>
      </c>
      <c r="U304">
        <v>8.1042150999999993</v>
      </c>
      <c r="V304">
        <f t="shared" si="281"/>
        <v>99.66</v>
      </c>
      <c r="W304" s="52">
        <f t="shared" si="296"/>
        <v>0.99645795705398355</v>
      </c>
      <c r="X304">
        <f t="shared" si="297"/>
        <v>8.131863435681316</v>
      </c>
    </row>
    <row r="305" spans="1:31">
      <c r="A305" t="s">
        <v>291</v>
      </c>
      <c r="B305" t="s">
        <v>216</v>
      </c>
      <c r="C305">
        <v>99.96</v>
      </c>
      <c r="D305">
        <v>16067.810000000001</v>
      </c>
      <c r="E305" s="55"/>
      <c r="F305" s="48">
        <v>14.202199999999999</v>
      </c>
      <c r="H305" s="48" t="s">
        <v>309</v>
      </c>
      <c r="M305">
        <f t="shared" si="292"/>
        <v>99.96</v>
      </c>
      <c r="N305">
        <f t="shared" si="293"/>
        <v>94.2</v>
      </c>
      <c r="O305" s="51">
        <f t="shared" si="294"/>
        <v>94.237695078031223</v>
      </c>
      <c r="P305">
        <v>0</v>
      </c>
      <c r="S305">
        <v>94.2</v>
      </c>
      <c r="T305">
        <v>1.3658999999999999</v>
      </c>
      <c r="U305">
        <v>11.212626</v>
      </c>
      <c r="V305">
        <f t="shared" si="281"/>
        <v>94.2</v>
      </c>
      <c r="W305" s="52">
        <f t="shared" si="296"/>
        <v>1.4499999999999997</v>
      </c>
      <c r="X305">
        <f t="shared" si="297"/>
        <v>11.903</v>
      </c>
    </row>
    <row r="306" spans="1:31">
      <c r="A306" t="s">
        <v>292</v>
      </c>
      <c r="B306" t="s">
        <v>218</v>
      </c>
      <c r="C306">
        <v>56.69</v>
      </c>
      <c r="D306" s="48">
        <v>13.4292</v>
      </c>
      <c r="E306" s="55"/>
      <c r="F306" s="48">
        <v>13.478999999999999</v>
      </c>
      <c r="H306" s="48" t="s">
        <v>309</v>
      </c>
      <c r="M306">
        <f t="shared" si="292"/>
        <v>56.69</v>
      </c>
      <c r="N306">
        <f t="shared" si="293"/>
        <v>48.34</v>
      </c>
      <c r="O306" s="51">
        <f t="shared" si="294"/>
        <v>85.270770859058032</v>
      </c>
      <c r="P306">
        <f t="shared" ref="P306:P307" si="303">(N306-M306)/N306</f>
        <v>-0.17273479520066184</v>
      </c>
      <c r="S306">
        <v>48.34</v>
      </c>
      <c r="T306">
        <v>0.62213580000000002</v>
      </c>
      <c r="U306">
        <v>5.1588447999999998</v>
      </c>
      <c r="V306">
        <f t="shared" si="281"/>
        <v>56.69</v>
      </c>
      <c r="W306" s="52">
        <f t="shared" si="296"/>
        <v>1.0974348209560769</v>
      </c>
      <c r="X306">
        <f t="shared" si="297"/>
        <v>9.100096666078672</v>
      </c>
      <c r="AB306" s="46">
        <f>100*(X306-X307)/X308</f>
        <v>23.608567652760652</v>
      </c>
      <c r="AC306" s="46">
        <f>100*(((K306-K307)*0.027)/C308)</f>
        <v>0</v>
      </c>
      <c r="AD306" s="46">
        <f>(1000*(((K306-K307)*0.027)/55.85))/(C308/1000)</f>
        <v>0</v>
      </c>
      <c r="AE306" s="46">
        <f>1000000*(X306-X307)/55.85/100</f>
        <v>527.71595089895072</v>
      </c>
    </row>
    <row r="307" spans="1:31">
      <c r="A307" t="s">
        <v>292</v>
      </c>
      <c r="B307" t="s">
        <v>217</v>
      </c>
      <c r="C307">
        <v>99.99</v>
      </c>
      <c r="D307" s="48">
        <v>13.4918</v>
      </c>
      <c r="E307" s="55"/>
      <c r="F307" s="48">
        <v>13.5566</v>
      </c>
      <c r="H307" s="48" t="s">
        <v>309</v>
      </c>
      <c r="M307">
        <f t="shared" si="292"/>
        <v>99.99</v>
      </c>
      <c r="N307">
        <f t="shared" si="293"/>
        <v>59.62</v>
      </c>
      <c r="O307" s="51">
        <f t="shared" si="294"/>
        <v>59.625962596259626</v>
      </c>
      <c r="P307">
        <f t="shared" si="303"/>
        <v>-0.67712177121771211</v>
      </c>
      <c r="S307">
        <v>59.62</v>
      </c>
      <c r="T307">
        <v>0.72080580000000005</v>
      </c>
      <c r="U307">
        <v>6.1521878000000001</v>
      </c>
      <c r="V307">
        <f t="shared" si="281"/>
        <v>99.99</v>
      </c>
      <c r="W307" s="52">
        <f t="shared" si="296"/>
        <v>0.72087788778877904</v>
      </c>
      <c r="X307">
        <f t="shared" si="297"/>
        <v>6.1528030803080318</v>
      </c>
    </row>
    <row r="308" spans="1:31">
      <c r="A308" t="s">
        <v>292</v>
      </c>
      <c r="B308" t="s">
        <v>216</v>
      </c>
      <c r="C308">
        <v>54.63</v>
      </c>
      <c r="D308">
        <v>13.566280000000001</v>
      </c>
      <c r="E308" s="55"/>
      <c r="F308" s="56"/>
      <c r="M308">
        <f t="shared" si="292"/>
        <v>54.63</v>
      </c>
      <c r="N308">
        <f t="shared" si="293"/>
        <v>48.37</v>
      </c>
      <c r="O308" s="51">
        <f t="shared" si="294"/>
        <v>88.541094636646534</v>
      </c>
      <c r="P308">
        <v>0</v>
      </c>
      <c r="S308">
        <v>48.37</v>
      </c>
      <c r="T308">
        <v>0.64670689999999997</v>
      </c>
      <c r="U308">
        <v>6.0385108000000001</v>
      </c>
      <c r="V308">
        <f t="shared" si="281"/>
        <v>48.37</v>
      </c>
      <c r="W308" s="52">
        <f t="shared" si="296"/>
        <v>1.337</v>
      </c>
      <c r="X308">
        <f t="shared" si="297"/>
        <v>12.484000000000002</v>
      </c>
    </row>
    <row r="309" spans="1:31">
      <c r="A309" t="s">
        <v>293</v>
      </c>
      <c r="B309" t="s">
        <v>218</v>
      </c>
      <c r="C309">
        <v>100.01</v>
      </c>
      <c r="D309" s="48">
        <v>13.6015</v>
      </c>
      <c r="E309" s="55"/>
      <c r="F309" s="48">
        <v>13.6937</v>
      </c>
      <c r="H309" s="48" t="s">
        <v>309</v>
      </c>
      <c r="M309">
        <f t="shared" si="292"/>
        <v>100.01</v>
      </c>
      <c r="N309">
        <f t="shared" si="293"/>
        <v>86.79</v>
      </c>
      <c r="O309" s="51">
        <f t="shared" si="294"/>
        <v>86.781321867813219</v>
      </c>
      <c r="P309">
        <f t="shared" ref="P309:P310" si="304">(N309-M309)/N309</f>
        <v>-0.15232169604793178</v>
      </c>
      <c r="S309">
        <v>86.79</v>
      </c>
      <c r="T309">
        <v>1.0189146</v>
      </c>
      <c r="U309">
        <v>9.0044625000000007</v>
      </c>
      <c r="V309">
        <f t="shared" si="281"/>
        <v>100.01</v>
      </c>
      <c r="W309" s="52">
        <f t="shared" si="296"/>
        <v>1.0188127187281271</v>
      </c>
      <c r="X309">
        <f t="shared" si="297"/>
        <v>9.0035621437856221</v>
      </c>
      <c r="AB309" s="46">
        <f>100*(X309-X310)/X311</f>
        <v>26.620566360800542</v>
      </c>
      <c r="AC309" s="46">
        <f>100*(((K309-K310)*0.027)/C311)</f>
        <v>0</v>
      </c>
      <c r="AD309" s="46">
        <f>(1000*(((K309-K310)*0.027)/55.85))/(C311/1000)</f>
        <v>0</v>
      </c>
      <c r="AE309" s="46">
        <f>1000000*(X309-X310)/55.85/100</f>
        <v>585.50946674319391</v>
      </c>
    </row>
    <row r="310" spans="1:31">
      <c r="A310" t="s">
        <v>293</v>
      </c>
      <c r="B310" t="s">
        <v>217</v>
      </c>
      <c r="C310">
        <v>99.66</v>
      </c>
      <c r="D310" s="48">
        <v>14.083399999999999</v>
      </c>
      <c r="E310" s="55"/>
      <c r="F310" s="48">
        <v>14.1471</v>
      </c>
      <c r="H310" s="48" t="s">
        <v>309</v>
      </c>
      <c r="M310">
        <f t="shared" si="292"/>
        <v>99.66</v>
      </c>
      <c r="N310">
        <f t="shared" si="293"/>
        <v>56.29</v>
      </c>
      <c r="O310" s="51">
        <f t="shared" si="294"/>
        <v>56.48203893237006</v>
      </c>
      <c r="P310">
        <f t="shared" si="304"/>
        <v>-0.77047432936578431</v>
      </c>
      <c r="S310">
        <v>56.29</v>
      </c>
      <c r="T310">
        <v>0.67547999999999997</v>
      </c>
      <c r="U310">
        <v>5.7139978999999999</v>
      </c>
      <c r="V310">
        <f t="shared" si="281"/>
        <v>99.66</v>
      </c>
      <c r="W310" s="52">
        <f t="shared" si="296"/>
        <v>0.67778446718844076</v>
      </c>
      <c r="X310">
        <f t="shared" si="297"/>
        <v>5.7334917720248839</v>
      </c>
    </row>
    <row r="311" spans="1:31">
      <c r="A311" t="s">
        <v>293</v>
      </c>
      <c r="B311" t="s">
        <v>216</v>
      </c>
      <c r="C311">
        <v>99.93</v>
      </c>
      <c r="D311">
        <v>13.443149999999999</v>
      </c>
      <c r="E311" s="55"/>
      <c r="F311" s="56"/>
      <c r="M311">
        <f t="shared" si="292"/>
        <v>99.93</v>
      </c>
      <c r="N311">
        <f t="shared" si="293"/>
        <v>90.84</v>
      </c>
      <c r="O311" s="51">
        <f t="shared" si="294"/>
        <v>90.903632542779945</v>
      </c>
      <c r="P311">
        <v>0</v>
      </c>
      <c r="S311">
        <v>90.84</v>
      </c>
      <c r="T311">
        <v>1.1573016</v>
      </c>
      <c r="U311">
        <v>11.1587856</v>
      </c>
      <c r="V311">
        <f t="shared" si="281"/>
        <v>90.84</v>
      </c>
      <c r="W311" s="52">
        <f t="shared" si="296"/>
        <v>1.274</v>
      </c>
      <c r="X311">
        <f t="shared" si="297"/>
        <v>12.283999999999999</v>
      </c>
    </row>
    <row r="312" spans="1:31">
      <c r="A312" t="s">
        <v>294</v>
      </c>
      <c r="B312" t="s">
        <v>218</v>
      </c>
      <c r="C312" s="48">
        <v>100</v>
      </c>
      <c r="D312" s="48">
        <v>14.0936</v>
      </c>
      <c r="E312" s="55"/>
      <c r="F312" s="48">
        <v>14.188000000000001</v>
      </c>
      <c r="M312">
        <f t="shared" si="292"/>
        <v>100</v>
      </c>
      <c r="N312">
        <f t="shared" si="293"/>
        <v>90.29</v>
      </c>
      <c r="O312" s="51">
        <f t="shared" si="294"/>
        <v>90.29</v>
      </c>
      <c r="P312">
        <f t="shared" ref="P312:P313" si="305">(N312-M312)/N312</f>
        <v>-0.10754236349540362</v>
      </c>
      <c r="S312">
        <v>90.29</v>
      </c>
      <c r="T312">
        <v>1.0275002</v>
      </c>
      <c r="U312">
        <v>9.0687276000000008</v>
      </c>
      <c r="V312">
        <f t="shared" si="281"/>
        <v>100</v>
      </c>
      <c r="W312" s="52">
        <f t="shared" si="296"/>
        <v>1.0275002</v>
      </c>
      <c r="X312">
        <f t="shared" si="297"/>
        <v>9.0687276000000008</v>
      </c>
      <c r="AB312" s="46">
        <f>100*(X312-X313)/X314</f>
        <v>25.599125232668886</v>
      </c>
      <c r="AC312" s="46">
        <f>100*(((K312-K313)*0.027)/C314)</f>
        <v>0</v>
      </c>
      <c r="AD312" s="46">
        <f>(1000*(((K312-K313)*0.027)/55.85))/(C314/1000)</f>
        <v>0</v>
      </c>
      <c r="AE312" s="46">
        <f>1000000*(X312-X313)/55.85/100</f>
        <v>538.10873810480325</v>
      </c>
    </row>
    <row r="313" spans="1:31">
      <c r="A313" t="s">
        <v>294</v>
      </c>
      <c r="B313" t="s">
        <v>217</v>
      </c>
      <c r="C313">
        <v>99.77</v>
      </c>
      <c r="D313" s="48">
        <v>14.045999999999999</v>
      </c>
      <c r="E313" s="55"/>
      <c r="F313" s="48">
        <v>14.1129</v>
      </c>
      <c r="M313">
        <f t="shared" si="292"/>
        <v>99.77</v>
      </c>
      <c r="N313">
        <f t="shared" si="293"/>
        <v>61.05</v>
      </c>
      <c r="O313" s="51">
        <f t="shared" si="294"/>
        <v>61.190738699007717</v>
      </c>
      <c r="P313">
        <f t="shared" si="305"/>
        <v>-0.6342342342342342</v>
      </c>
      <c r="S313">
        <v>61.05</v>
      </c>
      <c r="T313">
        <v>0.69963299999999995</v>
      </c>
      <c r="U313">
        <v>6.0494444999999999</v>
      </c>
      <c r="V313">
        <f t="shared" si="281"/>
        <v>99.77</v>
      </c>
      <c r="W313" s="52">
        <f t="shared" si="296"/>
        <v>0.7012458654906284</v>
      </c>
      <c r="X313">
        <f t="shared" si="297"/>
        <v>6.0633902976846743</v>
      </c>
    </row>
    <row r="314" spans="1:31" ht="16">
      <c r="A314" t="s">
        <v>294</v>
      </c>
      <c r="B314" t="s">
        <v>216</v>
      </c>
      <c r="C314" s="59">
        <v>99.77</v>
      </c>
      <c r="D314">
        <v>13.441660000000001</v>
      </c>
      <c r="E314" s="55"/>
      <c r="F314" s="56"/>
      <c r="M314">
        <f t="shared" si="292"/>
        <v>99.77</v>
      </c>
      <c r="N314">
        <f t="shared" si="293"/>
        <v>94.97</v>
      </c>
      <c r="O314" s="51">
        <f t="shared" si="294"/>
        <v>95.188934549463767</v>
      </c>
      <c r="P314">
        <v>0</v>
      </c>
      <c r="S314">
        <v>94.97</v>
      </c>
      <c r="T314">
        <v>1.1947226</v>
      </c>
      <c r="U314">
        <v>11.149478</v>
      </c>
      <c r="V314">
        <f t="shared" si="281"/>
        <v>94.97</v>
      </c>
      <c r="W314" s="52">
        <f t="shared" si="296"/>
        <v>1.258</v>
      </c>
      <c r="X314">
        <f t="shared" si="297"/>
        <v>11.739999999999998</v>
      </c>
    </row>
    <row r="315" spans="1:31">
      <c r="A315" t="s">
        <v>295</v>
      </c>
      <c r="B315" t="s">
        <v>218</v>
      </c>
      <c r="C315" s="58">
        <v>99.29</v>
      </c>
      <c r="D315" s="48">
        <v>14.048500000000001</v>
      </c>
      <c r="E315" s="55"/>
      <c r="F315" s="48">
        <v>14.142099999999999</v>
      </c>
      <c r="H315" s="48" t="s">
        <v>309</v>
      </c>
      <c r="M315">
        <f t="shared" si="292"/>
        <v>99.29</v>
      </c>
      <c r="N315">
        <f t="shared" si="293"/>
        <v>90.61</v>
      </c>
      <c r="O315" s="51">
        <f t="shared" si="294"/>
        <v>91.257931312317453</v>
      </c>
      <c r="P315">
        <f t="shared" ref="P315:P316" si="306">(N315-M315)/N315</f>
        <v>-9.5795166096457426E-2</v>
      </c>
      <c r="S315">
        <v>90.61</v>
      </c>
      <c r="T315">
        <v>0.90881829999999997</v>
      </c>
      <c r="U315">
        <v>8.6233536999999991</v>
      </c>
      <c r="V315">
        <f t="shared" si="281"/>
        <v>99.29</v>
      </c>
      <c r="W315" s="52">
        <f t="shared" si="296"/>
        <v>0.91531705106254391</v>
      </c>
      <c r="X315">
        <f t="shared" si="297"/>
        <v>8.6850173229932501</v>
      </c>
      <c r="AB315" s="46">
        <f>100*(X315-X316)/X317</f>
        <v>32.407228977924895</v>
      </c>
      <c r="AC315" s="46">
        <f>100*(((K315-K316)*0.027)/C317)</f>
        <v>0</v>
      </c>
      <c r="AD315" s="46">
        <f>(1000*(((K315-K316)*0.027)/55.85))/(C317/1000)</f>
        <v>0</v>
      </c>
      <c r="AE315" s="46">
        <f>1000000*(X315-X316)/55.85/100</f>
        <v>652.96069416040962</v>
      </c>
    </row>
    <row r="316" spans="1:31">
      <c r="A316" t="s">
        <v>295</v>
      </c>
      <c r="B316" t="s">
        <v>217</v>
      </c>
      <c r="C316" s="58">
        <v>99.29</v>
      </c>
      <c r="D316" s="48">
        <v>14.101599999999999</v>
      </c>
      <c r="E316" s="55"/>
      <c r="F316" s="48">
        <v>14.1638</v>
      </c>
      <c r="H316" s="48" t="s">
        <v>309</v>
      </c>
      <c r="M316">
        <f t="shared" si="292"/>
        <v>99.29</v>
      </c>
      <c r="N316">
        <f t="shared" si="293"/>
        <v>55.16</v>
      </c>
      <c r="O316" s="51">
        <f t="shared" si="294"/>
        <v>55.554436499143918</v>
      </c>
      <c r="P316">
        <f t="shared" si="306"/>
        <v>-0.80003625815808577</v>
      </c>
      <c r="S316">
        <v>55.16</v>
      </c>
      <c r="T316">
        <v>0.57642199999999999</v>
      </c>
      <c r="U316">
        <v>5.0024604000000004</v>
      </c>
      <c r="V316">
        <f t="shared" si="281"/>
        <v>99.29</v>
      </c>
      <c r="W316" s="52">
        <f t="shared" si="296"/>
        <v>0.58054386141605396</v>
      </c>
      <c r="X316">
        <f t="shared" si="297"/>
        <v>5.0382318461073625</v>
      </c>
    </row>
    <row r="317" spans="1:31">
      <c r="A317" t="s">
        <v>295</v>
      </c>
      <c r="B317" t="s">
        <v>216</v>
      </c>
      <c r="C317">
        <v>9.9720000000000003E-2</v>
      </c>
      <c r="D317">
        <v>15.36932</v>
      </c>
      <c r="E317" s="55"/>
      <c r="F317" s="56"/>
      <c r="M317">
        <f t="shared" si="292"/>
        <v>9.9720000000000003E-2</v>
      </c>
      <c r="N317">
        <f t="shared" si="293"/>
        <v>93.37</v>
      </c>
      <c r="O317" s="51">
        <f t="shared" si="294"/>
        <v>93632.170076213399</v>
      </c>
      <c r="P317">
        <v>0</v>
      </c>
      <c r="S317">
        <v>93.37</v>
      </c>
      <c r="T317">
        <v>1.0550809999999999</v>
      </c>
      <c r="U317">
        <v>10.506926099999999</v>
      </c>
      <c r="V317">
        <f t="shared" si="281"/>
        <v>93.37</v>
      </c>
      <c r="W317" s="52">
        <f t="shared" si="296"/>
        <v>1.1299999999999999</v>
      </c>
      <c r="X317">
        <f t="shared" si="297"/>
        <v>11.252999999999998</v>
      </c>
    </row>
    <row r="318" spans="1:31">
      <c r="A318" t="s">
        <v>299</v>
      </c>
      <c r="B318" t="s">
        <v>216</v>
      </c>
      <c r="C318">
        <v>77.62</v>
      </c>
      <c r="D318" s="48">
        <v>13.56316</v>
      </c>
      <c r="E318" s="55"/>
      <c r="F318" s="48">
        <v>13.6256</v>
      </c>
      <c r="H318" s="48" t="s">
        <v>309</v>
      </c>
      <c r="M318">
        <f t="shared" si="292"/>
        <v>77.62</v>
      </c>
      <c r="N318">
        <f t="shared" si="293"/>
        <v>89.62</v>
      </c>
      <c r="O318" s="51">
        <f t="shared" si="294"/>
        <v>115.45993300695696</v>
      </c>
      <c r="P318">
        <v>0</v>
      </c>
      <c r="S318">
        <v>89.62</v>
      </c>
      <c r="T318">
        <v>0.45437339999999998</v>
      </c>
      <c r="U318">
        <v>4.8609888000000003</v>
      </c>
      <c r="V318">
        <f t="shared" ref="V318:V344" si="307">(S318-(S318*P318))</f>
        <v>89.62</v>
      </c>
      <c r="W318" s="52">
        <f t="shared" ref="W318:W344" si="308">100*T318/V318</f>
        <v>0.50700000000000001</v>
      </c>
      <c r="X318">
        <f t="shared" ref="X318:X344" si="309">100*U318/V318</f>
        <v>5.4239999999999995</v>
      </c>
      <c r="AB318" s="46">
        <f t="shared" ref="AB318" si="310">100*(X320-X319)/X318</f>
        <v>24.108934014528813</v>
      </c>
      <c r="AC318" s="46">
        <f t="shared" ref="AC318" si="311">100*(((K319-K320)*0.027)/C319)</f>
        <v>0</v>
      </c>
      <c r="AD318" s="46">
        <f t="shared" ref="AD318" si="312">(1000*(((K319-K320)*0.027)/55.85))/(C319/1000)</f>
        <v>0</v>
      </c>
      <c r="AE318" s="46">
        <f t="shared" ref="AE318" si="313">1000000*(X320-X319)/55.85/100</f>
        <v>234.13940572032993</v>
      </c>
    </row>
    <row r="319" spans="1:31">
      <c r="A319" t="s">
        <v>299</v>
      </c>
      <c r="B319" t="s">
        <v>217</v>
      </c>
      <c r="C319">
        <v>99.67</v>
      </c>
      <c r="D319" s="48">
        <v>13.4716</v>
      </c>
      <c r="E319" s="55"/>
      <c r="F319" s="48">
        <v>13.55</v>
      </c>
      <c r="H319" s="48" t="s">
        <v>309</v>
      </c>
      <c r="M319">
        <f t="shared" si="292"/>
        <v>99.67</v>
      </c>
      <c r="N319">
        <f t="shared" si="293"/>
        <v>73.55</v>
      </c>
      <c r="O319" s="51">
        <f t="shared" si="294"/>
        <v>73.793518611417682</v>
      </c>
      <c r="P319">
        <f t="shared" ref="P319:P320" si="314">(N319-M319)/N319</f>
        <v>-0.35513256288239303</v>
      </c>
      <c r="S319">
        <v>73.55</v>
      </c>
      <c r="T319">
        <v>0.27213500000000002</v>
      </c>
      <c r="U319">
        <v>2.9044894999999999</v>
      </c>
      <c r="V319">
        <f t="shared" si="307"/>
        <v>99.67</v>
      </c>
      <c r="W319" s="52">
        <f t="shared" si="308"/>
        <v>0.27303601886224543</v>
      </c>
      <c r="X319">
        <f t="shared" si="309"/>
        <v>2.9141060499648836</v>
      </c>
    </row>
    <row r="320" spans="1:31">
      <c r="A320" t="s">
        <v>299</v>
      </c>
      <c r="B320" t="s">
        <v>218</v>
      </c>
      <c r="C320">
        <v>99.57</v>
      </c>
      <c r="D320" s="48">
        <v>14.028499999999999</v>
      </c>
      <c r="E320" s="55"/>
      <c r="F320" s="48">
        <v>14.124000000000001</v>
      </c>
      <c r="H320" s="48" t="s">
        <v>309</v>
      </c>
      <c r="M320">
        <f t="shared" si="292"/>
        <v>99.57</v>
      </c>
      <c r="N320">
        <f t="shared" si="293"/>
        <v>92.55</v>
      </c>
      <c r="O320" s="51">
        <f t="shared" si="294"/>
        <v>92.949683639650502</v>
      </c>
      <c r="P320">
        <f t="shared" si="314"/>
        <v>-7.5850891410048582E-2</v>
      </c>
      <c r="S320">
        <v>92.55</v>
      </c>
      <c r="T320">
        <v>0.41184749999999998</v>
      </c>
      <c r="U320">
        <v>4.2036210000000001</v>
      </c>
      <c r="V320">
        <f t="shared" si="307"/>
        <v>99.57</v>
      </c>
      <c r="W320" s="52">
        <f t="shared" si="308"/>
        <v>0.41362609219644475</v>
      </c>
      <c r="X320">
        <f t="shared" si="309"/>
        <v>4.2217746309129263</v>
      </c>
    </row>
    <row r="321" spans="1:31">
      <c r="A321" t="s">
        <v>300</v>
      </c>
      <c r="B321" t="s">
        <v>216</v>
      </c>
      <c r="C321">
        <v>99.21</v>
      </c>
      <c r="D321" s="48">
        <v>13.39517</v>
      </c>
      <c r="E321" s="55"/>
      <c r="F321" s="48">
        <v>13.4939</v>
      </c>
      <c r="H321" s="48" t="s">
        <v>309</v>
      </c>
      <c r="M321">
        <f t="shared" ref="M321:M376" si="315">C321</f>
        <v>99.21</v>
      </c>
      <c r="N321">
        <f t="shared" ref="N321:N344" si="316">S321</f>
        <v>86.45</v>
      </c>
      <c r="O321" s="51">
        <f t="shared" ref="O321:O344" si="317">100*N321/C321</f>
        <v>87.138393307126307</v>
      </c>
      <c r="P321">
        <v>0</v>
      </c>
      <c r="S321">
        <v>86.45</v>
      </c>
      <c r="T321">
        <v>1.7462899999999999</v>
      </c>
      <c r="U321">
        <v>13.921908</v>
      </c>
      <c r="V321">
        <f t="shared" si="307"/>
        <v>86.45</v>
      </c>
      <c r="W321" s="52">
        <f t="shared" si="308"/>
        <v>2.02</v>
      </c>
      <c r="X321">
        <f t="shared" si="309"/>
        <v>16.103999999999999</v>
      </c>
      <c r="AB321" s="46">
        <f t="shared" ref="AB321" si="318">100*(X323-X322)/X321</f>
        <v>10.905817292379551</v>
      </c>
      <c r="AC321" s="46">
        <f t="shared" ref="AC321" si="319">100*(((K322-K323)*0.027)/C322)</f>
        <v>0</v>
      </c>
      <c r="AD321" s="46">
        <f t="shared" ref="AD321" si="320">(1000*(((K322-K323)*0.027)/55.85))/(C322/1000)</f>
        <v>0</v>
      </c>
      <c r="AE321" s="46">
        <f t="shared" ref="AE321" si="321">1000000*(X323-X322)/55.85/100</f>
        <v>314.46245600085985</v>
      </c>
    </row>
    <row r="322" spans="1:31">
      <c r="A322" t="s">
        <v>300</v>
      </c>
      <c r="B322" t="s">
        <v>217</v>
      </c>
      <c r="C322">
        <v>99.25</v>
      </c>
      <c r="D322" s="48">
        <v>13.481400000000001</v>
      </c>
      <c r="E322" s="55"/>
      <c r="F322" s="48">
        <v>13.5625</v>
      </c>
      <c r="H322" s="48" t="s">
        <v>309</v>
      </c>
      <c r="M322">
        <f t="shared" si="315"/>
        <v>99.25</v>
      </c>
      <c r="N322">
        <f t="shared" si="316"/>
        <v>73.34</v>
      </c>
      <c r="O322" s="51">
        <f t="shared" si="317"/>
        <v>73.894206549118394</v>
      </c>
      <c r="P322">
        <f t="shared" ref="P322:P323" si="322">(N322-M322)/N322</f>
        <v>-0.35328606490319053</v>
      </c>
      <c r="S322">
        <v>73.34</v>
      </c>
      <c r="T322">
        <v>1.3633906</v>
      </c>
      <c r="U322">
        <v>11.251822799999999</v>
      </c>
      <c r="V322">
        <f t="shared" si="307"/>
        <v>99.25</v>
      </c>
      <c r="W322" s="52">
        <f t="shared" si="308"/>
        <v>1.3736932997481108</v>
      </c>
      <c r="X322">
        <f t="shared" si="309"/>
        <v>11.336849168765744</v>
      </c>
    </row>
    <row r="323" spans="1:31">
      <c r="A323" t="s">
        <v>300</v>
      </c>
      <c r="B323" t="s">
        <v>218</v>
      </c>
      <c r="C323">
        <v>99.52</v>
      </c>
      <c r="D323" s="48">
        <v>14.146100000000001</v>
      </c>
      <c r="E323" s="55"/>
      <c r="F323" s="48">
        <v>14.241300000000001</v>
      </c>
      <c r="H323" s="48" t="s">
        <v>309</v>
      </c>
      <c r="M323">
        <f t="shared" si="315"/>
        <v>99.52</v>
      </c>
      <c r="N323">
        <f t="shared" si="316"/>
        <v>88.75</v>
      </c>
      <c r="O323" s="51">
        <f t="shared" si="317"/>
        <v>89.178054662379424</v>
      </c>
      <c r="P323">
        <f t="shared" si="322"/>
        <v>-0.12135211267605629</v>
      </c>
      <c r="S323">
        <v>88.75</v>
      </c>
      <c r="T323">
        <v>1.6046</v>
      </c>
      <c r="U323">
        <v>13.030275</v>
      </c>
      <c r="V323">
        <f t="shared" si="307"/>
        <v>99.52</v>
      </c>
      <c r="W323" s="52">
        <f t="shared" si="308"/>
        <v>1.61233922829582</v>
      </c>
      <c r="X323">
        <f t="shared" si="309"/>
        <v>13.093121985530546</v>
      </c>
    </row>
    <row r="324" spans="1:31">
      <c r="A324" t="s">
        <v>308</v>
      </c>
      <c r="B324" t="s">
        <v>216</v>
      </c>
      <c r="C324">
        <v>99.18</v>
      </c>
      <c r="D324" s="48">
        <v>13.46322</v>
      </c>
      <c r="E324" s="55"/>
      <c r="F324" s="48">
        <v>13.5595</v>
      </c>
      <c r="H324" s="48" t="s">
        <v>309</v>
      </c>
      <c r="M324">
        <f t="shared" si="315"/>
        <v>99.18</v>
      </c>
      <c r="N324">
        <f t="shared" si="316"/>
        <v>88.42</v>
      </c>
      <c r="O324" s="51">
        <f t="shared" si="317"/>
        <v>89.151038515829796</v>
      </c>
      <c r="P324">
        <v>0</v>
      </c>
      <c r="S324">
        <v>88.42</v>
      </c>
      <c r="T324">
        <v>2.396182</v>
      </c>
      <c r="U324">
        <v>17.218026600000002</v>
      </c>
      <c r="V324">
        <f t="shared" si="307"/>
        <v>88.42</v>
      </c>
      <c r="W324" s="52">
        <f t="shared" si="308"/>
        <v>2.71</v>
      </c>
      <c r="X324">
        <f t="shared" si="309"/>
        <v>19.473000000000003</v>
      </c>
      <c r="AB324" s="46">
        <f t="shared" ref="AB324" si="323">100*(X326-X325)/X324</f>
        <v>11.901720004281763</v>
      </c>
      <c r="AC324" s="46">
        <f t="shared" ref="AC324" si="324">100*(((K325-K326)*0.027)/C325)</f>
        <v>0</v>
      </c>
      <c r="AD324" s="46">
        <f t="shared" ref="AD324" si="325">(1000*(((K325-K326)*0.027)/55.85))/(C325/1000)</f>
        <v>0</v>
      </c>
      <c r="AE324" s="46">
        <f t="shared" ref="AE324" si="326">1000000*(X326-X325)/55.85/100</f>
        <v>414.97259381088423</v>
      </c>
    </row>
    <row r="325" spans="1:31">
      <c r="A325" t="s">
        <v>308</v>
      </c>
      <c r="B325" t="s">
        <v>217</v>
      </c>
      <c r="C325">
        <v>99.69</v>
      </c>
      <c r="D325" s="56"/>
      <c r="E325" s="55"/>
      <c r="F325" s="56"/>
      <c r="M325">
        <f t="shared" si="315"/>
        <v>99.69</v>
      </c>
      <c r="N325">
        <f t="shared" si="316"/>
        <v>65.11</v>
      </c>
      <c r="O325" s="51">
        <f t="shared" si="317"/>
        <v>65.312468652823753</v>
      </c>
      <c r="P325">
        <f t="shared" ref="P325:P326" si="327">(N325-M325)/N325</f>
        <v>-0.53110121333128546</v>
      </c>
      <c r="S325">
        <v>65.11</v>
      </c>
      <c r="T325">
        <v>1.7423436000000001</v>
      </c>
      <c r="U325">
        <v>12.455543</v>
      </c>
      <c r="V325">
        <f t="shared" si="307"/>
        <v>99.69</v>
      </c>
      <c r="W325" s="52">
        <f t="shared" si="308"/>
        <v>1.7477616611495639</v>
      </c>
      <c r="X325">
        <f t="shared" si="309"/>
        <v>12.494275253285185</v>
      </c>
    </row>
    <row r="326" spans="1:31">
      <c r="A326" t="s">
        <v>308</v>
      </c>
      <c r="B326" t="s">
        <v>218</v>
      </c>
      <c r="C326">
        <v>99.99</v>
      </c>
      <c r="D326" s="56"/>
      <c r="E326" s="55"/>
      <c r="F326" s="56"/>
      <c r="M326">
        <f t="shared" si="315"/>
        <v>99.99</v>
      </c>
      <c r="N326">
        <f t="shared" si="316"/>
        <v>86.56</v>
      </c>
      <c r="O326" s="51">
        <f t="shared" si="317"/>
        <v>86.568656865686577</v>
      </c>
      <c r="P326">
        <f t="shared" si="327"/>
        <v>-0.15515249537892783</v>
      </c>
      <c r="S326">
        <v>86.56</v>
      </c>
      <c r="T326">
        <v>2.0912896000000001</v>
      </c>
      <c r="U326">
        <v>14.810416</v>
      </c>
      <c r="V326">
        <f t="shared" si="307"/>
        <v>99.99</v>
      </c>
      <c r="W326" s="52">
        <f t="shared" si="308"/>
        <v>2.0914987498749875</v>
      </c>
      <c r="X326">
        <f t="shared" si="309"/>
        <v>14.811897189718973</v>
      </c>
    </row>
    <row r="327" spans="1:31">
      <c r="A327" t="s">
        <v>301</v>
      </c>
      <c r="B327" t="s">
        <v>216</v>
      </c>
      <c r="C327">
        <v>99.4</v>
      </c>
      <c r="D327" s="48">
        <v>13.487410000000001</v>
      </c>
      <c r="E327" s="55"/>
      <c r="F327" s="48">
        <v>13.5845</v>
      </c>
      <c r="H327" s="48" t="s">
        <v>309</v>
      </c>
      <c r="M327">
        <f t="shared" si="315"/>
        <v>99.4</v>
      </c>
      <c r="N327">
        <f t="shared" si="316"/>
        <v>90.99</v>
      </c>
      <c r="O327" s="51">
        <f t="shared" si="317"/>
        <v>91.539235412474838</v>
      </c>
      <c r="P327">
        <v>0</v>
      </c>
      <c r="S327">
        <v>90.99</v>
      </c>
      <c r="T327">
        <v>1.2411036</v>
      </c>
      <c r="U327">
        <v>10.724991299999999</v>
      </c>
      <c r="V327">
        <f t="shared" si="307"/>
        <v>90.99</v>
      </c>
      <c r="W327" s="52">
        <f t="shared" si="308"/>
        <v>1.3640000000000001</v>
      </c>
      <c r="X327">
        <f t="shared" si="309"/>
        <v>11.786999999999999</v>
      </c>
      <c r="AB327" s="46">
        <f t="shared" ref="AB327" si="328">100*(X329-X328)/X327</f>
        <v>14.39335457528346</v>
      </c>
      <c r="AC327" s="46">
        <f t="shared" ref="AC327" si="329">100*(((K328-K329)*0.027)/C328)</f>
        <v>0</v>
      </c>
      <c r="AD327" s="46">
        <f t="shared" ref="AD327" si="330">(1000*(((K328-K329)*0.027)/55.85))/(C328/1000)</f>
        <v>0</v>
      </c>
      <c r="AE327" s="46">
        <f t="shared" ref="AE327" si="331">1000000*(X329-X328)/55.85/100</f>
        <v>303.76807587979613</v>
      </c>
    </row>
    <row r="328" spans="1:31">
      <c r="A328" t="s">
        <v>301</v>
      </c>
      <c r="B328" t="s">
        <v>217</v>
      </c>
      <c r="C328">
        <v>99.77</v>
      </c>
      <c r="D328" s="48">
        <v>14.095599999999999</v>
      </c>
      <c r="E328" s="55"/>
      <c r="F328" s="48">
        <v>14.1698</v>
      </c>
      <c r="H328" s="48" t="s">
        <v>309</v>
      </c>
      <c r="M328">
        <f t="shared" si="315"/>
        <v>99.77</v>
      </c>
      <c r="N328">
        <f t="shared" si="316"/>
        <v>65.34</v>
      </c>
      <c r="O328" s="51">
        <f t="shared" si="317"/>
        <v>65.490628445424477</v>
      </c>
      <c r="P328">
        <f t="shared" ref="P328:P329" si="332">(N328-M328)/N328</f>
        <v>-0.52693602693602681</v>
      </c>
      <c r="S328">
        <v>65.34</v>
      </c>
      <c r="T328">
        <v>0.73311479999999996</v>
      </c>
      <c r="U328">
        <v>6.9378012</v>
      </c>
      <c r="V328">
        <f t="shared" si="307"/>
        <v>99.77</v>
      </c>
      <c r="W328" s="52">
        <f t="shared" si="308"/>
        <v>0.73480485115766259</v>
      </c>
      <c r="X328">
        <f t="shared" si="309"/>
        <v>6.9537949283351717</v>
      </c>
    </row>
    <row r="329" spans="1:31">
      <c r="A329" t="s">
        <v>301</v>
      </c>
      <c r="B329" t="s">
        <v>218</v>
      </c>
      <c r="C329">
        <v>99.49</v>
      </c>
      <c r="D329" s="48">
        <v>13.425800000000001</v>
      </c>
      <c r="E329" s="55"/>
      <c r="F329" s="48">
        <v>13.5185</v>
      </c>
      <c r="H329" s="48" t="s">
        <v>309</v>
      </c>
      <c r="M329">
        <f t="shared" si="315"/>
        <v>99.49</v>
      </c>
      <c r="N329">
        <f t="shared" si="316"/>
        <v>88.99</v>
      </c>
      <c r="O329" s="51">
        <f t="shared" si="317"/>
        <v>89.446175495024633</v>
      </c>
      <c r="P329">
        <f t="shared" si="332"/>
        <v>-0.11799078548151479</v>
      </c>
      <c r="S329">
        <v>88.99</v>
      </c>
      <c r="T329">
        <v>0.93439499999999998</v>
      </c>
      <c r="U329">
        <v>8.6062229000000006</v>
      </c>
      <c r="V329">
        <f t="shared" si="307"/>
        <v>99.49</v>
      </c>
      <c r="W329" s="52">
        <f t="shared" si="308"/>
        <v>0.93918484269775859</v>
      </c>
      <c r="X329">
        <f t="shared" si="309"/>
        <v>8.6503396321238331</v>
      </c>
    </row>
    <row r="330" spans="1:31">
      <c r="A330" t="s">
        <v>302</v>
      </c>
      <c r="B330" t="s">
        <v>216</v>
      </c>
      <c r="C330">
        <v>99.37</v>
      </c>
      <c r="D330" s="48">
        <v>13.446400000000001</v>
      </c>
      <c r="E330" s="55"/>
      <c r="F330" s="48">
        <v>13.5421</v>
      </c>
      <c r="H330" s="48" t="s">
        <v>309</v>
      </c>
      <c r="M330">
        <f t="shared" si="315"/>
        <v>99.37</v>
      </c>
      <c r="N330">
        <f t="shared" si="316"/>
        <v>92.61</v>
      </c>
      <c r="O330" s="51">
        <f t="shared" si="317"/>
        <v>93.197141994565754</v>
      </c>
      <c r="P330">
        <v>0</v>
      </c>
      <c r="S330">
        <v>92.61</v>
      </c>
      <c r="T330">
        <v>1.4919471</v>
      </c>
      <c r="U330">
        <v>12.4171488</v>
      </c>
      <c r="V330">
        <f t="shared" si="307"/>
        <v>92.61</v>
      </c>
      <c r="W330" s="52">
        <f t="shared" si="308"/>
        <v>1.6109999999999998</v>
      </c>
      <c r="X330">
        <f t="shared" si="309"/>
        <v>13.407999999999999</v>
      </c>
      <c r="AB330" s="46">
        <f t="shared" ref="AB330" si="333">100*(X332-X331)/X330</f>
        <v>4.1760887978318104</v>
      </c>
      <c r="AC330" s="46">
        <f t="shared" ref="AC330" si="334">100*(((K331-K332)*0.027)/C331)</f>
        <v>0</v>
      </c>
      <c r="AD330" s="46">
        <f t="shared" ref="AD330" si="335">(1000*(((K331-K332)*0.027)/55.85))/(C331/1000)</f>
        <v>0</v>
      </c>
      <c r="AE330" s="46">
        <f t="shared" ref="AE330" si="336">1000000*(X332-X331)/55.85/100</f>
        <v>100.25604046791211</v>
      </c>
    </row>
    <row r="331" spans="1:31">
      <c r="A331" t="s">
        <v>302</v>
      </c>
      <c r="B331" t="s">
        <v>217</v>
      </c>
      <c r="C331">
        <v>100.09</v>
      </c>
      <c r="D331" s="48">
        <v>13.561999999999999</v>
      </c>
      <c r="E331" s="55"/>
      <c r="F331" s="48">
        <v>13.640700000000001</v>
      </c>
      <c r="H331" s="48" t="s">
        <v>309</v>
      </c>
      <c r="M331">
        <f t="shared" si="315"/>
        <v>100.09</v>
      </c>
      <c r="N331">
        <f t="shared" si="316"/>
        <v>75.47</v>
      </c>
      <c r="O331" s="51">
        <f t="shared" si="317"/>
        <v>75.402138075731841</v>
      </c>
      <c r="P331">
        <f t="shared" ref="P331:P332" si="337">(N331-M331)/N331</f>
        <v>-0.3262223400026501</v>
      </c>
      <c r="S331">
        <v>75.47</v>
      </c>
      <c r="T331">
        <v>1.0633722999999999</v>
      </c>
      <c r="U331">
        <v>8.6171646000000006</v>
      </c>
      <c r="V331">
        <f t="shared" si="307"/>
        <v>100.09</v>
      </c>
      <c r="W331" s="52">
        <f t="shared" si="308"/>
        <v>1.0624161254870614</v>
      </c>
      <c r="X331">
        <f t="shared" si="309"/>
        <v>8.609416125487062</v>
      </c>
    </row>
    <row r="332" spans="1:31">
      <c r="A332" t="s">
        <v>302</v>
      </c>
      <c r="B332" t="s">
        <v>218</v>
      </c>
      <c r="C332">
        <v>99.91</v>
      </c>
      <c r="D332" s="48">
        <v>14.1157</v>
      </c>
      <c r="E332" s="55"/>
      <c r="F332" s="48">
        <v>14.206200000000001</v>
      </c>
      <c r="H332" s="48" t="s">
        <v>309</v>
      </c>
      <c r="M332">
        <f t="shared" si="315"/>
        <v>99.91</v>
      </c>
      <c r="N332">
        <f t="shared" si="316"/>
        <v>87.39</v>
      </c>
      <c r="O332" s="51">
        <f t="shared" si="317"/>
        <v>87.468721849664703</v>
      </c>
      <c r="P332">
        <f t="shared" si="337"/>
        <v>-0.14326581988785897</v>
      </c>
      <c r="S332">
        <v>87.39</v>
      </c>
      <c r="T332">
        <v>1.2155948999999999</v>
      </c>
      <c r="U332">
        <v>9.1610937000000003</v>
      </c>
      <c r="V332">
        <f t="shared" si="307"/>
        <v>99.91</v>
      </c>
      <c r="W332" s="52">
        <f t="shared" si="308"/>
        <v>1.216689920928836</v>
      </c>
      <c r="X332">
        <f t="shared" si="309"/>
        <v>9.1693461115003512</v>
      </c>
    </row>
    <row r="333" spans="1:31">
      <c r="A333" s="58" t="s">
        <v>303</v>
      </c>
      <c r="B333" t="s">
        <v>216</v>
      </c>
      <c r="C333">
        <v>100</v>
      </c>
      <c r="D333" s="48">
        <v>13.449170000000001</v>
      </c>
      <c r="E333" s="55"/>
      <c r="F333" s="48">
        <v>13.545299999999999</v>
      </c>
      <c r="H333" s="48" t="s">
        <v>309</v>
      </c>
      <c r="M333">
        <f t="shared" si="315"/>
        <v>100</v>
      </c>
      <c r="N333">
        <f t="shared" si="316"/>
        <v>90.66</v>
      </c>
      <c r="O333" s="51">
        <f t="shared" si="317"/>
        <v>90.66</v>
      </c>
      <c r="P333">
        <v>0</v>
      </c>
      <c r="S333">
        <v>90.66</v>
      </c>
      <c r="T333">
        <v>1.128717</v>
      </c>
      <c r="U333">
        <v>11.9344824</v>
      </c>
      <c r="V333">
        <f t="shared" si="307"/>
        <v>90.66</v>
      </c>
      <c r="W333" s="52">
        <f t="shared" si="308"/>
        <v>1.2450000000000001</v>
      </c>
      <c r="X333">
        <f t="shared" si="309"/>
        <v>13.164</v>
      </c>
      <c r="AB333" s="46">
        <f t="shared" ref="AB333" si="338">100*(X335-X334)/X333</f>
        <v>10.568627316924943</v>
      </c>
      <c r="AC333" s="46">
        <f t="shared" ref="AC333" si="339">100*(((K334-K335)*0.027)/C334)</f>
        <v>0</v>
      </c>
      <c r="AD333" s="46">
        <f t="shared" ref="AD333" si="340">(1000*(((K334-K335)*0.027)/55.85))/(C334/1000)</f>
        <v>0</v>
      </c>
      <c r="AE333" s="46">
        <f t="shared" ref="AE333" si="341">1000000*(X335-X334)/55.85/100</f>
        <v>249.10547896150391</v>
      </c>
    </row>
    <row r="334" spans="1:31">
      <c r="A334" s="58" t="s">
        <v>304</v>
      </c>
      <c r="B334" t="s">
        <v>217</v>
      </c>
      <c r="C334">
        <v>100</v>
      </c>
      <c r="D334" s="48">
        <v>14.074400000000001</v>
      </c>
      <c r="E334" s="55"/>
      <c r="F334" s="48">
        <v>14.146100000000001</v>
      </c>
      <c r="H334" s="48" t="s">
        <v>309</v>
      </c>
      <c r="M334">
        <f t="shared" si="315"/>
        <v>100</v>
      </c>
      <c r="N334">
        <f t="shared" si="316"/>
        <v>68.73</v>
      </c>
      <c r="O334" s="51">
        <f t="shared" si="317"/>
        <v>68.73</v>
      </c>
      <c r="P334">
        <f t="shared" ref="P334:P335" si="342">(N334-M334)/N334</f>
        <v>-0.45496871817255918</v>
      </c>
      <c r="S334">
        <v>68.73</v>
      </c>
      <c r="T334">
        <v>0.7855839</v>
      </c>
      <c r="U334">
        <v>7.4427716999999998</v>
      </c>
      <c r="V334">
        <f t="shared" si="307"/>
        <v>100</v>
      </c>
      <c r="W334" s="52">
        <f t="shared" si="308"/>
        <v>0.7855839</v>
      </c>
      <c r="X334">
        <f t="shared" si="309"/>
        <v>7.4427716999999998</v>
      </c>
    </row>
    <row r="335" spans="1:31">
      <c r="A335" s="58" t="s">
        <v>303</v>
      </c>
      <c r="B335" t="s">
        <v>218</v>
      </c>
      <c r="C335">
        <v>100</v>
      </c>
      <c r="D335" s="48">
        <v>14.0571</v>
      </c>
      <c r="E335" s="55"/>
      <c r="F335" s="48">
        <v>14.1463</v>
      </c>
      <c r="H335" s="48" t="s">
        <v>309</v>
      </c>
      <c r="M335">
        <f t="shared" si="315"/>
        <v>100</v>
      </c>
      <c r="N335">
        <f t="shared" si="316"/>
        <v>87.31</v>
      </c>
      <c r="O335" s="51">
        <f t="shared" si="317"/>
        <v>87.31</v>
      </c>
      <c r="P335">
        <f t="shared" si="342"/>
        <v>-0.1453441759248654</v>
      </c>
      <c r="S335">
        <v>87.31</v>
      </c>
      <c r="T335">
        <v>0.97263339999999998</v>
      </c>
      <c r="U335">
        <v>8.8340257999999992</v>
      </c>
      <c r="V335">
        <f t="shared" si="307"/>
        <v>100</v>
      </c>
      <c r="W335" s="52">
        <f t="shared" si="308"/>
        <v>0.97263339999999998</v>
      </c>
      <c r="X335">
        <f t="shared" si="309"/>
        <v>8.8340257999999992</v>
      </c>
    </row>
    <row r="336" spans="1:31">
      <c r="A336" t="s">
        <v>305</v>
      </c>
      <c r="B336" t="s">
        <v>216</v>
      </c>
      <c r="C336">
        <v>53.69</v>
      </c>
      <c r="D336" s="48">
        <v>13.520910000000001</v>
      </c>
      <c r="E336" s="55"/>
      <c r="F336" s="48">
        <v>13.5715</v>
      </c>
      <c r="H336" s="48" t="s">
        <v>309</v>
      </c>
      <c r="M336">
        <f t="shared" si="315"/>
        <v>53.69</v>
      </c>
      <c r="N336">
        <f t="shared" si="316"/>
        <v>45.27</v>
      </c>
      <c r="O336" s="51">
        <f t="shared" si="317"/>
        <v>84.317377537716524</v>
      </c>
      <c r="P336">
        <v>0</v>
      </c>
      <c r="S336">
        <v>45.27</v>
      </c>
      <c r="T336">
        <v>0.55863180000000001</v>
      </c>
      <c r="U336">
        <v>4.7596878</v>
      </c>
      <c r="V336">
        <f t="shared" si="307"/>
        <v>45.27</v>
      </c>
      <c r="W336" s="52">
        <f t="shared" si="308"/>
        <v>1.234</v>
      </c>
      <c r="X336">
        <f t="shared" si="309"/>
        <v>10.513999999999999</v>
      </c>
      <c r="AB336" s="46">
        <f t="shared" ref="AB336" si="343">100*(X338-X337)/X336</f>
        <v>25.244292379756747</v>
      </c>
      <c r="AC336" s="46">
        <f t="shared" ref="AC336" si="344">100*(((K337-K338)*0.027)/C337)</f>
        <v>0</v>
      </c>
      <c r="AD336" s="46">
        <f t="shared" ref="AD336" si="345">(1000*(((K337-K338)*0.027)/55.85))/(C337/1000)</f>
        <v>0</v>
      </c>
      <c r="AE336" s="46">
        <f t="shared" ref="AE336" si="346">1000000*(X338-X337)/55.85/100</f>
        <v>475.23453908820477</v>
      </c>
    </row>
    <row r="337" spans="1:31">
      <c r="A337" t="s">
        <v>305</v>
      </c>
      <c r="B337" t="s">
        <v>217</v>
      </c>
      <c r="C337">
        <v>99.03</v>
      </c>
      <c r="D337" s="48">
        <v>13.5138</v>
      </c>
      <c r="E337" s="55"/>
      <c r="F337" s="48">
        <v>13.5771</v>
      </c>
      <c r="H337" s="48" t="s">
        <v>309</v>
      </c>
      <c r="M337">
        <f t="shared" si="315"/>
        <v>99.03</v>
      </c>
      <c r="N337">
        <f t="shared" si="316"/>
        <v>56.98</v>
      </c>
      <c r="O337" s="51">
        <f t="shared" si="317"/>
        <v>57.538119761688378</v>
      </c>
      <c r="P337">
        <f t="shared" ref="P337:P338" si="347">(N337-M337)/N337</f>
        <v>-0.73797823797823814</v>
      </c>
      <c r="S337">
        <v>56.98</v>
      </c>
      <c r="T337">
        <v>0.54643819999999999</v>
      </c>
      <c r="U337">
        <v>4.4729299999999999</v>
      </c>
      <c r="V337">
        <f t="shared" si="307"/>
        <v>99.03</v>
      </c>
      <c r="W337" s="52">
        <f t="shared" si="308"/>
        <v>0.55179056851459152</v>
      </c>
      <c r="X337">
        <f t="shared" si="309"/>
        <v>4.5167424012925377</v>
      </c>
    </row>
    <row r="338" spans="1:31">
      <c r="A338" t="s">
        <v>305</v>
      </c>
      <c r="B338" t="s">
        <v>218</v>
      </c>
      <c r="C338">
        <v>74.28</v>
      </c>
      <c r="D338" s="48">
        <v>13.502000000000001</v>
      </c>
      <c r="E338" s="55"/>
      <c r="F338" s="48">
        <v>13.5693</v>
      </c>
      <c r="H338" s="48" t="s">
        <v>309</v>
      </c>
      <c r="M338">
        <f t="shared" si="315"/>
        <v>74.28</v>
      </c>
      <c r="N338">
        <f t="shared" si="316"/>
        <v>62.88</v>
      </c>
      <c r="O338" s="51">
        <f t="shared" si="317"/>
        <v>84.652665589660742</v>
      </c>
      <c r="P338">
        <f t="shared" si="347"/>
        <v>-0.18129770992366409</v>
      </c>
      <c r="S338">
        <v>62.88</v>
      </c>
      <c r="T338">
        <v>0.61685279999999998</v>
      </c>
      <c r="U338">
        <v>5.3265647999999999</v>
      </c>
      <c r="V338">
        <f t="shared" si="307"/>
        <v>74.28</v>
      </c>
      <c r="W338" s="52">
        <f t="shared" si="308"/>
        <v>0.83044264943457191</v>
      </c>
      <c r="X338">
        <f t="shared" si="309"/>
        <v>7.1709273021001616</v>
      </c>
    </row>
    <row r="339" spans="1:31">
      <c r="A339" t="s">
        <v>306</v>
      </c>
      <c r="B339" t="s">
        <v>216</v>
      </c>
      <c r="C339">
        <v>46.14</v>
      </c>
      <c r="D339" s="56"/>
      <c r="E339" s="55"/>
      <c r="F339" s="56"/>
      <c r="M339">
        <f t="shared" si="315"/>
        <v>46.14</v>
      </c>
      <c r="N339">
        <f t="shared" si="316"/>
        <v>36.42</v>
      </c>
      <c r="O339" s="51">
        <f t="shared" si="317"/>
        <v>78.933680104031211</v>
      </c>
      <c r="P339">
        <v>0</v>
      </c>
      <c r="S339">
        <v>36.42</v>
      </c>
      <c r="T339">
        <v>0.57652859999999995</v>
      </c>
      <c r="U339">
        <v>4.8631625999999999</v>
      </c>
      <c r="V339">
        <f t="shared" si="307"/>
        <v>36.42</v>
      </c>
      <c r="W339" s="52">
        <f t="shared" si="308"/>
        <v>1.5829999999999997</v>
      </c>
      <c r="X339">
        <f t="shared" si="309"/>
        <v>13.353</v>
      </c>
      <c r="AB339" s="46">
        <f t="shared" ref="AB339" si="348">100*(X341-X340)/X339</f>
        <v>32.400925095109628</v>
      </c>
      <c r="AC339" s="46">
        <f t="shared" ref="AC339" si="349">100*(((K340-K341)*0.027)/C340)</f>
        <v>0</v>
      </c>
      <c r="AD339" s="46">
        <f t="shared" ref="AD339" si="350">(1000*(((K340-K341)*0.027)/55.85))/(C340/1000)</f>
        <v>0</v>
      </c>
      <c r="AE339" s="46">
        <f t="shared" ref="AE339" si="351">1000000*(X341-X340)/55.85/100</f>
        <v>774.66347859444738</v>
      </c>
    </row>
    <row r="340" spans="1:31">
      <c r="A340" t="s">
        <v>306</v>
      </c>
      <c r="B340" t="s">
        <v>217</v>
      </c>
      <c r="C340">
        <v>100.04</v>
      </c>
      <c r="D340" s="48" t="s">
        <v>315</v>
      </c>
      <c r="E340" s="48"/>
      <c r="F340" s="48">
        <v>13.5092</v>
      </c>
      <c r="H340" s="48" t="s">
        <v>309</v>
      </c>
      <c r="M340">
        <f t="shared" si="315"/>
        <v>100.04</v>
      </c>
      <c r="N340">
        <f t="shared" si="316"/>
        <v>45.63</v>
      </c>
      <c r="O340" s="51">
        <f t="shared" si="317"/>
        <v>45.611755297880848</v>
      </c>
      <c r="P340">
        <f t="shared" ref="P340:P341" si="352">(N340-M340)/N340</f>
        <v>-1.1924172693403463</v>
      </c>
      <c r="S340">
        <v>45.63</v>
      </c>
      <c r="T340">
        <v>0.67441139999999999</v>
      </c>
      <c r="U340">
        <v>5.2506440999999997</v>
      </c>
      <c r="V340">
        <f t="shared" si="307"/>
        <v>100.04</v>
      </c>
      <c r="W340" s="52">
        <f t="shared" si="308"/>
        <v>0.67414174330267895</v>
      </c>
      <c r="X340">
        <f t="shared" si="309"/>
        <v>5.2485446821271484</v>
      </c>
    </row>
    <row r="341" spans="1:31">
      <c r="A341" t="s">
        <v>306</v>
      </c>
      <c r="B341" t="s">
        <v>218</v>
      </c>
      <c r="C341">
        <v>60.93</v>
      </c>
      <c r="D341" s="48" t="s">
        <v>316</v>
      </c>
      <c r="E341" s="48"/>
      <c r="F341" s="48">
        <v>14.0975</v>
      </c>
      <c r="H341" s="48" t="s">
        <v>309</v>
      </c>
      <c r="M341">
        <f t="shared" si="315"/>
        <v>60.93</v>
      </c>
      <c r="N341">
        <f t="shared" si="316"/>
        <v>53.8</v>
      </c>
      <c r="O341" s="51">
        <f t="shared" si="317"/>
        <v>88.298046939110449</v>
      </c>
      <c r="P341">
        <f t="shared" si="352"/>
        <v>-0.13252788104089225</v>
      </c>
      <c r="S341">
        <v>53.8</v>
      </c>
      <c r="T341">
        <v>0.68325999999999998</v>
      </c>
      <c r="U341">
        <v>5.8340719999999999</v>
      </c>
      <c r="V341">
        <f t="shared" si="307"/>
        <v>60.93</v>
      </c>
      <c r="W341" s="52">
        <f t="shared" si="308"/>
        <v>1.1213851961267027</v>
      </c>
      <c r="X341">
        <f t="shared" si="309"/>
        <v>9.5750402100771375</v>
      </c>
    </row>
    <row r="342" spans="1:31">
      <c r="A342" t="s">
        <v>307</v>
      </c>
      <c r="B342" t="s">
        <v>216</v>
      </c>
      <c r="C342">
        <v>77.62</v>
      </c>
      <c r="D342" s="48">
        <v>13.56316</v>
      </c>
      <c r="E342" s="55"/>
      <c r="F342" s="48">
        <v>13.6381</v>
      </c>
      <c r="H342" s="48" t="s">
        <v>309</v>
      </c>
      <c r="M342">
        <f t="shared" si="315"/>
        <v>77.62</v>
      </c>
      <c r="N342">
        <f t="shared" si="316"/>
        <v>69.08</v>
      </c>
      <c r="O342" s="51">
        <f t="shared" si="317"/>
        <v>88.99768101004895</v>
      </c>
      <c r="P342">
        <v>0</v>
      </c>
      <c r="S342">
        <v>69.08</v>
      </c>
      <c r="T342">
        <v>1.326336</v>
      </c>
      <c r="U342">
        <v>10.624504</v>
      </c>
      <c r="V342">
        <f t="shared" si="307"/>
        <v>69.08</v>
      </c>
      <c r="W342" s="52">
        <f t="shared" si="308"/>
        <v>1.9200000000000002</v>
      </c>
      <c r="X342">
        <f t="shared" si="309"/>
        <v>15.379999999999999</v>
      </c>
      <c r="AB342" s="46">
        <f t="shared" ref="AB342" si="353">100*(X344-X343)/X342</f>
        <v>10.771001790094243</v>
      </c>
      <c r="AC342" s="46">
        <f t="shared" ref="AC342" si="354">100*(((K343-K344)*0.027)/C343)</f>
        <v>0</v>
      </c>
      <c r="AD342" s="46">
        <f t="shared" ref="AD342" si="355">(1000*(((K343-K344)*0.027)/55.85))/(C343/1000)</f>
        <v>0</v>
      </c>
      <c r="AE342" s="46">
        <f t="shared" ref="AE342" si="356">1000000*(X344-X343)/55.85/100</f>
        <v>296.61236800653433</v>
      </c>
    </row>
    <row r="343" spans="1:31">
      <c r="A343" t="s">
        <v>307</v>
      </c>
      <c r="B343" t="s">
        <v>217</v>
      </c>
      <c r="C343">
        <v>82.92</v>
      </c>
      <c r="D343" s="48">
        <v>13.495799999999999</v>
      </c>
      <c r="E343" s="55"/>
      <c r="F343" s="48">
        <v>13.5565</v>
      </c>
      <c r="H343" s="48" t="s">
        <v>309</v>
      </c>
      <c r="M343">
        <f t="shared" si="315"/>
        <v>82.92</v>
      </c>
      <c r="N343">
        <f t="shared" si="316"/>
        <v>56.08</v>
      </c>
      <c r="O343" s="51">
        <f t="shared" si="317"/>
        <v>67.631452001929574</v>
      </c>
      <c r="P343">
        <f t="shared" ref="P343:P344" si="357">(N343-M343)/N343</f>
        <v>-0.47860199714693302</v>
      </c>
      <c r="S343">
        <v>56.08</v>
      </c>
      <c r="T343">
        <v>0.96457599999999999</v>
      </c>
      <c r="U343">
        <v>7.5909887999999999</v>
      </c>
      <c r="V343">
        <f t="shared" si="307"/>
        <v>82.92</v>
      </c>
      <c r="W343" s="52">
        <f t="shared" si="308"/>
        <v>1.1632609744331885</v>
      </c>
      <c r="X343">
        <f t="shared" si="309"/>
        <v>9.1545933429811868</v>
      </c>
    </row>
    <row r="344" spans="1:31">
      <c r="A344" t="s">
        <v>307</v>
      </c>
      <c r="B344" t="s">
        <v>218</v>
      </c>
      <c r="C344">
        <v>87.88</v>
      </c>
      <c r="D344" s="48">
        <v>14.094900000000001</v>
      </c>
      <c r="E344" s="55"/>
      <c r="F344" s="48">
        <v>14.172499999999999</v>
      </c>
      <c r="H344" s="48" t="s">
        <v>309</v>
      </c>
      <c r="M344">
        <f t="shared" si="315"/>
        <v>87.88</v>
      </c>
      <c r="N344">
        <f t="shared" si="316"/>
        <v>75.069999999999993</v>
      </c>
      <c r="O344" s="51">
        <f t="shared" si="317"/>
        <v>85.423304506144731</v>
      </c>
      <c r="P344">
        <f t="shared" si="357"/>
        <v>-0.17064073531370724</v>
      </c>
      <c r="S344">
        <v>75.069999999999993</v>
      </c>
      <c r="T344">
        <v>1.2334001000000001</v>
      </c>
      <c r="U344">
        <v>9.5008592000000007</v>
      </c>
      <c r="V344">
        <f t="shared" si="307"/>
        <v>87.88</v>
      </c>
      <c r="W344" s="52">
        <f t="shared" si="308"/>
        <v>1.4035048930359584</v>
      </c>
      <c r="X344">
        <f t="shared" si="309"/>
        <v>10.811173418297681</v>
      </c>
    </row>
    <row r="345" spans="1:31">
      <c r="A345" t="s">
        <v>318</v>
      </c>
      <c r="B345" t="s">
        <v>216</v>
      </c>
      <c r="C345">
        <v>100</v>
      </c>
      <c r="M345">
        <f t="shared" si="315"/>
        <v>100</v>
      </c>
      <c r="N345">
        <f>S345</f>
        <v>121.43</v>
      </c>
      <c r="O345" s="51">
        <f t="shared" ref="O345:O347" si="358">100*N345/C345</f>
        <v>121.43</v>
      </c>
      <c r="P345">
        <v>0</v>
      </c>
      <c r="S345">
        <v>121.43</v>
      </c>
      <c r="T345">
        <v>2.5172439</v>
      </c>
      <c r="U345">
        <v>18.469503</v>
      </c>
      <c r="V345">
        <f t="shared" ref="V345:V377" si="359">(S345-(S345*P345))</f>
        <v>121.43</v>
      </c>
      <c r="W345" s="52">
        <f t="shared" ref="W345:W377" si="360">100*T345/V345</f>
        <v>2.073</v>
      </c>
      <c r="X345">
        <f t="shared" ref="X345:X377" si="361">100*U345/V345</f>
        <v>15.209999999999999</v>
      </c>
      <c r="AB345" s="46">
        <f t="shared" ref="AB345" si="362">100*(X347-X346)/X345</f>
        <v>15.52377777777777</v>
      </c>
      <c r="AC345" s="46">
        <f t="shared" ref="AC345" si="363">100*(((K346-K347)*0.027)/C346)</f>
        <v>0</v>
      </c>
      <c r="AD345" s="46">
        <f t="shared" ref="AD345" si="364">(1000*(((K346-K347)*0.027)/55.85))/(C346/1000)</f>
        <v>0</v>
      </c>
      <c r="AE345" s="46">
        <f t="shared" ref="AE345" si="365">1000000*(X347-X346)/55.85/100</f>
        <v>422.76931065353602</v>
      </c>
    </row>
    <row r="346" spans="1:31">
      <c r="A346" t="s">
        <v>318</v>
      </c>
      <c r="B346" t="s">
        <v>217</v>
      </c>
      <c r="C346">
        <v>100</v>
      </c>
      <c r="M346">
        <f t="shared" si="315"/>
        <v>100</v>
      </c>
      <c r="N346">
        <f t="shared" ref="N346:N377" si="366">S346</f>
        <v>77.38</v>
      </c>
      <c r="O346" s="51">
        <f t="shared" si="358"/>
        <v>77.38</v>
      </c>
      <c r="P346">
        <f t="shared" ref="P346:P347" si="367">(N346-M346)/N346</f>
        <v>-0.29232359782889644</v>
      </c>
      <c r="S346">
        <v>77.38</v>
      </c>
      <c r="T346">
        <v>1.5630759999999999</v>
      </c>
      <c r="U346">
        <v>11.5474174</v>
      </c>
      <c r="V346">
        <f t="shared" si="359"/>
        <v>100</v>
      </c>
      <c r="W346" s="52">
        <f t="shared" si="360"/>
        <v>1.5630759999999997</v>
      </c>
      <c r="X346">
        <f t="shared" si="361"/>
        <v>11.547417399999999</v>
      </c>
    </row>
    <row r="347" spans="1:31">
      <c r="A347" t="s">
        <v>318</v>
      </c>
      <c r="B347" t="s">
        <v>218</v>
      </c>
      <c r="C347">
        <v>100</v>
      </c>
      <c r="M347">
        <f t="shared" si="315"/>
        <v>100</v>
      </c>
      <c r="N347">
        <f t="shared" si="366"/>
        <v>105.4</v>
      </c>
      <c r="O347" s="51">
        <f t="shared" si="358"/>
        <v>105.4</v>
      </c>
      <c r="P347">
        <f t="shared" si="367"/>
        <v>5.1233396584440281E-2</v>
      </c>
      <c r="S347">
        <v>105.4</v>
      </c>
      <c r="T347">
        <v>1.888768</v>
      </c>
      <c r="U347">
        <v>13.908583999999999</v>
      </c>
      <c r="V347">
        <f t="shared" si="359"/>
        <v>100</v>
      </c>
      <c r="W347" s="52">
        <f t="shared" si="360"/>
        <v>1.888768</v>
      </c>
      <c r="X347">
        <f t="shared" si="361"/>
        <v>13.908583999999998</v>
      </c>
    </row>
    <row r="348" spans="1:31">
      <c r="A348" t="s">
        <v>319</v>
      </c>
      <c r="B348" t="s">
        <v>216</v>
      </c>
      <c r="C348">
        <v>100</v>
      </c>
      <c r="M348">
        <f t="shared" si="315"/>
        <v>100</v>
      </c>
      <c r="N348">
        <f t="shared" si="366"/>
        <v>105.84</v>
      </c>
      <c r="O348" s="51">
        <f t="shared" ref="O348:O377" si="368">100*N348/C348</f>
        <v>105.84</v>
      </c>
      <c r="P348">
        <v>0</v>
      </c>
      <c r="S348">
        <v>105.84</v>
      </c>
      <c r="T348">
        <v>0.994896</v>
      </c>
      <c r="U348">
        <v>9.2197224000000002</v>
      </c>
      <c r="V348">
        <f t="shared" si="359"/>
        <v>105.84</v>
      </c>
      <c r="W348" s="52">
        <f t="shared" si="360"/>
        <v>0.94</v>
      </c>
      <c r="X348">
        <f t="shared" si="361"/>
        <v>8.7110000000000003</v>
      </c>
      <c r="AB348" s="46">
        <f t="shared" ref="AB348" si="369">100*(X350-X349)/X348</f>
        <v>28.201994030536092</v>
      </c>
      <c r="AC348" s="46">
        <f t="shared" ref="AC348" si="370">100*(((K349-K350)*0.027)/C349)</f>
        <v>0</v>
      </c>
      <c r="AD348" s="46">
        <f t="shared" ref="AD348" si="371">(1000*(((K349-K350)*0.027)/55.85))/(C349/1000)</f>
        <v>0</v>
      </c>
      <c r="AE348" s="46">
        <f t="shared" ref="AE348" si="372">1000000*(X350-X349)/55.85/100</f>
        <v>439.8703133393015</v>
      </c>
    </row>
    <row r="349" spans="1:31">
      <c r="A349" t="s">
        <v>319</v>
      </c>
      <c r="B349" t="s">
        <v>217</v>
      </c>
      <c r="C349">
        <v>100</v>
      </c>
      <c r="M349">
        <f t="shared" si="315"/>
        <v>100</v>
      </c>
      <c r="N349">
        <f t="shared" si="366"/>
        <v>74.89</v>
      </c>
      <c r="O349" s="51">
        <f t="shared" si="368"/>
        <v>74.89</v>
      </c>
      <c r="P349">
        <f t="shared" ref="P349:P350" si="373">(N349-M349)/N349</f>
        <v>-0.33529176124983306</v>
      </c>
      <c r="S349">
        <v>74.89</v>
      </c>
      <c r="T349">
        <v>0.6358161</v>
      </c>
      <c r="U349">
        <v>5.6234900999999997</v>
      </c>
      <c r="V349">
        <f t="shared" si="359"/>
        <v>100</v>
      </c>
      <c r="W349" s="52">
        <f t="shared" si="360"/>
        <v>0.6358161</v>
      </c>
      <c r="X349">
        <f t="shared" si="361"/>
        <v>5.6234901000000006</v>
      </c>
    </row>
    <row r="350" spans="1:31">
      <c r="A350" t="s">
        <v>319</v>
      </c>
      <c r="B350" t="s">
        <v>218</v>
      </c>
      <c r="C350">
        <v>100</v>
      </c>
      <c r="M350">
        <f t="shared" si="315"/>
        <v>100</v>
      </c>
      <c r="N350">
        <f t="shared" si="366"/>
        <v>106.29</v>
      </c>
      <c r="O350" s="51">
        <f t="shared" si="368"/>
        <v>106.29</v>
      </c>
      <c r="P350">
        <f t="shared" si="373"/>
        <v>5.917772132844111E-2</v>
      </c>
      <c r="S350">
        <v>106.29</v>
      </c>
      <c r="T350">
        <v>0.90559080000000003</v>
      </c>
      <c r="U350">
        <v>8.0801657999999996</v>
      </c>
      <c r="V350">
        <f t="shared" si="359"/>
        <v>100</v>
      </c>
      <c r="W350" s="52">
        <f t="shared" si="360"/>
        <v>0.90559080000000014</v>
      </c>
      <c r="X350">
        <f t="shared" si="361"/>
        <v>8.0801657999999996</v>
      </c>
    </row>
    <row r="351" spans="1:31">
      <c r="A351" t="s">
        <v>320</v>
      </c>
      <c r="B351" t="s">
        <v>216</v>
      </c>
      <c r="C351">
        <v>100</v>
      </c>
      <c r="M351">
        <f t="shared" si="315"/>
        <v>100</v>
      </c>
      <c r="N351">
        <f t="shared" si="366"/>
        <v>107.84</v>
      </c>
      <c r="O351" s="51">
        <f t="shared" si="368"/>
        <v>107.84</v>
      </c>
      <c r="P351">
        <v>0</v>
      </c>
      <c r="S351">
        <v>107.84</v>
      </c>
      <c r="T351">
        <v>1.5647584000000001</v>
      </c>
      <c r="U351">
        <v>11.880732800000001</v>
      </c>
      <c r="V351">
        <f t="shared" si="359"/>
        <v>107.84</v>
      </c>
      <c r="W351" s="52">
        <f t="shared" si="360"/>
        <v>1.4510000000000001</v>
      </c>
      <c r="X351">
        <f t="shared" si="361"/>
        <v>11.016999999999999</v>
      </c>
      <c r="AB351" s="46">
        <f t="shared" ref="AB351" si="374">100*(X353-X352)/X351</f>
        <v>13.175851865299078</v>
      </c>
      <c r="AC351" s="46">
        <f t="shared" ref="AC351" si="375">100*(((K352-K353)*0.027)/C352)</f>
        <v>0</v>
      </c>
      <c r="AD351" s="46">
        <f t="shared" ref="AD351" si="376">(1000*(((K352-K353)*0.027)/55.85))/(C352/1000)</f>
        <v>0</v>
      </c>
      <c r="AE351" s="46">
        <f t="shared" ref="AE351" si="377">1000000*(X353-X352)/55.85/100</f>
        <v>259.90753804834367</v>
      </c>
    </row>
    <row r="352" spans="1:31">
      <c r="A352" t="s">
        <v>320</v>
      </c>
      <c r="B352" t="s">
        <v>217</v>
      </c>
      <c r="C352">
        <v>100</v>
      </c>
      <c r="M352">
        <f t="shared" si="315"/>
        <v>100</v>
      </c>
      <c r="N352">
        <f t="shared" si="366"/>
        <v>83.38</v>
      </c>
      <c r="O352" s="51">
        <f t="shared" si="368"/>
        <v>83.38</v>
      </c>
      <c r="P352">
        <f t="shared" ref="P352:P353" si="378">(N352-M352)/N352</f>
        <v>-0.19932837610937881</v>
      </c>
      <c r="S352">
        <v>83.38</v>
      </c>
      <c r="T352">
        <v>1.0072304000000001</v>
      </c>
      <c r="U352">
        <v>8.1845808000000009</v>
      </c>
      <c r="V352">
        <f t="shared" si="359"/>
        <v>100</v>
      </c>
      <c r="W352" s="52">
        <f t="shared" si="360"/>
        <v>1.0072304000000001</v>
      </c>
      <c r="X352">
        <f t="shared" si="361"/>
        <v>8.1845808000000009</v>
      </c>
    </row>
    <row r="353" spans="1:31">
      <c r="A353" t="s">
        <v>320</v>
      </c>
      <c r="B353" t="s">
        <v>218</v>
      </c>
      <c r="C353">
        <v>100</v>
      </c>
      <c r="M353">
        <f t="shared" si="315"/>
        <v>100</v>
      </c>
      <c r="N353">
        <f t="shared" si="366"/>
        <v>100.86</v>
      </c>
      <c r="O353" s="51">
        <f t="shared" si="368"/>
        <v>100.86</v>
      </c>
      <c r="P353">
        <f t="shared" si="378"/>
        <v>8.5266706325599784E-3</v>
      </c>
      <c r="S353">
        <v>100.86</v>
      </c>
      <c r="T353">
        <v>1.2103200000000001</v>
      </c>
      <c r="U353">
        <v>9.6361644000000002</v>
      </c>
      <c r="V353">
        <f t="shared" si="359"/>
        <v>100</v>
      </c>
      <c r="W353" s="52">
        <f t="shared" si="360"/>
        <v>1.2103200000000001</v>
      </c>
      <c r="X353">
        <f t="shared" si="361"/>
        <v>9.6361644000000002</v>
      </c>
    </row>
    <row r="354" spans="1:31">
      <c r="A354" t="s">
        <v>321</v>
      </c>
      <c r="B354" t="s">
        <v>216</v>
      </c>
      <c r="C354">
        <v>100</v>
      </c>
      <c r="M354">
        <f t="shared" si="315"/>
        <v>100</v>
      </c>
      <c r="N354">
        <f t="shared" si="366"/>
        <v>122.29</v>
      </c>
      <c r="O354" s="51">
        <f t="shared" si="368"/>
        <v>122.29</v>
      </c>
      <c r="P354">
        <v>0</v>
      </c>
      <c r="S354">
        <v>122.29</v>
      </c>
      <c r="T354">
        <v>1.2693702</v>
      </c>
      <c r="U354">
        <v>10.885032900000001</v>
      </c>
      <c r="V354">
        <f t="shared" si="359"/>
        <v>122.29</v>
      </c>
      <c r="W354" s="52">
        <f t="shared" si="360"/>
        <v>1.038</v>
      </c>
      <c r="X354">
        <f t="shared" si="361"/>
        <v>8.9009999999999998</v>
      </c>
      <c r="AB354" s="46">
        <f t="shared" ref="AB354" si="379">100*(X356-X355)/X354</f>
        <v>11.972422199752847</v>
      </c>
      <c r="AC354" s="46">
        <f t="shared" ref="AC354" si="380">100*(((K355-K356)*0.027)/C355)</f>
        <v>0</v>
      </c>
      <c r="AD354" s="46">
        <f t="shared" ref="AD354" si="381">(1000*(((K355-K356)*0.027)/55.85))/(C355/1000)</f>
        <v>0</v>
      </c>
      <c r="AE354" s="46">
        <f t="shared" ref="AE354" si="382">1000000*(X356-X355)/55.85/100</f>
        <v>190.80846911369758</v>
      </c>
    </row>
    <row r="355" spans="1:31">
      <c r="A355" t="s">
        <v>321</v>
      </c>
      <c r="B355" t="s">
        <v>217</v>
      </c>
      <c r="C355">
        <v>100</v>
      </c>
      <c r="M355">
        <f t="shared" si="315"/>
        <v>100</v>
      </c>
      <c r="N355">
        <f t="shared" si="366"/>
        <v>94.96</v>
      </c>
      <c r="O355" s="51">
        <f t="shared" si="368"/>
        <v>94.96</v>
      </c>
      <c r="P355">
        <f t="shared" ref="P355:P356" si="383">(N355-M355)/N355</f>
        <v>-5.3074978938500487E-2</v>
      </c>
      <c r="S355">
        <v>94.96</v>
      </c>
      <c r="T355">
        <v>0.92775920000000001</v>
      </c>
      <c r="U355">
        <v>7.9538495999999999</v>
      </c>
      <c r="V355">
        <f t="shared" si="359"/>
        <v>100</v>
      </c>
      <c r="W355" s="52">
        <f t="shared" si="360"/>
        <v>0.92775920000000001</v>
      </c>
      <c r="X355">
        <f t="shared" si="361"/>
        <v>7.9538495999999999</v>
      </c>
    </row>
    <row r="356" spans="1:31">
      <c r="A356" t="s">
        <v>321</v>
      </c>
      <c r="B356" t="s">
        <v>218</v>
      </c>
      <c r="C356">
        <v>100</v>
      </c>
      <c r="M356">
        <f t="shared" si="315"/>
        <v>100</v>
      </c>
      <c r="N356">
        <f t="shared" si="366"/>
        <v>114.07</v>
      </c>
      <c r="O356" s="51">
        <f t="shared" si="368"/>
        <v>114.07</v>
      </c>
      <c r="P356">
        <f t="shared" si="383"/>
        <v>0.12334531428070478</v>
      </c>
      <c r="S356">
        <v>114.07</v>
      </c>
      <c r="T356">
        <v>1.0813835999999999</v>
      </c>
      <c r="U356">
        <v>9.0195149000000008</v>
      </c>
      <c r="V356">
        <f t="shared" si="359"/>
        <v>100</v>
      </c>
      <c r="W356" s="52">
        <f t="shared" si="360"/>
        <v>1.0813835999999999</v>
      </c>
      <c r="X356">
        <f t="shared" si="361"/>
        <v>9.0195149000000008</v>
      </c>
    </row>
    <row r="357" spans="1:31">
      <c r="A357" t="s">
        <v>322</v>
      </c>
      <c r="B357" t="s">
        <v>216</v>
      </c>
      <c r="C357">
        <v>100</v>
      </c>
      <c r="M357">
        <f t="shared" si="315"/>
        <v>100</v>
      </c>
      <c r="N357">
        <f t="shared" si="366"/>
        <v>120.52</v>
      </c>
      <c r="O357" s="51">
        <f t="shared" si="368"/>
        <v>120.52</v>
      </c>
      <c r="P357">
        <v>0</v>
      </c>
      <c r="S357">
        <v>120.52</v>
      </c>
      <c r="T357">
        <v>1.337772</v>
      </c>
      <c r="U357">
        <v>12.026690800000001</v>
      </c>
      <c r="V357">
        <f t="shared" si="359"/>
        <v>120.52</v>
      </c>
      <c r="W357" s="52">
        <f t="shared" si="360"/>
        <v>1.1099999999999999</v>
      </c>
      <c r="X357">
        <f t="shared" si="361"/>
        <v>9.979000000000001</v>
      </c>
      <c r="AB357" s="46">
        <f t="shared" ref="AB357" si="384">100*(X359-X358)/X357</f>
        <v>7.1363302936165951</v>
      </c>
      <c r="AC357" s="46">
        <f t="shared" ref="AC357" si="385">100*(((K358-K359)*0.027)/C358)</f>
        <v>0</v>
      </c>
      <c r="AD357" s="46">
        <f t="shared" ref="AD357" si="386">(1000*(((K358-K359)*0.027)/55.85))/(C358/1000)</f>
        <v>0</v>
      </c>
      <c r="AE357" s="46">
        <f t="shared" ref="AE357" si="387">1000000*(X359-X358)/55.85/100</f>
        <v>127.5083974932856</v>
      </c>
    </row>
    <row r="358" spans="1:31">
      <c r="A358" t="s">
        <v>322</v>
      </c>
      <c r="B358" t="s">
        <v>217</v>
      </c>
      <c r="C358">
        <v>100</v>
      </c>
      <c r="M358">
        <f t="shared" si="315"/>
        <v>100</v>
      </c>
      <c r="N358">
        <f t="shared" si="366"/>
        <v>100.24</v>
      </c>
      <c r="O358" s="51">
        <f t="shared" si="368"/>
        <v>100.24</v>
      </c>
      <c r="P358">
        <f t="shared" ref="P358:P359" si="388">(N358-M358)/N358</f>
        <v>2.3942537909017849E-3</v>
      </c>
      <c r="S358">
        <v>100.24</v>
      </c>
      <c r="T358">
        <v>0.93122959999999999</v>
      </c>
      <c r="U358">
        <v>8.2437375999999993</v>
      </c>
      <c r="V358">
        <f t="shared" si="359"/>
        <v>100</v>
      </c>
      <c r="W358" s="52">
        <f t="shared" si="360"/>
        <v>0.9312296000000001</v>
      </c>
      <c r="X358">
        <f t="shared" si="361"/>
        <v>8.2437375999999993</v>
      </c>
    </row>
    <row r="359" spans="1:31">
      <c r="A359" t="s">
        <v>322</v>
      </c>
      <c r="B359" t="s">
        <v>218</v>
      </c>
      <c r="C359">
        <v>100</v>
      </c>
      <c r="M359">
        <f t="shared" si="315"/>
        <v>100</v>
      </c>
      <c r="N359">
        <f t="shared" si="366"/>
        <v>110.84</v>
      </c>
      <c r="O359" s="51">
        <f t="shared" si="368"/>
        <v>110.84</v>
      </c>
      <c r="P359">
        <f t="shared" si="388"/>
        <v>9.7798628653915587E-2</v>
      </c>
      <c r="S359">
        <v>110.84</v>
      </c>
      <c r="T359">
        <v>1.1261344</v>
      </c>
      <c r="U359">
        <v>8.9558719999999994</v>
      </c>
      <c r="V359">
        <f t="shared" si="359"/>
        <v>100</v>
      </c>
      <c r="W359" s="52">
        <f t="shared" si="360"/>
        <v>1.1261344</v>
      </c>
      <c r="X359">
        <f t="shared" si="361"/>
        <v>8.9558719999999994</v>
      </c>
    </row>
    <row r="360" spans="1:31">
      <c r="A360" t="s">
        <v>323</v>
      </c>
      <c r="B360" t="s">
        <v>216</v>
      </c>
      <c r="C360">
        <v>100</v>
      </c>
      <c r="M360">
        <f t="shared" si="315"/>
        <v>100</v>
      </c>
      <c r="N360">
        <f t="shared" si="366"/>
        <v>113.2</v>
      </c>
      <c r="O360" s="51">
        <f t="shared" si="368"/>
        <v>113.2</v>
      </c>
      <c r="P360">
        <v>0</v>
      </c>
      <c r="S360">
        <v>113.2</v>
      </c>
      <c r="T360">
        <v>2.171176</v>
      </c>
      <c r="U360">
        <v>17.561848000000001</v>
      </c>
      <c r="V360">
        <f t="shared" si="359"/>
        <v>113.2</v>
      </c>
      <c r="W360" s="52">
        <f t="shared" si="360"/>
        <v>1.9180000000000001</v>
      </c>
      <c r="X360">
        <f t="shared" si="361"/>
        <v>15.514000000000001</v>
      </c>
      <c r="AB360" s="46">
        <f t="shared" ref="AB360" si="389">100*(X362-X361)/X360</f>
        <v>18.865009668686348</v>
      </c>
      <c r="AC360" s="46">
        <f t="shared" ref="AC360" si="390">100*(((K361-K362)*0.027)/C361)</f>
        <v>0</v>
      </c>
      <c r="AD360" s="46">
        <f t="shared" ref="AD360" si="391">(1000*(((K361-K362)*0.027)/55.85))/(C361/1000)</f>
        <v>0</v>
      </c>
      <c r="AE360" s="46">
        <f t="shared" ref="AE360" si="392">1000000*(X362-X361)/55.85/100</f>
        <v>524.03179946284695</v>
      </c>
    </row>
    <row r="361" spans="1:31">
      <c r="A361" t="s">
        <v>324</v>
      </c>
      <c r="B361" t="s">
        <v>217</v>
      </c>
      <c r="C361">
        <v>100</v>
      </c>
      <c r="M361">
        <f t="shared" si="315"/>
        <v>100</v>
      </c>
      <c r="N361">
        <f t="shared" si="366"/>
        <v>57.89</v>
      </c>
      <c r="O361" s="51">
        <f t="shared" si="368"/>
        <v>57.89</v>
      </c>
      <c r="P361">
        <f t="shared" ref="P361:P362" si="393">(N361-M361)/N361</f>
        <v>-0.7274140611504577</v>
      </c>
      <c r="S361">
        <v>57.89</v>
      </c>
      <c r="T361">
        <v>1.337259</v>
      </c>
      <c r="U361">
        <v>10.082122399999999</v>
      </c>
      <c r="V361">
        <f t="shared" si="359"/>
        <v>100</v>
      </c>
      <c r="W361" s="52">
        <f t="shared" si="360"/>
        <v>1.337259</v>
      </c>
      <c r="X361">
        <f t="shared" si="361"/>
        <v>10.082122399999999</v>
      </c>
    </row>
    <row r="362" spans="1:31">
      <c r="A362" t="s">
        <v>323</v>
      </c>
      <c r="B362" t="s">
        <v>218</v>
      </c>
      <c r="C362">
        <v>100</v>
      </c>
      <c r="M362">
        <f t="shared" si="315"/>
        <v>100</v>
      </c>
      <c r="N362">
        <f t="shared" si="366"/>
        <v>107.6</v>
      </c>
      <c r="O362" s="51">
        <f t="shared" si="368"/>
        <v>107.6</v>
      </c>
      <c r="P362">
        <f t="shared" si="393"/>
        <v>7.0631970260222998E-2</v>
      </c>
      <c r="S362">
        <v>107.6</v>
      </c>
      <c r="T362">
        <v>1.6538120000000001</v>
      </c>
      <c r="U362">
        <v>13.008839999999999</v>
      </c>
      <c r="V362">
        <f t="shared" si="359"/>
        <v>100</v>
      </c>
      <c r="W362" s="52">
        <f t="shared" si="360"/>
        <v>1.6538120000000001</v>
      </c>
      <c r="X362">
        <f t="shared" si="361"/>
        <v>13.008839999999999</v>
      </c>
    </row>
    <row r="363" spans="1:31">
      <c r="A363" t="s">
        <v>325</v>
      </c>
      <c r="B363" t="s">
        <v>216</v>
      </c>
      <c r="C363">
        <v>100</v>
      </c>
      <c r="M363">
        <f t="shared" si="315"/>
        <v>100</v>
      </c>
      <c r="N363">
        <f t="shared" si="366"/>
        <v>126.69</v>
      </c>
      <c r="O363" s="51">
        <f t="shared" si="368"/>
        <v>126.69</v>
      </c>
      <c r="P363">
        <v>0</v>
      </c>
      <c r="S363">
        <v>126.69</v>
      </c>
      <c r="T363">
        <v>1.9168197</v>
      </c>
      <c r="U363">
        <v>15.6652185</v>
      </c>
      <c r="V363">
        <f t="shared" si="359"/>
        <v>126.69</v>
      </c>
      <c r="W363" s="52">
        <f t="shared" si="360"/>
        <v>1.5130000000000001</v>
      </c>
      <c r="X363">
        <f t="shared" si="361"/>
        <v>12.365</v>
      </c>
      <c r="AB363" s="46">
        <f t="shared" ref="AB363" si="394">100*(X365-X364)/X363</f>
        <v>12.761145167812378</v>
      </c>
      <c r="AC363" s="46">
        <f t="shared" ref="AC363" si="395">100*(((K364-K365)*0.027)/C364)</f>
        <v>0</v>
      </c>
      <c r="AD363" s="46">
        <f t="shared" ref="AD363" si="396">(1000*(((K364-K365)*0.027)/55.85))/(C364/1000)</f>
        <v>0</v>
      </c>
      <c r="AE363" s="46">
        <f t="shared" ref="AE363" si="397">1000000*(X365-X364)/55.85/100</f>
        <v>282.52741271262323</v>
      </c>
    </row>
    <row r="364" spans="1:31">
      <c r="A364" t="s">
        <v>325</v>
      </c>
      <c r="B364" t="s">
        <v>217</v>
      </c>
      <c r="C364">
        <v>100</v>
      </c>
      <c r="M364">
        <f t="shared" si="315"/>
        <v>100</v>
      </c>
      <c r="N364">
        <f t="shared" si="366"/>
        <v>93.5</v>
      </c>
      <c r="O364" s="51">
        <f t="shared" si="368"/>
        <v>93.5</v>
      </c>
      <c r="P364">
        <f t="shared" ref="P364:P365" si="398">(N364-M364)/N364</f>
        <v>-6.9518716577540107E-2</v>
      </c>
      <c r="S364">
        <v>93.5</v>
      </c>
      <c r="T364">
        <v>1.3435950000000001</v>
      </c>
      <c r="U364">
        <v>10.97316</v>
      </c>
      <c r="V364">
        <f t="shared" si="359"/>
        <v>100</v>
      </c>
      <c r="W364" s="52">
        <f t="shared" si="360"/>
        <v>1.3435949999999999</v>
      </c>
      <c r="X364">
        <f t="shared" si="361"/>
        <v>10.97316</v>
      </c>
    </row>
    <row r="365" spans="1:31">
      <c r="A365" t="s">
        <v>325</v>
      </c>
      <c r="B365" t="s">
        <v>218</v>
      </c>
      <c r="C365">
        <v>100</v>
      </c>
      <c r="M365">
        <f t="shared" si="315"/>
        <v>100</v>
      </c>
      <c r="N365">
        <f t="shared" si="366"/>
        <v>111.16</v>
      </c>
      <c r="O365" s="51">
        <f t="shared" si="368"/>
        <v>111.16</v>
      </c>
      <c r="P365">
        <f t="shared" si="398"/>
        <v>0.10039582583663186</v>
      </c>
      <c r="S365">
        <v>111.16</v>
      </c>
      <c r="T365">
        <v>1.5540168000000001</v>
      </c>
      <c r="U365">
        <v>12.551075600000001</v>
      </c>
      <c r="V365">
        <f t="shared" si="359"/>
        <v>100</v>
      </c>
      <c r="W365" s="52">
        <f t="shared" si="360"/>
        <v>1.5540168000000001</v>
      </c>
      <c r="X365">
        <f t="shared" si="361"/>
        <v>12.551075600000001</v>
      </c>
    </row>
    <row r="366" spans="1:31">
      <c r="A366" t="s">
        <v>326</v>
      </c>
      <c r="B366" t="s">
        <v>216</v>
      </c>
      <c r="C366">
        <v>100</v>
      </c>
      <c r="M366">
        <f t="shared" si="315"/>
        <v>100</v>
      </c>
      <c r="N366">
        <f t="shared" si="366"/>
        <v>115.19</v>
      </c>
      <c r="O366" s="51">
        <f t="shared" si="368"/>
        <v>115.19</v>
      </c>
      <c r="P366">
        <v>0</v>
      </c>
      <c r="S366">
        <v>115.19</v>
      </c>
      <c r="T366">
        <v>0.7591021</v>
      </c>
      <c r="U366">
        <v>7.5172993999999997</v>
      </c>
      <c r="V366">
        <f t="shared" si="359"/>
        <v>115.19</v>
      </c>
      <c r="W366" s="52">
        <f t="shared" si="360"/>
        <v>0.65900000000000003</v>
      </c>
      <c r="X366">
        <f t="shared" si="361"/>
        <v>6.5259999999999998</v>
      </c>
      <c r="AB366" s="46">
        <f t="shared" ref="AB366" si="399">100*(X368-X367)/X366</f>
        <v>29.351543058535093</v>
      </c>
      <c r="AC366" s="46">
        <f t="shared" ref="AC366" si="400">100*(((K367-K368)*0.027)/C367)</f>
        <v>0</v>
      </c>
      <c r="AD366" s="46">
        <f t="shared" ref="AD366" si="401">(1000*(((K367-K368)*0.027)/55.85))/(C367/1000)</f>
        <v>0</v>
      </c>
      <c r="AE366" s="46">
        <f t="shared" ref="AE366" si="402">1000000*(X368-X367)/55.85/100</f>
        <v>342.96897045658011</v>
      </c>
    </row>
    <row r="367" spans="1:31">
      <c r="A367" t="s">
        <v>326</v>
      </c>
      <c r="B367" t="s">
        <v>217</v>
      </c>
      <c r="C367">
        <v>100</v>
      </c>
      <c r="M367">
        <f t="shared" si="315"/>
        <v>100</v>
      </c>
      <c r="N367">
        <f t="shared" si="366"/>
        <v>74.16</v>
      </c>
      <c r="O367" s="51">
        <f t="shared" si="368"/>
        <v>74.16</v>
      </c>
      <c r="P367">
        <f t="shared" ref="P367:P368" si="403">(N367-M367)/N367</f>
        <v>-0.34843581445523197</v>
      </c>
      <c r="S367">
        <v>74.16</v>
      </c>
      <c r="T367">
        <v>0.45830880000000002</v>
      </c>
      <c r="U367">
        <v>4.0691591999999996</v>
      </c>
      <c r="V367">
        <f t="shared" si="359"/>
        <v>100</v>
      </c>
      <c r="W367" s="52">
        <f t="shared" si="360"/>
        <v>0.45830880000000002</v>
      </c>
      <c r="X367">
        <f t="shared" si="361"/>
        <v>4.0691591999999996</v>
      </c>
    </row>
    <row r="368" spans="1:31">
      <c r="A368" t="s">
        <v>326</v>
      </c>
      <c r="B368" t="s">
        <v>218</v>
      </c>
      <c r="C368">
        <v>100</v>
      </c>
      <c r="M368">
        <f t="shared" si="315"/>
        <v>100</v>
      </c>
      <c r="N368">
        <f t="shared" si="366"/>
        <v>108.99</v>
      </c>
      <c r="O368" s="51">
        <f t="shared" si="368"/>
        <v>108.99</v>
      </c>
      <c r="P368">
        <f t="shared" si="403"/>
        <v>8.2484631617579546E-2</v>
      </c>
      <c r="S368">
        <v>108.99</v>
      </c>
      <c r="T368">
        <v>0.60053489999999998</v>
      </c>
      <c r="U368">
        <v>5.9846408999999996</v>
      </c>
      <c r="V368">
        <f t="shared" si="359"/>
        <v>100</v>
      </c>
      <c r="W368" s="52">
        <f t="shared" si="360"/>
        <v>0.60053489999999998</v>
      </c>
      <c r="X368">
        <f t="shared" si="361"/>
        <v>5.9846408999999996</v>
      </c>
    </row>
    <row r="369" spans="1:31">
      <c r="A369" t="s">
        <v>327</v>
      </c>
      <c r="B369" t="s">
        <v>216</v>
      </c>
      <c r="C369">
        <v>100</v>
      </c>
      <c r="M369">
        <f t="shared" si="315"/>
        <v>100</v>
      </c>
      <c r="N369">
        <f t="shared" si="366"/>
        <v>105.22</v>
      </c>
      <c r="O369" s="51">
        <f t="shared" si="368"/>
        <v>105.22</v>
      </c>
      <c r="P369">
        <v>0</v>
      </c>
      <c r="S369">
        <v>105.22</v>
      </c>
      <c r="T369">
        <v>0.62711119999999998</v>
      </c>
      <c r="U369">
        <v>5.8691715999999996</v>
      </c>
      <c r="V369">
        <f t="shared" si="359"/>
        <v>105.22</v>
      </c>
      <c r="W369" s="52">
        <f t="shared" si="360"/>
        <v>0.59599999999999997</v>
      </c>
      <c r="X369">
        <f t="shared" si="361"/>
        <v>5.5779999999999994</v>
      </c>
      <c r="AB369" s="46">
        <f t="shared" ref="AB369" si="404">100*(X371-X370)/X369</f>
        <v>30.264702402294727</v>
      </c>
      <c r="AC369" s="46">
        <f t="shared" ref="AC369" si="405">100*(((K370-K371)*0.027)/C370)</f>
        <v>0</v>
      </c>
      <c r="AD369" s="46">
        <f t="shared" ref="AD369" si="406">(1000*(((K370-K371)*0.027)/55.85))/(C370/1000)</f>
        <v>0</v>
      </c>
      <c r="AE369" s="46">
        <f t="shared" ref="AE369" si="407">1000000*(X371-X370)/55.85/100</f>
        <v>302.26769919427028</v>
      </c>
    </row>
    <row r="370" spans="1:31">
      <c r="A370" t="s">
        <v>327</v>
      </c>
      <c r="B370" t="s">
        <v>217</v>
      </c>
      <c r="C370">
        <v>100</v>
      </c>
      <c r="M370">
        <f t="shared" si="315"/>
        <v>100</v>
      </c>
      <c r="N370">
        <f t="shared" si="366"/>
        <v>70.790000000000006</v>
      </c>
      <c r="O370" s="51">
        <f t="shared" si="368"/>
        <v>70.790000000000006</v>
      </c>
      <c r="P370">
        <f t="shared" ref="P370:P371" si="408">(N370-M370)/N370</f>
        <v>-0.41262890238734273</v>
      </c>
      <c r="S370">
        <v>70.790000000000006</v>
      </c>
      <c r="T370">
        <v>0.33129720000000001</v>
      </c>
      <c r="U370">
        <v>2.9101769000000002</v>
      </c>
      <c r="V370">
        <f t="shared" si="359"/>
        <v>100</v>
      </c>
      <c r="W370" s="52">
        <f t="shared" si="360"/>
        <v>0.33129720000000001</v>
      </c>
      <c r="X370">
        <f t="shared" si="361"/>
        <v>2.9101769000000002</v>
      </c>
    </row>
    <row r="371" spans="1:31">
      <c r="A371" t="s">
        <v>327</v>
      </c>
      <c r="B371" t="s">
        <v>218</v>
      </c>
      <c r="C371">
        <v>100</v>
      </c>
      <c r="M371">
        <f t="shared" si="315"/>
        <v>100</v>
      </c>
      <c r="N371">
        <f t="shared" si="366"/>
        <v>102.55</v>
      </c>
      <c r="O371" s="51">
        <f t="shared" si="368"/>
        <v>102.55</v>
      </c>
      <c r="P371">
        <f t="shared" si="408"/>
        <v>2.4865919063871256E-2</v>
      </c>
      <c r="S371">
        <v>102.55</v>
      </c>
      <c r="T371">
        <v>0.53325999999999996</v>
      </c>
      <c r="U371">
        <v>4.5983419999999997</v>
      </c>
      <c r="V371">
        <f t="shared" si="359"/>
        <v>100</v>
      </c>
      <c r="W371" s="52">
        <f t="shared" si="360"/>
        <v>0.53325999999999996</v>
      </c>
      <c r="X371">
        <f t="shared" si="361"/>
        <v>4.5983419999999997</v>
      </c>
    </row>
    <row r="372" spans="1:31">
      <c r="A372" t="s">
        <v>328</v>
      </c>
      <c r="B372" t="s">
        <v>216</v>
      </c>
      <c r="C372">
        <v>100</v>
      </c>
      <c r="M372">
        <f t="shared" si="315"/>
        <v>100</v>
      </c>
      <c r="N372">
        <f t="shared" si="366"/>
        <v>113.13</v>
      </c>
      <c r="O372" s="51">
        <f t="shared" si="368"/>
        <v>113.13</v>
      </c>
      <c r="P372">
        <v>0</v>
      </c>
      <c r="S372">
        <v>113.13</v>
      </c>
      <c r="T372">
        <v>0.71498159999999999</v>
      </c>
      <c r="U372">
        <v>7.4654486999999996</v>
      </c>
      <c r="V372">
        <f t="shared" si="359"/>
        <v>113.13</v>
      </c>
      <c r="W372" s="52">
        <f t="shared" si="360"/>
        <v>0.63200000000000001</v>
      </c>
      <c r="X372">
        <f t="shared" si="361"/>
        <v>6.5990000000000002</v>
      </c>
      <c r="AB372" s="46">
        <f t="shared" ref="AB372" si="409">100*(X374-X373)/X372</f>
        <v>33.514650704652219</v>
      </c>
      <c r="AC372" s="46">
        <f t="shared" ref="AC372" si="410">100*(((K373-K374)*0.027)/C373)</f>
        <v>0</v>
      </c>
      <c r="AD372" s="46">
        <f t="shared" ref="AD372" si="411">(1000*(((K373-K374)*0.027)/55.85))/(C373/1000)</f>
        <v>0</v>
      </c>
      <c r="AE372" s="46">
        <f t="shared" ref="AE372" si="412">1000000*(X374-X373)/55.85/100</f>
        <v>395.99495076096684</v>
      </c>
    </row>
    <row r="373" spans="1:31">
      <c r="A373" t="s">
        <v>328</v>
      </c>
      <c r="B373" t="s">
        <v>217</v>
      </c>
      <c r="C373">
        <v>100</v>
      </c>
      <c r="M373">
        <f t="shared" si="315"/>
        <v>100</v>
      </c>
      <c r="N373">
        <f t="shared" si="366"/>
        <v>65.02</v>
      </c>
      <c r="O373" s="51">
        <f t="shared" si="368"/>
        <v>65.02</v>
      </c>
      <c r="P373">
        <f t="shared" ref="P373:P374" si="413">(N373-M373)/N373</f>
        <v>-0.53798831128883429</v>
      </c>
      <c r="S373">
        <v>65.02</v>
      </c>
      <c r="T373">
        <v>0.36216140000000002</v>
      </c>
      <c r="U373">
        <v>3.6885846</v>
      </c>
      <c r="V373">
        <f t="shared" si="359"/>
        <v>100</v>
      </c>
      <c r="W373" s="52">
        <f t="shared" si="360"/>
        <v>0.36216140000000002</v>
      </c>
      <c r="X373">
        <f t="shared" si="361"/>
        <v>3.6885846</v>
      </c>
    </row>
    <row r="374" spans="1:31">
      <c r="A374" t="s">
        <v>328</v>
      </c>
      <c r="B374" t="s">
        <v>218</v>
      </c>
      <c r="C374">
        <v>100</v>
      </c>
      <c r="M374">
        <f t="shared" si="315"/>
        <v>100</v>
      </c>
      <c r="N374">
        <f t="shared" si="366"/>
        <v>108.42</v>
      </c>
      <c r="O374" s="51">
        <f t="shared" si="368"/>
        <v>108.42</v>
      </c>
      <c r="P374">
        <f t="shared" si="413"/>
        <v>7.7660948164545301E-2</v>
      </c>
      <c r="S374">
        <v>108.42</v>
      </c>
      <c r="T374">
        <v>0.65160419999999997</v>
      </c>
      <c r="U374">
        <v>5.9002163999999997</v>
      </c>
      <c r="V374">
        <f t="shared" si="359"/>
        <v>100</v>
      </c>
      <c r="W374" s="52">
        <f t="shared" si="360"/>
        <v>0.65160419999999997</v>
      </c>
      <c r="X374">
        <f t="shared" si="361"/>
        <v>5.9002163999999997</v>
      </c>
    </row>
    <row r="375" spans="1:31">
      <c r="A375" t="s">
        <v>329</v>
      </c>
      <c r="B375" t="s">
        <v>216</v>
      </c>
      <c r="C375">
        <v>100</v>
      </c>
      <c r="M375">
        <f t="shared" si="315"/>
        <v>100</v>
      </c>
      <c r="N375">
        <f t="shared" si="366"/>
        <v>109.22</v>
      </c>
      <c r="O375" s="51">
        <f t="shared" si="368"/>
        <v>109.22</v>
      </c>
      <c r="P375">
        <v>0</v>
      </c>
      <c r="S375">
        <v>109.22</v>
      </c>
      <c r="T375">
        <v>1.7005554000000001</v>
      </c>
      <c r="U375">
        <v>12.634569600000001</v>
      </c>
      <c r="V375">
        <f t="shared" si="359"/>
        <v>109.22</v>
      </c>
      <c r="W375" s="52">
        <f t="shared" si="360"/>
        <v>1.5570000000000002</v>
      </c>
      <c r="X375">
        <f t="shared" si="361"/>
        <v>11.568</v>
      </c>
      <c r="AB375" s="46">
        <f t="shared" ref="AB375" si="414">100*(X377-X376)/X375</f>
        <v>17.745433091286309</v>
      </c>
      <c r="AC375" s="46">
        <f t="shared" ref="AC375" si="415">100*(((K376-K377)*0.027)/C376)</f>
        <v>0</v>
      </c>
      <c r="AD375" s="46">
        <f t="shared" ref="AD375" si="416">(1000*(((K376-K377)*0.027)/55.85))/(C376/1000)</f>
        <v>0</v>
      </c>
      <c r="AE375" s="46">
        <f t="shared" ref="AE375" si="417">1000000*(X377-X376)/55.85/100</f>
        <v>367.55446732318711</v>
      </c>
    </row>
    <row r="376" spans="1:31">
      <c r="A376" t="s">
        <v>329</v>
      </c>
      <c r="B376" t="s">
        <v>217</v>
      </c>
      <c r="C376">
        <v>100</v>
      </c>
      <c r="M376">
        <f t="shared" si="315"/>
        <v>100</v>
      </c>
      <c r="N376">
        <f t="shared" si="366"/>
        <v>76.709999999999994</v>
      </c>
      <c r="O376" s="51">
        <f t="shared" si="368"/>
        <v>76.709999999999994</v>
      </c>
      <c r="P376">
        <f t="shared" ref="P376:P377" si="418">(N376-M376)/N376</f>
        <v>-0.30361100247686101</v>
      </c>
      <c r="S376">
        <v>76.709999999999994</v>
      </c>
      <c r="T376">
        <v>1.0785426</v>
      </c>
      <c r="U376">
        <v>7.5996597000000001</v>
      </c>
      <c r="V376">
        <f t="shared" si="359"/>
        <v>100</v>
      </c>
      <c r="W376" s="52">
        <f t="shared" si="360"/>
        <v>1.0785426</v>
      </c>
      <c r="X376">
        <f t="shared" si="361"/>
        <v>7.5996597000000001</v>
      </c>
    </row>
    <row r="377" spans="1:31">
      <c r="A377" t="s">
        <v>329</v>
      </c>
      <c r="B377" t="s">
        <v>218</v>
      </c>
      <c r="C377">
        <v>100</v>
      </c>
      <c r="M377">
        <f>C377</f>
        <v>100</v>
      </c>
      <c r="N377">
        <f t="shared" si="366"/>
        <v>101.37</v>
      </c>
      <c r="O377" s="51">
        <f t="shared" si="368"/>
        <v>101.37</v>
      </c>
      <c r="P377">
        <f t="shared" si="418"/>
        <v>1.3514846601558691E-2</v>
      </c>
      <c r="S377">
        <v>101.37</v>
      </c>
      <c r="T377">
        <v>1.2448235999999999</v>
      </c>
      <c r="U377">
        <v>9.6524514000000003</v>
      </c>
      <c r="V377">
        <f t="shared" si="359"/>
        <v>100</v>
      </c>
      <c r="W377" s="52">
        <f t="shared" si="360"/>
        <v>1.2448235999999999</v>
      </c>
      <c r="X377">
        <f t="shared" si="361"/>
        <v>9.6524514000000003</v>
      </c>
    </row>
  </sheetData>
  <conditionalFormatting sqref="J8:J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7:J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:J2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2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J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9:J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2:J3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3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4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J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7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:J13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J16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QAQC</vt:lpstr>
      <vt:lpstr>C after reduction exhaustion</vt:lpstr>
      <vt:lpstr>zzyzx 600mg rolling</vt:lpstr>
      <vt:lpstr>sort</vt:lpstr>
      <vt:lpstr>prune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Abby Lewis</cp:lastModifiedBy>
  <cp:lastPrinted>2021-11-04T15:47:19Z</cp:lastPrinted>
  <dcterms:created xsi:type="dcterms:W3CDTF">2019-03-13T17:39:53Z</dcterms:created>
  <dcterms:modified xsi:type="dcterms:W3CDTF">2022-04-05T03:03:45Z</dcterms:modified>
</cp:coreProperties>
</file>