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x\cky\EE\graph\main\"/>
    </mc:Choice>
  </mc:AlternateContent>
  <xr:revisionPtr revIDLastSave="0" documentId="13_ncr:1_{01D8C4D5-AA06-482C-9CD3-F9DC413687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cessed_survey" sheetId="1" r:id="rId1"/>
    <sheet name="Sheet1" sheetId="2" r:id="rId2"/>
  </sheets>
  <definedNames>
    <definedName name="_xlnm._FilterDatabase" localSheetId="0" hidden="1">processed_survey!$A$1:$O$1</definedName>
    <definedName name="_xlnm._FilterDatabase" localSheetId="1" hidden="1">Sheet1!$F$1:$G$71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" l="1" a="1"/>
  <c r="F67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  <c r="I75" i="1"/>
  <c r="I77" i="1" s="1"/>
  <c r="I74" i="1"/>
  <c r="I76" i="1" s="1"/>
  <c r="F67" i="1" a="1"/>
  <c r="F67" i="1" s="1"/>
  <c r="A1" i="2" a="1"/>
  <c r="A1" i="2" s="1"/>
  <c r="O56" i="1" s="1"/>
  <c r="P56" i="1" s="1"/>
  <c r="K30" i="1"/>
  <c r="K4" i="1"/>
  <c r="K47" i="1"/>
  <c r="K42" i="1"/>
  <c r="K2" i="1"/>
  <c r="K27" i="1"/>
  <c r="K23" i="1"/>
  <c r="K45" i="1"/>
  <c r="K44" i="1"/>
  <c r="K8" i="1"/>
  <c r="K46" i="1"/>
  <c r="K31" i="1"/>
  <c r="K17" i="1"/>
  <c r="K12" i="1"/>
  <c r="K54" i="1"/>
  <c r="K26" i="1"/>
  <c r="K13" i="1"/>
  <c r="K19" i="1"/>
  <c r="K53" i="1"/>
  <c r="K63" i="1"/>
  <c r="K39" i="1"/>
  <c r="K28" i="1"/>
  <c r="K57" i="1"/>
  <c r="K5" i="1"/>
  <c r="K48" i="1"/>
  <c r="K43" i="1"/>
  <c r="K59" i="1"/>
  <c r="K6" i="1"/>
  <c r="K9" i="1"/>
  <c r="K24" i="1"/>
  <c r="K7" i="1"/>
  <c r="K38" i="1"/>
  <c r="K37" i="1"/>
  <c r="K10" i="1"/>
  <c r="K60" i="1"/>
  <c r="K61" i="1"/>
  <c r="K20" i="1"/>
  <c r="K50" i="1"/>
  <c r="K15" i="1"/>
  <c r="K34" i="1"/>
  <c r="K32" i="1"/>
  <c r="K56" i="1"/>
  <c r="K40" i="1"/>
  <c r="K55" i="1"/>
  <c r="K35" i="1"/>
  <c r="K33" i="1"/>
  <c r="K22" i="1"/>
  <c r="K36" i="1"/>
  <c r="K29" i="1"/>
  <c r="K62" i="1"/>
  <c r="K51" i="1"/>
  <c r="K21" i="1"/>
  <c r="K3" i="1"/>
  <c r="K52" i="1"/>
  <c r="K14" i="1"/>
  <c r="K18" i="1"/>
  <c r="K41" i="1"/>
  <c r="K49" i="1"/>
  <c r="K58" i="1"/>
  <c r="K25" i="1"/>
  <c r="K11" i="1"/>
  <c r="K16" i="1"/>
  <c r="J30" i="1"/>
  <c r="J4" i="1"/>
  <c r="J47" i="1"/>
  <c r="J42" i="1"/>
  <c r="L42" i="1" s="1"/>
  <c r="J2" i="1"/>
  <c r="J27" i="1"/>
  <c r="J23" i="1"/>
  <c r="J45" i="1"/>
  <c r="J44" i="1"/>
  <c r="J8" i="1"/>
  <c r="J46" i="1"/>
  <c r="J31" i="1"/>
  <c r="J17" i="1"/>
  <c r="J12" i="1"/>
  <c r="J54" i="1"/>
  <c r="J26" i="1"/>
  <c r="J13" i="1"/>
  <c r="J19" i="1"/>
  <c r="J53" i="1"/>
  <c r="J63" i="1"/>
  <c r="J39" i="1"/>
  <c r="J28" i="1"/>
  <c r="J57" i="1"/>
  <c r="J5" i="1"/>
  <c r="J48" i="1"/>
  <c r="J43" i="1"/>
  <c r="J59" i="1"/>
  <c r="J6" i="1"/>
  <c r="L6" i="1" s="1"/>
  <c r="J9" i="1"/>
  <c r="J24" i="1"/>
  <c r="J7" i="1"/>
  <c r="J38" i="1"/>
  <c r="J37" i="1"/>
  <c r="J10" i="1"/>
  <c r="J60" i="1"/>
  <c r="J61" i="1"/>
  <c r="L61" i="1" s="1"/>
  <c r="J20" i="1"/>
  <c r="J50" i="1"/>
  <c r="J15" i="1"/>
  <c r="J34" i="1"/>
  <c r="J32" i="1"/>
  <c r="J56" i="1"/>
  <c r="J40" i="1"/>
  <c r="J55" i="1"/>
  <c r="L55" i="1" s="1"/>
  <c r="J35" i="1"/>
  <c r="J33" i="1"/>
  <c r="J22" i="1"/>
  <c r="J36" i="1"/>
  <c r="J29" i="1"/>
  <c r="J62" i="1"/>
  <c r="J51" i="1"/>
  <c r="J21" i="1"/>
  <c r="J3" i="1"/>
  <c r="J52" i="1"/>
  <c r="J14" i="1"/>
  <c r="J18" i="1"/>
  <c r="J41" i="1"/>
  <c r="J49" i="1"/>
  <c r="J58" i="1"/>
  <c r="J25" i="1"/>
  <c r="L25" i="1" s="1"/>
  <c r="J11" i="1"/>
  <c r="J16" i="1"/>
  <c r="L51" i="1" l="1"/>
  <c r="L40" i="1"/>
  <c r="L60" i="1"/>
  <c r="L59" i="1"/>
  <c r="L53" i="1"/>
  <c r="L46" i="1"/>
  <c r="L58" i="1"/>
  <c r="Q13" i="1"/>
  <c r="Q36" i="1"/>
  <c r="Q59" i="1"/>
  <c r="Q27" i="1"/>
  <c r="Q19" i="1"/>
  <c r="Q11" i="1"/>
  <c r="Q58" i="1"/>
  <c r="Q50" i="1"/>
  <c r="Q42" i="1"/>
  <c r="Q34" i="1"/>
  <c r="Q26" i="1"/>
  <c r="Q18" i="1"/>
  <c r="Q10" i="1"/>
  <c r="Q20" i="1"/>
  <c r="Q49" i="1"/>
  <c r="Q17" i="1"/>
  <c r="Q8" i="1"/>
  <c r="Q52" i="1"/>
  <c r="Q12" i="1"/>
  <c r="Q43" i="1"/>
  <c r="Q25" i="1"/>
  <c r="Q2" i="1"/>
  <c r="Q56" i="1"/>
  <c r="Q48" i="1"/>
  <c r="Q40" i="1"/>
  <c r="Q32" i="1"/>
  <c r="Q24" i="1"/>
  <c r="Q16" i="1"/>
  <c r="Q7" i="1"/>
  <c r="Q44" i="1"/>
  <c r="Q35" i="1"/>
  <c r="Q33" i="1"/>
  <c r="Q63" i="1"/>
  <c r="Q55" i="1"/>
  <c r="Q47" i="1"/>
  <c r="Q39" i="1"/>
  <c r="Q31" i="1"/>
  <c r="Q23" i="1"/>
  <c r="Q15" i="1"/>
  <c r="Q4" i="1"/>
  <c r="Q60" i="1"/>
  <c r="Q28" i="1"/>
  <c r="Q51" i="1"/>
  <c r="Q57" i="1"/>
  <c r="Q41" i="1"/>
  <c r="Q62" i="1"/>
  <c r="Q54" i="1"/>
  <c r="Q46" i="1"/>
  <c r="Q38" i="1"/>
  <c r="Q30" i="1"/>
  <c r="Q22" i="1"/>
  <c r="Q14" i="1"/>
  <c r="Q3" i="1"/>
  <c r="Q61" i="1"/>
  <c r="Q53" i="1"/>
  <c r="Q45" i="1"/>
  <c r="Q37" i="1"/>
  <c r="Q29" i="1"/>
  <c r="Q21" i="1"/>
  <c r="Q5" i="1"/>
  <c r="Q9" i="1"/>
  <c r="Q6" i="1"/>
  <c r="L3" i="1"/>
  <c r="L35" i="1"/>
  <c r="L20" i="1"/>
  <c r="L9" i="1"/>
  <c r="L39" i="1"/>
  <c r="L17" i="1"/>
  <c r="L2" i="1"/>
  <c r="L11" i="1"/>
  <c r="O16" i="1"/>
  <c r="P16" i="1" s="1"/>
  <c r="O5" i="1"/>
  <c r="P5" i="1" s="1"/>
  <c r="O55" i="1"/>
  <c r="P55" i="1" s="1"/>
  <c r="O18" i="1"/>
  <c r="P18" i="1" s="1"/>
  <c r="O45" i="1"/>
  <c r="P45" i="1" s="1"/>
  <c r="O49" i="1"/>
  <c r="P49" i="1" s="1"/>
  <c r="O29" i="1"/>
  <c r="P29" i="1" s="1"/>
  <c r="O27" i="1"/>
  <c r="P27" i="1" s="1"/>
  <c r="O34" i="1"/>
  <c r="P34" i="1" s="1"/>
  <c r="O11" i="1"/>
  <c r="P11" i="1" s="1"/>
  <c r="O6" i="1"/>
  <c r="P6" i="1" s="1"/>
  <c r="O40" i="1"/>
  <c r="P40" i="1" s="1"/>
  <c r="O48" i="1"/>
  <c r="P48" i="1" s="1"/>
  <c r="O50" i="1"/>
  <c r="P50" i="1" s="1"/>
  <c r="O32" i="1"/>
  <c r="P32" i="1" s="1"/>
  <c r="O13" i="1"/>
  <c r="P13" i="1" s="1"/>
  <c r="O54" i="1"/>
  <c r="P54" i="1" s="1"/>
  <c r="O53" i="1"/>
  <c r="P53" i="1" s="1"/>
  <c r="O37" i="1"/>
  <c r="P37" i="1" s="1"/>
  <c r="O57" i="1"/>
  <c r="P57" i="1" s="1"/>
  <c r="O30" i="1"/>
  <c r="P30" i="1" s="1"/>
  <c r="O28" i="1"/>
  <c r="P28" i="1" s="1"/>
  <c r="O10" i="1"/>
  <c r="P10" i="1" s="1"/>
  <c r="O25" i="1"/>
  <c r="P25" i="1" s="1"/>
  <c r="O15" i="1"/>
  <c r="P15" i="1" s="1"/>
  <c r="O62" i="1"/>
  <c r="P62" i="1" s="1"/>
  <c r="O38" i="1"/>
  <c r="P38" i="1" s="1"/>
  <c r="O3" i="1"/>
  <c r="P3" i="1" s="1"/>
  <c r="O21" i="1"/>
  <c r="P21" i="1" s="1"/>
  <c r="O31" i="1"/>
  <c r="P31" i="1" s="1"/>
  <c r="O59" i="1"/>
  <c r="P59" i="1" s="1"/>
  <c r="O42" i="1"/>
  <c r="P42" i="1" s="1"/>
  <c r="O61" i="1"/>
  <c r="P61" i="1" s="1"/>
  <c r="O52" i="1"/>
  <c r="P52" i="1" s="1"/>
  <c r="O60" i="1"/>
  <c r="P60" i="1" s="1"/>
  <c r="O36" i="1"/>
  <c r="P36" i="1" s="1"/>
  <c r="O58" i="1"/>
  <c r="P58" i="1" s="1"/>
  <c r="O33" i="1"/>
  <c r="P33" i="1" s="1"/>
  <c r="O22" i="1"/>
  <c r="P22" i="1" s="1"/>
  <c r="O7" i="1"/>
  <c r="P7" i="1" s="1"/>
  <c r="O43" i="1"/>
  <c r="P43" i="1" s="1"/>
  <c r="O46" i="1"/>
  <c r="P46" i="1" s="1"/>
  <c r="O35" i="1"/>
  <c r="P35" i="1" s="1"/>
  <c r="O9" i="1"/>
  <c r="P9" i="1" s="1"/>
  <c r="O19" i="1"/>
  <c r="P19" i="1" s="1"/>
  <c r="O63" i="1"/>
  <c r="P63" i="1" s="1"/>
  <c r="O24" i="1"/>
  <c r="P24" i="1" s="1"/>
  <c r="O17" i="1"/>
  <c r="P17" i="1" s="1"/>
  <c r="O51" i="1"/>
  <c r="P51" i="1" s="1"/>
  <c r="O41" i="1"/>
  <c r="P41" i="1" s="1"/>
  <c r="O14" i="1"/>
  <c r="P14" i="1" s="1"/>
  <c r="O26" i="1"/>
  <c r="P26" i="1" s="1"/>
  <c r="O39" i="1"/>
  <c r="P39" i="1" s="1"/>
  <c r="O47" i="1"/>
  <c r="P47" i="1" s="1"/>
  <c r="O8" i="1"/>
  <c r="P8" i="1" s="1"/>
  <c r="O20" i="1"/>
  <c r="P20" i="1" s="1"/>
  <c r="O23" i="1"/>
  <c r="P23" i="1" s="1"/>
  <c r="O4" i="1"/>
  <c r="P4" i="1" s="1"/>
  <c r="O2" i="1"/>
  <c r="P2" i="1" s="1"/>
  <c r="O12" i="1"/>
  <c r="P12" i="1" s="1"/>
  <c r="O44" i="1"/>
  <c r="P44" i="1" s="1"/>
  <c r="L31" i="1"/>
  <c r="L63" i="1"/>
  <c r="L21" i="1"/>
  <c r="L14" i="1"/>
  <c r="L22" i="1"/>
  <c r="L15" i="1"/>
  <c r="L7" i="1"/>
  <c r="L57" i="1"/>
  <c r="L54" i="1"/>
  <c r="L8" i="1"/>
  <c r="L16" i="1"/>
  <c r="L52" i="1"/>
  <c r="L33" i="1"/>
  <c r="L50" i="1"/>
  <c r="L24" i="1"/>
  <c r="L28" i="1"/>
  <c r="L12" i="1"/>
  <c r="L56" i="1"/>
  <c r="L41" i="1"/>
  <c r="L29" i="1"/>
  <c r="L32" i="1"/>
  <c r="L37" i="1"/>
  <c r="L48" i="1"/>
  <c r="L13" i="1"/>
  <c r="L44" i="1"/>
  <c r="L30" i="1"/>
  <c r="L62" i="1"/>
  <c r="L10" i="1"/>
  <c r="L19" i="1"/>
  <c r="L18" i="1"/>
  <c r="L36" i="1"/>
  <c r="L34" i="1"/>
  <c r="L38" i="1"/>
  <c r="L5" i="1"/>
  <c r="L26" i="1"/>
  <c r="L45" i="1"/>
  <c r="L49" i="1"/>
  <c r="L43" i="1"/>
  <c r="L4" i="1"/>
  <c r="L23" i="1"/>
  <c r="L27" i="1"/>
  <c r="L47" i="1"/>
  <c r="L65" i="1" l="1"/>
  <c r="L64" i="1"/>
  <c r="L66" i="1" l="1"/>
  <c r="L67" i="1" s="1"/>
  <c r="L68" i="1" l="1"/>
  <c r="L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<sst xmlns="http://schemas.openxmlformats.org/spreadsheetml/2006/main" count="73" uniqueCount="35">
  <si>
    <t>id</t>
  </si>
  <si>
    <t>x</t>
  </si>
  <si>
    <t>y</t>
  </si>
  <si>
    <t>routeid</t>
  </si>
  <si>
    <t>distance</t>
  </si>
  <si>
    <t>accessibility</t>
  </si>
  <si>
    <t>occupancy</t>
  </si>
  <si>
    <t>flow</t>
  </si>
  <si>
    <t>sum of d2</t>
  </si>
  <si>
    <t>n</t>
  </si>
  <si>
    <t>t</t>
  </si>
  <si>
    <t>p</t>
  </si>
  <si>
    <t>speed</t>
  </si>
  <si>
    <t>spearman</t>
  </si>
  <si>
    <t>REJECT?</t>
  </si>
  <si>
    <t>dr</t>
  </si>
  <si>
    <t>rx</t>
  </si>
  <si>
    <t>ry</t>
  </si>
  <si>
    <t>diff</t>
  </si>
  <si>
    <t>absiff</t>
  </si>
  <si>
    <t>Tsun Yip Street</t>
  </si>
  <si>
    <t>cluster</t>
  </si>
  <si>
    <t>How Ming Street (itsc Hoi Yuen)</t>
  </si>
  <si>
    <t>How Ming Street 01 (itsc Hoi Yuen)</t>
  </si>
  <si>
    <t>slope</t>
  </si>
  <si>
    <t>intercept</t>
  </si>
  <si>
    <t>rsquared</t>
  </si>
  <si>
    <t>se_slope</t>
  </si>
  <si>
    <t>se_intercept</t>
  </si>
  <si>
    <t>df</t>
  </si>
  <si>
    <t>rsse</t>
  </si>
  <si>
    <t>max</t>
  </si>
  <si>
    <t>min</t>
  </si>
  <si>
    <t/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</si>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</sst>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70" formatCode="0.0"/>
    <numFmt numFmtId="171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LM Mono 10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168" fontId="18" fillId="33" borderId="0" xfId="0" applyNumberFormat="1" applyFont="1" applyFill="1"/>
    <xf numFmtId="170" fontId="18" fillId="33" borderId="0" xfId="0" applyNumberFormat="1" applyFont="1" applyFill="1"/>
    <xf numFmtId="171" fontId="18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processed_survey!$I$1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1"/>
            <c:backward val="0.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LM Roman 10" panose="00000500000000000000" pitchFamily="50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processed_survey!$F$2:$F$69</c:f>
              <c:numCache>
                <c:formatCode>0.0000</c:formatCode>
                <c:ptCount val="68"/>
                <c:pt idx="0">
                  <c:v>5.1517321144342897E-2</c:v>
                </c:pt>
                <c:pt idx="1">
                  <c:v>4.1186400413280602E-2</c:v>
                </c:pt>
                <c:pt idx="2">
                  <c:v>3.0711803177626E-2</c:v>
                </c:pt>
                <c:pt idx="3">
                  <c:v>3.0815886422131698E-2</c:v>
                </c:pt>
                <c:pt idx="4">
                  <c:v>3.1938549483688398E-2</c:v>
                </c:pt>
                <c:pt idx="5">
                  <c:v>2.7880190552433E-3</c:v>
                </c:pt>
                <c:pt idx="6">
                  <c:v>8.9910406621125007E-3</c:v>
                </c:pt>
                <c:pt idx="7">
                  <c:v>4.6440630777459399E-2</c:v>
                </c:pt>
                <c:pt idx="8">
                  <c:v>2.2541944571043901E-2</c:v>
                </c:pt>
                <c:pt idx="9">
                  <c:v>4.4698128215310599E-2</c:v>
                </c:pt>
                <c:pt idx="10">
                  <c:v>6.4662210125440198E-2</c:v>
                </c:pt>
                <c:pt idx="11">
                  <c:v>2.5612880425189902E-2</c:v>
                </c:pt>
                <c:pt idx="12">
                  <c:v>3.7418712150251499E-2</c:v>
                </c:pt>
                <c:pt idx="13">
                  <c:v>5.21525155602761E-2</c:v>
                </c:pt>
                <c:pt idx="14">
                  <c:v>2.0225298657740899E-2</c:v>
                </c:pt>
                <c:pt idx="15">
                  <c:v>8.9211621422049005E-3</c:v>
                </c:pt>
                <c:pt idx="16">
                  <c:v>4.6527016596767997E-3</c:v>
                </c:pt>
                <c:pt idx="17">
                  <c:v>2.6397193455693201E-2</c:v>
                </c:pt>
                <c:pt idx="18">
                  <c:v>4.84246441312879E-2</c:v>
                </c:pt>
                <c:pt idx="19">
                  <c:v>3.3541809328619401E-2</c:v>
                </c:pt>
                <c:pt idx="20">
                  <c:v>1.8070392763798598E-2</c:v>
                </c:pt>
                <c:pt idx="21">
                  <c:v>0</c:v>
                </c:pt>
                <c:pt idx="22">
                  <c:v>1.16265982482632E-2</c:v>
                </c:pt>
                <c:pt idx="23">
                  <c:v>1.1888266549734801E-2</c:v>
                </c:pt>
                <c:pt idx="24">
                  <c:v>4.4310830303096398E-2</c:v>
                </c:pt>
                <c:pt idx="25">
                  <c:v>2.1127651440958298E-2</c:v>
                </c:pt>
                <c:pt idx="26">
                  <c:v>3.2519366278034402E-2</c:v>
                </c:pt>
                <c:pt idx="27">
                  <c:v>9.7390254785028E-3</c:v>
                </c:pt>
                <c:pt idx="28">
                  <c:v>4.2826554875457397E-2</c:v>
                </c:pt>
                <c:pt idx="29">
                  <c:v>2.8857091337533902E-2</c:v>
                </c:pt>
                <c:pt idx="30">
                  <c:v>3.7532889579734899E-2</c:v>
                </c:pt>
                <c:pt idx="31">
                  <c:v>3.2177162288897297E-2</c:v>
                </c:pt>
                <c:pt idx="32">
                  <c:v>4.4322801853066099E-2</c:v>
                </c:pt>
                <c:pt idx="33">
                  <c:v>4.8810680445982198E-2</c:v>
                </c:pt>
                <c:pt idx="34">
                  <c:v>4.3346703930989001E-2</c:v>
                </c:pt>
                <c:pt idx="35">
                  <c:v>5.8275935477087301E-2</c:v>
                </c:pt>
                <c:pt idx="36">
                  <c:v>5.6064750178401498E-2</c:v>
                </c:pt>
                <c:pt idx="37">
                  <c:v>3.4654069985455498E-2</c:v>
                </c:pt>
                <c:pt idx="38">
                  <c:v>4.4724870518896502E-2</c:v>
                </c:pt>
                <c:pt idx="39">
                  <c:v>2.2617838269981701E-2</c:v>
                </c:pt>
                <c:pt idx="40">
                  <c:v>2.9446195025620001E-2</c:v>
                </c:pt>
                <c:pt idx="41">
                  <c:v>4.0607523386420298E-2</c:v>
                </c:pt>
                <c:pt idx="42">
                  <c:v>3.53681622573805E-2</c:v>
                </c:pt>
                <c:pt idx="43">
                  <c:v>5.0663191847349999E-2</c:v>
                </c:pt>
                <c:pt idx="44">
                  <c:v>5.5671932981959001E-2</c:v>
                </c:pt>
                <c:pt idx="45">
                  <c:v>3.8728539552325199E-2</c:v>
                </c:pt>
                <c:pt idx="46">
                  <c:v>4.8599280440805498E-2</c:v>
                </c:pt>
                <c:pt idx="47">
                  <c:v>6.7754235606344707E-2</c:v>
                </c:pt>
                <c:pt idx="48">
                  <c:v>2.9730798949182301E-2</c:v>
                </c:pt>
                <c:pt idx="49">
                  <c:v>3.6917877658434101E-2</c:v>
                </c:pt>
                <c:pt idx="50">
                  <c:v>4.7556172905340102E-2</c:v>
                </c:pt>
                <c:pt idx="51">
                  <c:v>5.56675048608547E-2</c:v>
                </c:pt>
                <c:pt idx="52">
                  <c:v>6.1828509213504197E-2</c:v>
                </c:pt>
                <c:pt idx="53">
                  <c:v>7.3583433731888304E-2</c:v>
                </c:pt>
                <c:pt idx="54">
                  <c:v>6.1765114996013698E-2</c:v>
                </c:pt>
                <c:pt idx="55">
                  <c:v>4.5540574729080003E-3</c:v>
                </c:pt>
                <c:pt idx="56">
                  <c:v>4.4596484085801698E-2</c:v>
                </c:pt>
                <c:pt idx="57">
                  <c:v>4.0591010291536798E-2</c:v>
                </c:pt>
                <c:pt idx="58">
                  <c:v>3.8104622093449001E-3</c:v>
                </c:pt>
                <c:pt idx="59">
                  <c:v>8.1783486485401992E-3</c:v>
                </c:pt>
                <c:pt idx="60">
                  <c:v>3.3870558407767502E-2</c:v>
                </c:pt>
                <c:pt idx="61">
                  <c:v>5.0813041598738798E-2</c:v>
                </c:pt>
                <c:pt idx="65" formatCode="General">
                  <c:v>-2.4383342966902644E-6</c:v>
                </c:pt>
                <c:pt idx="66" formatCode="General">
                  <c:v>8.8372254501533982E-7</c:v>
                </c:pt>
                <c:pt idx="67" formatCode="General">
                  <c:v>0.11259641290043201</c:v>
                </c:pt>
              </c:numCache>
            </c:numRef>
          </c:xVal>
          <c:yVal>
            <c:numRef>
              <c:f>processed_survey!$I$2:$I$69</c:f>
              <c:numCache>
                <c:formatCode>0.0</c:formatCode>
                <c:ptCount val="68"/>
                <c:pt idx="0">
                  <c:v>2075.0230885618198</c:v>
                </c:pt>
                <c:pt idx="1">
                  <c:v>1690.9713691086899</c:v>
                </c:pt>
                <c:pt idx="2">
                  <c:v>3214.2857142857101</c:v>
                </c:pt>
                <c:pt idx="3">
                  <c:v>5147.6530929437304</c:v>
                </c:pt>
                <c:pt idx="4">
                  <c:v>2842.7037271004401</c:v>
                </c:pt>
                <c:pt idx="5">
                  <c:v>5545.9595723822204</c:v>
                </c:pt>
                <c:pt idx="6">
                  <c:v>7729.92961946793</c:v>
                </c:pt>
                <c:pt idx="7">
                  <c:v>1376.65658871189</c:v>
                </c:pt>
                <c:pt idx="8">
                  <c:v>10252.1058784736</c:v>
                </c:pt>
                <c:pt idx="9">
                  <c:v>3436.3518478495698</c:v>
                </c:pt>
                <c:pt idx="10">
                  <c:v>1280.9824932392501</c:v>
                </c:pt>
                <c:pt idx="11">
                  <c:v>6188.8161978893104</c:v>
                </c:pt>
                <c:pt idx="12">
                  <c:v>2111.5548976342702</c:v>
                </c:pt>
                <c:pt idx="13">
                  <c:v>4464.1130362566901</c:v>
                </c:pt>
                <c:pt idx="14">
                  <c:v>7596.0547622552804</c:v>
                </c:pt>
                <c:pt idx="15">
                  <c:v>5250.7447864945398</c:v>
                </c:pt>
                <c:pt idx="16">
                  <c:v>3070.5147277595902</c:v>
                </c:pt>
                <c:pt idx="17">
                  <c:v>1005.06913956009</c:v>
                </c:pt>
                <c:pt idx="18">
                  <c:v>5236.1396303901201</c:v>
                </c:pt>
                <c:pt idx="19">
                  <c:v>1047.1267641480199</c:v>
                </c:pt>
                <c:pt idx="20">
                  <c:v>8166.4858467304502</c:v>
                </c:pt>
                <c:pt idx="21">
                  <c:v>3729.2173822965801</c:v>
                </c:pt>
                <c:pt idx="22">
                  <c:v>7927.0210758099602</c:v>
                </c:pt>
                <c:pt idx="23">
                  <c:v>6009.5022043401596</c:v>
                </c:pt>
                <c:pt idx="24">
                  <c:v>1376.6284269881401</c:v>
                </c:pt>
                <c:pt idx="25">
                  <c:v>6823.83603838411</c:v>
                </c:pt>
                <c:pt idx="26">
                  <c:v>587.94251228768701</c:v>
                </c:pt>
                <c:pt idx="27">
                  <c:v>650.96318441545804</c:v>
                </c:pt>
                <c:pt idx="28">
                  <c:v>1119.95369700477</c:v>
                </c:pt>
                <c:pt idx="29">
                  <c:v>569.906881286361</c:v>
                </c:pt>
                <c:pt idx="30">
                  <c:v>270.02902812052201</c:v>
                </c:pt>
                <c:pt idx="31">
                  <c:v>474.462495496999</c:v>
                </c:pt>
                <c:pt idx="32">
                  <c:v>4926.5750828991004</c:v>
                </c:pt>
                <c:pt idx="33">
                  <c:v>2166.7409719126099</c:v>
                </c:pt>
                <c:pt idx="34">
                  <c:v>1572.5288831835601</c:v>
                </c:pt>
                <c:pt idx="35">
                  <c:v>2792.3905368987298</c:v>
                </c:pt>
                <c:pt idx="36">
                  <c:v>2649.1180119000001</c:v>
                </c:pt>
                <c:pt idx="37">
                  <c:v>986.40946953090702</c:v>
                </c:pt>
                <c:pt idx="38">
                  <c:v>1946.5648854961801</c:v>
                </c:pt>
                <c:pt idx="39">
                  <c:v>3340.6797355295098</c:v>
                </c:pt>
                <c:pt idx="40">
                  <c:v>5615.7093044595304</c:v>
                </c:pt>
                <c:pt idx="41">
                  <c:v>3883.8760298156099</c:v>
                </c:pt>
                <c:pt idx="42">
                  <c:v>963.67559499667402</c:v>
                </c:pt>
                <c:pt idx="43">
                  <c:v>2020.03613072754</c:v>
                </c:pt>
                <c:pt idx="44">
                  <c:v>3341.2552207112799</c:v>
                </c:pt>
                <c:pt idx="45">
                  <c:v>345.35974973931098</c:v>
                </c:pt>
                <c:pt idx="46">
                  <c:v>1132.7879169288799</c:v>
                </c:pt>
                <c:pt idx="47">
                  <c:v>1172.69052519359</c:v>
                </c:pt>
                <c:pt idx="48">
                  <c:v>592.66088273545904</c:v>
                </c:pt>
                <c:pt idx="49">
                  <c:v>3816.99623601759</c:v>
                </c:pt>
                <c:pt idx="50">
                  <c:v>3373.2870026939299</c:v>
                </c:pt>
                <c:pt idx="51">
                  <c:v>3435.2554894315599</c:v>
                </c:pt>
                <c:pt idx="52">
                  <c:v>4630.6717689809302</c:v>
                </c:pt>
                <c:pt idx="53">
                  <c:v>3715.9692056255599</c:v>
                </c:pt>
                <c:pt idx="54">
                  <c:v>320.89783478855099</c:v>
                </c:pt>
                <c:pt idx="55">
                  <c:v>1715.1413403511899</c:v>
                </c:pt>
                <c:pt idx="56">
                  <c:v>1006.78317421845</c:v>
                </c:pt>
                <c:pt idx="57">
                  <c:v>9635.9081706186898</c:v>
                </c:pt>
                <c:pt idx="58">
                  <c:v>2387.2415203191799</c:v>
                </c:pt>
                <c:pt idx="59">
                  <c:v>4287.4743326488797</c:v>
                </c:pt>
                <c:pt idx="60">
                  <c:v>3389.77731046279</c:v>
                </c:pt>
                <c:pt idx="61">
                  <c:v>459.00353079639001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8-4DF5-B93A-AD9CBABF8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48112"/>
        <c:axId val="1460648528"/>
      </c:scatterChart>
      <c:valAx>
        <c:axId val="1460648112"/>
        <c:scaling>
          <c:orientation val="minMax"/>
          <c:max val="8.0000000000000016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460648528"/>
        <c:crosses val="autoZero"/>
        <c:crossBetween val="midCat"/>
      </c:valAx>
      <c:valAx>
        <c:axId val="146064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46064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122735</xdr:colOff>
      <xdr:row>1</xdr:row>
      <xdr:rowOff>141138</xdr:rowOff>
    </xdr:from>
    <xdr:to>
      <xdr:col>24</xdr:col>
      <xdr:colOff>561163</xdr:colOff>
      <xdr:row>18</xdr:row>
      <xdr:rowOff>125523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5BF70-5C43-4CA7-A747-2B5C0A232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zoomScale="86" zoomScaleNormal="70" workbookViewId="0">
      <selection activeCell="H67" sqref="H67"/>
    </sheetView>
  </sheetViews>
  <sheetFormatPr defaultRowHeight="15" x14ac:dyDescent="0.4"/>
  <cols>
    <col min="1" max="5" width="8.7265625" style="1"/>
    <col min="6" max="6" width="14.08984375" style="1" bestFit="1" customWidth="1"/>
    <col min="7" max="12" width="8.7265625" style="1"/>
    <col min="13" max="14" width="13.26953125" style="1" customWidth="1"/>
    <col min="15" max="16" width="8.7265625" style="1" customWidth="1"/>
    <col min="17" max="16384" width="8.7265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16</v>
      </c>
      <c r="K1" s="1" t="s">
        <v>17</v>
      </c>
      <c r="L1" s="1" t="s">
        <v>15</v>
      </c>
      <c r="M1" s="1" t="s">
        <v>21</v>
      </c>
      <c r="N1" s="1" t="s">
        <v>34</v>
      </c>
      <c r="O1" s="1" t="s">
        <v>18</v>
      </c>
      <c r="P1" s="1" t="s">
        <v>19</v>
      </c>
    </row>
    <row r="2" spans="1:17" x14ac:dyDescent="0.4">
      <c r="A2" s="1">
        <v>22</v>
      </c>
      <c r="B2" s="1">
        <v>841212.23600000003</v>
      </c>
      <c r="C2" s="1">
        <v>819072.10100000002</v>
      </c>
      <c r="D2" s="1">
        <v>1</v>
      </c>
      <c r="E2" s="1">
        <v>25</v>
      </c>
      <c r="F2" s="2">
        <v>5.1517321144342897E-2</v>
      </c>
      <c r="G2" s="4">
        <v>0.50389955872111603</v>
      </c>
      <c r="H2" s="3">
        <v>1045.60321866243</v>
      </c>
      <c r="I2" s="3">
        <v>2075.0230885618198</v>
      </c>
      <c r="J2" s="1">
        <f t="shared" ref="J2:J33" si="0">_xlfn.RANK.AVG(F2,$F$2:$F$63)</f>
        <v>11</v>
      </c>
      <c r="K2" s="1">
        <f t="shared" ref="K2:K33" si="1">_xlfn.RANK.AVG(I2,$I$2:$I$63)</f>
        <v>37</v>
      </c>
      <c r="L2" s="1">
        <f t="shared" ref="L2:L33" si="2">(J2-K2)^2</f>
        <v>676</v>
      </c>
      <c r="N2" s="1">
        <f>IF(AND(I2&gt;$I$77,I2&lt;$I$76),I2,"")</f>
        <v>2075.0230885618198</v>
      </c>
      <c r="O2" s="1">
        <f>(Sheet1!$A$1*processed_survey!F27+Sheet1!$B$1)-I2</f>
        <v>1810.0692964264454</v>
      </c>
      <c r="P2" s="1">
        <f>ABS(O2)</f>
        <v>1810.0692964264454</v>
      </c>
      <c r="Q2" s="1">
        <f t="shared" ref="Q2:Q33" si="3">(MAX(I:I)-I2)/(MAX(I:I))</f>
        <v>0.79760030639960933</v>
      </c>
    </row>
    <row r="3" spans="1:17" x14ac:dyDescent="0.4">
      <c r="A3" s="1">
        <v>49</v>
      </c>
      <c r="B3" s="1">
        <v>841110.53099999996</v>
      </c>
      <c r="C3" s="1">
        <v>818988.42299999995</v>
      </c>
      <c r="D3" s="1">
        <v>2</v>
      </c>
      <c r="E3" s="1">
        <v>60</v>
      </c>
      <c r="F3" s="2">
        <v>4.1186400413280602E-2</v>
      </c>
      <c r="G3" s="4">
        <v>0.454513206902667</v>
      </c>
      <c r="H3" s="3">
        <v>768.56881975418901</v>
      </c>
      <c r="I3" s="3">
        <v>1690.9713691086899</v>
      </c>
      <c r="J3" s="1">
        <f t="shared" si="0"/>
        <v>26</v>
      </c>
      <c r="K3" s="1">
        <f t="shared" si="1"/>
        <v>41</v>
      </c>
      <c r="L3" s="1">
        <f t="shared" si="2"/>
        <v>225</v>
      </c>
      <c r="N3" s="1" t="str">
        <f t="shared" ref="N3:N66" si="4">IF(AND(I3&gt;$I$77,I3&lt;$I$76),I3,"")</f>
        <v/>
      </c>
      <c r="O3" s="1">
        <f>(Sheet1!$A$1*processed_survey!F23+Sheet1!$B$1)-I3</f>
        <v>3169.7451411242555</v>
      </c>
      <c r="P3" s="1">
        <f t="shared" ref="P3:P63" si="5">ABS(O3)</f>
        <v>3169.7451411242555</v>
      </c>
      <c r="Q3" s="1">
        <f t="shared" si="3"/>
        <v>0.83506107046170575</v>
      </c>
    </row>
    <row r="4" spans="1:17" x14ac:dyDescent="0.4">
      <c r="A4" s="1">
        <v>105</v>
      </c>
      <c r="B4" s="1">
        <v>840622.72</v>
      </c>
      <c r="C4" s="1">
        <v>819555.50399999996</v>
      </c>
      <c r="D4" s="1">
        <v>5</v>
      </c>
      <c r="E4" s="1">
        <v>30</v>
      </c>
      <c r="F4" s="2">
        <v>3.0711803177626E-2</v>
      </c>
      <c r="G4" s="4">
        <v>0.22669130894986</v>
      </c>
      <c r="H4" s="3">
        <v>728.65063591026501</v>
      </c>
      <c r="I4" s="3">
        <v>3214.2857142857101</v>
      </c>
      <c r="J4" s="1">
        <f t="shared" si="0"/>
        <v>41</v>
      </c>
      <c r="K4" s="1">
        <f t="shared" si="1"/>
        <v>29</v>
      </c>
      <c r="L4" s="1">
        <f t="shared" si="2"/>
        <v>144</v>
      </c>
      <c r="N4" s="1">
        <f t="shared" si="4"/>
        <v>3214.2857142857101</v>
      </c>
      <c r="O4" s="1">
        <f>(Sheet1!$A$1*processed_survey!F35+Sheet1!$B$1)-I4</f>
        <v>-607.52902281381466</v>
      </c>
      <c r="P4" s="1">
        <f t="shared" si="5"/>
        <v>607.52902281381466</v>
      </c>
      <c r="Q4" s="1">
        <f t="shared" si="3"/>
        <v>0.6864755639097756</v>
      </c>
    </row>
    <row r="5" spans="1:17" x14ac:dyDescent="0.4">
      <c r="A5" s="1">
        <v>138</v>
      </c>
      <c r="B5" s="1">
        <v>841208.64199999999</v>
      </c>
      <c r="C5" s="1">
        <v>819320.33</v>
      </c>
      <c r="D5" s="1">
        <v>7</v>
      </c>
      <c r="E5" s="1">
        <v>10</v>
      </c>
      <c r="F5" s="2">
        <v>3.0815886422131698E-2</v>
      </c>
      <c r="G5" s="4">
        <v>0.15463521087493601</v>
      </c>
      <c r="H5" s="3">
        <v>796.00842153837198</v>
      </c>
      <c r="I5" s="3">
        <v>5147.6530929437304</v>
      </c>
      <c r="J5" s="1">
        <f t="shared" si="0"/>
        <v>40</v>
      </c>
      <c r="K5" s="1">
        <f t="shared" si="1"/>
        <v>14</v>
      </c>
      <c r="L5" s="1">
        <f t="shared" si="2"/>
        <v>676</v>
      </c>
      <c r="N5" s="1">
        <f t="shared" si="4"/>
        <v>5147.6530929437304</v>
      </c>
      <c r="O5" s="1">
        <f>(Sheet1!$A$1*processed_survey!F50+Sheet1!$B$1)-I5</f>
        <v>-1659.8333667513398</v>
      </c>
      <c r="P5" s="1">
        <f t="shared" si="5"/>
        <v>1659.8333667513398</v>
      </c>
      <c r="Q5" s="1">
        <f t="shared" si="3"/>
        <v>0.49789310079675586</v>
      </c>
    </row>
    <row r="6" spans="1:17" x14ac:dyDescent="0.4">
      <c r="A6" s="1">
        <v>159</v>
      </c>
      <c r="B6" s="1">
        <v>841000.88800000004</v>
      </c>
      <c r="C6" s="1">
        <v>818805.56200000003</v>
      </c>
      <c r="D6" s="1">
        <v>9</v>
      </c>
      <c r="E6" s="1">
        <v>40</v>
      </c>
      <c r="F6" s="2">
        <v>3.1938549483688398E-2</v>
      </c>
      <c r="G6" s="4">
        <v>0.379078445850212</v>
      </c>
      <c r="H6" s="3">
        <v>1077.6077108818399</v>
      </c>
      <c r="I6" s="3">
        <v>2842.7037271004401</v>
      </c>
      <c r="J6" s="1">
        <f t="shared" si="0"/>
        <v>39</v>
      </c>
      <c r="K6" s="1">
        <f t="shared" si="1"/>
        <v>31</v>
      </c>
      <c r="L6" s="1">
        <f t="shared" si="2"/>
        <v>64</v>
      </c>
      <c r="N6" s="1">
        <f t="shared" si="4"/>
        <v>2842.7037271004401</v>
      </c>
      <c r="O6" s="1">
        <f>(Sheet1!$A$1*processed_survey!F33+Sheet1!$B$1)-I6</f>
        <v>532.14882429687805</v>
      </c>
      <c r="P6" s="1">
        <f t="shared" si="5"/>
        <v>532.14882429687805</v>
      </c>
      <c r="Q6" s="1">
        <f t="shared" si="3"/>
        <v>0.72272001861887902</v>
      </c>
    </row>
    <row r="7" spans="1:17" x14ac:dyDescent="0.4">
      <c r="A7" s="1">
        <v>212</v>
      </c>
      <c r="B7" s="1">
        <v>840882.05599999998</v>
      </c>
      <c r="C7" s="1">
        <v>819456.54799999995</v>
      </c>
      <c r="D7" s="1">
        <v>12</v>
      </c>
      <c r="E7" s="1">
        <v>75</v>
      </c>
      <c r="F7" s="2">
        <v>2.7880190552433E-3</v>
      </c>
      <c r="G7" s="4">
        <v>0.212873861727888</v>
      </c>
      <c r="H7" s="3">
        <v>1180.58983115975</v>
      </c>
      <c r="I7" s="3">
        <v>5545.9595723822204</v>
      </c>
      <c r="J7" s="1">
        <f t="shared" si="0"/>
        <v>61</v>
      </c>
      <c r="K7" s="1">
        <f t="shared" si="1"/>
        <v>11</v>
      </c>
      <c r="L7" s="1">
        <f t="shared" si="2"/>
        <v>2500</v>
      </c>
      <c r="N7" s="1">
        <f t="shared" si="4"/>
        <v>5545.9595723822204</v>
      </c>
      <c r="O7" s="1">
        <f>(Sheet1!$A$1*processed_survey!F53+Sheet1!$B$1)-I7</f>
        <v>-3255.8345396827549</v>
      </c>
      <c r="P7" s="1">
        <f t="shared" si="5"/>
        <v>3255.8345396827549</v>
      </c>
      <c r="Q7" s="1">
        <f t="shared" si="3"/>
        <v>0.45904191410790046</v>
      </c>
    </row>
    <row r="8" spans="1:17" x14ac:dyDescent="0.4">
      <c r="A8" s="1">
        <v>239</v>
      </c>
      <c r="B8" s="1">
        <v>840756.69299999997</v>
      </c>
      <c r="C8" s="1">
        <v>819506.63100000005</v>
      </c>
      <c r="D8" s="1">
        <v>12</v>
      </c>
      <c r="E8" s="1">
        <v>210</v>
      </c>
      <c r="F8" s="2">
        <v>8.9910406621125007E-3</v>
      </c>
      <c r="G8" s="4">
        <v>0.16655242636467499</v>
      </c>
      <c r="H8" s="3">
        <v>1287.4385337505501</v>
      </c>
      <c r="I8" s="3">
        <v>7729.92961946793</v>
      </c>
      <c r="J8" s="1">
        <f t="shared" si="0"/>
        <v>55</v>
      </c>
      <c r="K8" s="1">
        <f t="shared" si="1"/>
        <v>5</v>
      </c>
      <c r="L8" s="1">
        <f t="shared" si="2"/>
        <v>2500</v>
      </c>
      <c r="N8" s="1">
        <f t="shared" si="4"/>
        <v>7729.92961946793</v>
      </c>
      <c r="O8" s="1">
        <f>(Sheet1!$A$1*processed_survey!F59+Sheet1!$B$1)-I8</f>
        <v>-4743.6083310203248</v>
      </c>
      <c r="P8" s="1">
        <f t="shared" si="5"/>
        <v>4743.6083310203248</v>
      </c>
      <c r="Q8" s="1">
        <f t="shared" si="3"/>
        <v>0.24601543223441502</v>
      </c>
    </row>
    <row r="9" spans="1:17" x14ac:dyDescent="0.4">
      <c r="A9" s="1">
        <v>290</v>
      </c>
      <c r="B9" s="1">
        <v>840528.027</v>
      </c>
      <c r="C9" s="1">
        <v>819534.92</v>
      </c>
      <c r="D9" s="1">
        <v>15</v>
      </c>
      <c r="E9" s="1">
        <v>20</v>
      </c>
      <c r="F9" s="2">
        <v>4.6440630777459399E-2</v>
      </c>
      <c r="G9" s="4">
        <v>0.27662866153393501</v>
      </c>
      <c r="H9" s="3">
        <v>380.82266952724399</v>
      </c>
      <c r="I9" s="3">
        <v>1376.65658871189</v>
      </c>
      <c r="J9" s="1">
        <f t="shared" si="0"/>
        <v>18</v>
      </c>
      <c r="K9" s="1">
        <f t="shared" si="1"/>
        <v>43</v>
      </c>
      <c r="L9" s="1">
        <f t="shared" si="2"/>
        <v>625</v>
      </c>
      <c r="N9" s="1" t="str">
        <f t="shared" si="4"/>
        <v/>
      </c>
      <c r="O9" s="1">
        <f>(Sheet1!$A$1*processed_survey!F21+Sheet1!$B$1)-I9</f>
        <v>1935.1798447739225</v>
      </c>
      <c r="P9" s="1">
        <f t="shared" si="5"/>
        <v>1935.1798447739225</v>
      </c>
      <c r="Q9" s="1">
        <f t="shared" si="3"/>
        <v>0.86571962823731041</v>
      </c>
    </row>
    <row r="10" spans="1:17" x14ac:dyDescent="0.4">
      <c r="A10" s="1">
        <v>394</v>
      </c>
      <c r="B10" s="1">
        <v>840862.99399999995</v>
      </c>
      <c r="C10" s="1">
        <v>818982.95200000005</v>
      </c>
      <c r="D10" s="1">
        <v>23</v>
      </c>
      <c r="E10" s="1">
        <v>40</v>
      </c>
      <c r="F10" s="2">
        <v>2.2541944571043901E-2</v>
      </c>
      <c r="G10" s="4">
        <v>0.111119993870895</v>
      </c>
      <c r="H10" s="3">
        <v>1139.2139423797501</v>
      </c>
      <c r="I10" s="3">
        <v>10252.1058784736</v>
      </c>
      <c r="J10" s="1">
        <f t="shared" si="0"/>
        <v>48</v>
      </c>
      <c r="K10" s="1">
        <f t="shared" si="1"/>
        <v>1</v>
      </c>
      <c r="L10" s="1">
        <f t="shared" si="2"/>
        <v>2209</v>
      </c>
      <c r="N10" s="1" t="str">
        <f t="shared" si="4"/>
        <v/>
      </c>
      <c r="O10" s="1">
        <f>(Sheet1!$A$1*processed_survey!F63+Sheet1!$B$1)-I10</f>
        <v>-7737.8134087606313</v>
      </c>
      <c r="P10" s="1">
        <f t="shared" si="5"/>
        <v>7737.8134087606313</v>
      </c>
      <c r="Q10" s="1">
        <f t="shared" si="3"/>
        <v>0</v>
      </c>
    </row>
    <row r="11" spans="1:17" x14ac:dyDescent="0.4">
      <c r="A11" s="1">
        <v>421</v>
      </c>
      <c r="B11" s="1">
        <v>841388.40399999998</v>
      </c>
      <c r="C11" s="1">
        <v>819215.53099999996</v>
      </c>
      <c r="D11" s="1">
        <v>24</v>
      </c>
      <c r="E11" s="1">
        <v>5</v>
      </c>
      <c r="F11" s="2">
        <v>4.4698128215310599E-2</v>
      </c>
      <c r="G11" s="4">
        <v>0.36509371619822301</v>
      </c>
      <c r="H11" s="3">
        <v>1254.5904662960299</v>
      </c>
      <c r="I11" s="3">
        <v>3436.3518478495698</v>
      </c>
      <c r="J11" s="1">
        <f t="shared" si="0"/>
        <v>20</v>
      </c>
      <c r="K11" s="1">
        <f t="shared" si="1"/>
        <v>23</v>
      </c>
      <c r="L11" s="1">
        <f t="shared" si="2"/>
        <v>9</v>
      </c>
      <c r="N11" s="1">
        <f t="shared" si="4"/>
        <v>3436.3518478495698</v>
      </c>
      <c r="O11" s="1">
        <f>(Sheet1!$A$1*processed_survey!F41+Sheet1!$B$1)-I11</f>
        <v>379.92729371786572</v>
      </c>
      <c r="P11" s="1">
        <f t="shared" si="5"/>
        <v>379.92729371786572</v>
      </c>
      <c r="Q11" s="1">
        <f t="shared" si="3"/>
        <v>0.6648150254607792</v>
      </c>
    </row>
    <row r="12" spans="1:17" x14ac:dyDescent="0.4">
      <c r="A12" s="1">
        <v>433</v>
      </c>
      <c r="B12" s="1">
        <v>841259.152</v>
      </c>
      <c r="C12" s="1">
        <v>819110.30200000003</v>
      </c>
      <c r="D12" s="1">
        <v>25</v>
      </c>
      <c r="E12" s="1">
        <v>35</v>
      </c>
      <c r="F12" s="2">
        <v>6.4662210125440198E-2</v>
      </c>
      <c r="G12" s="4">
        <v>0.65218789472113703</v>
      </c>
      <c r="H12" s="3">
        <v>835.441275440347</v>
      </c>
      <c r="I12" s="3">
        <v>1280.9824932392501</v>
      </c>
      <c r="J12" s="1">
        <f t="shared" si="0"/>
        <v>3</v>
      </c>
      <c r="K12" s="1">
        <f t="shared" si="1"/>
        <v>45</v>
      </c>
      <c r="L12" s="1">
        <f t="shared" si="2"/>
        <v>1764</v>
      </c>
      <c r="N12" s="1" t="str">
        <f t="shared" si="4"/>
        <v/>
      </c>
      <c r="O12" s="1">
        <f>(Sheet1!$A$1*processed_survey!F19+Sheet1!$B$1)-I12</f>
        <v>2360.7751163276798</v>
      </c>
      <c r="P12" s="1">
        <f t="shared" si="5"/>
        <v>2360.7751163276798</v>
      </c>
      <c r="Q12" s="1">
        <f t="shared" si="3"/>
        <v>0.87505176902933324</v>
      </c>
    </row>
    <row r="13" spans="1:17" x14ac:dyDescent="0.4">
      <c r="A13" s="1">
        <v>458</v>
      </c>
      <c r="B13" s="1">
        <v>841312.05200000003</v>
      </c>
      <c r="C13" s="1">
        <v>819269.51599999995</v>
      </c>
      <c r="D13" s="1">
        <v>27</v>
      </c>
      <c r="E13" s="1">
        <v>30</v>
      </c>
      <c r="F13" s="2">
        <v>2.5612880425189902E-2</v>
      </c>
      <c r="G13" s="4">
        <v>0.139673244246423</v>
      </c>
      <c r="H13" s="3">
        <v>864.41203640401898</v>
      </c>
      <c r="I13" s="3">
        <v>6188.8161978893104</v>
      </c>
      <c r="J13" s="1">
        <f t="shared" si="0"/>
        <v>46</v>
      </c>
      <c r="K13" s="1">
        <f t="shared" si="1"/>
        <v>8</v>
      </c>
      <c r="L13" s="1">
        <f t="shared" si="2"/>
        <v>1444</v>
      </c>
      <c r="N13" s="1">
        <f t="shared" si="4"/>
        <v>6188.8161978893104</v>
      </c>
      <c r="O13" s="1">
        <f>(Sheet1!$A$1*processed_survey!F56+Sheet1!$B$1)-I13</f>
        <v>-4180.2641346617311</v>
      </c>
      <c r="P13" s="1">
        <f t="shared" si="5"/>
        <v>4180.2641346617311</v>
      </c>
      <c r="Q13" s="1">
        <f t="shared" si="3"/>
        <v>0.39633707735266371</v>
      </c>
    </row>
    <row r="14" spans="1:17" x14ac:dyDescent="0.4">
      <c r="A14" s="1">
        <v>499</v>
      </c>
      <c r="B14" s="1">
        <v>841048.76100000006</v>
      </c>
      <c r="C14" s="1">
        <v>819391.06299999997</v>
      </c>
      <c r="D14" s="1">
        <v>30</v>
      </c>
      <c r="E14" s="1">
        <v>115</v>
      </c>
      <c r="F14" s="2">
        <v>3.7418712150251499E-2</v>
      </c>
      <c r="G14" s="4">
        <v>0.355505908052825</v>
      </c>
      <c r="H14" s="3">
        <v>750.67024128686296</v>
      </c>
      <c r="I14" s="3">
        <v>2111.5548976342702</v>
      </c>
      <c r="J14" s="1">
        <f t="shared" si="0"/>
        <v>31</v>
      </c>
      <c r="K14" s="1">
        <f t="shared" si="1"/>
        <v>36</v>
      </c>
      <c r="L14" s="1">
        <f t="shared" si="2"/>
        <v>25</v>
      </c>
      <c r="N14" s="1">
        <f t="shared" si="4"/>
        <v>2111.5548976342702</v>
      </c>
      <c r="O14" s="1">
        <f>(Sheet1!$A$1*processed_survey!F28+Sheet1!$B$1)-I14</f>
        <v>1247.4954966472837</v>
      </c>
      <c r="P14" s="1">
        <f t="shared" si="5"/>
        <v>1247.4954966472837</v>
      </c>
      <c r="Q14" s="1">
        <f t="shared" si="3"/>
        <v>0.79403695956087295</v>
      </c>
    </row>
    <row r="15" spans="1:17" x14ac:dyDescent="0.4">
      <c r="A15" s="1">
        <v>589</v>
      </c>
      <c r="B15" s="1">
        <v>840558.12</v>
      </c>
      <c r="C15" s="1">
        <v>819329.28500000003</v>
      </c>
      <c r="D15" s="1">
        <v>36</v>
      </c>
      <c r="E15" s="1">
        <v>130</v>
      </c>
      <c r="F15" s="2">
        <v>5.21525155602761E-2</v>
      </c>
      <c r="G15" s="4">
        <v>0.29307562532091203</v>
      </c>
      <c r="H15" s="3">
        <v>1308.3227196041601</v>
      </c>
      <c r="I15" s="3">
        <v>4464.1130362566901</v>
      </c>
      <c r="J15" s="1">
        <f t="shared" si="0"/>
        <v>10</v>
      </c>
      <c r="K15" s="1">
        <f t="shared" si="1"/>
        <v>17</v>
      </c>
      <c r="L15" s="1">
        <f t="shared" si="2"/>
        <v>49</v>
      </c>
      <c r="N15" s="1">
        <f t="shared" si="4"/>
        <v>4464.1130362566901</v>
      </c>
      <c r="O15" s="1">
        <f>(Sheet1!$A$1*processed_survey!F47+Sheet1!$B$1)-I15</f>
        <v>-1391.7873288695273</v>
      </c>
      <c r="P15" s="1">
        <f t="shared" si="5"/>
        <v>1391.7873288695273</v>
      </c>
      <c r="Q15" s="1">
        <f t="shared" si="3"/>
        <v>0.56456623749565327</v>
      </c>
    </row>
    <row r="16" spans="1:17" x14ac:dyDescent="0.4">
      <c r="A16" s="1">
        <v>632</v>
      </c>
      <c r="B16" s="1">
        <v>840553.41200000001</v>
      </c>
      <c r="C16" s="1">
        <v>819319.55099999998</v>
      </c>
      <c r="D16" s="1">
        <v>37</v>
      </c>
      <c r="E16" s="1">
        <v>115</v>
      </c>
      <c r="F16" s="2">
        <v>2.0225298657740899E-2</v>
      </c>
      <c r="G16" s="4">
        <v>0.13612408071658899</v>
      </c>
      <c r="H16" s="3">
        <v>1034.0059715848699</v>
      </c>
      <c r="I16" s="3">
        <v>7596.0547622552804</v>
      </c>
      <c r="J16" s="1">
        <f t="shared" si="0"/>
        <v>50</v>
      </c>
      <c r="K16" s="1">
        <f t="shared" si="1"/>
        <v>6</v>
      </c>
      <c r="L16" s="1">
        <f t="shared" si="2"/>
        <v>1936</v>
      </c>
      <c r="N16" s="1">
        <f t="shared" si="4"/>
        <v>7596.0547622552804</v>
      </c>
      <c r="O16" s="1">
        <f>(Sheet1!$A$1*processed_survey!F58+Sheet1!$B$1)-I16</f>
        <v>-4794.6966192685286</v>
      </c>
      <c r="P16" s="1">
        <f t="shared" si="5"/>
        <v>4794.6966192685286</v>
      </c>
      <c r="Q16" s="1">
        <f t="shared" si="3"/>
        <v>0.25907371106996113</v>
      </c>
    </row>
    <row r="17" spans="1:17" x14ac:dyDescent="0.4">
      <c r="A17" s="1">
        <v>841</v>
      </c>
      <c r="B17" s="1">
        <v>840504.35699999996</v>
      </c>
      <c r="C17" s="1">
        <v>819601.37100000004</v>
      </c>
      <c r="D17" s="1">
        <v>49</v>
      </c>
      <c r="E17" s="1">
        <v>10</v>
      </c>
      <c r="F17" s="2">
        <v>8.9211621422049005E-3</v>
      </c>
      <c r="G17" s="4">
        <v>0.105948768194326</v>
      </c>
      <c r="H17" s="3">
        <v>556.309942231881</v>
      </c>
      <c r="I17" s="3">
        <v>5250.7447864945398</v>
      </c>
      <c r="J17" s="1">
        <f t="shared" si="0"/>
        <v>56</v>
      </c>
      <c r="K17" s="1">
        <f t="shared" si="1"/>
        <v>12</v>
      </c>
      <c r="L17" s="1">
        <f t="shared" si="2"/>
        <v>1936</v>
      </c>
      <c r="N17" s="1">
        <f t="shared" si="4"/>
        <v>5250.7447864945398</v>
      </c>
      <c r="O17" s="1">
        <f>(Sheet1!$A$1*processed_survey!F52+Sheet1!$B$1)-I17</f>
        <v>-2586.0579542603309</v>
      </c>
      <c r="P17" s="1">
        <f t="shared" si="5"/>
        <v>2586.0579542603309</v>
      </c>
      <c r="Q17" s="1">
        <f t="shared" si="3"/>
        <v>0.4878374405477458</v>
      </c>
    </row>
    <row r="18" spans="1:17" x14ac:dyDescent="0.4">
      <c r="A18" s="1">
        <v>1015</v>
      </c>
      <c r="B18" s="1">
        <v>840710.95200000005</v>
      </c>
      <c r="C18" s="1">
        <v>819149.71600000001</v>
      </c>
      <c r="D18" s="1">
        <v>57</v>
      </c>
      <c r="E18" s="1">
        <v>155</v>
      </c>
      <c r="F18" s="2">
        <v>4.6527016596767997E-3</v>
      </c>
      <c r="G18" s="4">
        <v>0.335756409274509</v>
      </c>
      <c r="H18" s="3">
        <v>1030.9449996170499</v>
      </c>
      <c r="I18" s="3">
        <v>3070.5147277595902</v>
      </c>
      <c r="J18" s="1">
        <f t="shared" si="0"/>
        <v>58</v>
      </c>
      <c r="K18" s="1">
        <f t="shared" si="1"/>
        <v>30</v>
      </c>
      <c r="L18" s="1">
        <f t="shared" si="2"/>
        <v>784</v>
      </c>
      <c r="N18" s="1">
        <f t="shared" si="4"/>
        <v>3070.5147277595902</v>
      </c>
      <c r="O18" s="1">
        <f>(Sheet1!$A$1*processed_survey!F34+Sheet1!$B$1)-I18</f>
        <v>-256.51859755244914</v>
      </c>
      <c r="P18" s="1">
        <f t="shared" si="5"/>
        <v>256.51859755244914</v>
      </c>
      <c r="Q18" s="1">
        <f t="shared" si="3"/>
        <v>0.70049912045809382</v>
      </c>
    </row>
    <row r="19" spans="1:17" x14ac:dyDescent="0.4">
      <c r="A19" s="1">
        <v>1075</v>
      </c>
      <c r="B19" s="1">
        <v>840746.74600000004</v>
      </c>
      <c r="C19" s="1">
        <v>819123.59499999997</v>
      </c>
      <c r="D19" s="1">
        <v>58</v>
      </c>
      <c r="E19" s="1">
        <v>180</v>
      </c>
      <c r="F19" s="2">
        <v>2.6397193455693201E-2</v>
      </c>
      <c r="G19" s="4">
        <v>0.607991213326455</v>
      </c>
      <c r="H19" s="3">
        <v>611.07320563811504</v>
      </c>
      <c r="I19" s="3">
        <v>1005.06913956009</v>
      </c>
      <c r="J19" s="1">
        <f t="shared" si="0"/>
        <v>45</v>
      </c>
      <c r="K19" s="1">
        <f t="shared" si="1"/>
        <v>51</v>
      </c>
      <c r="L19" s="1">
        <f t="shared" si="2"/>
        <v>36</v>
      </c>
      <c r="N19" s="1" t="str">
        <f t="shared" si="4"/>
        <v/>
      </c>
      <c r="O19" s="1">
        <f>(Sheet1!$A$1*processed_survey!F13+Sheet1!$B$1)-I19</f>
        <v>2672.9061592488815</v>
      </c>
      <c r="P19" s="1">
        <f t="shared" si="5"/>
        <v>2672.9061592488815</v>
      </c>
      <c r="Q19" s="1">
        <f t="shared" si="3"/>
        <v>0.90196461571173991</v>
      </c>
    </row>
    <row r="20" spans="1:17" x14ac:dyDescent="0.4">
      <c r="A20" s="1">
        <v>1107</v>
      </c>
      <c r="B20" s="1">
        <v>841591.57400000002</v>
      </c>
      <c r="C20" s="1">
        <v>818915.99699999997</v>
      </c>
      <c r="D20" s="1">
        <v>59</v>
      </c>
      <c r="E20" s="1">
        <v>45</v>
      </c>
      <c r="F20" s="2">
        <v>4.84246441312879E-2</v>
      </c>
      <c r="G20" s="4">
        <v>7.7625024905359802E-2</v>
      </c>
      <c r="H20" s="3">
        <v>406.45546921697502</v>
      </c>
      <c r="I20" s="3">
        <v>5236.1396303901201</v>
      </c>
      <c r="J20" s="1">
        <f t="shared" si="0"/>
        <v>16</v>
      </c>
      <c r="K20" s="1">
        <f t="shared" si="1"/>
        <v>13</v>
      </c>
      <c r="L20" s="1">
        <f t="shared" si="2"/>
        <v>9</v>
      </c>
      <c r="N20" s="1">
        <f t="shared" si="4"/>
        <v>5236.1396303901201</v>
      </c>
      <c r="O20" s="1">
        <f>(Sheet1!$A$1*processed_survey!F51+Sheet1!$B$1)-I20</f>
        <v>-2080.2019119245861</v>
      </c>
      <c r="P20" s="1">
        <f t="shared" si="5"/>
        <v>2080.2019119245861</v>
      </c>
      <c r="Q20" s="1">
        <f t="shared" si="3"/>
        <v>0.48926204113981403</v>
      </c>
    </row>
    <row r="21" spans="1:17" x14ac:dyDescent="0.4">
      <c r="A21" s="1">
        <v>1210</v>
      </c>
      <c r="B21" s="1">
        <v>841464.24</v>
      </c>
      <c r="C21" s="1">
        <v>819169.79200000002</v>
      </c>
      <c r="D21" s="1">
        <v>67</v>
      </c>
      <c r="E21" s="1">
        <v>90</v>
      </c>
      <c r="F21" s="2">
        <v>3.3541809328619401E-2</v>
      </c>
      <c r="G21" s="4">
        <v>0.53615800486048704</v>
      </c>
      <c r="H21" s="3">
        <v>561.425396701625</v>
      </c>
      <c r="I21" s="3">
        <v>1047.1267641480199</v>
      </c>
      <c r="J21" s="1">
        <f t="shared" si="0"/>
        <v>36</v>
      </c>
      <c r="K21" s="1">
        <f t="shared" si="1"/>
        <v>49</v>
      </c>
      <c r="L21" s="1">
        <f t="shared" si="2"/>
        <v>169</v>
      </c>
      <c r="N21" s="1" t="str">
        <f t="shared" si="4"/>
        <v/>
      </c>
      <c r="O21" s="1">
        <f>(Sheet1!$A$1*processed_survey!F15+Sheet1!$B$1)-I21</f>
        <v>1405.312019855261</v>
      </c>
      <c r="P21" s="1">
        <f t="shared" si="5"/>
        <v>1405.312019855261</v>
      </c>
      <c r="Q21" s="1">
        <f t="shared" si="3"/>
        <v>0.89786227565726973</v>
      </c>
    </row>
    <row r="22" spans="1:17" x14ac:dyDescent="0.4">
      <c r="A22" s="1">
        <v>1261</v>
      </c>
      <c r="B22" s="1">
        <v>840264.98300000001</v>
      </c>
      <c r="C22" s="1">
        <v>819606.23499999999</v>
      </c>
      <c r="D22" s="1">
        <v>68</v>
      </c>
      <c r="E22" s="1">
        <v>165</v>
      </c>
      <c r="F22" s="2">
        <v>1.8070392763798598E-2</v>
      </c>
      <c r="G22" s="4">
        <v>0.135113705265823</v>
      </c>
      <c r="H22" s="3">
        <v>1103.40416175265</v>
      </c>
      <c r="I22" s="3">
        <v>8166.4858467304502</v>
      </c>
      <c r="J22" s="1">
        <f t="shared" si="0"/>
        <v>51</v>
      </c>
      <c r="K22" s="1">
        <f t="shared" si="1"/>
        <v>3</v>
      </c>
      <c r="L22" s="1">
        <f t="shared" si="2"/>
        <v>2304</v>
      </c>
      <c r="N22" s="1" t="str">
        <f t="shared" si="4"/>
        <v/>
      </c>
      <c r="O22" s="1">
        <f>(Sheet1!$A$1*processed_survey!F61+Sheet1!$B$1)-I22</f>
        <v>-3683.4258057210491</v>
      </c>
      <c r="P22" s="1">
        <f t="shared" si="5"/>
        <v>3683.4258057210491</v>
      </c>
      <c r="Q22" s="1">
        <f t="shared" si="3"/>
        <v>0.20343332935356595</v>
      </c>
    </row>
    <row r="23" spans="1:17" x14ac:dyDescent="0.4">
      <c r="A23" s="1">
        <v>1283</v>
      </c>
      <c r="B23" s="1">
        <v>840854.69400000002</v>
      </c>
      <c r="C23" s="1">
        <v>818978.28700000001</v>
      </c>
      <c r="D23" s="1">
        <v>69</v>
      </c>
      <c r="E23" s="1">
        <v>35</v>
      </c>
      <c r="F23" s="2">
        <v>0</v>
      </c>
      <c r="G23" s="4">
        <v>0.25766629632224503</v>
      </c>
      <c r="H23" s="3">
        <v>960.89363107690099</v>
      </c>
      <c r="I23" s="3">
        <v>3729.2173822965801</v>
      </c>
      <c r="J23" s="1">
        <f t="shared" si="0"/>
        <v>62</v>
      </c>
      <c r="K23" s="1">
        <f t="shared" si="1"/>
        <v>21</v>
      </c>
      <c r="L23" s="1">
        <f t="shared" si="2"/>
        <v>1681</v>
      </c>
      <c r="N23" s="1">
        <f t="shared" si="4"/>
        <v>3729.2173822965801</v>
      </c>
      <c r="O23" s="1">
        <f>(Sheet1!$A$1*processed_survey!F43+Sheet1!$B$1)-I23</f>
        <v>-743.65862885178058</v>
      </c>
      <c r="P23" s="1">
        <f t="shared" si="5"/>
        <v>743.65862885178058</v>
      </c>
      <c r="Q23" s="1">
        <f t="shared" si="3"/>
        <v>0.63624864720458685</v>
      </c>
    </row>
    <row r="24" spans="1:17" x14ac:dyDescent="0.4">
      <c r="A24" s="1">
        <v>1336</v>
      </c>
      <c r="B24" s="1">
        <v>840605.495</v>
      </c>
      <c r="C24" s="1">
        <v>819096.21400000004</v>
      </c>
      <c r="D24" s="1">
        <v>70</v>
      </c>
      <c r="E24" s="1">
        <v>225</v>
      </c>
      <c r="F24" s="2">
        <v>1.16265982482632E-2</v>
      </c>
      <c r="G24" s="4">
        <v>8.4561085009958695E-2</v>
      </c>
      <c r="H24" s="3">
        <v>670.317503067301</v>
      </c>
      <c r="I24" s="3">
        <v>7927.0210758099602</v>
      </c>
      <c r="J24" s="1">
        <f t="shared" si="0"/>
        <v>53</v>
      </c>
      <c r="K24" s="1">
        <f t="shared" si="1"/>
        <v>4</v>
      </c>
      <c r="L24" s="1">
        <f t="shared" si="2"/>
        <v>2401</v>
      </c>
      <c r="N24" s="1">
        <f t="shared" si="4"/>
        <v>7927.0210758099602</v>
      </c>
      <c r="O24" s="1">
        <f>(Sheet1!$A$1*processed_survey!F60+Sheet1!$B$1)-I24</f>
        <v>-3242.2625451072472</v>
      </c>
      <c r="P24" s="1">
        <f t="shared" si="5"/>
        <v>3242.2625451072472</v>
      </c>
      <c r="Q24" s="1">
        <f t="shared" si="3"/>
        <v>0.22679094716975487</v>
      </c>
    </row>
    <row r="25" spans="1:17" x14ac:dyDescent="0.4">
      <c r="A25" s="1">
        <v>1375</v>
      </c>
      <c r="B25" s="1">
        <v>840608.67599999998</v>
      </c>
      <c r="C25" s="1">
        <v>819100.66200000001</v>
      </c>
      <c r="D25" s="1">
        <v>71</v>
      </c>
      <c r="E25" s="1">
        <v>95</v>
      </c>
      <c r="F25" s="2">
        <v>1.1888266549734801E-2</v>
      </c>
      <c r="G25" s="4">
        <v>7.7904972139877807E-2</v>
      </c>
      <c r="H25" s="3">
        <v>468.17010180365497</v>
      </c>
      <c r="I25" s="3">
        <v>6009.5022043401596</v>
      </c>
      <c r="J25" s="1">
        <f t="shared" si="0"/>
        <v>52</v>
      </c>
      <c r="K25" s="1">
        <f t="shared" si="1"/>
        <v>9</v>
      </c>
      <c r="L25" s="1">
        <f t="shared" si="2"/>
        <v>1849</v>
      </c>
      <c r="N25" s="1">
        <f t="shared" si="4"/>
        <v>6009.5022043401596</v>
      </c>
      <c r="O25" s="1">
        <f>(Sheet1!$A$1*processed_survey!F55+Sheet1!$B$1)-I25</f>
        <v>-4546.6916737562806</v>
      </c>
      <c r="P25" s="1">
        <f t="shared" si="5"/>
        <v>4546.6916737562806</v>
      </c>
      <c r="Q25" s="1">
        <f t="shared" si="3"/>
        <v>0.41382753206262307</v>
      </c>
    </row>
    <row r="26" spans="1:17" x14ac:dyDescent="0.4">
      <c r="A26" s="1">
        <v>1495</v>
      </c>
      <c r="B26" s="1">
        <v>841330.59299999999</v>
      </c>
      <c r="C26" s="1">
        <v>819171.10699999996</v>
      </c>
      <c r="D26" s="1">
        <v>76</v>
      </c>
      <c r="E26" s="1">
        <v>25</v>
      </c>
      <c r="F26" s="2">
        <v>4.4310830303096398E-2</v>
      </c>
      <c r="G26" s="4">
        <v>0.51428114302475503</v>
      </c>
      <c r="H26" s="3">
        <v>707.97404095183094</v>
      </c>
      <c r="I26" s="3">
        <v>1376.6284269881401</v>
      </c>
      <c r="J26" s="1">
        <f t="shared" si="0"/>
        <v>23</v>
      </c>
      <c r="K26" s="1">
        <f t="shared" si="1"/>
        <v>44</v>
      </c>
      <c r="L26" s="1">
        <f t="shared" si="2"/>
        <v>441</v>
      </c>
      <c r="N26" s="1" t="str">
        <f t="shared" si="4"/>
        <v/>
      </c>
      <c r="O26" s="1">
        <f>(Sheet1!$A$1*processed_survey!F20+Sheet1!$B$1)-I26</f>
        <v>1247.9544929639439</v>
      </c>
      <c r="P26" s="1">
        <f t="shared" si="5"/>
        <v>1247.9544929639439</v>
      </c>
      <c r="Q26" s="1">
        <f t="shared" si="3"/>
        <v>0.86572237515819517</v>
      </c>
    </row>
    <row r="27" spans="1:17" x14ac:dyDescent="0.4">
      <c r="A27" s="1">
        <v>1700</v>
      </c>
      <c r="B27" s="1">
        <v>840202.51500000001</v>
      </c>
      <c r="C27" s="1">
        <v>819541.00899999996</v>
      </c>
      <c r="D27" s="1">
        <v>87</v>
      </c>
      <c r="E27" s="1">
        <v>165</v>
      </c>
      <c r="F27" s="2">
        <v>2.1127651440958298E-2</v>
      </c>
      <c r="G27" s="4">
        <v>5.6253457111820102E-2</v>
      </c>
      <c r="H27" s="3">
        <v>383.86436792333302</v>
      </c>
      <c r="I27" s="3">
        <v>6823.83603838411</v>
      </c>
      <c r="J27" s="1">
        <f t="shared" si="0"/>
        <v>49</v>
      </c>
      <c r="K27" s="1">
        <f t="shared" si="1"/>
        <v>7</v>
      </c>
      <c r="L27" s="1">
        <f t="shared" si="2"/>
        <v>1764</v>
      </c>
      <c r="N27" s="1">
        <f t="shared" si="4"/>
        <v>6823.83603838411</v>
      </c>
      <c r="O27" s="1">
        <f>(Sheet1!$A$1*processed_survey!F57+Sheet1!$B$1)-I27</f>
        <v>-2173.4149483845049</v>
      </c>
      <c r="P27" s="1">
        <f t="shared" si="5"/>
        <v>2173.4149483845049</v>
      </c>
      <c r="Q27" s="1">
        <f t="shared" si="3"/>
        <v>0.33439664794019008</v>
      </c>
    </row>
    <row r="28" spans="1:17" x14ac:dyDescent="0.4">
      <c r="A28" s="1">
        <v>1735</v>
      </c>
      <c r="B28" s="1">
        <v>840323.22699999996</v>
      </c>
      <c r="C28" s="1">
        <v>819414.91399999999</v>
      </c>
      <c r="D28" s="1">
        <v>87</v>
      </c>
      <c r="E28" s="1">
        <v>340</v>
      </c>
      <c r="F28" s="2">
        <v>3.2519366278034402E-2</v>
      </c>
      <c r="G28" s="4">
        <v>0.42626178912996598</v>
      </c>
      <c r="H28" s="3">
        <v>250.61742719331599</v>
      </c>
      <c r="I28" s="3">
        <v>587.94251228768701</v>
      </c>
      <c r="J28" s="1">
        <f t="shared" si="0"/>
        <v>37</v>
      </c>
      <c r="K28" s="1">
        <f t="shared" si="1"/>
        <v>56</v>
      </c>
      <c r="L28" s="1">
        <f t="shared" si="2"/>
        <v>361</v>
      </c>
      <c r="N28" s="1" t="str">
        <f t="shared" si="4"/>
        <v/>
      </c>
      <c r="O28" s="1">
        <f>(Sheet1!$A$1*processed_survey!F8+Sheet1!$B$1)-I28</f>
        <v>3857.589366301459</v>
      </c>
      <c r="P28" s="1">
        <f t="shared" si="5"/>
        <v>3857.589366301459</v>
      </c>
      <c r="Q28" s="1">
        <f t="shared" si="3"/>
        <v>0.94265153722981021</v>
      </c>
    </row>
    <row r="29" spans="1:17" x14ac:dyDescent="0.4">
      <c r="A29" s="1">
        <v>1754</v>
      </c>
      <c r="B29" s="1">
        <v>840590.92799999996</v>
      </c>
      <c r="C29" s="1">
        <v>819210.88899999997</v>
      </c>
      <c r="D29" s="1">
        <v>88</v>
      </c>
      <c r="E29" s="1">
        <v>50</v>
      </c>
      <c r="F29" s="2">
        <v>9.7390254785028E-3</v>
      </c>
      <c r="G29" s="4">
        <v>0.27685940759282401</v>
      </c>
      <c r="H29" s="3">
        <v>180.22528160200201</v>
      </c>
      <c r="I29" s="3">
        <v>650.96318441545804</v>
      </c>
      <c r="J29" s="1">
        <f t="shared" si="0"/>
        <v>54</v>
      </c>
      <c r="K29" s="1">
        <f t="shared" si="1"/>
        <v>54</v>
      </c>
      <c r="L29" s="1">
        <f t="shared" si="2"/>
        <v>0</v>
      </c>
      <c r="N29" s="1" t="str">
        <f t="shared" si="4"/>
        <v/>
      </c>
      <c r="O29" s="1">
        <f>(Sheet1!$A$1*processed_survey!F10+Sheet1!$B$1)-I29</f>
        <v>3168.8205456219594</v>
      </c>
      <c r="P29" s="1">
        <f t="shared" si="5"/>
        <v>3168.8205456219594</v>
      </c>
      <c r="Q29" s="1">
        <f t="shared" si="3"/>
        <v>0.9365044419037567</v>
      </c>
    </row>
    <row r="30" spans="1:17" x14ac:dyDescent="0.4">
      <c r="A30" s="1">
        <v>1804</v>
      </c>
      <c r="B30" s="1">
        <v>840871.44400000002</v>
      </c>
      <c r="C30" s="1">
        <v>819061.82700000005</v>
      </c>
      <c r="D30" s="1">
        <v>90</v>
      </c>
      <c r="E30" s="1">
        <v>50</v>
      </c>
      <c r="F30" s="2">
        <v>4.2826554875457397E-2</v>
      </c>
      <c r="G30" s="4">
        <v>0.46081320762265399</v>
      </c>
      <c r="H30" s="3">
        <v>516.089455505621</v>
      </c>
      <c r="I30" s="3">
        <v>1119.95369700477</v>
      </c>
      <c r="J30" s="1">
        <f t="shared" si="0"/>
        <v>25</v>
      </c>
      <c r="K30" s="1">
        <f t="shared" si="1"/>
        <v>48</v>
      </c>
      <c r="L30" s="1">
        <f t="shared" si="2"/>
        <v>529</v>
      </c>
      <c r="M30" s="1" t="s">
        <v>20</v>
      </c>
      <c r="N30" s="1" t="str">
        <f t="shared" si="4"/>
        <v/>
      </c>
      <c r="O30" s="1">
        <f>(Sheet1!$A$1*processed_survey!F16+Sheet1!$B$1)-I30</f>
        <v>2806.8071690850866</v>
      </c>
      <c r="P30" s="1">
        <f t="shared" si="5"/>
        <v>2806.8071690850866</v>
      </c>
      <c r="Q30" s="1">
        <f t="shared" si="3"/>
        <v>0.89075866848426299</v>
      </c>
    </row>
    <row r="31" spans="1:17" x14ac:dyDescent="0.4">
      <c r="A31" s="1">
        <v>1823</v>
      </c>
      <c r="B31" s="1">
        <v>840945.52800000005</v>
      </c>
      <c r="C31" s="1">
        <v>819119.94400000002</v>
      </c>
      <c r="D31" s="1">
        <v>91</v>
      </c>
      <c r="E31" s="1">
        <v>30</v>
      </c>
      <c r="F31" s="2">
        <v>2.8857091337533902E-2</v>
      </c>
      <c r="G31" s="4">
        <v>0.58987083412540398</v>
      </c>
      <c r="H31" s="3">
        <v>336.17144743819301</v>
      </c>
      <c r="I31" s="3">
        <v>569.906881286361</v>
      </c>
      <c r="J31" s="1">
        <f t="shared" si="0"/>
        <v>44</v>
      </c>
      <c r="K31" s="1">
        <f t="shared" si="1"/>
        <v>57</v>
      </c>
      <c r="L31" s="1">
        <f t="shared" si="2"/>
        <v>169</v>
      </c>
      <c r="M31" s="1" t="s">
        <v>20</v>
      </c>
      <c r="N31" s="1" t="str">
        <f t="shared" si="4"/>
        <v/>
      </c>
      <c r="O31" s="1">
        <f>(Sheet1!$A$1*processed_survey!F7+Sheet1!$B$1)-I31</f>
        <v>4162.0656149922415</v>
      </c>
      <c r="P31" s="1">
        <f t="shared" si="5"/>
        <v>4162.0656149922415</v>
      </c>
      <c r="Q31" s="1">
        <f t="shared" si="3"/>
        <v>0.94441074955312376</v>
      </c>
    </row>
    <row r="32" spans="1:17" x14ac:dyDescent="0.4">
      <c r="A32" s="1">
        <v>1850</v>
      </c>
      <c r="B32" s="1">
        <v>841048.027</v>
      </c>
      <c r="C32" s="1">
        <v>819207.29299999995</v>
      </c>
      <c r="D32" s="1">
        <v>91</v>
      </c>
      <c r="E32" s="1">
        <v>165</v>
      </c>
      <c r="F32" s="2">
        <v>3.7532889579734899E-2</v>
      </c>
      <c r="G32" s="4">
        <v>0.88591116899686295</v>
      </c>
      <c r="H32" s="3">
        <v>239.22173196533899</v>
      </c>
      <c r="I32" s="3">
        <v>270.02902812052201</v>
      </c>
      <c r="J32" s="1">
        <f t="shared" si="0"/>
        <v>30</v>
      </c>
      <c r="K32" s="1">
        <f t="shared" si="1"/>
        <v>62</v>
      </c>
      <c r="L32" s="1">
        <f t="shared" si="2"/>
        <v>1024</v>
      </c>
      <c r="M32" s="1" t="s">
        <v>20</v>
      </c>
      <c r="N32" s="1" t="str">
        <f t="shared" si="4"/>
        <v/>
      </c>
      <c r="O32" s="1">
        <f>(Sheet1!$A$1*processed_survey!F2+Sheet1!$B$1)-I32</f>
        <v>2211.7415061786655</v>
      </c>
      <c r="P32" s="1">
        <f t="shared" si="5"/>
        <v>2211.7415061786655</v>
      </c>
      <c r="Q32" s="1">
        <f t="shared" si="3"/>
        <v>0.97366111593838467</v>
      </c>
    </row>
    <row r="33" spans="1:17" x14ac:dyDescent="0.4">
      <c r="A33" s="1">
        <v>1868</v>
      </c>
      <c r="B33" s="1">
        <v>840769.78599999996</v>
      </c>
      <c r="C33" s="1">
        <v>818974.67500000005</v>
      </c>
      <c r="D33" s="1">
        <v>92</v>
      </c>
      <c r="E33" s="1">
        <v>25</v>
      </c>
      <c r="F33" s="2">
        <v>3.2177162288897297E-2</v>
      </c>
      <c r="G33" s="4">
        <v>0.75762195121951204</v>
      </c>
      <c r="H33" s="3">
        <v>359.46320161891498</v>
      </c>
      <c r="I33" s="3">
        <v>474.462495496999</v>
      </c>
      <c r="J33" s="1">
        <f t="shared" si="0"/>
        <v>38</v>
      </c>
      <c r="K33" s="1">
        <f t="shared" si="1"/>
        <v>58</v>
      </c>
      <c r="L33" s="1">
        <f t="shared" si="2"/>
        <v>400</v>
      </c>
      <c r="M33" s="1" t="s">
        <v>20</v>
      </c>
      <c r="N33" s="1" t="str">
        <f t="shared" si="4"/>
        <v/>
      </c>
      <c r="O33" s="1">
        <f>(Sheet1!$A$1*processed_survey!F6+Sheet1!$B$1)-I33</f>
        <v>2911.4086213099517</v>
      </c>
      <c r="P33" s="1">
        <f t="shared" si="5"/>
        <v>2911.4086213099517</v>
      </c>
      <c r="Q33" s="1">
        <f t="shared" si="3"/>
        <v>0.95372048424770661</v>
      </c>
    </row>
    <row r="34" spans="1:17" x14ac:dyDescent="0.4">
      <c r="A34" s="1">
        <v>1899</v>
      </c>
      <c r="B34" s="1">
        <v>841087.46</v>
      </c>
      <c r="C34" s="1">
        <v>818704.96799999999</v>
      </c>
      <c r="D34" s="1">
        <v>94</v>
      </c>
      <c r="E34" s="1">
        <v>35</v>
      </c>
      <c r="F34" s="2">
        <v>4.4322801853066099E-2</v>
      </c>
      <c r="G34" s="4">
        <v>0.18608713254018999</v>
      </c>
      <c r="H34" s="3">
        <v>916.77223042064395</v>
      </c>
      <c r="I34" s="3">
        <v>4926.5750828991004</v>
      </c>
      <c r="J34" s="1">
        <f t="shared" ref="J34:J63" si="6">_xlfn.RANK.AVG(F34,$F$2:$F$63)</f>
        <v>22</v>
      </c>
      <c r="K34" s="1">
        <f t="shared" ref="K34:K63" si="7">_xlfn.RANK.AVG(I34,$I$2:$I$63)</f>
        <v>15</v>
      </c>
      <c r="L34" s="1">
        <f t="shared" ref="L34:L63" si="8">(J34-K34)^2</f>
        <v>49</v>
      </c>
      <c r="N34" s="1">
        <f t="shared" si="4"/>
        <v>4926.5750828991004</v>
      </c>
      <c r="O34" s="1">
        <f>(Sheet1!$A$1*processed_survey!F49+Sheet1!$B$1)-I34</f>
        <v>-3194.5862038364921</v>
      </c>
      <c r="P34" s="1">
        <f t="shared" si="5"/>
        <v>3194.5862038364921</v>
      </c>
      <c r="Q34" s="1">
        <f t="shared" ref="Q34:Q63" si="9">(MAX(I:I)-I34)/(MAX(I:I))</f>
        <v>0.51945725675312659</v>
      </c>
    </row>
    <row r="35" spans="1:17" x14ac:dyDescent="0.4">
      <c r="A35" s="1">
        <v>1904</v>
      </c>
      <c r="B35" s="1">
        <v>840826.46600000001</v>
      </c>
      <c r="C35" s="1">
        <v>819362.40300000005</v>
      </c>
      <c r="D35" s="1">
        <v>96</v>
      </c>
      <c r="E35" s="1">
        <v>5</v>
      </c>
      <c r="F35" s="2">
        <v>4.8810680445982198E-2</v>
      </c>
      <c r="G35" s="4">
        <v>0.28591277302247903</v>
      </c>
      <c r="H35" s="3">
        <v>619.498919700957</v>
      </c>
      <c r="I35" s="3">
        <v>2166.7409719126099</v>
      </c>
      <c r="J35" s="1">
        <f t="shared" si="6"/>
        <v>14</v>
      </c>
      <c r="K35" s="1">
        <f t="shared" si="7"/>
        <v>35</v>
      </c>
      <c r="L35" s="1">
        <f t="shared" si="8"/>
        <v>441</v>
      </c>
      <c r="N35" s="1">
        <f t="shared" si="4"/>
        <v>2166.7409719126099</v>
      </c>
      <c r="O35" s="1">
        <f>(Sheet1!$A$1*processed_survey!F29+Sheet1!$B$1)-I35</f>
        <v>2244.2507669820507</v>
      </c>
      <c r="P35" s="1">
        <f t="shared" si="5"/>
        <v>2244.2507669820507</v>
      </c>
      <c r="Q35" s="1">
        <f t="shared" si="9"/>
        <v>0.78865405823967083</v>
      </c>
    </row>
    <row r="36" spans="1:17" x14ac:dyDescent="0.4">
      <c r="A36" s="1">
        <v>1938</v>
      </c>
      <c r="B36" s="1">
        <v>841371.98899999994</v>
      </c>
      <c r="C36" s="1">
        <v>819027.33200000005</v>
      </c>
      <c r="D36" s="1">
        <v>97</v>
      </c>
      <c r="E36" s="1">
        <v>130</v>
      </c>
      <c r="F36" s="2">
        <v>4.3346703930989001E-2</v>
      </c>
      <c r="G36" s="4">
        <v>0.371000228204034</v>
      </c>
      <c r="H36" s="3">
        <v>583.40857451853901</v>
      </c>
      <c r="I36" s="3">
        <v>1572.5288831835601</v>
      </c>
      <c r="J36" s="1">
        <f t="shared" si="6"/>
        <v>24</v>
      </c>
      <c r="K36" s="1">
        <f t="shared" si="7"/>
        <v>42</v>
      </c>
      <c r="L36" s="1">
        <f t="shared" si="8"/>
        <v>324</v>
      </c>
      <c r="N36" s="1" t="str">
        <f t="shared" si="4"/>
        <v/>
      </c>
      <c r="O36" s="1">
        <f>(Sheet1!$A$1*processed_survey!F22+Sheet1!$B$1)-I36</f>
        <v>2453.7403538976109</v>
      </c>
      <c r="P36" s="1">
        <f t="shared" si="5"/>
        <v>2453.7403538976109</v>
      </c>
      <c r="Q36" s="1">
        <f t="shared" si="9"/>
        <v>0.84661406136222139</v>
      </c>
    </row>
    <row r="37" spans="1:17" x14ac:dyDescent="0.4">
      <c r="A37" s="1">
        <v>2004</v>
      </c>
      <c r="B37" s="1">
        <v>841380.18</v>
      </c>
      <c r="C37" s="1">
        <v>818861.77500000002</v>
      </c>
      <c r="D37" s="1">
        <v>100</v>
      </c>
      <c r="E37" s="1">
        <v>65</v>
      </c>
      <c r="F37" s="2">
        <v>5.8275935477087301E-2</v>
      </c>
      <c r="G37" s="4">
        <v>0.32256812458900602</v>
      </c>
      <c r="H37" s="3">
        <v>900.73617860751494</v>
      </c>
      <c r="I37" s="3">
        <v>2792.3905368987298</v>
      </c>
      <c r="J37" s="1">
        <f t="shared" si="6"/>
        <v>6</v>
      </c>
      <c r="K37" s="1">
        <f t="shared" si="7"/>
        <v>32</v>
      </c>
      <c r="L37" s="1">
        <f t="shared" si="8"/>
        <v>676</v>
      </c>
      <c r="N37" s="1">
        <f t="shared" si="4"/>
        <v>2792.3905368987298</v>
      </c>
      <c r="O37" s="1">
        <f>(Sheet1!$A$1*processed_survey!F32+Sheet1!$B$1)-I37</f>
        <v>335.14741032810753</v>
      </c>
      <c r="P37" s="1">
        <f t="shared" si="5"/>
        <v>335.14741032810753</v>
      </c>
      <c r="Q37" s="1">
        <f t="shared" si="9"/>
        <v>0.72762761426782308</v>
      </c>
    </row>
    <row r="38" spans="1:17" x14ac:dyDescent="0.4">
      <c r="A38" s="1">
        <v>2041</v>
      </c>
      <c r="B38" s="1">
        <v>841283.33100000001</v>
      </c>
      <c r="C38" s="1">
        <v>818783.06499999994</v>
      </c>
      <c r="D38" s="1">
        <v>102</v>
      </c>
      <c r="E38" s="1">
        <v>75</v>
      </c>
      <c r="F38" s="2">
        <v>5.6064750178401498E-2</v>
      </c>
      <c r="G38" s="4">
        <v>0.308125354279698</v>
      </c>
      <c r="H38" s="3">
        <v>816.26042594542002</v>
      </c>
      <c r="I38" s="3">
        <v>2649.1180119000001</v>
      </c>
      <c r="J38" s="1">
        <f t="shared" si="6"/>
        <v>7</v>
      </c>
      <c r="K38" s="1">
        <f t="shared" si="7"/>
        <v>33</v>
      </c>
      <c r="L38" s="1">
        <f t="shared" si="8"/>
        <v>676</v>
      </c>
      <c r="N38" s="1">
        <f t="shared" si="4"/>
        <v>2649.1180119000001</v>
      </c>
      <c r="O38" s="1">
        <f>(Sheet1!$A$1*processed_survey!F31+Sheet1!$B$1)-I38</f>
        <v>879.04743027110089</v>
      </c>
      <c r="P38" s="1">
        <f t="shared" si="5"/>
        <v>879.04743027110089</v>
      </c>
      <c r="Q38" s="1">
        <f t="shared" si="9"/>
        <v>0.74160255041236289</v>
      </c>
    </row>
    <row r="39" spans="1:17" x14ac:dyDescent="0.4">
      <c r="A39" s="1">
        <v>2062</v>
      </c>
      <c r="B39" s="1">
        <v>841186.03700000001</v>
      </c>
      <c r="C39" s="1">
        <v>818991.81599999999</v>
      </c>
      <c r="D39" s="1">
        <v>103</v>
      </c>
      <c r="E39" s="1">
        <v>45</v>
      </c>
      <c r="F39" s="2">
        <v>3.4654069985455498E-2</v>
      </c>
      <c r="G39" s="4">
        <v>0.29879486507728598</v>
      </c>
      <c r="H39" s="3">
        <v>294.73408435944401</v>
      </c>
      <c r="I39" s="3">
        <v>986.40946953090702</v>
      </c>
      <c r="J39" s="1">
        <f t="shared" si="6"/>
        <v>34</v>
      </c>
      <c r="K39" s="1">
        <f t="shared" si="7"/>
        <v>52</v>
      </c>
      <c r="L39" s="1">
        <f t="shared" si="8"/>
        <v>324</v>
      </c>
      <c r="N39" s="1" t="str">
        <f t="shared" si="4"/>
        <v/>
      </c>
      <c r="O39" s="1">
        <f>(Sheet1!$A$1*processed_survey!F12+Sheet1!$B$1)-I39</f>
        <v>888.36170899701733</v>
      </c>
      <c r="P39" s="1">
        <f t="shared" si="5"/>
        <v>888.36170899701733</v>
      </c>
      <c r="Q39" s="1">
        <f t="shared" si="9"/>
        <v>0.90378469738572675</v>
      </c>
    </row>
    <row r="40" spans="1:17" x14ac:dyDescent="0.4">
      <c r="A40" s="1">
        <v>2091</v>
      </c>
      <c r="B40" s="1">
        <v>841279.31400000001</v>
      </c>
      <c r="C40" s="1">
        <v>818880.80099999998</v>
      </c>
      <c r="D40" s="1">
        <v>103</v>
      </c>
      <c r="E40" s="1">
        <v>190</v>
      </c>
      <c r="F40" s="2">
        <v>4.4724870518896502E-2</v>
      </c>
      <c r="G40" s="4">
        <v>0.209111376417105</v>
      </c>
      <c r="H40" s="3">
        <v>407.04886249131101</v>
      </c>
      <c r="I40" s="3">
        <v>1946.5648854961801</v>
      </c>
      <c r="J40" s="1">
        <f t="shared" si="6"/>
        <v>19</v>
      </c>
      <c r="K40" s="1">
        <f t="shared" si="7"/>
        <v>39</v>
      </c>
      <c r="L40" s="1">
        <f t="shared" si="8"/>
        <v>400</v>
      </c>
      <c r="N40" s="1">
        <f t="shared" si="4"/>
        <v>1946.5648854961801</v>
      </c>
      <c r="O40" s="1">
        <f>(Sheet1!$A$1*processed_survey!F25+Sheet1!$B$1)-I40</f>
        <v>2365.180070294341</v>
      </c>
      <c r="P40" s="1">
        <f t="shared" si="5"/>
        <v>2365.180070294341</v>
      </c>
      <c r="Q40" s="1">
        <f t="shared" si="9"/>
        <v>0.81013023972144171</v>
      </c>
    </row>
    <row r="41" spans="1:17" x14ac:dyDescent="0.4">
      <c r="A41" s="1">
        <v>2131</v>
      </c>
      <c r="B41" s="1">
        <v>840845.73800000001</v>
      </c>
      <c r="C41" s="1">
        <v>818926.04700000002</v>
      </c>
      <c r="D41" s="1">
        <v>106</v>
      </c>
      <c r="E41" s="1">
        <v>40</v>
      </c>
      <c r="F41" s="2">
        <v>2.2617838269981701E-2</v>
      </c>
      <c r="G41" s="4">
        <v>0.229694264970359</v>
      </c>
      <c r="H41" s="3">
        <v>767.33497635382605</v>
      </c>
      <c r="I41" s="3">
        <v>3340.6797355295098</v>
      </c>
      <c r="J41" s="1">
        <f t="shared" si="6"/>
        <v>47</v>
      </c>
      <c r="K41" s="1">
        <f t="shared" si="7"/>
        <v>28</v>
      </c>
      <c r="L41" s="1">
        <f t="shared" si="8"/>
        <v>361</v>
      </c>
      <c r="N41" s="1">
        <f t="shared" si="4"/>
        <v>3340.6797355295098</v>
      </c>
      <c r="O41" s="1">
        <f>(Sheet1!$A$1*processed_survey!F36+Sheet1!$B$1)-I41</f>
        <v>-481.60975108727553</v>
      </c>
      <c r="P41" s="1">
        <f t="shared" si="5"/>
        <v>481.60975108727553</v>
      </c>
      <c r="Q41" s="1">
        <f t="shared" si="9"/>
        <v>0.67414697281424374</v>
      </c>
    </row>
    <row r="42" spans="1:17" x14ac:dyDescent="0.4">
      <c r="A42" s="1">
        <v>2175</v>
      </c>
      <c r="B42" s="1">
        <v>840767.12</v>
      </c>
      <c r="C42" s="1">
        <v>819253.63</v>
      </c>
      <c r="D42" s="1">
        <v>111</v>
      </c>
      <c r="E42" s="1">
        <v>35</v>
      </c>
      <c r="F42" s="2">
        <v>2.9446195025620001E-2</v>
      </c>
      <c r="G42" s="4">
        <v>7.2644131743312496E-2</v>
      </c>
      <c r="H42" s="3">
        <v>407.94832654530398</v>
      </c>
      <c r="I42" s="3">
        <v>5615.7093044595304</v>
      </c>
      <c r="J42" s="1">
        <f t="shared" si="6"/>
        <v>43</v>
      </c>
      <c r="K42" s="1">
        <f t="shared" si="7"/>
        <v>10</v>
      </c>
      <c r="L42" s="1">
        <f t="shared" si="8"/>
        <v>1089</v>
      </c>
      <c r="N42" s="1">
        <f t="shared" si="4"/>
        <v>5615.7093044595304</v>
      </c>
      <c r="O42" s="1">
        <f>(Sheet1!$A$1*processed_survey!F54+Sheet1!$B$1)-I42</f>
        <v>-3610.0846337136745</v>
      </c>
      <c r="P42" s="1">
        <f t="shared" si="5"/>
        <v>3610.0846337136745</v>
      </c>
      <c r="Q42" s="1">
        <f t="shared" si="9"/>
        <v>0.45223845997817241</v>
      </c>
    </row>
    <row r="43" spans="1:17" x14ac:dyDescent="0.4">
      <c r="A43" s="1">
        <v>2201</v>
      </c>
      <c r="B43" s="1">
        <v>840859.79</v>
      </c>
      <c r="C43" s="1">
        <v>819162.45799999998</v>
      </c>
      <c r="D43" s="1">
        <v>111</v>
      </c>
      <c r="E43" s="1">
        <v>165</v>
      </c>
      <c r="F43" s="2">
        <v>4.0607523386420298E-2</v>
      </c>
      <c r="G43" s="4">
        <v>6.6235318573952803E-2</v>
      </c>
      <c r="H43" s="3">
        <v>257.249766136576</v>
      </c>
      <c r="I43" s="3">
        <v>3883.8760298156099</v>
      </c>
      <c r="J43" s="1">
        <f t="shared" si="6"/>
        <v>27</v>
      </c>
      <c r="K43" s="1">
        <f t="shared" si="7"/>
        <v>19</v>
      </c>
      <c r="L43" s="1">
        <f t="shared" si="8"/>
        <v>64</v>
      </c>
      <c r="N43" s="1">
        <f t="shared" si="4"/>
        <v>3883.8760298156099</v>
      </c>
      <c r="O43" s="1">
        <f>(Sheet1!$A$1*processed_survey!F45+Sheet1!$B$1)-I43</f>
        <v>-1362.6638590168213</v>
      </c>
      <c r="P43" s="1">
        <f t="shared" si="5"/>
        <v>1362.6638590168213</v>
      </c>
      <c r="Q43" s="1">
        <f t="shared" si="9"/>
        <v>0.62116309801573499</v>
      </c>
    </row>
    <row r="44" spans="1:17" x14ac:dyDescent="0.4">
      <c r="A44" s="1">
        <v>2252</v>
      </c>
      <c r="B44" s="1">
        <v>840973.12</v>
      </c>
      <c r="C44" s="1">
        <v>819039.054</v>
      </c>
      <c r="D44" s="1">
        <v>114</v>
      </c>
      <c r="E44" s="1">
        <v>80</v>
      </c>
      <c r="F44" s="2">
        <v>3.53681622573805E-2</v>
      </c>
      <c r="G44" s="4">
        <v>0.40990191188694902</v>
      </c>
      <c r="H44" s="3">
        <v>395.01246882792998</v>
      </c>
      <c r="I44" s="3">
        <v>963.67559499667402</v>
      </c>
      <c r="J44" s="1">
        <f t="shared" si="6"/>
        <v>33</v>
      </c>
      <c r="K44" s="1">
        <f t="shared" si="7"/>
        <v>53</v>
      </c>
      <c r="L44" s="1">
        <f t="shared" si="8"/>
        <v>400</v>
      </c>
      <c r="N44" s="1" t="str">
        <f t="shared" si="4"/>
        <v/>
      </c>
      <c r="O44" s="1">
        <f>(Sheet1!$A$1*processed_survey!F11+Sheet1!$B$1)-I44</f>
        <v>1832.9888665737822</v>
      </c>
      <c r="P44" s="1">
        <f t="shared" si="5"/>
        <v>1832.9888665737822</v>
      </c>
      <c r="Q44" s="1">
        <f t="shared" si="9"/>
        <v>0.90600218077925743</v>
      </c>
    </row>
    <row r="45" spans="1:17" x14ac:dyDescent="0.4">
      <c r="A45" s="1">
        <v>2308</v>
      </c>
      <c r="B45" s="1">
        <v>840993.95700000005</v>
      </c>
      <c r="C45" s="1">
        <v>819293.41099999996</v>
      </c>
      <c r="D45" s="1">
        <v>116</v>
      </c>
      <c r="E45" s="1">
        <v>110</v>
      </c>
      <c r="F45" s="2">
        <v>5.0663191847349999E-2</v>
      </c>
      <c r="G45" s="4">
        <v>0.242148275553522</v>
      </c>
      <c r="H45" s="3">
        <v>489.14826561148499</v>
      </c>
      <c r="I45" s="3">
        <v>2020.03613072754</v>
      </c>
      <c r="J45" s="1">
        <f t="shared" si="6"/>
        <v>13</v>
      </c>
      <c r="K45" s="1">
        <f t="shared" si="7"/>
        <v>38</v>
      </c>
      <c r="L45" s="1">
        <f t="shared" si="8"/>
        <v>625</v>
      </c>
      <c r="N45" s="1">
        <f t="shared" si="4"/>
        <v>2020.03613072754</v>
      </c>
      <c r="O45" s="1">
        <f>(Sheet1!$A$1*processed_survey!F26+Sheet1!$B$1)-I45</f>
        <v>794.51281686205607</v>
      </c>
      <c r="P45" s="1">
        <f t="shared" si="5"/>
        <v>794.51281686205607</v>
      </c>
      <c r="Q45" s="1">
        <f t="shared" si="9"/>
        <v>0.80296378571655014</v>
      </c>
    </row>
    <row r="46" spans="1:17" x14ac:dyDescent="0.4">
      <c r="A46" s="1">
        <v>2328</v>
      </c>
      <c r="B46" s="1">
        <v>840871.24800000002</v>
      </c>
      <c r="C46" s="1">
        <v>819343.88500000001</v>
      </c>
      <c r="D46" s="1">
        <v>118</v>
      </c>
      <c r="E46" s="1">
        <v>20</v>
      </c>
      <c r="F46" s="2">
        <v>5.5671932981959001E-2</v>
      </c>
      <c r="G46" s="4">
        <v>0.236441621918172</v>
      </c>
      <c r="H46" s="3">
        <v>790.01180362753701</v>
      </c>
      <c r="I46" s="3">
        <v>3341.2552207112799</v>
      </c>
      <c r="J46" s="1">
        <f t="shared" si="6"/>
        <v>8</v>
      </c>
      <c r="K46" s="1">
        <f t="shared" si="7"/>
        <v>27</v>
      </c>
      <c r="L46" s="1">
        <f t="shared" si="8"/>
        <v>361</v>
      </c>
      <c r="N46" s="1">
        <f t="shared" si="4"/>
        <v>3341.2552207112799</v>
      </c>
      <c r="O46" s="1">
        <f>(Sheet1!$A$1*processed_survey!F37+Sheet1!$B$1)-I46</f>
        <v>-1171.5812398163657</v>
      </c>
      <c r="P46" s="1">
        <f t="shared" si="5"/>
        <v>1171.5812398163657</v>
      </c>
      <c r="Q46" s="1">
        <f t="shared" si="9"/>
        <v>0.67409083945114812</v>
      </c>
    </row>
    <row r="47" spans="1:17" x14ac:dyDescent="0.4">
      <c r="A47" s="1">
        <v>2354</v>
      </c>
      <c r="B47" s="1">
        <v>841118.10499999998</v>
      </c>
      <c r="C47" s="1">
        <v>819223.53099999996</v>
      </c>
      <c r="D47" s="1">
        <v>120</v>
      </c>
      <c r="E47" s="1">
        <v>85</v>
      </c>
      <c r="F47" s="2">
        <v>3.8728539552325199E-2</v>
      </c>
      <c r="G47" s="4">
        <v>0.798195528773325</v>
      </c>
      <c r="H47" s="3">
        <v>275.66460806019302</v>
      </c>
      <c r="I47" s="3">
        <v>345.35974973931098</v>
      </c>
      <c r="J47" s="1">
        <f t="shared" si="6"/>
        <v>29</v>
      </c>
      <c r="K47" s="1">
        <f t="shared" si="7"/>
        <v>60</v>
      </c>
      <c r="L47" s="1">
        <f t="shared" si="8"/>
        <v>961</v>
      </c>
      <c r="M47" s="1" t="s">
        <v>22</v>
      </c>
      <c r="N47" s="1" t="str">
        <f t="shared" si="4"/>
        <v/>
      </c>
      <c r="O47" s="1">
        <f>(Sheet1!$A$1*processed_survey!F4+Sheet1!$B$1)-I47</f>
        <v>3097.1595607911054</v>
      </c>
      <c r="P47" s="1">
        <f t="shared" si="5"/>
        <v>3097.1595607911054</v>
      </c>
      <c r="Q47" s="1">
        <f t="shared" si="9"/>
        <v>0.96631328686680218</v>
      </c>
    </row>
    <row r="48" spans="1:17" x14ac:dyDescent="0.4">
      <c r="A48" s="1">
        <v>2373</v>
      </c>
      <c r="B48" s="1">
        <v>840749.86300000001</v>
      </c>
      <c r="C48" s="1">
        <v>819345.26100000006</v>
      </c>
      <c r="D48" s="1">
        <v>121</v>
      </c>
      <c r="E48" s="1">
        <v>55</v>
      </c>
      <c r="F48" s="2">
        <v>4.8599280440805498E-2</v>
      </c>
      <c r="G48" s="4">
        <v>8.4253782041722597E-2</v>
      </c>
      <c r="H48" s="3">
        <v>95.441666252423303</v>
      </c>
      <c r="I48" s="3">
        <v>1132.7879169288799</v>
      </c>
      <c r="J48" s="1">
        <f t="shared" si="6"/>
        <v>15</v>
      </c>
      <c r="K48" s="1">
        <f t="shared" si="7"/>
        <v>47</v>
      </c>
      <c r="L48" s="1">
        <f t="shared" si="8"/>
        <v>1024</v>
      </c>
      <c r="N48" s="1" t="str">
        <f t="shared" si="4"/>
        <v/>
      </c>
      <c r="O48" s="1">
        <f>(Sheet1!$A$1*processed_survey!F17+Sheet1!$B$1)-I48</f>
        <v>3315.9707836309317</v>
      </c>
      <c r="P48" s="1">
        <f t="shared" si="5"/>
        <v>3315.9707836309317</v>
      </c>
      <c r="Q48" s="1">
        <f t="shared" si="9"/>
        <v>0.88950680666423843</v>
      </c>
    </row>
    <row r="49" spans="1:17" x14ac:dyDescent="0.4">
      <c r="A49" s="1">
        <v>2393</v>
      </c>
      <c r="B49" s="1">
        <v>840669.35400000005</v>
      </c>
      <c r="C49" s="1">
        <v>819277.66899999999</v>
      </c>
      <c r="D49" s="1">
        <v>122</v>
      </c>
      <c r="E49" s="1">
        <v>45</v>
      </c>
      <c r="F49" s="2">
        <v>6.7754235606344707E-2</v>
      </c>
      <c r="G49" s="4">
        <v>0.44503237072302798</v>
      </c>
      <c r="H49" s="3">
        <v>521.88524455133995</v>
      </c>
      <c r="I49" s="3">
        <v>1172.69052519359</v>
      </c>
      <c r="J49" s="1">
        <f t="shared" si="6"/>
        <v>2</v>
      </c>
      <c r="K49" s="1">
        <f t="shared" si="7"/>
        <v>46</v>
      </c>
      <c r="L49" s="1">
        <f t="shared" si="8"/>
        <v>1936</v>
      </c>
      <c r="N49" s="1" t="str">
        <f t="shared" si="4"/>
        <v/>
      </c>
      <c r="O49" s="1">
        <f>(Sheet1!$A$1*processed_survey!F18+Sheet1!$B$1)-I49</f>
        <v>3473.1754135297019</v>
      </c>
      <c r="P49" s="1">
        <f t="shared" si="5"/>
        <v>3473.1754135297019</v>
      </c>
      <c r="Q49" s="1">
        <f t="shared" si="9"/>
        <v>0.88561466891832497</v>
      </c>
    </row>
    <row r="50" spans="1:17" x14ac:dyDescent="0.4">
      <c r="A50" s="1">
        <v>2417</v>
      </c>
      <c r="B50" s="1">
        <v>841192.95</v>
      </c>
      <c r="C50" s="1">
        <v>819134.08799999999</v>
      </c>
      <c r="D50" s="1">
        <v>123</v>
      </c>
      <c r="E50" s="1">
        <v>60</v>
      </c>
      <c r="F50" s="2">
        <v>2.9730798949182301E-2</v>
      </c>
      <c r="G50" s="4">
        <v>0.585128791332995</v>
      </c>
      <c r="H50" s="3">
        <v>346.78294598534501</v>
      </c>
      <c r="I50" s="3">
        <v>592.66088273545904</v>
      </c>
      <c r="J50" s="1">
        <f t="shared" si="6"/>
        <v>42</v>
      </c>
      <c r="K50" s="1">
        <f t="shared" si="7"/>
        <v>55</v>
      </c>
      <c r="L50" s="1">
        <f t="shared" si="8"/>
        <v>169</v>
      </c>
      <c r="M50" s="1" t="s">
        <v>23</v>
      </c>
      <c r="N50" s="1" t="str">
        <f t="shared" si="4"/>
        <v/>
      </c>
      <c r="O50" s="1">
        <f>(Sheet1!$A$1*processed_survey!F9+Sheet1!$B$1)-I50</f>
        <v>2123.5390017529776</v>
      </c>
      <c r="P50" s="1">
        <f t="shared" si="5"/>
        <v>2123.5390017529776</v>
      </c>
      <c r="Q50" s="1">
        <f t="shared" si="9"/>
        <v>0.94219130296148501</v>
      </c>
    </row>
    <row r="51" spans="1:17" x14ac:dyDescent="0.4">
      <c r="A51" s="1">
        <v>2437</v>
      </c>
      <c r="B51" s="1">
        <v>841093.56599999999</v>
      </c>
      <c r="C51" s="1">
        <v>818892.75899999996</v>
      </c>
      <c r="D51" s="1">
        <v>125</v>
      </c>
      <c r="E51" s="1">
        <v>20</v>
      </c>
      <c r="F51" s="2">
        <v>3.6917877658434101E-2</v>
      </c>
      <c r="G51" s="4">
        <v>5.8923673803439998E-2</v>
      </c>
      <c r="H51" s="3">
        <v>224.91144112005799</v>
      </c>
      <c r="I51" s="3">
        <v>3816.99623601759</v>
      </c>
      <c r="J51" s="1">
        <f t="shared" si="6"/>
        <v>32</v>
      </c>
      <c r="K51" s="1">
        <f t="shared" si="7"/>
        <v>20</v>
      </c>
      <c r="L51" s="1">
        <f t="shared" si="8"/>
        <v>144</v>
      </c>
      <c r="N51" s="1">
        <f t="shared" si="4"/>
        <v>3816.99623601759</v>
      </c>
      <c r="O51" s="1">
        <f>(Sheet1!$A$1*processed_survey!F44+Sheet1!$B$1)-I51</f>
        <v>-589.49638785883008</v>
      </c>
      <c r="P51" s="1">
        <f t="shared" si="5"/>
        <v>589.49638785883008</v>
      </c>
      <c r="Q51" s="1">
        <f t="shared" si="9"/>
        <v>0.62768661568037865</v>
      </c>
    </row>
    <row r="52" spans="1:17" x14ac:dyDescent="0.4">
      <c r="A52" s="1">
        <v>2461</v>
      </c>
      <c r="B52" s="1">
        <v>841170.21900000004</v>
      </c>
      <c r="C52" s="1">
        <v>818800.43299999996</v>
      </c>
      <c r="D52" s="1">
        <v>125</v>
      </c>
      <c r="E52" s="1">
        <v>140</v>
      </c>
      <c r="F52" s="2">
        <v>4.7556172905340102E-2</v>
      </c>
      <c r="G52" s="4">
        <v>8.5251630941286294E-2</v>
      </c>
      <c r="H52" s="3">
        <v>287.57821861270099</v>
      </c>
      <c r="I52" s="3">
        <v>3373.2870026939299</v>
      </c>
      <c r="J52" s="1">
        <f t="shared" si="6"/>
        <v>17</v>
      </c>
      <c r="K52" s="1">
        <f t="shared" si="7"/>
        <v>26</v>
      </c>
      <c r="L52" s="1">
        <f t="shared" si="8"/>
        <v>81</v>
      </c>
      <c r="N52" s="1">
        <f t="shared" si="4"/>
        <v>3373.2870026939299</v>
      </c>
      <c r="O52" s="1">
        <f>(Sheet1!$A$1*processed_survey!F38+Sheet1!$B$1)-I52</f>
        <v>-1101.5058032653887</v>
      </c>
      <c r="P52" s="1">
        <f t="shared" si="5"/>
        <v>1101.5058032653887</v>
      </c>
      <c r="Q52" s="1">
        <f t="shared" si="9"/>
        <v>0.67096642946530249</v>
      </c>
    </row>
    <row r="53" spans="1:17" x14ac:dyDescent="0.4">
      <c r="A53" s="1">
        <v>2481</v>
      </c>
      <c r="B53" s="1">
        <v>840744.41200000001</v>
      </c>
      <c r="C53" s="1">
        <v>819420.09900000005</v>
      </c>
      <c r="D53" s="1">
        <v>126</v>
      </c>
      <c r="E53" s="1">
        <v>55</v>
      </c>
      <c r="F53" s="2">
        <v>5.56675048608547E-2</v>
      </c>
      <c r="G53" s="4">
        <v>0.32012350342426299</v>
      </c>
      <c r="H53" s="3">
        <v>1099.7060224342599</v>
      </c>
      <c r="I53" s="3">
        <v>3435.2554894315599</v>
      </c>
      <c r="J53" s="1">
        <f t="shared" si="6"/>
        <v>9</v>
      </c>
      <c r="K53" s="1">
        <f t="shared" si="7"/>
        <v>24</v>
      </c>
      <c r="L53" s="1">
        <f t="shared" si="8"/>
        <v>225</v>
      </c>
      <c r="N53" s="1">
        <f t="shared" si="4"/>
        <v>3435.2554894315599</v>
      </c>
      <c r="O53" s="1">
        <f>(Sheet1!$A$1*processed_survey!F40+Sheet1!$B$1)-I53</f>
        <v>-639.82592311748976</v>
      </c>
      <c r="P53" s="1">
        <f t="shared" si="5"/>
        <v>639.82592311748976</v>
      </c>
      <c r="Q53" s="1">
        <f t="shared" si="9"/>
        <v>0.66492196528670433</v>
      </c>
    </row>
    <row r="54" spans="1:17" x14ac:dyDescent="0.4">
      <c r="A54" s="1">
        <v>2491</v>
      </c>
      <c r="B54" s="1">
        <v>840708.76699999999</v>
      </c>
      <c r="C54" s="1">
        <v>819455.15899999999</v>
      </c>
      <c r="D54" s="1">
        <v>126</v>
      </c>
      <c r="E54" s="1">
        <v>105</v>
      </c>
      <c r="F54" s="2">
        <v>6.1828509213504197E-2</v>
      </c>
      <c r="G54" s="4">
        <v>0.10243495905500299</v>
      </c>
      <c r="H54" s="3">
        <v>474.34267305272402</v>
      </c>
      <c r="I54" s="3">
        <v>4630.6717689809302</v>
      </c>
      <c r="J54" s="1">
        <f t="shared" si="6"/>
        <v>4</v>
      </c>
      <c r="K54" s="1">
        <f t="shared" si="7"/>
        <v>16</v>
      </c>
      <c r="L54" s="1">
        <f t="shared" si="8"/>
        <v>144</v>
      </c>
      <c r="N54" s="1">
        <f t="shared" si="4"/>
        <v>4630.6717689809302</v>
      </c>
      <c r="O54" s="1">
        <f>(Sheet1!$A$1*processed_survey!F48+Sheet1!$B$1)-I54</f>
        <v>-2014.1531337499946</v>
      </c>
      <c r="P54" s="1">
        <f t="shared" si="5"/>
        <v>2014.1531337499946</v>
      </c>
      <c r="Q54" s="1">
        <f t="shared" si="9"/>
        <v>0.5483199428613027</v>
      </c>
    </row>
    <row r="55" spans="1:17" x14ac:dyDescent="0.4">
      <c r="A55" s="1">
        <v>2513</v>
      </c>
      <c r="B55" s="1">
        <v>840624.86600000004</v>
      </c>
      <c r="C55" s="1">
        <v>819441.32200000004</v>
      </c>
      <c r="D55" s="1">
        <v>127</v>
      </c>
      <c r="E55" s="1">
        <v>90</v>
      </c>
      <c r="F55" s="2">
        <v>7.3583433731888304E-2</v>
      </c>
      <c r="G55" s="4">
        <v>0.15408983216528299</v>
      </c>
      <c r="H55" s="3">
        <v>572.59307122620396</v>
      </c>
      <c r="I55" s="3">
        <v>3715.9692056255599</v>
      </c>
      <c r="J55" s="1">
        <f t="shared" si="6"/>
        <v>1</v>
      </c>
      <c r="K55" s="1">
        <f t="shared" si="7"/>
        <v>22</v>
      </c>
      <c r="L55" s="1">
        <f t="shared" si="8"/>
        <v>441</v>
      </c>
      <c r="N55" s="1">
        <f t="shared" si="4"/>
        <v>3715.9692056255599</v>
      </c>
      <c r="O55" s="1">
        <f>(Sheet1!$A$1*processed_survey!F42+Sheet1!$B$1)-I55</f>
        <v>-215.00715480032432</v>
      </c>
      <c r="P55" s="1">
        <f t="shared" si="5"/>
        <v>215.00715480032432</v>
      </c>
      <c r="Q55" s="1">
        <f t="shared" si="9"/>
        <v>0.63754088675303289</v>
      </c>
    </row>
    <row r="56" spans="1:17" x14ac:dyDescent="0.4">
      <c r="A56" s="1">
        <v>2549</v>
      </c>
      <c r="B56" s="1">
        <v>840692.09</v>
      </c>
      <c r="C56" s="1">
        <v>819332.55799999996</v>
      </c>
      <c r="D56" s="1">
        <v>129</v>
      </c>
      <c r="E56" s="1">
        <v>130</v>
      </c>
      <c r="F56" s="2">
        <v>6.1765114996013698E-2</v>
      </c>
      <c r="G56" s="4">
        <v>0.77981973274369598</v>
      </c>
      <c r="H56" s="3">
        <v>250.24246376283801</v>
      </c>
      <c r="I56" s="3">
        <v>320.89783478855099</v>
      </c>
      <c r="J56" s="1">
        <f t="shared" si="6"/>
        <v>5</v>
      </c>
      <c r="K56" s="1">
        <f t="shared" si="7"/>
        <v>61</v>
      </c>
      <c r="L56" s="1">
        <f t="shared" si="8"/>
        <v>3136</v>
      </c>
      <c r="N56" s="1" t="str">
        <f t="shared" si="4"/>
        <v/>
      </c>
      <c r="O56" s="1">
        <f>(Sheet1!$A$1*processed_survey!F3+Sheet1!$B$1)-I56</f>
        <v>2637.9297699276226</v>
      </c>
      <c r="P56" s="1">
        <f t="shared" si="5"/>
        <v>2637.9297699276226</v>
      </c>
      <c r="Q56" s="1">
        <f t="shared" si="9"/>
        <v>0.96869932493944078</v>
      </c>
    </row>
    <row r="57" spans="1:17" x14ac:dyDescent="0.4">
      <c r="A57" s="1">
        <v>2567</v>
      </c>
      <c r="B57" s="1">
        <v>840438.647</v>
      </c>
      <c r="C57" s="1">
        <v>819536.12600000005</v>
      </c>
      <c r="D57" s="1">
        <v>130</v>
      </c>
      <c r="E57" s="1">
        <v>70</v>
      </c>
      <c r="F57" s="2">
        <v>4.5540574729080003E-3</v>
      </c>
      <c r="G57" s="4">
        <v>0.144587719327019</v>
      </c>
      <c r="H57" s="3">
        <v>247.98837472486699</v>
      </c>
      <c r="I57" s="3">
        <v>1715.1413403511899</v>
      </c>
      <c r="J57" s="1">
        <f t="shared" si="6"/>
        <v>59</v>
      </c>
      <c r="K57" s="1">
        <f t="shared" si="7"/>
        <v>40</v>
      </c>
      <c r="L57" s="1">
        <f t="shared" si="8"/>
        <v>361</v>
      </c>
      <c r="N57" s="1">
        <f t="shared" si="4"/>
        <v>1715.1413403511899</v>
      </c>
      <c r="O57" s="1">
        <f>(Sheet1!$A$1*processed_survey!F24+Sheet1!$B$1)-I57</f>
        <v>2608.6868282110345</v>
      </c>
      <c r="P57" s="1">
        <f t="shared" si="5"/>
        <v>2608.6868282110345</v>
      </c>
      <c r="Q57" s="1">
        <f t="shared" si="9"/>
        <v>0.83270350885153444</v>
      </c>
    </row>
    <row r="58" spans="1:17" x14ac:dyDescent="0.4">
      <c r="A58" s="1">
        <v>2595</v>
      </c>
      <c r="B58" s="1">
        <v>840101.48199999996</v>
      </c>
      <c r="C58" s="1">
        <v>819673.679</v>
      </c>
      <c r="D58" s="1">
        <v>131</v>
      </c>
      <c r="E58" s="1">
        <v>25</v>
      </c>
      <c r="F58" s="2">
        <v>4.4596484085801698E-2</v>
      </c>
      <c r="G58" s="4">
        <v>0.60776726855832497</v>
      </c>
      <c r="H58" s="3">
        <v>611.88985982523104</v>
      </c>
      <c r="I58" s="3">
        <v>1006.78317421845</v>
      </c>
      <c r="J58" s="1">
        <f t="shared" si="6"/>
        <v>21</v>
      </c>
      <c r="K58" s="1">
        <f t="shared" si="7"/>
        <v>50</v>
      </c>
      <c r="L58" s="1">
        <f t="shared" si="8"/>
        <v>841</v>
      </c>
      <c r="N58" s="1" t="str">
        <f t="shared" si="4"/>
        <v/>
      </c>
      <c r="O58" s="1">
        <f>(Sheet1!$A$1*processed_survey!F14+Sheet1!$B$1)-I58</f>
        <v>2126.0272120711825</v>
      </c>
      <c r="P58" s="1">
        <f t="shared" si="5"/>
        <v>2126.0272120711825</v>
      </c>
      <c r="Q58" s="1">
        <f t="shared" si="9"/>
        <v>0.90179742716738831</v>
      </c>
    </row>
    <row r="59" spans="1:17" x14ac:dyDescent="0.4">
      <c r="A59" s="1">
        <v>2643</v>
      </c>
      <c r="B59" s="1">
        <v>840197.42799999996</v>
      </c>
      <c r="C59" s="1">
        <v>819536.32700000005</v>
      </c>
      <c r="D59" s="1">
        <v>133</v>
      </c>
      <c r="E59" s="1">
        <v>50</v>
      </c>
      <c r="F59" s="2">
        <v>4.0591010291536798E-2</v>
      </c>
      <c r="G59" s="4">
        <v>9.2324410636269005E-2</v>
      </c>
      <c r="H59" s="3">
        <v>889.62954279758003</v>
      </c>
      <c r="I59" s="3">
        <v>9635.9081706186898</v>
      </c>
      <c r="J59" s="1">
        <f t="shared" si="6"/>
        <v>28</v>
      </c>
      <c r="K59" s="1">
        <f t="shared" si="7"/>
        <v>2</v>
      </c>
      <c r="L59" s="1">
        <f t="shared" si="8"/>
        <v>676</v>
      </c>
      <c r="N59" s="1" t="str">
        <f t="shared" si="4"/>
        <v/>
      </c>
      <c r="O59" s="1">
        <f>(Sheet1!$A$1*processed_survey!F62+Sheet1!$B$1)-I59</f>
        <v>-6339.2525788684179</v>
      </c>
      <c r="P59" s="1">
        <f t="shared" si="5"/>
        <v>6339.2525788684179</v>
      </c>
      <c r="Q59" s="1">
        <f t="shared" si="9"/>
        <v>6.0104500983426574E-2</v>
      </c>
    </row>
    <row r="60" spans="1:17" x14ac:dyDescent="0.4">
      <c r="A60" s="1">
        <v>2665</v>
      </c>
      <c r="B60" s="1">
        <v>840411.56499999994</v>
      </c>
      <c r="C60" s="1">
        <v>819323.7</v>
      </c>
      <c r="D60" s="1">
        <v>134</v>
      </c>
      <c r="E60" s="1">
        <v>60</v>
      </c>
      <c r="F60" s="2">
        <v>3.8104622093449001E-3</v>
      </c>
      <c r="G60" s="4">
        <v>0.30160735476473</v>
      </c>
      <c r="H60" s="3">
        <v>720.00960012800101</v>
      </c>
      <c r="I60" s="3">
        <v>2387.2415203191799</v>
      </c>
      <c r="J60" s="1">
        <f t="shared" si="6"/>
        <v>60</v>
      </c>
      <c r="K60" s="1">
        <f t="shared" si="7"/>
        <v>34</v>
      </c>
      <c r="L60" s="1">
        <f t="shared" si="8"/>
        <v>676</v>
      </c>
      <c r="N60" s="1">
        <f t="shared" si="4"/>
        <v>2387.2415203191799</v>
      </c>
      <c r="O60" s="1">
        <f>(Sheet1!$A$1*processed_survey!F30+Sheet1!$B$1)-I60</f>
        <v>495.8476963939961</v>
      </c>
      <c r="P60" s="1">
        <f t="shared" si="5"/>
        <v>495.8476963939961</v>
      </c>
      <c r="Q60" s="1">
        <f t="shared" si="9"/>
        <v>0.76714622843179148</v>
      </c>
    </row>
    <row r="61" spans="1:17" x14ac:dyDescent="0.4">
      <c r="A61" s="1">
        <v>2694</v>
      </c>
      <c r="B61" s="1">
        <v>840515.09900000005</v>
      </c>
      <c r="C61" s="1">
        <v>819222.21</v>
      </c>
      <c r="D61" s="1">
        <v>134</v>
      </c>
      <c r="E61" s="1">
        <v>205</v>
      </c>
      <c r="F61" s="2">
        <v>8.1783486485401992E-3</v>
      </c>
      <c r="G61" s="4">
        <v>8.1131509679138805E-2</v>
      </c>
      <c r="H61" s="3">
        <v>347.84926531836197</v>
      </c>
      <c r="I61" s="3">
        <v>4287.4743326488797</v>
      </c>
      <c r="J61" s="1">
        <f t="shared" si="6"/>
        <v>57</v>
      </c>
      <c r="K61" s="1">
        <f t="shared" si="7"/>
        <v>18</v>
      </c>
      <c r="L61" s="1">
        <f t="shared" si="8"/>
        <v>1521</v>
      </c>
      <c r="N61" s="1">
        <f t="shared" si="4"/>
        <v>4287.4743326488797</v>
      </c>
      <c r="O61" s="1">
        <f>(Sheet1!$A$1*processed_survey!F46+Sheet1!$B$1)-I61</f>
        <v>-1997.5537799310596</v>
      </c>
      <c r="P61" s="1">
        <f t="shared" si="5"/>
        <v>1997.5537799310596</v>
      </c>
      <c r="Q61" s="1">
        <f t="shared" si="9"/>
        <v>0.58179574192153904</v>
      </c>
    </row>
    <row r="62" spans="1:17" x14ac:dyDescent="0.4">
      <c r="A62" s="1">
        <v>2716</v>
      </c>
      <c r="B62" s="1">
        <v>840318.13100000005</v>
      </c>
      <c r="C62" s="1">
        <v>819409.37100000004</v>
      </c>
      <c r="D62" s="1">
        <v>135</v>
      </c>
      <c r="E62" s="1">
        <v>50</v>
      </c>
      <c r="F62" s="2">
        <v>3.3870558407767502E-2</v>
      </c>
      <c r="G62" s="4">
        <v>0.212115563219233</v>
      </c>
      <c r="H62" s="3">
        <v>719.02452339659101</v>
      </c>
      <c r="I62" s="3">
        <v>3389.77731046279</v>
      </c>
      <c r="J62" s="1">
        <f t="shared" si="6"/>
        <v>35</v>
      </c>
      <c r="K62" s="1">
        <f t="shared" si="7"/>
        <v>25</v>
      </c>
      <c r="L62" s="1">
        <f t="shared" si="8"/>
        <v>100</v>
      </c>
      <c r="N62" s="1">
        <f t="shared" si="4"/>
        <v>3389.77731046279</v>
      </c>
      <c r="O62" s="1">
        <f>(Sheet1!$A$1*processed_survey!F39+Sheet1!$B$1)-I62</f>
        <v>-129.30239879128112</v>
      </c>
      <c r="P62" s="1">
        <f t="shared" si="5"/>
        <v>129.30239879128112</v>
      </c>
      <c r="Q62" s="1">
        <f t="shared" si="9"/>
        <v>0.66935794941600013</v>
      </c>
    </row>
    <row r="63" spans="1:17" x14ac:dyDescent="0.4">
      <c r="A63" s="1">
        <v>2979</v>
      </c>
      <c r="B63" s="1">
        <v>840644.75</v>
      </c>
      <c r="C63" s="1">
        <v>819368.37100000004</v>
      </c>
      <c r="D63" s="1">
        <v>158</v>
      </c>
      <c r="E63" s="1">
        <v>90</v>
      </c>
      <c r="F63" s="2">
        <v>5.0813041598738798E-2</v>
      </c>
      <c r="G63" s="4">
        <v>0.67539504582233401</v>
      </c>
      <c r="H63" s="3">
        <v>310.00871071484102</v>
      </c>
      <c r="I63" s="3">
        <v>459.00353079639001</v>
      </c>
      <c r="J63" s="1">
        <f t="shared" si="6"/>
        <v>12</v>
      </c>
      <c r="K63" s="1">
        <f t="shared" si="7"/>
        <v>59</v>
      </c>
      <c r="L63" s="1">
        <f t="shared" si="8"/>
        <v>2209</v>
      </c>
      <c r="N63" s="1" t="str">
        <f t="shared" si="4"/>
        <v/>
      </c>
      <c r="O63" s="1">
        <f>(Sheet1!$A$1*processed_survey!F5+Sheet1!$B$1)-I63</f>
        <v>2978.7094658539781</v>
      </c>
      <c r="P63" s="1">
        <f t="shared" si="5"/>
        <v>2978.7094658539781</v>
      </c>
      <c r="Q63" s="1">
        <f t="shared" si="9"/>
        <v>0.95522836612913231</v>
      </c>
    </row>
    <row r="64" spans="1:17" x14ac:dyDescent="0.4">
      <c r="K64" s="1" t="s">
        <v>8</v>
      </c>
      <c r="L64" s="1">
        <f>SUM(L2:L63)</f>
        <v>51138</v>
      </c>
      <c r="N64" s="1" t="str">
        <f t="shared" si="4"/>
        <v/>
      </c>
    </row>
    <row r="65" spans="5:14" x14ac:dyDescent="0.4">
      <c r="K65" s="1" t="s">
        <v>9</v>
      </c>
      <c r="L65" s="1">
        <f>COUNT(L2:L63)</f>
        <v>62</v>
      </c>
      <c r="N65" s="1" t="str">
        <f t="shared" si="4"/>
        <v/>
      </c>
    </row>
    <row r="66" spans="5:14" x14ac:dyDescent="0.4">
      <c r="K66" s="1" t="s">
        <v>13</v>
      </c>
      <c r="L66" s="1">
        <f>1-6*L64/(L65^3-L65)</f>
        <v>-0.2877540228148372</v>
      </c>
      <c r="N66" s="1" t="str">
        <f t="shared" si="4"/>
        <v/>
      </c>
    </row>
    <row r="67" spans="5:14" x14ac:dyDescent="0.4">
      <c r="E67" s="1" t="s">
        <v>24</v>
      </c>
      <c r="F67" s="1" cm="1">
        <f t="array" ref="F67:G71">LINEST(F2:F63,I2:I63,TRUE,TRUE)</f>
        <v>-2.4383342966902644E-6</v>
      </c>
      <c r="G67" s="1">
        <v>4.3303850081267387E-2</v>
      </c>
      <c r="H67" s="1" t="s">
        <v>25</v>
      </c>
      <c r="K67" s="1" t="s">
        <v>10</v>
      </c>
      <c r="L67" s="1">
        <f>SQRT(L66^2*(L65-2)/(1-L66^2))</f>
        <v>2.3273707338939822</v>
      </c>
      <c r="N67" s="1" t="str">
        <f t="shared" ref="N67:N71" si="10">IF(AND(I67&gt;$I$77,I67&lt;$I$76),I67,"")</f>
        <v/>
      </c>
    </row>
    <row r="68" spans="5:14" x14ac:dyDescent="0.4">
      <c r="E68" s="1" t="s">
        <v>27</v>
      </c>
      <c r="F68" s="1">
        <v>8.8372254501533982E-7</v>
      </c>
      <c r="G68" s="1">
        <v>3.5745686072645015E-3</v>
      </c>
      <c r="H68" s="1" t="s">
        <v>28</v>
      </c>
      <c r="K68" s="1" t="s">
        <v>11</v>
      </c>
      <c r="L68" s="1">
        <f>_xlfn.T.DIST.RT(L67,L65-1)</f>
        <v>1.1640247422035318E-2</v>
      </c>
      <c r="N68" s="1" t="str">
        <f t="shared" si="10"/>
        <v/>
      </c>
    </row>
    <row r="69" spans="5:14" x14ac:dyDescent="0.4">
      <c r="E69" s="1" t="s">
        <v>26</v>
      </c>
      <c r="F69" s="1">
        <v>0.11259641290043201</v>
      </c>
      <c r="G69" s="1">
        <v>1.6997115568690862E-2</v>
      </c>
      <c r="K69" s="1" t="s">
        <v>14</v>
      </c>
      <c r="L69" s="1" t="b">
        <f>L68&lt;0.05</f>
        <v>1</v>
      </c>
      <c r="N69" s="1" t="str">
        <f t="shared" si="10"/>
        <v/>
      </c>
    </row>
    <row r="70" spans="5:14" x14ac:dyDescent="0.4">
      <c r="F70" s="1">
        <v>7.6129788883396881</v>
      </c>
      <c r="G70" s="1">
        <v>60</v>
      </c>
      <c r="H70" s="1" t="s">
        <v>29</v>
      </c>
      <c r="N70" s="1" t="str">
        <f t="shared" si="10"/>
        <v/>
      </c>
    </row>
    <row r="71" spans="5:14" x14ac:dyDescent="0.4">
      <c r="F71" s="1">
        <v>2.1994043521712421E-3</v>
      </c>
      <c r="G71" s="1">
        <v>1.7334116259325995E-2</v>
      </c>
      <c r="H71" s="1" t="s">
        <v>30</v>
      </c>
      <c r="N71" s="1" t="str">
        <f t="shared" si="10"/>
        <v/>
      </c>
    </row>
    <row r="74" spans="5:14" x14ac:dyDescent="0.4">
      <c r="I74" s="1">
        <f>AVERAGE(I2:I63)</f>
        <v>3224.0672831820348</v>
      </c>
    </row>
    <row r="75" spans="5:14" x14ac:dyDescent="0.4">
      <c r="I75" s="1">
        <f>2*STDEV(I2:I63)</f>
        <v>4925.2056712805752</v>
      </c>
    </row>
    <row r="76" spans="5:14" x14ac:dyDescent="0.4">
      <c r="H76" s="1" t="s">
        <v>31</v>
      </c>
      <c r="I76" s="1">
        <f>I74+I75</f>
        <v>8149.27295446261</v>
      </c>
    </row>
    <row r="77" spans="5:14" x14ac:dyDescent="0.4">
      <c r="H77" s="1" t="s">
        <v>32</v>
      </c>
      <c r="I77" s="1">
        <f>I75-I74</f>
        <v>1701.1383880985404</v>
      </c>
    </row>
  </sheetData>
  <autoFilter ref="A1:O1" xr:uid="{00000000-0001-0000-0000-000000000000}">
    <sortState xmlns:xlrd2="http://schemas.microsoft.com/office/spreadsheetml/2017/richdata2" ref="A2:O69">
      <sortCondition ref="D1"/>
    </sortState>
  </autoFilter>
  <conditionalFormatting sqref="P1:P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{B039A599-3781-43E5-8F9C-D51F076BA07B}</x14:id>
        </ext>
      </extLst>
    </cfRule>
  </conditionalFormatting>
  <conditionalFormatting sqref="O1:O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{13C22435-B12F-4C71-97F1-6DAB6146DD7F}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9A599-3781-43E5-8F9C-D51F076BA0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13C22435-B12F-4C71-97F1-6DAB6146DD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D0F0-F9BF-4E73-B5F1-85118E8640B5}">
  <sheetPr filterMode="1"/>
  <dimension ref="A1:H71"/>
  <sheetViews>
    <sheetView topLeftCell="A25" workbookViewId="0">
      <selection activeCell="F2" sqref="F2:G62"/>
    </sheetView>
  </sheetViews>
  <sheetFormatPr defaultRowHeight="15" x14ac:dyDescent="0.4"/>
  <cols>
    <col min="3" max="3" width="14.08984375" style="1" bestFit="1" customWidth="1"/>
    <col min="4" max="4" width="8.7265625" style="1"/>
    <col min="6" max="6" width="14.08984375" style="1" bestFit="1" customWidth="1"/>
    <col min="7" max="7" width="13.26953125" style="1" customWidth="1"/>
    <col min="8" max="8" width="14.08984375" style="1" bestFit="1" customWidth="1"/>
  </cols>
  <sheetData>
    <row r="1" spans="1:7" x14ac:dyDescent="0.4">
      <c r="A1" cm="1">
        <f t="array" ref="A1:B1">LINEST(processed_survey!I2:I63,processed_survey!F2:F63)</f>
        <v>-46177.594701951799</v>
      </c>
      <c r="B1">
        <v>4860.7165102329454</v>
      </c>
      <c r="C1" s="1" t="s">
        <v>5</v>
      </c>
      <c r="D1" s="1" t="s">
        <v>12</v>
      </c>
      <c r="F1" s="1" t="s">
        <v>5</v>
      </c>
    </row>
    <row r="2" spans="1:7" x14ac:dyDescent="0.4">
      <c r="C2" s="1">
        <v>5.1517321144342897E-2</v>
      </c>
      <c r="D2" s="1">
        <v>2075.0230885618198</v>
      </c>
      <c r="F2" s="1">
        <v>5.1517321144342897E-2</v>
      </c>
      <c r="G2" s="1">
        <v>2075.0230885618198</v>
      </c>
    </row>
    <row r="3" spans="1:7" hidden="1" x14ac:dyDescent="0.4">
      <c r="C3" s="1">
        <v>4.1186400413280602E-2</v>
      </c>
      <c r="D3" s="1">
        <v>1690.9713691086899</v>
      </c>
      <c r="F3" s="1">
        <v>4.1186400413280602E-2</v>
      </c>
      <c r="G3" s="1" t="s">
        <v>33</v>
      </c>
    </row>
    <row r="4" spans="1:7" x14ac:dyDescent="0.4">
      <c r="C4" s="1">
        <v>3.0711803177626E-2</v>
      </c>
      <c r="D4" s="1">
        <v>3214.2857142857101</v>
      </c>
      <c r="F4" s="1">
        <v>3.0711803177626E-2</v>
      </c>
      <c r="G4" s="1">
        <v>3214.2857142857101</v>
      </c>
    </row>
    <row r="5" spans="1:7" x14ac:dyDescent="0.4">
      <c r="C5" s="1">
        <v>3.0815886422131698E-2</v>
      </c>
      <c r="D5" s="1">
        <v>5147.6530929437304</v>
      </c>
      <c r="F5" s="1">
        <v>3.0815886422131698E-2</v>
      </c>
      <c r="G5" s="1">
        <v>5147.6530929437304</v>
      </c>
    </row>
    <row r="6" spans="1:7" x14ac:dyDescent="0.4">
      <c r="C6" s="1">
        <v>3.1938549483688398E-2</v>
      </c>
      <c r="D6" s="1">
        <v>2842.7037271004401</v>
      </c>
      <c r="F6" s="1">
        <v>3.1938549483688398E-2</v>
      </c>
      <c r="G6" s="1">
        <v>2842.7037271004401</v>
      </c>
    </row>
    <row r="7" spans="1:7" x14ac:dyDescent="0.4">
      <c r="C7" s="1">
        <v>2.7880190552433E-3</v>
      </c>
      <c r="D7" s="1">
        <v>5545.9595723822204</v>
      </c>
      <c r="F7" s="1">
        <v>2.7880190552433E-3</v>
      </c>
      <c r="G7" s="1">
        <v>5545.9595723822204</v>
      </c>
    </row>
    <row r="8" spans="1:7" x14ac:dyDescent="0.4">
      <c r="C8" s="1">
        <v>8.9910406621125007E-3</v>
      </c>
      <c r="D8" s="1">
        <v>7729.92961946793</v>
      </c>
      <c r="F8" s="1">
        <v>8.9910406621125007E-3</v>
      </c>
      <c r="G8" s="1">
        <v>7729.92961946793</v>
      </c>
    </row>
    <row r="9" spans="1:7" hidden="1" x14ac:dyDescent="0.4">
      <c r="C9" s="1">
        <v>4.6440630777459399E-2</v>
      </c>
      <c r="D9" s="1">
        <v>1376.65658871189</v>
      </c>
      <c r="F9" s="1">
        <v>4.6440630777459399E-2</v>
      </c>
      <c r="G9" s="1" t="s">
        <v>33</v>
      </c>
    </row>
    <row r="10" spans="1:7" hidden="1" x14ac:dyDescent="0.4">
      <c r="C10" s="1">
        <v>2.2541944571043901E-2</v>
      </c>
      <c r="D10" s="1">
        <v>10252.1058784736</v>
      </c>
      <c r="F10" s="1">
        <v>2.2541944571043901E-2</v>
      </c>
      <c r="G10" s="1" t="s">
        <v>33</v>
      </c>
    </row>
    <row r="11" spans="1:7" x14ac:dyDescent="0.4">
      <c r="C11" s="1">
        <v>4.4698128215310599E-2</v>
      </c>
      <c r="D11" s="1">
        <v>3436.3518478495698</v>
      </c>
      <c r="F11" s="1">
        <v>4.4698128215310599E-2</v>
      </c>
      <c r="G11" s="1">
        <v>3436.3518478495698</v>
      </c>
    </row>
    <row r="12" spans="1:7" hidden="1" x14ac:dyDescent="0.4">
      <c r="C12" s="1">
        <v>6.4662210125440198E-2</v>
      </c>
      <c r="D12" s="1">
        <v>1280.9824932392501</v>
      </c>
      <c r="F12" s="1">
        <v>6.4662210125440198E-2</v>
      </c>
      <c r="G12" s="1" t="s">
        <v>33</v>
      </c>
    </row>
    <row r="13" spans="1:7" x14ac:dyDescent="0.4">
      <c r="C13" s="1">
        <v>2.5612880425189902E-2</v>
      </c>
      <c r="D13" s="1">
        <v>6188.8161978893104</v>
      </c>
      <c r="F13" s="1">
        <v>2.5612880425189902E-2</v>
      </c>
      <c r="G13" s="1">
        <v>6188.8161978893104</v>
      </c>
    </row>
    <row r="14" spans="1:7" x14ac:dyDescent="0.4">
      <c r="C14" s="1">
        <v>3.7418712150251499E-2</v>
      </c>
      <c r="D14" s="1">
        <v>2111.5548976342702</v>
      </c>
      <c r="F14" s="1">
        <v>3.7418712150251499E-2</v>
      </c>
      <c r="G14" s="1">
        <v>2111.5548976342702</v>
      </c>
    </row>
    <row r="15" spans="1:7" x14ac:dyDescent="0.4">
      <c r="C15" s="1">
        <v>5.21525155602761E-2</v>
      </c>
      <c r="D15" s="1">
        <v>4464.1130362566901</v>
      </c>
      <c r="F15" s="1">
        <v>5.21525155602761E-2</v>
      </c>
      <c r="G15" s="1">
        <v>4464.1130362566901</v>
      </c>
    </row>
    <row r="16" spans="1:7" x14ac:dyDescent="0.4">
      <c r="C16" s="1">
        <v>2.0225298657740899E-2</v>
      </c>
      <c r="D16" s="1">
        <v>7596.0547622552804</v>
      </c>
      <c r="F16" s="1">
        <v>2.0225298657740899E-2</v>
      </c>
      <c r="G16" s="1">
        <v>7596.0547622552804</v>
      </c>
    </row>
    <row r="17" spans="3:7" x14ac:dyDescent="0.4">
      <c r="C17" s="1">
        <v>8.9211621422049005E-3</v>
      </c>
      <c r="D17" s="1">
        <v>5250.7447864945398</v>
      </c>
      <c r="F17" s="1">
        <v>8.9211621422049005E-3</v>
      </c>
      <c r="G17" s="1">
        <v>5250.7447864945398</v>
      </c>
    </row>
    <row r="18" spans="3:7" x14ac:dyDescent="0.4">
      <c r="C18" s="1">
        <v>4.6527016596767997E-3</v>
      </c>
      <c r="D18" s="1">
        <v>3070.5147277595902</v>
      </c>
      <c r="F18" s="1">
        <v>4.6527016596767997E-3</v>
      </c>
      <c r="G18" s="1">
        <v>3070.5147277595902</v>
      </c>
    </row>
    <row r="19" spans="3:7" hidden="1" x14ac:dyDescent="0.4">
      <c r="C19" s="1">
        <v>2.6397193455693201E-2</v>
      </c>
      <c r="D19" s="1">
        <v>1005.06913956009</v>
      </c>
      <c r="F19" s="1">
        <v>2.6397193455693201E-2</v>
      </c>
      <c r="G19" s="1" t="s">
        <v>33</v>
      </c>
    </row>
    <row r="20" spans="3:7" x14ac:dyDescent="0.4">
      <c r="C20" s="1">
        <v>4.84246441312879E-2</v>
      </c>
      <c r="D20" s="1">
        <v>5236.1396303901201</v>
      </c>
      <c r="F20" s="1">
        <v>4.84246441312879E-2</v>
      </c>
      <c r="G20" s="1">
        <v>5236.1396303901201</v>
      </c>
    </row>
    <row r="21" spans="3:7" hidden="1" x14ac:dyDescent="0.4">
      <c r="C21" s="1">
        <v>3.3541809328619401E-2</v>
      </c>
      <c r="D21" s="1">
        <v>1047.1267641480199</v>
      </c>
      <c r="F21" s="1">
        <v>3.3541809328619401E-2</v>
      </c>
      <c r="G21" s="1" t="s">
        <v>33</v>
      </c>
    </row>
    <row r="22" spans="3:7" hidden="1" x14ac:dyDescent="0.4">
      <c r="C22" s="1">
        <v>1.8070392763798598E-2</v>
      </c>
      <c r="D22" s="1">
        <v>8166.4858467304502</v>
      </c>
      <c r="F22" s="1">
        <v>1.8070392763798598E-2</v>
      </c>
      <c r="G22" s="1" t="s">
        <v>33</v>
      </c>
    </row>
    <row r="23" spans="3:7" x14ac:dyDescent="0.4">
      <c r="C23" s="1">
        <v>0</v>
      </c>
      <c r="D23" s="1">
        <v>3729.2173822965801</v>
      </c>
      <c r="F23" s="1">
        <v>0</v>
      </c>
      <c r="G23" s="1">
        <v>3729.2173822965801</v>
      </c>
    </row>
    <row r="24" spans="3:7" x14ac:dyDescent="0.4">
      <c r="C24" s="1">
        <v>1.16265982482632E-2</v>
      </c>
      <c r="D24" s="1">
        <v>7927.0210758099602</v>
      </c>
      <c r="F24" s="1">
        <v>1.16265982482632E-2</v>
      </c>
      <c r="G24" s="1">
        <v>7927.0210758099602</v>
      </c>
    </row>
    <row r="25" spans="3:7" x14ac:dyDescent="0.4">
      <c r="C25" s="1">
        <v>1.1888266549734801E-2</v>
      </c>
      <c r="D25" s="1">
        <v>6009.5022043401596</v>
      </c>
      <c r="F25" s="1">
        <v>1.1888266549734801E-2</v>
      </c>
      <c r="G25" s="1">
        <v>6009.5022043401596</v>
      </c>
    </row>
    <row r="26" spans="3:7" hidden="1" x14ac:dyDescent="0.4">
      <c r="C26" s="1">
        <v>4.4310830303096398E-2</v>
      </c>
      <c r="D26" s="1">
        <v>1376.6284269881401</v>
      </c>
      <c r="F26" s="1">
        <v>4.4310830303096398E-2</v>
      </c>
      <c r="G26" s="1" t="s">
        <v>33</v>
      </c>
    </row>
    <row r="27" spans="3:7" x14ac:dyDescent="0.4">
      <c r="C27" s="1">
        <v>2.1127651440958298E-2</v>
      </c>
      <c r="D27" s="1">
        <v>6823.83603838411</v>
      </c>
      <c r="F27" s="1">
        <v>2.1127651440958298E-2</v>
      </c>
      <c r="G27" s="1">
        <v>6823.83603838411</v>
      </c>
    </row>
    <row r="28" spans="3:7" hidden="1" x14ac:dyDescent="0.4">
      <c r="C28" s="1">
        <v>3.2519366278034402E-2</v>
      </c>
      <c r="D28" s="1">
        <v>587.94251228768701</v>
      </c>
      <c r="F28" s="1">
        <v>3.2519366278034402E-2</v>
      </c>
      <c r="G28" s="1" t="s">
        <v>33</v>
      </c>
    </row>
    <row r="29" spans="3:7" hidden="1" x14ac:dyDescent="0.4">
      <c r="C29" s="1">
        <v>9.7390254785028E-3</v>
      </c>
      <c r="D29" s="1">
        <v>650.96318441545804</v>
      </c>
      <c r="F29" s="1">
        <v>9.7390254785028E-3</v>
      </c>
      <c r="G29" s="1" t="s">
        <v>33</v>
      </c>
    </row>
    <row r="30" spans="3:7" hidden="1" x14ac:dyDescent="0.4">
      <c r="C30" s="1">
        <v>4.2826554875457397E-2</v>
      </c>
      <c r="D30" s="1">
        <v>1119.95369700477</v>
      </c>
      <c r="F30" s="1">
        <v>4.2826554875457397E-2</v>
      </c>
      <c r="G30" s="1" t="s">
        <v>33</v>
      </c>
    </row>
    <row r="31" spans="3:7" hidden="1" x14ac:dyDescent="0.4">
      <c r="C31" s="1">
        <v>2.8857091337533902E-2</v>
      </c>
      <c r="D31" s="1">
        <v>569.906881286361</v>
      </c>
      <c r="F31" s="1">
        <v>2.8857091337533902E-2</v>
      </c>
      <c r="G31" s="1" t="s">
        <v>33</v>
      </c>
    </row>
    <row r="32" spans="3:7" hidden="1" x14ac:dyDescent="0.4">
      <c r="C32" s="1">
        <v>3.7532889579734899E-2</v>
      </c>
      <c r="D32" s="1">
        <v>270.02902812052201</v>
      </c>
      <c r="F32" s="1">
        <v>3.7532889579734899E-2</v>
      </c>
      <c r="G32" s="1" t="s">
        <v>33</v>
      </c>
    </row>
    <row r="33" spans="3:7" hidden="1" x14ac:dyDescent="0.4">
      <c r="C33" s="1">
        <v>3.2177162288897297E-2</v>
      </c>
      <c r="D33" s="1">
        <v>474.462495496999</v>
      </c>
      <c r="F33" s="1">
        <v>3.2177162288897297E-2</v>
      </c>
      <c r="G33" s="1" t="s">
        <v>33</v>
      </c>
    </row>
    <row r="34" spans="3:7" x14ac:dyDescent="0.4">
      <c r="C34" s="1">
        <v>4.4322801853066099E-2</v>
      </c>
      <c r="D34" s="1">
        <v>4926.5750828991004</v>
      </c>
      <c r="F34" s="1">
        <v>4.4322801853066099E-2</v>
      </c>
      <c r="G34" s="1">
        <v>4926.5750828991004</v>
      </c>
    </row>
    <row r="35" spans="3:7" x14ac:dyDescent="0.4">
      <c r="C35" s="1">
        <v>4.8810680445982198E-2</v>
      </c>
      <c r="D35" s="1">
        <v>2166.7409719126099</v>
      </c>
      <c r="F35" s="1">
        <v>4.8810680445982198E-2</v>
      </c>
      <c r="G35" s="1">
        <v>2166.7409719126099</v>
      </c>
    </row>
    <row r="36" spans="3:7" hidden="1" x14ac:dyDescent="0.4">
      <c r="C36" s="1">
        <v>4.3346703930989001E-2</v>
      </c>
      <c r="D36" s="1">
        <v>1572.5288831835601</v>
      </c>
      <c r="F36" s="1">
        <v>4.3346703930989001E-2</v>
      </c>
      <c r="G36" s="1" t="s">
        <v>33</v>
      </c>
    </row>
    <row r="37" spans="3:7" x14ac:dyDescent="0.4">
      <c r="C37" s="1">
        <v>5.8275935477087301E-2</v>
      </c>
      <c r="D37" s="1">
        <v>2792.3905368987298</v>
      </c>
      <c r="F37" s="1">
        <v>5.8275935477087301E-2</v>
      </c>
      <c r="G37" s="1">
        <v>2792.3905368987298</v>
      </c>
    </row>
    <row r="38" spans="3:7" x14ac:dyDescent="0.4">
      <c r="C38" s="1">
        <v>5.6064750178401498E-2</v>
      </c>
      <c r="D38" s="1">
        <v>2649.1180119000001</v>
      </c>
      <c r="F38" s="1">
        <v>5.6064750178401498E-2</v>
      </c>
      <c r="G38" s="1">
        <v>2649.1180119000001</v>
      </c>
    </row>
    <row r="39" spans="3:7" hidden="1" x14ac:dyDescent="0.4">
      <c r="C39" s="1">
        <v>3.4654069985455498E-2</v>
      </c>
      <c r="D39" s="1">
        <v>986.40946953090702</v>
      </c>
      <c r="F39" s="1">
        <v>3.4654069985455498E-2</v>
      </c>
      <c r="G39" s="1" t="s">
        <v>33</v>
      </c>
    </row>
    <row r="40" spans="3:7" x14ac:dyDescent="0.4">
      <c r="C40" s="1">
        <v>4.4724870518896502E-2</v>
      </c>
      <c r="D40" s="1">
        <v>1946.5648854961801</v>
      </c>
      <c r="F40" s="1">
        <v>4.4724870518896502E-2</v>
      </c>
      <c r="G40" s="1">
        <v>1946.5648854961801</v>
      </c>
    </row>
    <row r="41" spans="3:7" x14ac:dyDescent="0.4">
      <c r="C41" s="1">
        <v>2.2617838269981701E-2</v>
      </c>
      <c r="D41" s="1">
        <v>3340.6797355295098</v>
      </c>
      <c r="F41" s="1">
        <v>2.2617838269981701E-2</v>
      </c>
      <c r="G41" s="1">
        <v>3340.6797355295098</v>
      </c>
    </row>
    <row r="42" spans="3:7" x14ac:dyDescent="0.4">
      <c r="C42" s="1">
        <v>2.9446195025620001E-2</v>
      </c>
      <c r="D42" s="1">
        <v>5615.7093044595304</v>
      </c>
      <c r="F42" s="1">
        <v>2.9446195025620001E-2</v>
      </c>
      <c r="G42" s="1">
        <v>5615.7093044595304</v>
      </c>
    </row>
    <row r="43" spans="3:7" x14ac:dyDescent="0.4">
      <c r="C43" s="1">
        <v>4.0607523386420298E-2</v>
      </c>
      <c r="D43" s="1">
        <v>3883.8760298156099</v>
      </c>
      <c r="F43" s="1">
        <v>4.0607523386420298E-2</v>
      </c>
      <c r="G43" s="1">
        <v>3883.8760298156099</v>
      </c>
    </row>
    <row r="44" spans="3:7" hidden="1" x14ac:dyDescent="0.4">
      <c r="C44" s="1">
        <v>3.53681622573805E-2</v>
      </c>
      <c r="D44" s="1">
        <v>963.67559499667402</v>
      </c>
      <c r="F44" s="1">
        <v>3.53681622573805E-2</v>
      </c>
      <c r="G44" s="1" t="s">
        <v>33</v>
      </c>
    </row>
    <row r="45" spans="3:7" x14ac:dyDescent="0.4">
      <c r="C45" s="1">
        <v>5.0663191847349999E-2</v>
      </c>
      <c r="D45" s="1">
        <v>2020.03613072754</v>
      </c>
      <c r="F45" s="1">
        <v>5.0663191847349999E-2</v>
      </c>
      <c r="G45" s="1">
        <v>2020.03613072754</v>
      </c>
    </row>
    <row r="46" spans="3:7" x14ac:dyDescent="0.4">
      <c r="C46" s="1">
        <v>5.5671932981959001E-2</v>
      </c>
      <c r="D46" s="1">
        <v>3341.2552207112799</v>
      </c>
      <c r="F46" s="1">
        <v>5.5671932981959001E-2</v>
      </c>
      <c r="G46" s="1">
        <v>3341.2552207112799</v>
      </c>
    </row>
    <row r="47" spans="3:7" hidden="1" x14ac:dyDescent="0.4">
      <c r="C47" s="1">
        <v>3.8728539552325199E-2</v>
      </c>
      <c r="D47" s="1">
        <v>345.35974973931098</v>
      </c>
      <c r="F47" s="1">
        <v>3.8728539552325199E-2</v>
      </c>
      <c r="G47" s="1" t="s">
        <v>33</v>
      </c>
    </row>
    <row r="48" spans="3:7" hidden="1" x14ac:dyDescent="0.4">
      <c r="C48" s="1">
        <v>4.8599280440805498E-2</v>
      </c>
      <c r="D48" s="1">
        <v>1132.7879169288799</v>
      </c>
      <c r="F48" s="1">
        <v>4.8599280440805498E-2</v>
      </c>
      <c r="G48" s="1" t="s">
        <v>33</v>
      </c>
    </row>
    <row r="49" spans="3:7" hidden="1" x14ac:dyDescent="0.4">
      <c r="C49" s="1">
        <v>6.7754235606344707E-2</v>
      </c>
      <c r="D49" s="1">
        <v>1172.69052519359</v>
      </c>
      <c r="F49" s="1">
        <v>6.7754235606344707E-2</v>
      </c>
      <c r="G49" s="1" t="s">
        <v>33</v>
      </c>
    </row>
    <row r="50" spans="3:7" hidden="1" x14ac:dyDescent="0.4">
      <c r="C50" s="1">
        <v>2.9730798949182301E-2</v>
      </c>
      <c r="D50" s="1">
        <v>592.66088273545904</v>
      </c>
      <c r="F50" s="1">
        <v>2.9730798949182301E-2</v>
      </c>
      <c r="G50" s="1" t="s">
        <v>33</v>
      </c>
    </row>
    <row r="51" spans="3:7" x14ac:dyDescent="0.4">
      <c r="C51" s="1">
        <v>3.6917877658434101E-2</v>
      </c>
      <c r="D51" s="1">
        <v>3816.99623601759</v>
      </c>
      <c r="F51" s="1">
        <v>3.6917877658434101E-2</v>
      </c>
      <c r="G51" s="1">
        <v>3816.99623601759</v>
      </c>
    </row>
    <row r="52" spans="3:7" x14ac:dyDescent="0.4">
      <c r="C52" s="1">
        <v>4.7556172905340102E-2</v>
      </c>
      <c r="D52" s="1">
        <v>3373.2870026939299</v>
      </c>
      <c r="F52" s="1">
        <v>4.7556172905340102E-2</v>
      </c>
      <c r="G52" s="1">
        <v>3373.2870026939299</v>
      </c>
    </row>
    <row r="53" spans="3:7" x14ac:dyDescent="0.4">
      <c r="C53" s="1">
        <v>5.56675048608547E-2</v>
      </c>
      <c r="D53" s="1">
        <v>3435.2554894315599</v>
      </c>
      <c r="F53" s="1">
        <v>5.56675048608547E-2</v>
      </c>
      <c r="G53" s="1">
        <v>3435.2554894315599</v>
      </c>
    </row>
    <row r="54" spans="3:7" x14ac:dyDescent="0.4">
      <c r="C54" s="1">
        <v>6.1828509213504197E-2</v>
      </c>
      <c r="D54" s="1">
        <v>4630.6717689809302</v>
      </c>
      <c r="F54" s="1">
        <v>6.1828509213504197E-2</v>
      </c>
      <c r="G54" s="1">
        <v>4630.6717689809302</v>
      </c>
    </row>
    <row r="55" spans="3:7" x14ac:dyDescent="0.4">
      <c r="C55" s="1">
        <v>7.3583433731888304E-2</v>
      </c>
      <c r="D55" s="1">
        <v>3715.9692056255599</v>
      </c>
      <c r="F55" s="1">
        <v>7.3583433731888304E-2</v>
      </c>
      <c r="G55" s="1">
        <v>3715.9692056255599</v>
      </c>
    </row>
    <row r="56" spans="3:7" hidden="1" x14ac:dyDescent="0.4">
      <c r="C56" s="1">
        <v>6.1765114996013698E-2</v>
      </c>
      <c r="D56" s="1">
        <v>320.89783478855099</v>
      </c>
      <c r="F56" s="1">
        <v>6.1765114996013698E-2</v>
      </c>
      <c r="G56" s="1" t="s">
        <v>33</v>
      </c>
    </row>
    <row r="57" spans="3:7" x14ac:dyDescent="0.4">
      <c r="C57" s="1">
        <v>4.5540574729080003E-3</v>
      </c>
      <c r="D57" s="1">
        <v>1715.1413403511899</v>
      </c>
      <c r="F57" s="1">
        <v>4.5540574729080003E-3</v>
      </c>
      <c r="G57" s="1">
        <v>1715.1413403511899</v>
      </c>
    </row>
    <row r="58" spans="3:7" hidden="1" x14ac:dyDescent="0.4">
      <c r="C58" s="1">
        <v>4.4596484085801698E-2</v>
      </c>
      <c r="D58" s="1">
        <v>1006.78317421845</v>
      </c>
      <c r="F58" s="1">
        <v>4.4596484085801698E-2</v>
      </c>
      <c r="G58" s="1" t="s">
        <v>33</v>
      </c>
    </row>
    <row r="59" spans="3:7" hidden="1" x14ac:dyDescent="0.4">
      <c r="C59" s="1">
        <v>4.0591010291536798E-2</v>
      </c>
      <c r="D59" s="1">
        <v>9635.9081706186898</v>
      </c>
      <c r="F59" s="1">
        <v>4.0591010291536798E-2</v>
      </c>
      <c r="G59" s="1" t="s">
        <v>33</v>
      </c>
    </row>
    <row r="60" spans="3:7" x14ac:dyDescent="0.4">
      <c r="C60" s="1">
        <v>3.8104622093449001E-3</v>
      </c>
      <c r="D60" s="1">
        <v>2387.2415203191799</v>
      </c>
      <c r="F60" s="1">
        <v>3.8104622093449001E-3</v>
      </c>
      <c r="G60" s="1">
        <v>2387.2415203191799</v>
      </c>
    </row>
    <row r="61" spans="3:7" x14ac:dyDescent="0.4">
      <c r="C61" s="1">
        <v>8.1783486485401992E-3</v>
      </c>
      <c r="D61" s="1">
        <v>4287.4743326488797</v>
      </c>
      <c r="F61" s="1">
        <v>8.1783486485401992E-3</v>
      </c>
      <c r="G61" s="1">
        <v>4287.4743326488797</v>
      </c>
    </row>
    <row r="62" spans="3:7" x14ac:dyDescent="0.4">
      <c r="C62" s="1">
        <v>3.3870558407767502E-2</v>
      </c>
      <c r="D62" s="1">
        <v>3389.77731046279</v>
      </c>
      <c r="F62" s="1">
        <v>3.3870558407767502E-2</v>
      </c>
      <c r="G62" s="1">
        <v>3389.77731046279</v>
      </c>
    </row>
    <row r="63" spans="3:7" hidden="1" x14ac:dyDescent="0.4">
      <c r="C63" s="1">
        <v>5.0813041598738798E-2</v>
      </c>
      <c r="D63" s="1">
        <v>459.00353079639001</v>
      </c>
      <c r="F63" s="1">
        <v>5.0813041598738798E-2</v>
      </c>
      <c r="G63" s="1" t="s">
        <v>33</v>
      </c>
    </row>
    <row r="64" spans="3:7" hidden="1" x14ac:dyDescent="0.4">
      <c r="G64" s="1" t="s">
        <v>33</v>
      </c>
    </row>
    <row r="65" spans="3:7" hidden="1" x14ac:dyDescent="0.4">
      <c r="G65" s="1" t="s">
        <v>33</v>
      </c>
    </row>
    <row r="66" spans="3:7" hidden="1" x14ac:dyDescent="0.4">
      <c r="G66" s="1" t="s">
        <v>33</v>
      </c>
    </row>
    <row r="67" spans="3:7" hidden="1" x14ac:dyDescent="0.4">
      <c r="C67" s="1">
        <v>-2.4383342966902644E-6</v>
      </c>
      <c r="F67" s="1" t="e" cm="1">
        <f t="array" ref="F67">LINEST(F2:F63,I2:I63,TRUE,TRUE)</f>
        <v>#VALUE!</v>
      </c>
      <c r="G67" s="1" t="s">
        <v>33</v>
      </c>
    </row>
    <row r="68" spans="3:7" hidden="1" x14ac:dyDescent="0.4">
      <c r="C68" s="1">
        <v>8.8372254501533982E-7</v>
      </c>
      <c r="G68" s="1" t="s">
        <v>33</v>
      </c>
    </row>
    <row r="69" spans="3:7" hidden="1" x14ac:dyDescent="0.4">
      <c r="C69" s="1">
        <v>0.11259641290043201</v>
      </c>
      <c r="G69" s="1" t="s">
        <v>33</v>
      </c>
    </row>
    <row r="70" spans="3:7" hidden="1" x14ac:dyDescent="0.4">
      <c r="C70" s="1">
        <v>7.6129788883396881</v>
      </c>
      <c r="G70" s="1" t="s">
        <v>33</v>
      </c>
    </row>
    <row r="71" spans="3:7" hidden="1" x14ac:dyDescent="0.4">
      <c r="C71" s="1">
        <v>2.1994043521712421E-3</v>
      </c>
      <c r="G71" s="1" t="s">
        <v>33</v>
      </c>
    </row>
  </sheetData>
  <autoFilter ref="F1:G71" xr:uid="{5C1AD0F0-F9BF-4E73-B5F1-85118E8640B5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2021-09-25T12:56:23Z</dcterms:created>
  <dcterms:modified xsi:type="dcterms:W3CDTF">2021-10-24T10:20:23Z</dcterms:modified>
</cp:coreProperties>
</file>